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Komunikace Štěpánov -..." sheetId="2" r:id="rId2"/>
    <sheet name="1a - Komunikace Štěpánov ..." sheetId="3" r:id="rId3"/>
    <sheet name="Pokyny pro vyplnění" sheetId="4" r:id="rId4"/>
  </sheets>
  <definedNames>
    <definedName name="_xlnm._FilterDatabase" localSheetId="1" hidden="1">'1 - Komunikace Štěpánov -...'!$C$84:$K$84</definedName>
    <definedName name="_xlnm._FilterDatabase" localSheetId="2" hidden="1">'1a - Komunikace Štěpánov ...'!$C$76:$K$76</definedName>
    <definedName name="_xlnm.Print_Titles" localSheetId="1">'1 - Komunikace Štěpánov -...'!$84:$84</definedName>
    <definedName name="_xlnm.Print_Titles" localSheetId="2">'1a - Komunikace Štěpánov ...'!$76:$76</definedName>
    <definedName name="_xlnm.Print_Titles" localSheetId="0">'Rekapitulace stavby'!$49:$49</definedName>
    <definedName name="_xlnm.Print_Area" localSheetId="1">'1 - Komunikace Štěpánov -...'!$C$4:$J$36,'1 - Komunikace Štěpánov -...'!$C$42:$J$66,'1 - Komunikace Štěpánov -...'!$C$72:$K$399</definedName>
    <definedName name="_xlnm.Print_Area" localSheetId="2">'1a - Komunikace Štěpánov ...'!$C$4:$J$36,'1a - Komunikace Štěpánov ...'!$C$42:$J$58,'1a - Komunikace Štěpánov ...'!$C$64:$K$80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<sst xmlns="http://schemas.openxmlformats.org/spreadsheetml/2006/main" count="3728" uniqueCount="896">
  <si>
    <t>Export VZ</t>
  </si>
  <si>
    <t>List obsahuje:</t>
  </si>
  <si>
    <t>3.0</t>
  </si>
  <si>
    <t>ZAMOK</t>
  </si>
  <si>
    <t>False</t>
  </si>
  <si>
    <t>{ce65b7d9-c879-448c-9883-a69d1974df9f}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</si>
  <si>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</si>
  <si>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</si>
  <si>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</si>
  <si>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</si>
  <si>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</si>
  <si>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</si>
  <si>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</si>
  <si>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</si>
  <si>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3257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</si>
  <si>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</si>
  <si>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</si>
  <si>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Obnovení komunikačního spojení přes Radovesickou výsypku</t>
  </si>
  <si>
    <t>0,1</t>
  </si>
  <si>
    <t>KSO:</t>
  </si>
  <si>
    <t>822 23</t>
  </si>
  <si>
    <t>CC-CZ:</t>
  </si>
  <si>
    <t/>
  </si>
  <si>
    <t>1</t>
  </si>
  <si>
    <t>Místo:</t>
  </si>
  <si>
    <t xml:space="preserve"> </t>
  </si>
  <si>
    <t>Datum:</t>
  </si>
  <si>
    <t>2.6.2016</t>
  </si>
  <si>
    <t>10</t>
  </si>
  <si>
    <t>100</t>
  </si>
  <si>
    <t>Zadavatel:</t>
  </si>
  <si>
    <t>IČ:</t>
  </si>
  <si>
    <t>SD a.s., Chomutov</t>
  </si>
  <si>
    <t>DIČ:</t>
  </si>
  <si>
    <t>Uchazeč:</t>
  </si>
  <si>
    <t>Vyplň údaj</t>
  </si>
  <si>
    <t>Projektant:</t>
  </si>
  <si>
    <t>Báňské projekty Teplice a.s.</t>
  </si>
  <si>
    <t>True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</si>
  <si>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</si>
  <si>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</si>
  <si>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</si>
  <si>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</si>
  <si>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</si>
  <si>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</si>
  <si>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</si>
  <si>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</si>
  <si>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</si>
  <si>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</si>
  <si>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</si>
  <si>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</si>
  <si>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</si>
  <si>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</si>
  <si>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</si>
  <si>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</si>
  <si>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</si>
  <si>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</si>
  <si>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</si>
  <si>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</si>
  <si>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</si>
  <si>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</si>
  <si>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</si>
  <si>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</si>
  <si>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</si>
  <si>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</si>
  <si>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</si>
  <si>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</si>
  <si>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</si>
  <si>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</si>
  <si>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</si>
  <si>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</si>
  <si>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</si>
  <si>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</si>
  <si>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</si>
  <si>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</si>
  <si>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</si>
  <si>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</si>
  <si>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</si>
  <si>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</si>
  <si>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Komunikace Štěpánov - Kostomlaty</t>
  </si>
  <si>
    <t>STA</t>
  </si>
  <si>
    <t>{dfd0ad79-197d-44e1-a71a-cab15776fb58}</t>
  </si>
  <si>
    <t>2</t>
  </si>
  <si>
    <t>1a</t>
  </si>
  <si>
    <t>Komunikace Štěpánov - Kostomlaty - Vedlejší a ostatní náklady</t>
  </si>
  <si>
    <t>VON</t>
  </si>
  <si>
    <t>{10d09dcb-1e16-4b72-9f6c-88879520b9d2}</t>
  </si>
  <si>
    <t>Zpět na list:</t>
  </si>
  <si>
    <t>KRYCÍ LIST SOUPISU</t>
  </si>
  <si>
    <t>Objekt:</t>
  </si>
  <si>
    <t>1 - Komunikace Štěpánov - Kostomlaty</t>
  </si>
  <si>
    <t>CZ-CPV:</t>
  </si>
  <si>
    <t>45233123-7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</si>
  <si>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</si>
  <si>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</si>
  <si>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</si>
  <si>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</si>
  <si>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</si>
  <si>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</si>
  <si>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</si>
  <si>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</si>
  <si>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</si>
  <si>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</si>
  <si>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</si>
  <si>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</si>
  <si>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</si>
  <si>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</si>
  <si>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</si>
  <si>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</si>
  <si>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</si>
  <si>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</si>
  <si>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</si>
  <si>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</si>
  <si>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</si>
  <si>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</si>
  <si>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</si>
  <si>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</si>
  <si>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</si>
  <si>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</si>
  <si>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</si>
  <si>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</si>
  <si>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</si>
  <si>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</si>
  <si>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</si>
  <si>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</si>
  <si>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</si>
  <si>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</si>
  <si>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</si>
  <si>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</si>
  <si>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CS ÚRS 2016 01</t>
  </si>
  <si>
    <t>4</t>
  </si>
  <si>
    <t>-1775795168</t>
  </si>
  <si>
    <t>PP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</si>
  <si>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</si>
  <si>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113107243</t>
  </si>
  <si>
    <t>Odstranění podkladu pl přes 200 m2 živičných tl 150 mm</t>
  </si>
  <si>
    <t>-2010475733</t>
  </si>
  <si>
    <t>Odstranění podkladů nebo krytů s přemístěním hmot na skládku na vzdálenost do 20 m nebo s naložením na dopravní prostředek v ploše jednotlivě přes 200 m2 živičných, o tl. vrstvy přes 100 do 150 mm</t>
  </si>
  <si>
    <t>3</t>
  </si>
  <si>
    <t>121101101</t>
  </si>
  <si>
    <t>Sejmutí ornice s přemístěním na vzdálenost do 50 m</t>
  </si>
  <si>
    <t>m3</t>
  </si>
  <si>
    <t>-1381396199</t>
  </si>
  <si>
    <t>Sejmutí ornice nebo lesní půdy s vodorovným přemístěním na hromady v místě upotřebení nebo na dočasné či trvalé skládky se složením, na vzdálenost do 50 m</t>
  </si>
  <si>
    <t>122201102</t>
  </si>
  <si>
    <t>Odkopávky a prokopávky nezapažené v hornině tř. 3 objem do 1000 m3</t>
  </si>
  <si>
    <t>421609770</t>
  </si>
  <si>
    <t>Odkopávky a prokopávky nezapažené s přehozením výkopku na vzdálenost do 3 m nebo s naložením na dopravní prostředek v hornině tř. 3 přes 100 do 1 000 m3</t>
  </si>
  <si>
    <t>VV</t>
  </si>
  <si>
    <t>"hospodářské sjezdy" 125,4</t>
  </si>
  <si>
    <t>5</t>
  </si>
  <si>
    <t>122201109</t>
  </si>
  <si>
    <t>Příplatek za lepivost u odkopávek v hornině tř. 1 až 3</t>
  </si>
  <si>
    <t>-877569401</t>
  </si>
  <si>
    <t>Odkopávky a prokopávky nezapažené s přehozením výkopku na vzdálenost do 3 m nebo s naložením na dopravní prostředek v hornině tř. 3 Příplatek k cenám za lepivost horniny tř. 3</t>
  </si>
  <si>
    <t>125,4*0,5 'Přepočtené koeficientem množství</t>
  </si>
  <si>
    <t>6</t>
  </si>
  <si>
    <t>122201402</t>
  </si>
  <si>
    <t>Vykopávky v zemníku na suchu v hornině tř. 3 objem do 1000 m3</t>
  </si>
  <si>
    <t>-1281927013</t>
  </si>
  <si>
    <t>Vykopávky v zemnících na suchu s přehozením výkopku na vzdálenost do 3 m nebo s naložením na dopravní prostředek v hornině tř. 3 přes 100 do 1 000 m3</t>
  </si>
  <si>
    <t>"hospodářské sjezdy - dovoz vhodné zeminy" 11,7*10</t>
  </si>
  <si>
    <t>7</t>
  </si>
  <si>
    <t>122201404</t>
  </si>
  <si>
    <t>Vykopávky v zemníku na suchu v hornině tř. 3 objem přes 5000 m3</t>
  </si>
  <si>
    <t>-887389108</t>
  </si>
  <si>
    <t>Vykopávky v zemnících na suchu s přehozením výkopku na vzdálenost do 3 m nebo s naložením na dopravní prostředek v hornině tř. 3 přes 5 000 m3</t>
  </si>
  <si>
    <t>"do násypů" 12381,2</t>
  </si>
  <si>
    <t>"ornice z deponie"  (31893,6+2974,6)*0,1</t>
  </si>
  <si>
    <t>8</t>
  </si>
  <si>
    <t>122201409</t>
  </si>
  <si>
    <t>Příplatek za lepivost u vykopávek v zemníku na suchu v hornině tř. 3</t>
  </si>
  <si>
    <t>-1596346995</t>
  </si>
  <si>
    <t>Vykopávky v zemnících na suchu s přehozením výkopku na vzdálenost do 3 m nebo s naložením na dopravní prostředek v hornině tř. 3 Příplatek k cenám za lepivost horniny tř. 3</t>
  </si>
  <si>
    <t>15985,02*0,5 'Přepočtené koeficientem množství</t>
  </si>
  <si>
    <t>9</t>
  </si>
  <si>
    <t>122202204</t>
  </si>
  <si>
    <t>Odkopávky a prokopávky nezapažené pro silnice objemu přes 5000 m3 v hornině tř. 3</t>
  </si>
  <si>
    <t>-1626271974</t>
  </si>
  <si>
    <t>Odkopávky a prokopávky nezapažené pro silnice s přemístěním výkopku v příčných profilech na vzdálenost do 15 m nebo s naložením na dopravní prostředek v hornině tř. 3 přes 5 000 m3</t>
  </si>
  <si>
    <t>"odkopávky" 38300,0</t>
  </si>
  <si>
    <t>"odkopávky aktivní zóna" 11128,7</t>
  </si>
  <si>
    <t>"nevhodná zemina" 7361,0</t>
  </si>
  <si>
    <t>122202209</t>
  </si>
  <si>
    <t>Příplatek k odkopávkám a prokopávkám pro silnice v hornině tř. 3 za lepivost</t>
  </si>
  <si>
    <t>432019457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</si>
  <si>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</si>
  <si>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56789,11*0,8 'Přepočtené koeficientem množství</t>
  </si>
  <si>
    <t>11</t>
  </si>
  <si>
    <t>124203101</t>
  </si>
  <si>
    <t>Vykopávky do 1000 m3 pro koryta vodotečí v hornině tř. 3</t>
  </si>
  <si>
    <t>1174165664</t>
  </si>
  <si>
    <t>Vykopávky pro koryta vodotečí s přehozením výkopku na vzdálenost do 3 m nebo s naložením na dopravní prostředek v hornině tř. 3 do 1 000 m3</t>
  </si>
  <si>
    <t>"pro dlažbu"  610,4</t>
  </si>
  <si>
    <t>12</t>
  </si>
  <si>
    <t>124203109</t>
  </si>
  <si>
    <t>Příplatek k vykopávkám pro koryta vodotečí v hornině tř. 3 za lepivost</t>
  </si>
  <si>
    <t>242459705</t>
  </si>
  <si>
    <t>Vykopávky pro koryta vodotečí s přehozením výkopku na vzdálenost do 3 m nebo s naložením na dopravní prostředek v hornině tř. 3 Příplatek k cenám za lepivost horniny tř. 3</t>
  </si>
  <si>
    <t>"pro dlažbu" 610,4</t>
  </si>
  <si>
    <t>610,4*0,5 'Přepočtené koeficientem množství</t>
  </si>
  <si>
    <t>13</t>
  </si>
  <si>
    <t>131201102</t>
  </si>
  <si>
    <t>Hloubení jam nezapažených v hornině tř. 3 objemu do 1000 m3</t>
  </si>
  <si>
    <t>-1656102645</t>
  </si>
  <si>
    <t>Hloubení nezapažených jam a zářezů s urovnáním dna do předepsaného profilu a spádu v hornině tř. 3 přes 100 do 1 000 m3</t>
  </si>
  <si>
    <t>"propusty" 0,9*3,6*(10,0+10,0+20,0+12,7+20,0+10,0)</t>
  </si>
  <si>
    <t>14</t>
  </si>
  <si>
    <t>131201109</t>
  </si>
  <si>
    <t>Příplatek za lepivost u hloubení jam nezapažených v hornině tř. 3</t>
  </si>
  <si>
    <t>-595476387</t>
  </si>
  <si>
    <t>Hloubení nezapažených jam a zářezů s urovnáním dna do předepsaného profilu a spádu Příplatek k cenám za lepivost horniny tř. 3</t>
  </si>
  <si>
    <t>345,438*0,5 'Přepočtené koeficientem množství</t>
  </si>
  <si>
    <t>162401101</t>
  </si>
  <si>
    <t>Vodorovné přemístění do 1500 m výkopku/sypaniny z horniny tř. 1 až 4</t>
  </si>
  <si>
    <t>1670559160</t>
  </si>
  <si>
    <t>Vodorovné přemístění výkopku nebo sypaniny po suchu na obvyklém dopravním prostředku, bez naložení výkopku, avšak se složením bez rozhrnutí z horniny tř. 1 až 4 na vzdálenost přes 1 000 do 1 500 m</t>
  </si>
  <si>
    <t>"dovoz pro zemní krajnici" 1918,0</t>
  </si>
  <si>
    <t>16</t>
  </si>
  <si>
    <t>162501102</t>
  </si>
  <si>
    <t>Vodorovné přemístění do 3000 m výkopku/sypaniny z horniny tř. 1 až 4</t>
  </si>
  <si>
    <t>1372976870</t>
  </si>
  <si>
    <t>Vodorovné přemístění výkopku nebo sypaniny po suchu na obvyklém dopravním prostředku, bez naložení výkopku, avšak se složením bez rozhrnutí z horniny tř. 1 až 4 na vzdálenost přes 2 500 do 3 000 m</t>
  </si>
  <si>
    <t>"odvoz sejmuté ornice" 1341,5</t>
  </si>
  <si>
    <t>17</t>
  </si>
  <si>
    <t>162601102</t>
  </si>
  <si>
    <t>Vodorovné přemístění do 5000 m výkopku/sypaniny z horniny tř. 1 až 4</t>
  </si>
  <si>
    <t>808112375</t>
  </si>
  <si>
    <t>Vodorovné přemístění výkopku nebo sypaniny po suchu na obvyklém dopravním prostředku, bez naložení výkopku, avšak se složením bez rozhrnutí z horniny tř. 1 až 4 na vzdálenost přes 4 000 do 5 000 m</t>
  </si>
  <si>
    <t>"výkop" 38300,0</t>
  </si>
  <si>
    <t>"výkop pro dlažbu" 610,4</t>
  </si>
  <si>
    <t>"nevhodné zeminy" 7361,9</t>
  </si>
  <si>
    <t>Součet</t>
  </si>
  <si>
    <t>18</t>
  </si>
  <si>
    <t>162601102.1</t>
  </si>
  <si>
    <t>-1416954044</t>
  </si>
  <si>
    <t>hospodářské sjezdy</t>
  </si>
  <si>
    <t>"odvoz výkopu na depo" 125,4</t>
  </si>
  <si>
    <t>"dovoz vhodné zeminy" 117,0</t>
  </si>
  <si>
    <t>19</t>
  </si>
  <si>
    <t>162701105</t>
  </si>
  <si>
    <t>Vodorovné přemístění do 10000 m výkopku/sypaniny z horniny tř. 1 až 4</t>
  </si>
  <si>
    <t>-2114806054</t>
  </si>
  <si>
    <t>Vodorovné přemístění výkopku nebo sypaniny po suchu na obvyklém dopravním prostředku, bez naložení výkopku, avšak se složením bez rozhrnutí z horniny tř. 1 až 4 na vzdálenost přes 9 000 do 10 000 m</t>
  </si>
  <si>
    <t>"dovoz do násypů" 12381,2</t>
  </si>
  <si>
    <t>"ornice z deponie" (31893,6+2974,6)*0,1</t>
  </si>
  <si>
    <t>20</t>
  </si>
  <si>
    <t>162701109</t>
  </si>
  <si>
    <t>Příplatek k vodorovnému přemístění výkopku/sypaniny z horniny tř. 1 až 4 ZKD 1000 m přes 10000 m</t>
  </si>
  <si>
    <t>-759861335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</si>
  <si>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</si>
  <si>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3486,82*6 'Přepočtené koeficientem množství</t>
  </si>
  <si>
    <t>167101102</t>
  </si>
  <si>
    <t>Nakládání výkopku z hornin tř. 1 až 4 přes 100 m3</t>
  </si>
  <si>
    <t>155690332</t>
  </si>
  <si>
    <t>Nakládání, skládání a překládání neulehlého výkopku nebo sypaniny nakládání, množství přes 100 m3, z hornin tř. 1 až 4</t>
  </si>
  <si>
    <t>22</t>
  </si>
  <si>
    <t>171101101</t>
  </si>
  <si>
    <t>Uložení sypaniny z hornin soudržných do násypů zhutněných na 95 % PS</t>
  </si>
  <si>
    <t>591102064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</si>
  <si>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</si>
  <si>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"násyp" 12381,2</t>
  </si>
  <si>
    <t>23</t>
  </si>
  <si>
    <t>171201201</t>
  </si>
  <si>
    <t>Uložení sypaniny na skládky</t>
  </si>
  <si>
    <t>38564089</t>
  </si>
  <si>
    <t>"výkop pro dlažbu"  610,4</t>
  </si>
  <si>
    <t>24</t>
  </si>
  <si>
    <t>171201201.1</t>
  </si>
  <si>
    <t>1793056925</t>
  </si>
  <si>
    <t>"hospodářské sjezdy - odvoz výkopu na depo" 125,4</t>
  </si>
  <si>
    <t>25</t>
  </si>
  <si>
    <t>174101101</t>
  </si>
  <si>
    <t>Zásyp jam, šachet rýh nebo kolem objektů sypaninou se zhutněním</t>
  </si>
  <si>
    <t>918904045</t>
  </si>
  <si>
    <t>Zásyp sypaninou z jakékoliv horniny s uložením výkopku ve vrstvách se zhutněním jam, šachet, rýh nebo kolem objektů v těchto vykopávkách</t>
  </si>
  <si>
    <t>"propusty" 0,25*3,6*(10,0+10,0+20,0+12,7+20,0+10,0)</t>
  </si>
  <si>
    <t>26</t>
  </si>
  <si>
    <t>-541711806</t>
  </si>
  <si>
    <t>"hospodářské sjezdy" 11,7*10</t>
  </si>
  <si>
    <t>27</t>
  </si>
  <si>
    <t>181451122</t>
  </si>
  <si>
    <t>Založení lučního trávníku výsevem plochy přes 1000 m2 ve svahu do 1:2</t>
  </si>
  <si>
    <t>-604314448</t>
  </si>
  <si>
    <t>Založení trávníku na půdě předem připravené plochy přes 1000 m2 výsevem včetně utažení lučního na svahu přes 1:5 do 1:2</t>
  </si>
  <si>
    <t>"svahy" 31893,6</t>
  </si>
  <si>
    <t>"krajnice" 2974,6</t>
  </si>
  <si>
    <t>28</t>
  </si>
  <si>
    <t>M</t>
  </si>
  <si>
    <t>005724800</t>
  </si>
  <si>
    <t>osivo směs jetelotravní</t>
  </si>
  <si>
    <t>kg</t>
  </si>
  <si>
    <t>-1544227830</t>
  </si>
  <si>
    <t>Osiva pícnin směsi travní balení obvykle 25 kg jetelotráva běžná</t>
  </si>
  <si>
    <t>34868,2*0,0315 'Přepočtené koeficientem množství</t>
  </si>
  <si>
    <t>29</t>
  </si>
  <si>
    <t>181951102</t>
  </si>
  <si>
    <t>Úprava pláně v hornině tř. 1 až 4 se zhutněním</t>
  </si>
  <si>
    <t>1442085973</t>
  </si>
  <si>
    <t>Úprava pláně vyrovnáním výškových rozdílů v hornině tř. 1 až 4 se zhutněním</t>
  </si>
  <si>
    <t>30</t>
  </si>
  <si>
    <t>182101101</t>
  </si>
  <si>
    <t>Svahování v zářezech v hornině tř. 1 až 4</t>
  </si>
  <si>
    <t>1970491126</t>
  </si>
  <si>
    <t>Svahování trvalých svahů do projektovaných profilů s potřebným přemístěním výkopku při svahování v zářezech v hornině tř. 1 až 4</t>
  </si>
  <si>
    <t>31</t>
  </si>
  <si>
    <t>182201101</t>
  </si>
  <si>
    <t>Svahování násypů</t>
  </si>
  <si>
    <t>1959424885</t>
  </si>
  <si>
    <t>Svahování trvalých svahů do projektovaných profilů s potřebným přemístěním výkopku při svahování násypů v jakékoliv hornině</t>
  </si>
  <si>
    <t>32</t>
  </si>
  <si>
    <t>182301131</t>
  </si>
  <si>
    <t>Rozprostření ornice pl přes 500 m2 ve svahu přes 1:5 tl vrstvy do 100 mm</t>
  </si>
  <si>
    <t>691679343</t>
  </si>
  <si>
    <t>Rozprostření a urovnání ornice ve svahu sklonu přes 1:5 při souvislé ploše přes 500 m2, tl. vrstvy do 100 mm</t>
  </si>
  <si>
    <t>Zakládání</t>
  </si>
  <si>
    <t>33</t>
  </si>
  <si>
    <t>215901101</t>
  </si>
  <si>
    <t>Zhutnění podloží z hornin soudržných do 92% PS nebo nesoudržných sypkých I(d) do 0,8</t>
  </si>
  <si>
    <t>-169994559</t>
  </si>
  <si>
    <t>Zhutnění podloží pod násypy z rostlé horniny tř. 1 až 4 z hornin soudružných do 92 % PS a nesoudržných sypkých relativní ulehlosti I(d) do 0,8</t>
  </si>
  <si>
    <t>34</t>
  </si>
  <si>
    <t>274311125</t>
  </si>
  <si>
    <t>Základové pasy, prahy, věnce a ostruhy z betonu prostého C 16/20</t>
  </si>
  <si>
    <t>-1603196664</t>
  </si>
  <si>
    <t>Základové konstrukce z betonu prostého pasy, prahy, věnce a ostruhy ve výkopu nebo na hlavách pilot C 16/20</t>
  </si>
  <si>
    <t>"propusty" 3,6*0,6*0,8*2*6</t>
  </si>
  <si>
    <t>35</t>
  </si>
  <si>
    <t>274311125.1</t>
  </si>
  <si>
    <t>986550397</t>
  </si>
  <si>
    <t>"hospodářské sjezdy" 2,6*10</t>
  </si>
  <si>
    <t>36</t>
  </si>
  <si>
    <t>274362021</t>
  </si>
  <si>
    <t>Výztuž základových pásů svařovanými sítěmi Kari</t>
  </si>
  <si>
    <t>t</t>
  </si>
  <si>
    <t>1676763687</t>
  </si>
  <si>
    <t>Výztuž základů pasů ze svařovaných sítí z drátů typu KARI</t>
  </si>
  <si>
    <t>"propusty" (10,0+10,0+20,0+12,7+20,0+10,0)*3,6</t>
  </si>
  <si>
    <t>297,72*0,0053 'Přepočtené koeficientem množství</t>
  </si>
  <si>
    <t>37</t>
  </si>
  <si>
    <t>564231111</t>
  </si>
  <si>
    <t>Podklad nebo podsyp ze štěrkopísku ŠP tl 100 mm</t>
  </si>
  <si>
    <t>-1741971187</t>
  </si>
  <si>
    <t>Podklad nebo podsyp ze štěrkopísku ŠP s rozprostřením, vlhčením a zhutněním, po zhutnění tl. 100 mm</t>
  </si>
  <si>
    <t>"hospodářské sjezdy" 26,0*10</t>
  </si>
  <si>
    <t>Vodorovné konstrukce</t>
  </si>
  <si>
    <t>38</t>
  </si>
  <si>
    <t>451571111</t>
  </si>
  <si>
    <t>Lože pod dlažby ze štěrkopísku vrstva tl do 100 mm</t>
  </si>
  <si>
    <t>2088524469</t>
  </si>
  <si>
    <t>Lože pod dlažby ze štěrkopísků, tl. vrstvy do 100 mm</t>
  </si>
  <si>
    <t>"pod veg.dlažbu" 4069,6</t>
  </si>
  <si>
    <t>39</t>
  </si>
  <si>
    <t>463211111</t>
  </si>
  <si>
    <t>Rovnanina z lomového kamene s vyklínováním spár a dutin úlomky kamene</t>
  </si>
  <si>
    <t>1067032218</t>
  </si>
  <si>
    <t>Rovnanina z lomového kamene neopracovaného tříděného pro všechny tloušťky rovnaniny, bez vypracování líce s vyklínování spár a dutin úlomky z kamene</t>
  </si>
  <si>
    <t>"hospodářské sjezdy" 2,0*20</t>
  </si>
  <si>
    <t>40</t>
  </si>
  <si>
    <t>465921115</t>
  </si>
  <si>
    <t>Kladení dlažby z desek a tvárnic hmotnosti do 60 kg na sucho spáry vyplněné pískem tl 10 cm</t>
  </si>
  <si>
    <t>-824903638</t>
  </si>
  <si>
    <t>Kladení dlažby z betonových nebo železobetonových desek a tvárnic na sucho na plochách vodorovných nebo ve sklonu hmotnosti do 60 kg s vyplněním spár pískem tl. do 100 mm</t>
  </si>
  <si>
    <t>4069,6</t>
  </si>
  <si>
    <t>41</t>
  </si>
  <si>
    <t>592453190</t>
  </si>
  <si>
    <t>dlažba zatravňovací betonová 60x40x10 cm přírodní</t>
  </si>
  <si>
    <t>-1077820502</t>
  </si>
  <si>
    <t>Dlaždice betonové dlažba zámková (ČSN EN 1338) dlažba vibrolisovaná standardní povrch (uzavřený hladký povrch) provedení: přírodní tvarově jednoduchá dlažba (zatravňovací)      60 x 40 x 10</t>
  </si>
  <si>
    <t>4069,6*1,03 'Přepočtené koeficientem množství</t>
  </si>
  <si>
    <t>Komunikace pozemní</t>
  </si>
  <si>
    <t>42</t>
  </si>
  <si>
    <t>564681111</t>
  </si>
  <si>
    <t>Podklad z kameniva hrubého drceného vel. 63-125 mm tl 300 mm</t>
  </si>
  <si>
    <t>1982954407</t>
  </si>
  <si>
    <t>Podklad z kameniva hrubého drceného vel. 63-125 mm, s rozprostřením a zhutněním, po zhutnění tl. 300 mm</t>
  </si>
  <si>
    <t>"náhrada nevhodných zemin" 18404,8</t>
  </si>
  <si>
    <t xml:space="preserve">"náhrada zemin v aktivní zóně" 22257,4 </t>
  </si>
  <si>
    <t>43</t>
  </si>
  <si>
    <t>564831111</t>
  </si>
  <si>
    <t>Podklad ze štěrkodrtě ŠD tl 100 mm</t>
  </si>
  <si>
    <t>1093220622</t>
  </si>
  <si>
    <t>Podklad ze štěrkodrti ŠD s rozprostřením a zhutněním, po zhutnění tl. 100 mm</t>
  </si>
  <si>
    <t>44</t>
  </si>
  <si>
    <t>56486111</t>
  </si>
  <si>
    <t>Podklad ze štěrkodrtě ŠD tl 200 mm, fr. 0-32mm</t>
  </si>
  <si>
    <t>-1752969463</t>
  </si>
  <si>
    <t>Podklad ze štěrkodrti ŠD s rozprostřením a zhutněním, po zhutnění tl. 200 mm</t>
  </si>
  <si>
    <t>"lesní cesta" 315,5</t>
  </si>
  <si>
    <t>45</t>
  </si>
  <si>
    <t>564861111</t>
  </si>
  <si>
    <t>Podklad ze štěrkodrtě ŠD tl 200 mm</t>
  </si>
  <si>
    <t>1818260377</t>
  </si>
  <si>
    <t>46</t>
  </si>
  <si>
    <t>564861111.1</t>
  </si>
  <si>
    <t>1176633813</t>
  </si>
  <si>
    <t>47</t>
  </si>
  <si>
    <t>564871111</t>
  </si>
  <si>
    <t>Podklad ze štěrkodrtě ŠD tl 250 mm</t>
  </si>
  <si>
    <t>-441279259</t>
  </si>
  <si>
    <t>Podklad ze štěrkodrti ŠD s rozprostřením a zhutněním, po zhutnění tl. 250 mm</t>
  </si>
  <si>
    <t>"hlavní trasa + úprava napojení sil. III/25815" 27230,1</t>
  </si>
  <si>
    <t>48</t>
  </si>
  <si>
    <t>564871111.1</t>
  </si>
  <si>
    <t>-75048803</t>
  </si>
  <si>
    <t>" hospodářské sjezdy" 359,95</t>
  </si>
  <si>
    <t>49</t>
  </si>
  <si>
    <t>564952113</t>
  </si>
  <si>
    <t>Podklad z mechanicky zpevněného kameniva MZK tl 170 mm</t>
  </si>
  <si>
    <t>-1440807607</t>
  </si>
  <si>
    <t>Podklad z mechanicky zpevněného kameniva MZK (minerální beton) s rozprostřením a s hutněním, po zhutnění tl. 170 mm</t>
  </si>
  <si>
    <t>50</t>
  </si>
  <si>
    <t>565135121</t>
  </si>
  <si>
    <t>Asfaltový beton vrstva podkladní ACP 16 (obalované kamenivo OKS) tl 50 mm š přes 3 m</t>
  </si>
  <si>
    <t>-1068595671</t>
  </si>
  <si>
    <t>Asfaltový beton vrstva podkladní ACP 16 (obalované kamenivo střednězrnné - OKS) s rozprostřením a zhutněním v pruhu šířky přes 3 m, po zhutnění tl. 50 mm</t>
  </si>
  <si>
    <t>51</t>
  </si>
  <si>
    <t>565145121</t>
  </si>
  <si>
    <t>Asfaltový beton vrstva podkladní ACP 16 (obalované kamenivo OKS) tl 60 mm š přes 3 m</t>
  </si>
  <si>
    <t>-699630099</t>
  </si>
  <si>
    <t>Asfaltový beton vrstva podkladní ACP 16 (obalované kamenivo střednězrnné - OKS) s rozprostřením a zhutněním v pruhu šířky přes 3 m, po zhutnění tl. 60 mm</t>
  </si>
  <si>
    <t>" hospodářské sjezdy" 313,0</t>
  </si>
  <si>
    <t>52</t>
  </si>
  <si>
    <t>569903311</t>
  </si>
  <si>
    <t>Zřízení zemních krajnic se zhutněním</t>
  </si>
  <si>
    <t>-663559011</t>
  </si>
  <si>
    <t>Zřízení zemních krajnic z hornin jakékoliv třídy se zhutněním</t>
  </si>
  <si>
    <t>53</t>
  </si>
  <si>
    <t>571903111</t>
  </si>
  <si>
    <t>Posyp krytu kamenivem drceným nebo těženým do 15 kg/m2</t>
  </si>
  <si>
    <t>1898158190</t>
  </si>
  <si>
    <t>Posyp podkladu nebo krytu s rozprostřením a zhutněním kamenivem drceným nebo těženým, v množství přes 10 do 15 kg/m2</t>
  </si>
  <si>
    <t>54</t>
  </si>
  <si>
    <t>573111112</t>
  </si>
  <si>
    <t>Postřik živičný infiltrační s posypem z asfaltu množství 1 kg/m2</t>
  </si>
  <si>
    <t>-1886378901</t>
  </si>
  <si>
    <t>Postřik živičný infiltrační z asfaltu silničního s posypem kamenivem, v množství 1,00 kg/m2</t>
  </si>
  <si>
    <t>55</t>
  </si>
  <si>
    <t>180518646</t>
  </si>
  <si>
    <t>56</t>
  </si>
  <si>
    <t>573211111</t>
  </si>
  <si>
    <t>Postřik živičný spojovací z asfaltu v množství do 0,70 kg/m2</t>
  </si>
  <si>
    <t>-799590215</t>
  </si>
  <si>
    <t>Postřik živičný spojovací bez posypu kamenivem z asfaltu silničního, v množství od 0,50 do 0,70 kg/m2</t>
  </si>
  <si>
    <t>19590*2 'Přepočtené koeficientem množství</t>
  </si>
  <si>
    <t>57</t>
  </si>
  <si>
    <t>573211111.1</t>
  </si>
  <si>
    <t>-2003886363</t>
  </si>
  <si>
    <t>58</t>
  </si>
  <si>
    <t>577134121</t>
  </si>
  <si>
    <t>Asfaltový beton vrstva obrusná ACO 11 (ABS) tř. I tl 40 mm š přes 3 m z nemodifikovaného asfaltu</t>
  </si>
  <si>
    <t>1389323777</t>
  </si>
  <si>
    <t>Asfaltový beton vrstva obrusná ACO 11 (ABS) s rozprostřením a se zhutněním z nemodifikovaného asfaltu v pruhu šířky přes 3 m tř. I, po zhutnění tl. 40 mm</t>
  </si>
  <si>
    <t>"hlavní trasa + úprava napojení sil. III/25815" 18947,3+642,7</t>
  </si>
  <si>
    <t>59</t>
  </si>
  <si>
    <t>577134221</t>
  </si>
  <si>
    <t>Asfaltový beton vrstva obrusná ACO 11 (ABS) tř. II tl 40 mm š přes 3 m z nemodifikovaného asfaltu</t>
  </si>
  <si>
    <t>-1529116310</t>
  </si>
  <si>
    <t>Asfaltový beton vrstva obrusná ACO 11 (ABS) s rozprostřením a se zhutněním z nemodifikovaného asfaltu v pruhu šířky přes 3 m tř. II, po zhutnění tl. 40 mm</t>
  </si>
  <si>
    <t>60</t>
  </si>
  <si>
    <t>577155122</t>
  </si>
  <si>
    <t>Asfaltový beton vrstva ložní ACL 16 (ABH) tl 60 mm š přes 3 m z nemodifikovaného asfaltu</t>
  </si>
  <si>
    <t>-1575822425</t>
  </si>
  <si>
    <t>Asfaltový beton vrstva ložní ACL 16 (ABH) s rozprostřením a zhutněním z nemodifikovaného asfaltu v pruhu šířky přes 3 m, po zhutnění tl. 60 mm</t>
  </si>
  <si>
    <t>Trubní vedení</t>
  </si>
  <si>
    <t>61</t>
  </si>
  <si>
    <t>82039111</t>
  </si>
  <si>
    <t>Přeříznutí železobetonové trouby DN nad 250 do 400 mm</t>
  </si>
  <si>
    <t>kus</t>
  </si>
  <si>
    <t>1131721165</t>
  </si>
  <si>
    <t>Přeříznutí železobetonové trouby DN nad 250 do 400 mm - šikmý řez</t>
  </si>
  <si>
    <t>"hospodářské sjezdy" 10*2</t>
  </si>
  <si>
    <t>Ostatní konstrukce a práce, bourání</t>
  </si>
  <si>
    <t>62</t>
  </si>
  <si>
    <t>91133111</t>
  </si>
  <si>
    <t>Svodidlo ocelové jednostranné zádržnosti H1 typ JSNH4/H1 se zaberaněním sloupků v rozmezí do 2 m</t>
  </si>
  <si>
    <t>m</t>
  </si>
  <si>
    <t>286873943</t>
  </si>
  <si>
    <t>Silniční svodidlo ocelové s osazením sloupků zaberaněním úroveň zádržnosti H1 vzdálenosti sloupků do 2 m JSNH4/H1 jednostranné</t>
  </si>
  <si>
    <t>353,0-18*4,0</t>
  </si>
  <si>
    <t>63</t>
  </si>
  <si>
    <t>911331411</t>
  </si>
  <si>
    <t>Náběh ocelového svodidla jednostranný délky do 4 m se zaberaněním sloupků v rozmezí do 2 m</t>
  </si>
  <si>
    <t>1224143143</t>
  </si>
  <si>
    <t>Silniční svodidlo s osazením sloupků zaberaněním ocelové náběh jednostranný, délky do 4 m</t>
  </si>
  <si>
    <t>18*4,0</t>
  </si>
  <si>
    <t>64</t>
  </si>
  <si>
    <t>912211111</t>
  </si>
  <si>
    <t>Montáž směrového sloupku silničního plastového prosté uložení bez betonového základu</t>
  </si>
  <si>
    <t>695848486</t>
  </si>
  <si>
    <t>Montáž směrového sloupku plastového s odrazkou prostým uložením bez betonového základu silničního</t>
  </si>
  <si>
    <t>65</t>
  </si>
  <si>
    <t>562889500</t>
  </si>
  <si>
    <t>sloupek silniční s retroreflexní fólií směrový 1200 mm</t>
  </si>
  <si>
    <t>983871105</t>
  </si>
  <si>
    <t>Součásti tvářené z plastů pro výrobní spotřebu ostatní sloupky silniční s retroreflexní fólií směrový silniční "M" 1200 mm</t>
  </si>
  <si>
    <t>66</t>
  </si>
  <si>
    <t>914111111</t>
  </si>
  <si>
    <t>Montáž svislé dopravní značky do velikosti 1 m2 objímkami na sloupek nebo konzolu</t>
  </si>
  <si>
    <t>1680486915</t>
  </si>
  <si>
    <t>Montáž svislé dopravní značky základní velikosti do 1 m2 objímkami na sloupky nebo konzoly</t>
  </si>
  <si>
    <t>67</t>
  </si>
  <si>
    <t>40444056</t>
  </si>
  <si>
    <t>značka dopravní svislá reflexní AL 3M</t>
  </si>
  <si>
    <t>196237947</t>
  </si>
  <si>
    <t>výrobky a tabule orientační pro návěstí a zabezpečovací zařízení silniční značky dopravní svislé FeZn  plech FeZn AL     plech Al NK, 3M   povrchová úprava reflexní fólií tř.1  AL- 3M  reflexní tř.1</t>
  </si>
  <si>
    <t>68</t>
  </si>
  <si>
    <t>914511112</t>
  </si>
  <si>
    <t>Montáž sloupku dopravních značek délky do 3,5 m s betonovým základem a patkou</t>
  </si>
  <si>
    <t>-432205321</t>
  </si>
  <si>
    <t>Montáž sloupku dopravních značek délky do 3,5 m do hliníkové patky</t>
  </si>
  <si>
    <t>69</t>
  </si>
  <si>
    <t>404452250</t>
  </si>
  <si>
    <t>sloupek Zn 60 - 350</t>
  </si>
  <si>
    <t>93913366</t>
  </si>
  <si>
    <t>Výrobky a zabezpečovací prvky pro zařízení silniční značky dopravní svislé sloupky Zn 60 - 350</t>
  </si>
  <si>
    <t>70</t>
  </si>
  <si>
    <t>915111111</t>
  </si>
  <si>
    <t>Vodorovné dopravní značení šířky 125 mm bílou barvou dělící čáry souvislé</t>
  </si>
  <si>
    <t>210682273</t>
  </si>
  <si>
    <t>Vodorovné dopravní značení stříkané barvou dělící čára šířky 125 mm souvislá bílá základní</t>
  </si>
  <si>
    <t>71</t>
  </si>
  <si>
    <t>915111121</t>
  </si>
  <si>
    <t>Vodorovné dopravní značení šířky 125 mm bílou barvou dělící čáry přerušované</t>
  </si>
  <si>
    <t>981919283</t>
  </si>
  <si>
    <t>Vodorovné dopravní značení stříkané barvou dělící čára šířky 125 mm přerušovaná bílá základní</t>
  </si>
  <si>
    <t>72</t>
  </si>
  <si>
    <t>915121111</t>
  </si>
  <si>
    <t>Vodorovné dopravní značení šířky 250 mm bílou barvou vodící čáry</t>
  </si>
  <si>
    <t>343832886</t>
  </si>
  <si>
    <t>Vodorovné dopravní značení stříkané barvou vodící čára bílá šířky 250 mm základní</t>
  </si>
  <si>
    <t>5972,0+32,0</t>
  </si>
  <si>
    <t>73</t>
  </si>
  <si>
    <t>915611111</t>
  </si>
  <si>
    <t>Předznačení vodorovného liniového značení</t>
  </si>
  <si>
    <t>-1887475011</t>
  </si>
  <si>
    <t>Předznačení pro vodorovné značení stříkané barvou nebo prováděné z nátěrových hmot liniové dělicí čáry, vodicí proužky</t>
  </si>
  <si>
    <t>74</t>
  </si>
  <si>
    <t>919441211</t>
  </si>
  <si>
    <t>Čelo propustku z lomového kamene pro propustek z trub DN 300 až 500</t>
  </si>
  <si>
    <t>1570316730</t>
  </si>
  <si>
    <t>Čelo propustku ze zdiva z lomového kamene, pro propustek z trub DN 300 až 500 mm</t>
  </si>
  <si>
    <t>75</t>
  </si>
  <si>
    <t>91944122</t>
  </si>
  <si>
    <t>Čelo propustku z lomového kamene pro propustek z trub DN 1000</t>
  </si>
  <si>
    <t>875238375</t>
  </si>
  <si>
    <t>Čelo propustku ze zdiva z lomového kamene, pro propustek z trub DN 1000 mm</t>
  </si>
  <si>
    <t>2+2</t>
  </si>
  <si>
    <t>76</t>
  </si>
  <si>
    <t>919441221</t>
  </si>
  <si>
    <t>Čelo propustku z lomového kamene pro propustek z trub DN 600 až 800</t>
  </si>
  <si>
    <t>1764998354</t>
  </si>
  <si>
    <t>Čelo propustku ze zdiva z lomového kamene, pro propustek z trub DN 600 až 800 mm</t>
  </si>
  <si>
    <t>77</t>
  </si>
  <si>
    <t>91944123</t>
  </si>
  <si>
    <t>Čelo propustku z lomového kamene pro propustek z trub DN 1600</t>
  </si>
  <si>
    <t>-1754741080</t>
  </si>
  <si>
    <t>Čelo propustku ze zdiva z lomového kamene, pro propustek z trub DN 1600 mm</t>
  </si>
  <si>
    <t>78</t>
  </si>
  <si>
    <t>919521120</t>
  </si>
  <si>
    <t>Zřízení silničního propustku z trub betonových nebo ŽB DN 400</t>
  </si>
  <si>
    <t>791175182</t>
  </si>
  <si>
    <t>Zřízení silničního propustku z trub betonových nebo železobetonových DN 400 mm</t>
  </si>
  <si>
    <t>79</t>
  </si>
  <si>
    <t>592225460</t>
  </si>
  <si>
    <t>trouba hrdlová přímá železobet. s integrovaným těsněním TZH-Q 400/2500 integro 40 x 250 x 7,5 cm</t>
  </si>
  <si>
    <t>-593133435</t>
  </si>
  <si>
    <t>Trouby pro splaškové odpadní vody železobetonové trouby hrdlové přímé s integrovaným těsněním TZH-Q 400/2500  integro  40 x 250 x 7,5</t>
  </si>
  <si>
    <t>80</t>
  </si>
  <si>
    <t>592236930</t>
  </si>
  <si>
    <t>trouba betonová integrovaná dříková TBH-Q 40/230/DZ D 40x230x7,5 cm</t>
  </si>
  <si>
    <t>-339514896</t>
  </si>
  <si>
    <t>Trouby pro splaškové odpadní vody betonové trouby integrované dříkové TBH-Q   40/230/DZ    D 40 x 230 x 7,5</t>
  </si>
  <si>
    <t>81</t>
  </si>
  <si>
    <t>1225937453</t>
  </si>
  <si>
    <t>"hospodářské sjezdy" 13,0*10</t>
  </si>
  <si>
    <t>82</t>
  </si>
  <si>
    <t>-669858910</t>
  </si>
  <si>
    <t>"hospodářské sjezdy" 6*10</t>
  </si>
  <si>
    <t>83</t>
  </si>
  <si>
    <t>919521140</t>
  </si>
  <si>
    <t>Zřízení silničního propustku z trub betonových nebo ŽB DN 600</t>
  </si>
  <si>
    <t>830040165</t>
  </si>
  <si>
    <t>Zřízení silničního propustku z trub betonových nebo železobetonových DN 600 mm</t>
  </si>
  <si>
    <t>10,0</t>
  </si>
  <si>
    <t>84</t>
  </si>
  <si>
    <t>592224100</t>
  </si>
  <si>
    <t>trouba hrdlová přímá železobetonová s integrovaným těsněním TZH-Q 600/2500 60 x 250 x 10 cm</t>
  </si>
  <si>
    <t>1278606059</t>
  </si>
  <si>
    <t>Trouby pro splaškové odpadní vody železobetonové trouby hrdlové přímé s integrovaným těsněním TZH-Q  600/2500  integro  60 x 250 x 10</t>
  </si>
  <si>
    <t>85</t>
  </si>
  <si>
    <t>592236950</t>
  </si>
  <si>
    <t>trouba betonová integrovaná dříková TBH-Q 60/230/DZ D 60x230x10 cm</t>
  </si>
  <si>
    <t>-293432012</t>
  </si>
  <si>
    <t>Trouby pro splaškové odpadní vody betonové trouby integrované dříkové TBH-Q   60/230/DZ    D  60 x 230 x 10</t>
  </si>
  <si>
    <t>86</t>
  </si>
  <si>
    <t>919521160</t>
  </si>
  <si>
    <t>Zřízení silničního propustku z trub betonových nebo ŽB DN 800</t>
  </si>
  <si>
    <t>1206528553</t>
  </si>
  <si>
    <t>Zřízení silničního propustku z trub betonových nebo železobetonových DN 800 mm</t>
  </si>
  <si>
    <t>87</t>
  </si>
  <si>
    <t>59222412</t>
  </si>
  <si>
    <t>trouba dříková přímá železobet. DEHA TZH-Q 800/2200 80 x 220 x 11,5 cm</t>
  </si>
  <si>
    <t>1138758930</t>
  </si>
  <si>
    <t>88</t>
  </si>
  <si>
    <t>592224120</t>
  </si>
  <si>
    <t>trouba hrdlová přímá železobet. s integrovaným těsněním DEHA TZH-Q 800/2500 80 x 250 x 11,5 cm</t>
  </si>
  <si>
    <t>-1386721504</t>
  </si>
  <si>
    <t>Trouby pro splaškové odpadní vody železobetonové trouby hrdlové přímé s integrovaným těsněním TZH-Q  800/2500  integro DEHA 80 x 250 x 11,5</t>
  </si>
  <si>
    <t>89</t>
  </si>
  <si>
    <t>919521180</t>
  </si>
  <si>
    <t>Zřízení silničního propustku z trub betonových nebo ŽB DN 1000</t>
  </si>
  <si>
    <t>-96894862</t>
  </si>
  <si>
    <t>Zřízení silničního propustku z trub betonových nebo železobetonových DN 1000 mm</t>
  </si>
  <si>
    <t>12,7+20,0</t>
  </si>
  <si>
    <t>90</t>
  </si>
  <si>
    <t>59222414.1</t>
  </si>
  <si>
    <t>trouba dříková přímá železobet. DEHA TZH-Q 1000/2100 100 x 210 x 13 cm</t>
  </si>
  <si>
    <t>-2125675201</t>
  </si>
  <si>
    <t>trouby pro splaškové odpadní vody trouba dříková přímá železobet. DEHA TZH-Q 1000/2100 100 x 210 x 13 cm</t>
  </si>
  <si>
    <t>91</t>
  </si>
  <si>
    <t>592224140</t>
  </si>
  <si>
    <t>trouba hrdlová přímá železobet. s integrovaným těsněním DEHA TZH-Q 1000/2500 100 x 250 x 13 cm</t>
  </si>
  <si>
    <t>-1512776572</t>
  </si>
  <si>
    <t>Trouby pro splaškové odpadní vody železobetonové trouby hrdlové přímé s integrovaným těsněním TZH-Q 1000/2500 integro DEHA 100x250x13</t>
  </si>
  <si>
    <t>92</t>
  </si>
  <si>
    <t>919521250</t>
  </si>
  <si>
    <t>Zřízení silničního propustku z trub betonových nebo ŽB DN 1600</t>
  </si>
  <si>
    <t>546120360</t>
  </si>
  <si>
    <t>Zřízení silničního propustku z trub betonových nebo železobetonových DN 1600 mm</t>
  </si>
  <si>
    <t>93</t>
  </si>
  <si>
    <t>59222414</t>
  </si>
  <si>
    <t xml:space="preserve">trouba přímá železobet. TZP-Q 1600/2000 </t>
  </si>
  <si>
    <t>-913615488</t>
  </si>
  <si>
    <t xml:space="preserve">trouby pro splaškové odpadní vody železobetonové trouby hrdlové přímé TZP-Q 1600/2000 </t>
  </si>
  <si>
    <t>94</t>
  </si>
  <si>
    <t>919535556</t>
  </si>
  <si>
    <t>Obetonování trubního propustku betonem se zvýšenými nároky na prostředí tř. C 25/30</t>
  </si>
  <si>
    <t>700273476</t>
  </si>
  <si>
    <t>Obetonování trubního propustku betonem prostým se zvýšenými nároky na prostředí tř. C 25/30</t>
  </si>
  <si>
    <t>95</t>
  </si>
  <si>
    <t>881136091</t>
  </si>
  <si>
    <t>"hospodářské sjezdy" 10*2,6</t>
  </si>
  <si>
    <t>96</t>
  </si>
  <si>
    <t>919726122</t>
  </si>
  <si>
    <t>Geotextilie pro ochranu, separaci a filtraci netkaná měrná hmotnost do 300 g/m2</t>
  </si>
  <si>
    <t>-332289020</t>
  </si>
  <si>
    <t>Geotextilie netkaná pro ochranu, separaci nebo filtraci měrná hmotnost přes 200 do 300 g/m2</t>
  </si>
  <si>
    <t>18404,8+27352,7</t>
  </si>
  <si>
    <t>97</t>
  </si>
  <si>
    <t>962041211</t>
  </si>
  <si>
    <t>Bourání mostních zdí a pilířů z betonu prostého</t>
  </si>
  <si>
    <t>-1662679609</t>
  </si>
  <si>
    <t>Bourání mostních konstrukcí zdiva a pilířů z prostého betonu</t>
  </si>
  <si>
    <t>"čela propustu DN 1200" 11,52*2</t>
  </si>
  <si>
    <t>98</t>
  </si>
  <si>
    <t>966008114</t>
  </si>
  <si>
    <t>Bourání trubního propustku do DN 1200</t>
  </si>
  <si>
    <t>-1804973941</t>
  </si>
  <si>
    <t>Bourání trubního propustku s odklizením a uložením vybouraného materiálu na skládku na vzdálenost do 3 m nebo s naložením na dopravní prostředek z trub DN přes 800 do 1200 mm</t>
  </si>
  <si>
    <t>997</t>
  </si>
  <si>
    <t>Přesun sutě</t>
  </si>
  <si>
    <t>99</t>
  </si>
  <si>
    <t>997221551</t>
  </si>
  <si>
    <t>Vodorovná doprava suti ze sypkých materiálů do 1 km</t>
  </si>
  <si>
    <t>392851928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</si>
  <si>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</si>
  <si>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</si>
  <si>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</si>
  <si>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-41027366</t>
  </si>
  <si>
    <t>Vodorovná doprava suti bez naložení, ale se složením a s hrubým urovnáním Příplatek k ceně za každý další i započatý 1 km přes 1 km</t>
  </si>
  <si>
    <t>558,48*19 'Přepočtené koeficientem množství</t>
  </si>
  <si>
    <t>101</t>
  </si>
  <si>
    <t>997221561</t>
  </si>
  <si>
    <t>Vodorovná doprava suti z kusových materiálů do 1 km</t>
  </si>
  <si>
    <t>1272829109</t>
  </si>
  <si>
    <t>Vodorovná doprava suti bez naložení, ale se složením a s hrubým urovnáním z kusových materiálů, na vzdálenost do 1 km</t>
  </si>
  <si>
    <t>102</t>
  </si>
  <si>
    <t>997221569</t>
  </si>
  <si>
    <t>Příplatek ZKD 1 km u vodorovné dopravy suti z kusových materiálů</t>
  </si>
  <si>
    <t>-178001132</t>
  </si>
  <si>
    <t>96,588*19 'Přepočtené koeficientem množství</t>
  </si>
  <si>
    <t>103</t>
  </si>
  <si>
    <t>997221815</t>
  </si>
  <si>
    <t>Poplatek za uložení betonového odpadu na skládce (skládkovné)</t>
  </si>
  <si>
    <t>-354336587</t>
  </si>
  <si>
    <t>Poplatek za uložení stavebního odpadu na skládce (skládkovné) betonového</t>
  </si>
  <si>
    <t>104</t>
  </si>
  <si>
    <t>997221845</t>
  </si>
  <si>
    <t>Poplatek za uložení odpadu z asfaltových povrchů na skládce (skládkovné)</t>
  </si>
  <si>
    <t>1853429576</t>
  </si>
  <si>
    <t>Poplatek za uložení stavebního odpadu na skládce (skládkovné) z asfaltových povrchů</t>
  </si>
  <si>
    <t>105</t>
  </si>
  <si>
    <t>997221855</t>
  </si>
  <si>
    <t>Poplatek za uložení odpadu z kameniva na skládce (skládkovné)</t>
  </si>
  <si>
    <t>1381071741</t>
  </si>
  <si>
    <t>Poplatek za uložení stavebního odpadu na skládce (skládkovné) z kameniva</t>
  </si>
  <si>
    <t>998</t>
  </si>
  <si>
    <t>Přesun hmot</t>
  </si>
  <si>
    <t>106</t>
  </si>
  <si>
    <t>998225111</t>
  </si>
  <si>
    <t>Přesun hmot pro pozemní komunikace s krytem z kamene, monolitickým betonovým nebo živičným</t>
  </si>
  <si>
    <t>-1339823955</t>
  </si>
  <si>
    <t>Přesun hmot pro komunikace s krytem z kameniva, monolitickým betonovým nebo živičným dopravní vzdálenost do 200 m jakékoliv délky objektu</t>
  </si>
  <si>
    <t>1a - Komunikace Štěpánov - Kostomlaty - Vedlejší a ostatní náklady</t>
  </si>
  <si>
    <t>VRN - Vedlejší rozpočtové náklady</t>
  </si>
  <si>
    <t>VRN</t>
  </si>
  <si>
    <t>Vedlejší rozpočtové náklady</t>
  </si>
  <si>
    <t>030001000</t>
  </si>
  <si>
    <t>Zařízení staveniště</t>
  </si>
  <si>
    <t>kpl</t>
  </si>
  <si>
    <t>1024</t>
  </si>
  <si>
    <t>-40561358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</si>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</sst>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99" fillId="0" borderId="36" xfId="0" applyFont="1" applyBorder="1" applyAlignment="1" applyProtection="1">
      <alignment horizontal="center" vertical="center"/>
      <protection/>
    </xf>
    <xf numFmtId="49" fontId="99" fillId="0" borderId="36" xfId="0" applyNumberFormat="1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center" vertical="center" wrapText="1"/>
      <protection/>
    </xf>
    <xf numFmtId="175" fontId="99" fillId="0" borderId="36" xfId="0" applyNumberFormat="1" applyFont="1" applyBorder="1" applyAlignment="1" applyProtection="1">
      <alignment vertical="center"/>
      <protection/>
    </xf>
    <xf numFmtId="4" fontId="99" fillId="23" borderId="36" xfId="0" applyNumberFormat="1" applyFont="1" applyFill="1" applyBorder="1" applyAlignment="1" applyProtection="1">
      <alignment vertical="center"/>
      <protection locked="0"/>
    </xf>
    <xf numFmtId="4" fontId="99" fillId="0" borderId="36" xfId="0" applyNumberFormat="1" applyFont="1" applyBorder="1" applyAlignment="1" applyProtection="1">
      <alignment vertical="center"/>
      <protection/>
    </xf>
    <xf numFmtId="0" fontId="99" fillId="0" borderId="13" xfId="0" applyFont="1" applyBorder="1" applyAlignment="1">
      <alignment vertical="center"/>
    </xf>
    <xf numFmtId="0" fontId="99" fillId="23" borderId="36" xfId="0" applyFont="1" applyFill="1" applyBorder="1" applyAlignment="1" applyProtection="1">
      <alignment horizontal="left" vertical="center"/>
      <protection locked="0"/>
    </xf>
    <xf numFmtId="0" fontId="99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10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03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6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6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6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8A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105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99A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71" t="s">
        <v>0</v>
      </c>
      <c r="B1" s="272"/>
      <c r="C1" s="272"/>
      <c r="D1" s="273" t="s">
        <v>1</v>
      </c>
      <c r="E1" s="272"/>
      <c r="F1" s="272"/>
      <c r="G1" s="272"/>
      <c r="H1" s="272"/>
      <c r="I1" s="272"/>
      <c r="J1" s="272"/>
      <c r="K1" s="274" t="s">
        <v>714</v>
      </c>
      <c r="L1" s="274"/>
      <c r="M1" s="274"/>
      <c r="N1" s="274"/>
      <c r="O1" s="274"/>
      <c r="P1" s="274"/>
      <c r="Q1" s="274"/>
      <c r="R1" s="274"/>
      <c r="S1" s="274"/>
      <c r="T1" s="272"/>
      <c r="U1" s="272"/>
      <c r="V1" s="272"/>
      <c r="W1" s="274" t="s">
        <v>715</v>
      </c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6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30" t="s">
        <v>14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2"/>
      <c r="AQ5" s="24"/>
      <c r="BE5" s="226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32" t="s">
        <v>17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2"/>
      <c r="AQ6" s="24"/>
      <c r="BE6" s="227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22</v>
      </c>
      <c r="AO7" s="22"/>
      <c r="AP7" s="22"/>
      <c r="AQ7" s="24"/>
      <c r="BE7" s="227"/>
      <c r="BS7" s="17" t="s">
        <v>23</v>
      </c>
    </row>
    <row r="8" spans="2:71" ht="14.25" customHeight="1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 t="s">
        <v>27</v>
      </c>
      <c r="AO8" s="22"/>
      <c r="AP8" s="22"/>
      <c r="AQ8" s="24"/>
      <c r="BE8" s="227"/>
      <c r="BS8" s="17" t="s">
        <v>28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27"/>
      <c r="BS9" s="17" t="s">
        <v>29</v>
      </c>
    </row>
    <row r="10" spans="2:71" ht="14.25" customHeight="1">
      <c r="B10" s="21"/>
      <c r="C10" s="22"/>
      <c r="D10" s="30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31</v>
      </c>
      <c r="AL10" s="22"/>
      <c r="AM10" s="22"/>
      <c r="AN10" s="28" t="s">
        <v>22</v>
      </c>
      <c r="AO10" s="22"/>
      <c r="AP10" s="22"/>
      <c r="AQ10" s="24"/>
      <c r="BE10" s="227"/>
      <c r="BS10" s="17" t="s">
        <v>18</v>
      </c>
    </row>
    <row r="11" spans="2:71" ht="18" customHeight="1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33</v>
      </c>
      <c r="AL11" s="22"/>
      <c r="AM11" s="22"/>
      <c r="AN11" s="28" t="s">
        <v>22</v>
      </c>
      <c r="AO11" s="22"/>
      <c r="AP11" s="22"/>
      <c r="AQ11" s="24"/>
      <c r="BE11" s="227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27"/>
      <c r="BS12" s="17" t="s">
        <v>18</v>
      </c>
    </row>
    <row r="13" spans="2:71" ht="14.25" customHeight="1">
      <c r="B13" s="21"/>
      <c r="C13" s="22"/>
      <c r="D13" s="30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31</v>
      </c>
      <c r="AL13" s="22"/>
      <c r="AM13" s="22"/>
      <c r="AN13" s="32" t="s">
        <v>35</v>
      </c>
      <c r="AO13" s="22"/>
      <c r="AP13" s="22"/>
      <c r="AQ13" s="24"/>
      <c r="BE13" s="227"/>
      <c r="BS13" s="17" t="s">
        <v>18</v>
      </c>
    </row>
    <row r="14" spans="2:71" ht="15">
      <c r="B14" s="21"/>
      <c r="C14" s="22"/>
      <c r="D14" s="22"/>
      <c r="E14" s="233" t="s">
        <v>35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30" t="s">
        <v>33</v>
      </c>
      <c r="AL14" s="22"/>
      <c r="AM14" s="22"/>
      <c r="AN14" s="32" t="s">
        <v>35</v>
      </c>
      <c r="AO14" s="22"/>
      <c r="AP14" s="22"/>
      <c r="AQ14" s="24"/>
      <c r="BE14" s="227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27"/>
      <c r="BS15" s="17" t="s">
        <v>4</v>
      </c>
    </row>
    <row r="16" spans="2:71" ht="14.25" customHeight="1">
      <c r="B16" s="21"/>
      <c r="C16" s="22"/>
      <c r="D16" s="30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31</v>
      </c>
      <c r="AL16" s="22"/>
      <c r="AM16" s="22"/>
      <c r="AN16" s="28" t="s">
        <v>22</v>
      </c>
      <c r="AO16" s="22"/>
      <c r="AP16" s="22"/>
      <c r="AQ16" s="24"/>
      <c r="BE16" s="227"/>
      <c r="BS16" s="17" t="s">
        <v>4</v>
      </c>
    </row>
    <row r="17" spans="2:71" ht="18" customHeight="1">
      <c r="B17" s="21"/>
      <c r="C17" s="22"/>
      <c r="D17" s="22"/>
      <c r="E17" s="28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33</v>
      </c>
      <c r="AL17" s="22"/>
      <c r="AM17" s="22"/>
      <c r="AN17" s="28" t="s">
        <v>22</v>
      </c>
      <c r="AO17" s="22"/>
      <c r="AP17" s="22"/>
      <c r="AQ17" s="24"/>
      <c r="BE17" s="227"/>
      <c r="BS17" s="17" t="s">
        <v>38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27"/>
      <c r="BS18" s="17" t="s">
        <v>6</v>
      </c>
    </row>
    <row r="19" spans="2:71" ht="14.25" customHeight="1">
      <c r="B19" s="21"/>
      <c r="C19" s="22"/>
      <c r="D19" s="30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27"/>
      <c r="BS19" s="17" t="s">
        <v>18</v>
      </c>
    </row>
    <row r="20" spans="2:71" ht="120" customHeight="1">
      <c r="B20" s="21"/>
      <c r="C20" s="22"/>
      <c r="D20" s="22"/>
      <c r="E20" s="234" t="s">
        <v>40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2"/>
      <c r="AP20" s="22"/>
      <c r="AQ20" s="24"/>
      <c r="BE20" s="227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27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27"/>
    </row>
    <row r="23" spans="2:57" s="1" customFormat="1" ht="25.5" customHeight="1">
      <c r="B23" s="34"/>
      <c r="C23" s="35"/>
      <c r="D23" s="36" t="s">
        <v>41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5">
        <f>ROUNDUP(AG51,2)</f>
        <v>0</v>
      </c>
      <c r="AL23" s="236"/>
      <c r="AM23" s="236"/>
      <c r="AN23" s="236"/>
      <c r="AO23" s="236"/>
      <c r="AP23" s="35"/>
      <c r="AQ23" s="38"/>
      <c r="BE23" s="228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28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7" t="s">
        <v>42</v>
      </c>
      <c r="M25" s="238"/>
      <c r="N25" s="238"/>
      <c r="O25" s="238"/>
      <c r="P25" s="35"/>
      <c r="Q25" s="35"/>
      <c r="R25" s="35"/>
      <c r="S25" s="35"/>
      <c r="T25" s="35"/>
      <c r="U25" s="35"/>
      <c r="V25" s="35"/>
      <c r="W25" s="237" t="s">
        <v>43</v>
      </c>
      <c r="X25" s="238"/>
      <c r="Y25" s="238"/>
      <c r="Z25" s="238"/>
      <c r="AA25" s="238"/>
      <c r="AB25" s="238"/>
      <c r="AC25" s="238"/>
      <c r="AD25" s="238"/>
      <c r="AE25" s="238"/>
      <c r="AF25" s="35"/>
      <c r="AG25" s="35"/>
      <c r="AH25" s="35"/>
      <c r="AI25" s="35"/>
      <c r="AJ25" s="35"/>
      <c r="AK25" s="237" t="s">
        <v>44</v>
      </c>
      <c r="AL25" s="238"/>
      <c r="AM25" s="238"/>
      <c r="AN25" s="238"/>
      <c r="AO25" s="238"/>
      <c r="AP25" s="35"/>
      <c r="AQ25" s="38"/>
      <c r="BE25" s="228"/>
    </row>
    <row r="26" spans="2:57" s="2" customFormat="1" ht="14.25" customHeight="1">
      <c r="B26" s="40"/>
      <c r="C26" s="41"/>
      <c r="D26" s="42" t="s">
        <v>45</v>
      </c>
      <c r="E26" s="41"/>
      <c r="F26" s="42" t="s">
        <v>46</v>
      </c>
      <c r="G26" s="41"/>
      <c r="H26" s="41"/>
      <c r="I26" s="41"/>
      <c r="J26" s="41"/>
      <c r="K26" s="41"/>
      <c r="L26" s="239">
        <v>0.21</v>
      </c>
      <c r="M26" s="240"/>
      <c r="N26" s="240"/>
      <c r="O26" s="240"/>
      <c r="P26" s="41"/>
      <c r="Q26" s="41"/>
      <c r="R26" s="41"/>
      <c r="S26" s="41"/>
      <c r="T26" s="41"/>
      <c r="U26" s="41"/>
      <c r="V26" s="41"/>
      <c r="W26" s="241">
        <f>ROUNDUP(AZ51,2)</f>
        <v>0</v>
      </c>
      <c r="X26" s="240"/>
      <c r="Y26" s="240"/>
      <c r="Z26" s="240"/>
      <c r="AA26" s="240"/>
      <c r="AB26" s="240"/>
      <c r="AC26" s="240"/>
      <c r="AD26" s="240"/>
      <c r="AE26" s="240"/>
      <c r="AF26" s="41"/>
      <c r="AG26" s="41"/>
      <c r="AH26" s="41"/>
      <c r="AI26" s="41"/>
      <c r="AJ26" s="41"/>
      <c r="AK26" s="241">
        <f>ROUNDUP(AV51,1)</f>
        <v>0</v>
      </c>
      <c r="AL26" s="240"/>
      <c r="AM26" s="240"/>
      <c r="AN26" s="240"/>
      <c r="AO26" s="240"/>
      <c r="AP26" s="41"/>
      <c r="AQ26" s="43"/>
      <c r="BE26" s="229"/>
    </row>
    <row r="27" spans="2:57" s="2" customFormat="1" ht="14.25" customHeight="1">
      <c r="B27" s="40"/>
      <c r="C27" s="41"/>
      <c r="D27" s="41"/>
      <c r="E27" s="41"/>
      <c r="F27" s="42" t="s">
        <v>47</v>
      </c>
      <c r="G27" s="41"/>
      <c r="H27" s="41"/>
      <c r="I27" s="41"/>
      <c r="J27" s="41"/>
      <c r="K27" s="41"/>
      <c r="L27" s="239">
        <v>0.15</v>
      </c>
      <c r="M27" s="240"/>
      <c r="N27" s="240"/>
      <c r="O27" s="240"/>
      <c r="P27" s="41"/>
      <c r="Q27" s="41"/>
      <c r="R27" s="41"/>
      <c r="S27" s="41"/>
      <c r="T27" s="41"/>
      <c r="U27" s="41"/>
      <c r="V27" s="41"/>
      <c r="W27" s="241">
        <f>ROUNDUP(BA51,2)</f>
        <v>0</v>
      </c>
      <c r="X27" s="240"/>
      <c r="Y27" s="240"/>
      <c r="Z27" s="240"/>
      <c r="AA27" s="240"/>
      <c r="AB27" s="240"/>
      <c r="AC27" s="240"/>
      <c r="AD27" s="240"/>
      <c r="AE27" s="240"/>
      <c r="AF27" s="41"/>
      <c r="AG27" s="41"/>
      <c r="AH27" s="41"/>
      <c r="AI27" s="41"/>
      <c r="AJ27" s="41"/>
      <c r="AK27" s="241">
        <f>ROUNDUP(AW51,1)</f>
        <v>0</v>
      </c>
      <c r="AL27" s="240"/>
      <c r="AM27" s="240"/>
      <c r="AN27" s="240"/>
      <c r="AO27" s="240"/>
      <c r="AP27" s="41"/>
      <c r="AQ27" s="43"/>
      <c r="BE27" s="229"/>
    </row>
    <row r="28" spans="2:57" s="2" customFormat="1" ht="14.25" customHeight="1" hidden="1">
      <c r="B28" s="40"/>
      <c r="C28" s="41"/>
      <c r="D28" s="41"/>
      <c r="E28" s="41"/>
      <c r="F28" s="42" t="s">
        <v>48</v>
      </c>
      <c r="G28" s="41"/>
      <c r="H28" s="41"/>
      <c r="I28" s="41"/>
      <c r="J28" s="41"/>
      <c r="K28" s="41"/>
      <c r="L28" s="239">
        <v>0.21</v>
      </c>
      <c r="M28" s="240"/>
      <c r="N28" s="240"/>
      <c r="O28" s="240"/>
      <c r="P28" s="41"/>
      <c r="Q28" s="41"/>
      <c r="R28" s="41"/>
      <c r="S28" s="41"/>
      <c r="T28" s="41"/>
      <c r="U28" s="41"/>
      <c r="V28" s="41"/>
      <c r="W28" s="241">
        <f>ROUNDUP(BB51,2)</f>
        <v>0</v>
      </c>
      <c r="X28" s="240"/>
      <c r="Y28" s="240"/>
      <c r="Z28" s="240"/>
      <c r="AA28" s="240"/>
      <c r="AB28" s="240"/>
      <c r="AC28" s="240"/>
      <c r="AD28" s="240"/>
      <c r="AE28" s="240"/>
      <c r="AF28" s="41"/>
      <c r="AG28" s="41"/>
      <c r="AH28" s="41"/>
      <c r="AI28" s="41"/>
      <c r="AJ28" s="41"/>
      <c r="AK28" s="241">
        <v>0</v>
      </c>
      <c r="AL28" s="240"/>
      <c r="AM28" s="240"/>
      <c r="AN28" s="240"/>
      <c r="AO28" s="240"/>
      <c r="AP28" s="41"/>
      <c r="AQ28" s="43"/>
      <c r="BE28" s="229"/>
    </row>
    <row r="29" spans="2:57" s="2" customFormat="1" ht="14.25" customHeight="1" hidden="1">
      <c r="B29" s="40"/>
      <c r="C29" s="41"/>
      <c r="D29" s="41"/>
      <c r="E29" s="41"/>
      <c r="F29" s="42" t="s">
        <v>49</v>
      </c>
      <c r="G29" s="41"/>
      <c r="H29" s="41"/>
      <c r="I29" s="41"/>
      <c r="J29" s="41"/>
      <c r="K29" s="41"/>
      <c r="L29" s="239">
        <v>0.15</v>
      </c>
      <c r="M29" s="240"/>
      <c r="N29" s="240"/>
      <c r="O29" s="240"/>
      <c r="P29" s="41"/>
      <c r="Q29" s="41"/>
      <c r="R29" s="41"/>
      <c r="S29" s="41"/>
      <c r="T29" s="41"/>
      <c r="U29" s="41"/>
      <c r="V29" s="41"/>
      <c r="W29" s="241">
        <f>ROUNDUP(BC51,2)</f>
        <v>0</v>
      </c>
      <c r="X29" s="240"/>
      <c r="Y29" s="240"/>
      <c r="Z29" s="240"/>
      <c r="AA29" s="240"/>
      <c r="AB29" s="240"/>
      <c r="AC29" s="240"/>
      <c r="AD29" s="240"/>
      <c r="AE29" s="240"/>
      <c r="AF29" s="41"/>
      <c r="AG29" s="41"/>
      <c r="AH29" s="41"/>
      <c r="AI29" s="41"/>
      <c r="AJ29" s="41"/>
      <c r="AK29" s="241">
        <v>0</v>
      </c>
      <c r="AL29" s="240"/>
      <c r="AM29" s="240"/>
      <c r="AN29" s="240"/>
      <c r="AO29" s="240"/>
      <c r="AP29" s="41"/>
      <c r="AQ29" s="43"/>
      <c r="BE29" s="229"/>
    </row>
    <row r="30" spans="2:57" s="2" customFormat="1" ht="14.25" customHeight="1" hidden="1">
      <c r="B30" s="40"/>
      <c r="C30" s="41"/>
      <c r="D30" s="41"/>
      <c r="E30" s="41"/>
      <c r="F30" s="42" t="s">
        <v>50</v>
      </c>
      <c r="G30" s="41"/>
      <c r="H30" s="41"/>
      <c r="I30" s="41"/>
      <c r="J30" s="41"/>
      <c r="K30" s="41"/>
      <c r="L30" s="239">
        <v>0</v>
      </c>
      <c r="M30" s="240"/>
      <c r="N30" s="240"/>
      <c r="O30" s="240"/>
      <c r="P30" s="41"/>
      <c r="Q30" s="41"/>
      <c r="R30" s="41"/>
      <c r="S30" s="41"/>
      <c r="T30" s="41"/>
      <c r="U30" s="41"/>
      <c r="V30" s="41"/>
      <c r="W30" s="241">
        <f>ROUNDUP(BD51,2)</f>
        <v>0</v>
      </c>
      <c r="X30" s="240"/>
      <c r="Y30" s="240"/>
      <c r="Z30" s="240"/>
      <c r="AA30" s="240"/>
      <c r="AB30" s="240"/>
      <c r="AC30" s="240"/>
      <c r="AD30" s="240"/>
      <c r="AE30" s="240"/>
      <c r="AF30" s="41"/>
      <c r="AG30" s="41"/>
      <c r="AH30" s="41"/>
      <c r="AI30" s="41"/>
      <c r="AJ30" s="41"/>
      <c r="AK30" s="241">
        <v>0</v>
      </c>
      <c r="AL30" s="240"/>
      <c r="AM30" s="240"/>
      <c r="AN30" s="240"/>
      <c r="AO30" s="240"/>
      <c r="AP30" s="41"/>
      <c r="AQ30" s="43"/>
      <c r="BE30" s="229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28"/>
    </row>
    <row r="32" spans="2:57" s="1" customFormat="1" ht="25.5" customHeight="1">
      <c r="B32" s="34"/>
      <c r="C32" s="44"/>
      <c r="D32" s="45" t="s">
        <v>51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52</v>
      </c>
      <c r="U32" s="46"/>
      <c r="V32" s="46"/>
      <c r="W32" s="46"/>
      <c r="X32" s="242" t="s">
        <v>53</v>
      </c>
      <c r="Y32" s="243"/>
      <c r="Z32" s="243"/>
      <c r="AA32" s="243"/>
      <c r="AB32" s="243"/>
      <c r="AC32" s="46"/>
      <c r="AD32" s="46"/>
      <c r="AE32" s="46"/>
      <c r="AF32" s="46"/>
      <c r="AG32" s="46"/>
      <c r="AH32" s="46"/>
      <c r="AI32" s="46"/>
      <c r="AJ32" s="46"/>
      <c r="AK32" s="244">
        <f>SUM(AK23:AK30)</f>
        <v>0</v>
      </c>
      <c r="AL32" s="243"/>
      <c r="AM32" s="243"/>
      <c r="AN32" s="243"/>
      <c r="AO32" s="245"/>
      <c r="AP32" s="44"/>
      <c r="AQ32" s="48"/>
      <c r="BE32" s="228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54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3257</v>
      </c>
      <c r="AR41" s="55"/>
    </row>
    <row r="42" spans="2:44" s="4" customFormat="1" ht="36.75" customHeight="1">
      <c r="B42" s="57"/>
      <c r="C42" s="58" t="s">
        <v>16</v>
      </c>
      <c r="L42" s="246" t="str">
        <f>K6</f>
        <v>Obnovení komunikačního spojení přes Radovesickou výsypku</v>
      </c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24</v>
      </c>
      <c r="L44" s="59" t="str">
        <f>IF(K8="","",K8)</f>
        <v> </v>
      </c>
      <c r="AI44" s="56" t="s">
        <v>26</v>
      </c>
      <c r="AM44" s="248" t="str">
        <f>IF(AN8="","",AN8)</f>
        <v>2.6.2016</v>
      </c>
      <c r="AN44" s="228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30</v>
      </c>
      <c r="L46" s="3" t="str">
        <f>IF(E11="","",E11)</f>
        <v>SD a.s., Chomutov</v>
      </c>
      <c r="AI46" s="56" t="s">
        <v>36</v>
      </c>
      <c r="AM46" s="249" t="str">
        <f>IF(E17="","",E17)</f>
        <v>Báňské projekty Teplice a.s.</v>
      </c>
      <c r="AN46" s="228"/>
      <c r="AO46" s="228"/>
      <c r="AP46" s="228"/>
      <c r="AR46" s="34"/>
      <c r="AS46" s="250" t="s">
        <v>55</v>
      </c>
      <c r="AT46" s="251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34</v>
      </c>
      <c r="L47" s="3">
        <f>IF(E14="Vyplň údaj","",E14)</f>
      </c>
      <c r="AR47" s="34"/>
      <c r="AS47" s="252"/>
      <c r="AT47" s="238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52"/>
      <c r="AT48" s="238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53" t="s">
        <v>56</v>
      </c>
      <c r="D49" s="254"/>
      <c r="E49" s="254"/>
      <c r="F49" s="254"/>
      <c r="G49" s="254"/>
      <c r="H49" s="65"/>
      <c r="I49" s="255" t="s">
        <v>57</v>
      </c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6" t="s">
        <v>58</v>
      </c>
      <c r="AH49" s="254"/>
      <c r="AI49" s="254"/>
      <c r="AJ49" s="254"/>
      <c r="AK49" s="254"/>
      <c r="AL49" s="254"/>
      <c r="AM49" s="254"/>
      <c r="AN49" s="255" t="s">
        <v>59</v>
      </c>
      <c r="AO49" s="254"/>
      <c r="AP49" s="254"/>
      <c r="AQ49" s="66" t="s">
        <v>60</v>
      </c>
      <c r="AR49" s="34"/>
      <c r="AS49" s="67" t="s">
        <v>61</v>
      </c>
      <c r="AT49" s="68" t="s">
        <v>62</v>
      </c>
      <c r="AU49" s="68" t="s">
        <v>63</v>
      </c>
      <c r="AV49" s="68" t="s">
        <v>64</v>
      </c>
      <c r="AW49" s="68" t="s">
        <v>65</v>
      </c>
      <c r="AX49" s="68" t="s">
        <v>66</v>
      </c>
      <c r="AY49" s="68" t="s">
        <v>67</v>
      </c>
      <c r="AZ49" s="68" t="s">
        <v>68</v>
      </c>
      <c r="BA49" s="68" t="s">
        <v>69</v>
      </c>
      <c r="BB49" s="68" t="s">
        <v>70</v>
      </c>
      <c r="BC49" s="68" t="s">
        <v>71</v>
      </c>
      <c r="BD49" s="69" t="s">
        <v>72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0">
        <f>ROUNDUP(SUM(AG52:AG53),2)</f>
        <v>0</v>
      </c>
      <c r="AH51" s="260"/>
      <c r="AI51" s="260"/>
      <c r="AJ51" s="260"/>
      <c r="AK51" s="260"/>
      <c r="AL51" s="260"/>
      <c r="AM51" s="260"/>
      <c r="AN51" s="261">
        <f>SUM(AG51,AT51)</f>
        <v>0</v>
      </c>
      <c r="AO51" s="261"/>
      <c r="AP51" s="261"/>
      <c r="AQ51" s="73" t="s">
        <v>22</v>
      </c>
      <c r="AR51" s="57"/>
      <c r="AS51" s="74">
        <f>ROUNDUP(SUM(AS52:AS53),2)</f>
        <v>0</v>
      </c>
      <c r="AT51" s="75">
        <f>ROUNDUP(SUM(AV51:AW51),1)</f>
        <v>0</v>
      </c>
      <c r="AU51" s="76">
        <f>ROUNDUP(SUM(AU52:AU53),5)</f>
        <v>0</v>
      </c>
      <c r="AV51" s="75">
        <f>ROUNDUP(AZ51*L26,1)</f>
        <v>0</v>
      </c>
      <c r="AW51" s="75">
        <f>ROUNDUP(BA51*L27,1)</f>
        <v>0</v>
      </c>
      <c r="AX51" s="75">
        <f>ROUNDUP(BB51*L26,1)</f>
        <v>0</v>
      </c>
      <c r="AY51" s="75">
        <f>ROUNDUP(BC51*L27,1)</f>
        <v>0</v>
      </c>
      <c r="AZ51" s="75">
        <f>ROUNDUP(SUM(AZ52:AZ53),2)</f>
        <v>0</v>
      </c>
      <c r="BA51" s="75">
        <f>ROUNDUP(SUM(BA52:BA53),2)</f>
        <v>0</v>
      </c>
      <c r="BB51" s="75">
        <f>ROUNDUP(SUM(BB52:BB53),2)</f>
        <v>0</v>
      </c>
      <c r="BC51" s="75">
        <f>ROUNDUP(SUM(BC52:BC53),2)</f>
        <v>0</v>
      </c>
      <c r="BD51" s="77">
        <f>ROUNDUP(SUM(BD52:BD53),2)</f>
        <v>0</v>
      </c>
      <c r="BS51" s="58" t="s">
        <v>74</v>
      </c>
      <c r="BT51" s="58" t="s">
        <v>75</v>
      </c>
      <c r="BU51" s="78" t="s">
        <v>76</v>
      </c>
      <c r="BV51" s="58" t="s">
        <v>77</v>
      </c>
      <c r="BW51" s="58" t="s">
        <v>5</v>
      </c>
      <c r="BX51" s="58" t="s">
        <v>78</v>
      </c>
      <c r="CL51" s="58" t="s">
        <v>20</v>
      </c>
    </row>
    <row r="52" spans="1:91" s="5" customFormat="1" ht="27" customHeight="1">
      <c r="A52" s="267" t="s">
        <v>716</v>
      </c>
      <c r="B52" s="79"/>
      <c r="C52" s="80"/>
      <c r="D52" s="259" t="s">
        <v>23</v>
      </c>
      <c r="E52" s="258"/>
      <c r="F52" s="258"/>
      <c r="G52" s="258"/>
      <c r="H52" s="258"/>
      <c r="I52" s="81"/>
      <c r="J52" s="259" t="s">
        <v>79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7">
        <f>'1 - Komunikace Štěpánov -...'!J27</f>
        <v>0</v>
      </c>
      <c r="AH52" s="258"/>
      <c r="AI52" s="258"/>
      <c r="AJ52" s="258"/>
      <c r="AK52" s="258"/>
      <c r="AL52" s="258"/>
      <c r="AM52" s="258"/>
      <c r="AN52" s="257">
        <f>SUM(AG52,AT52)</f>
        <v>0</v>
      </c>
      <c r="AO52" s="258"/>
      <c r="AP52" s="258"/>
      <c r="AQ52" s="82" t="s">
        <v>80</v>
      </c>
      <c r="AR52" s="79"/>
      <c r="AS52" s="83">
        <v>0</v>
      </c>
      <c r="AT52" s="84">
        <f>ROUNDUP(SUM(AV52:AW52),1)</f>
        <v>0</v>
      </c>
      <c r="AU52" s="85">
        <f>'1 - Komunikace Štěpánov -...'!P85</f>
        <v>0</v>
      </c>
      <c r="AV52" s="84">
        <f>'1 - Komunikace Štěpánov -...'!J30</f>
        <v>0</v>
      </c>
      <c r="AW52" s="84">
        <f>'1 - Komunikace Štěpánov -...'!J31</f>
        <v>0</v>
      </c>
      <c r="AX52" s="84">
        <f>'1 - Komunikace Štěpánov -...'!J32</f>
        <v>0</v>
      </c>
      <c r="AY52" s="84">
        <f>'1 - Komunikace Štěpánov -...'!J33</f>
        <v>0</v>
      </c>
      <c r="AZ52" s="84">
        <f>'1 - Komunikace Štěpánov -...'!F30</f>
        <v>0</v>
      </c>
      <c r="BA52" s="84">
        <f>'1 - Komunikace Štěpánov -...'!F31</f>
        <v>0</v>
      </c>
      <c r="BB52" s="84">
        <f>'1 - Komunikace Štěpánov -...'!F32</f>
        <v>0</v>
      </c>
      <c r="BC52" s="84">
        <f>'1 - Komunikace Štěpánov -...'!F33</f>
        <v>0</v>
      </c>
      <c r="BD52" s="86">
        <f>'1 - Komunikace Štěpánov -...'!F34</f>
        <v>0</v>
      </c>
      <c r="BT52" s="87" t="s">
        <v>23</v>
      </c>
      <c r="BV52" s="87" t="s">
        <v>77</v>
      </c>
      <c r="BW52" s="87" t="s">
        <v>81</v>
      </c>
      <c r="BX52" s="87" t="s">
        <v>5</v>
      </c>
      <c r="CL52" s="87" t="s">
        <v>20</v>
      </c>
      <c r="CM52" s="87" t="s">
        <v>82</v>
      </c>
    </row>
    <row r="53" spans="1:91" s="5" customFormat="1" ht="27" customHeight="1">
      <c r="A53" s="267" t="s">
        <v>716</v>
      </c>
      <c r="B53" s="79"/>
      <c r="C53" s="80"/>
      <c r="D53" s="259" t="s">
        <v>83</v>
      </c>
      <c r="E53" s="258"/>
      <c r="F53" s="258"/>
      <c r="G53" s="258"/>
      <c r="H53" s="258"/>
      <c r="I53" s="81"/>
      <c r="J53" s="259" t="s">
        <v>84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7">
        <f>'1a - Komunikace Štěpánov ...'!J27</f>
        <v>0</v>
      </c>
      <c r="AH53" s="258"/>
      <c r="AI53" s="258"/>
      <c r="AJ53" s="258"/>
      <c r="AK53" s="258"/>
      <c r="AL53" s="258"/>
      <c r="AM53" s="258"/>
      <c r="AN53" s="257">
        <f>SUM(AG53,AT53)</f>
        <v>0</v>
      </c>
      <c r="AO53" s="258"/>
      <c r="AP53" s="258"/>
      <c r="AQ53" s="82" t="s">
        <v>85</v>
      </c>
      <c r="AR53" s="79"/>
      <c r="AS53" s="88">
        <v>0</v>
      </c>
      <c r="AT53" s="89">
        <f>ROUNDUP(SUM(AV53:AW53),1)</f>
        <v>0</v>
      </c>
      <c r="AU53" s="90">
        <f>'1a - Komunikace Štěpánov ...'!P77</f>
        <v>0</v>
      </c>
      <c r="AV53" s="89">
        <f>'1a - Komunikace Štěpánov ...'!J30</f>
        <v>0</v>
      </c>
      <c r="AW53" s="89">
        <f>'1a - Komunikace Štěpánov ...'!J31</f>
        <v>0</v>
      </c>
      <c r="AX53" s="89">
        <f>'1a - Komunikace Štěpánov ...'!J32</f>
        <v>0</v>
      </c>
      <c r="AY53" s="89">
        <f>'1a - Komunikace Štěpánov ...'!J33</f>
        <v>0</v>
      </c>
      <c r="AZ53" s="89">
        <f>'1a - Komunikace Štěpánov ...'!F30</f>
        <v>0</v>
      </c>
      <c r="BA53" s="89">
        <f>'1a - Komunikace Štěpánov ...'!F31</f>
        <v>0</v>
      </c>
      <c r="BB53" s="89">
        <f>'1a - Komunikace Štěpánov ...'!F32</f>
        <v>0</v>
      </c>
      <c r="BC53" s="89">
        <f>'1a - Komunikace Štěpánov ...'!F33</f>
        <v>0</v>
      </c>
      <c r="BD53" s="91">
        <f>'1a - Komunikace Štěpánov ...'!F34</f>
        <v>0</v>
      </c>
      <c r="BT53" s="87" t="s">
        <v>23</v>
      </c>
      <c r="BV53" s="87" t="s">
        <v>77</v>
      </c>
      <c r="BW53" s="87" t="s">
        <v>86</v>
      </c>
      <c r="BX53" s="87" t="s">
        <v>5</v>
      </c>
      <c r="CL53" s="87" t="s">
        <v>22</v>
      </c>
      <c r="CM53" s="87" t="s">
        <v>82</v>
      </c>
    </row>
    <row r="54" spans="2:44" s="1" customFormat="1" ht="30" customHeight="1">
      <c r="B54" s="34"/>
      <c r="AR54" s="34"/>
    </row>
    <row r="55" spans="2:44" s="1" customFormat="1" ht="6.7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Komunikace Štěpánov -...'!C2" tooltip="1 - Komunikace Štěpánov -..." display="/"/>
    <hyperlink ref="A53" location="'1a - Komunikace Štěpánov ...'!C2" tooltip="1a - Komunikace Štěpánov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69"/>
      <c r="C1" s="269"/>
      <c r="D1" s="268" t="s">
        <v>1</v>
      </c>
      <c r="E1" s="269"/>
      <c r="F1" s="270" t="s">
        <v>717</v>
      </c>
      <c r="G1" s="275" t="s">
        <v>718</v>
      </c>
      <c r="H1" s="275"/>
      <c r="I1" s="276"/>
      <c r="J1" s="270" t="s">
        <v>719</v>
      </c>
      <c r="K1" s="268" t="s">
        <v>87</v>
      </c>
      <c r="L1" s="270" t="s">
        <v>720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81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82</v>
      </c>
    </row>
    <row r="4" spans="2:46" ht="36.75" customHeight="1">
      <c r="B4" s="21"/>
      <c r="C4" s="22"/>
      <c r="D4" s="23" t="s">
        <v>88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Obnovení komunikačního spojení přes Radovesickou výsypku</v>
      </c>
      <c r="F7" s="231"/>
      <c r="G7" s="231"/>
      <c r="H7" s="231"/>
      <c r="I7" s="94"/>
      <c r="J7" s="22"/>
      <c r="K7" s="24"/>
    </row>
    <row r="8" spans="2:11" s="1" customFormat="1" ht="15">
      <c r="B8" s="34"/>
      <c r="C8" s="35"/>
      <c r="D8" s="30" t="s">
        <v>89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90</v>
      </c>
      <c r="F9" s="238"/>
      <c r="G9" s="238"/>
      <c r="H9" s="238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22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25</v>
      </c>
      <c r="G12" s="35"/>
      <c r="H12" s="35"/>
      <c r="I12" s="96" t="s">
        <v>26</v>
      </c>
      <c r="J12" s="97" t="str">
        <f>'Rekapitulace stavby'!AN8</f>
        <v>2.6.2016</v>
      </c>
      <c r="K12" s="38"/>
    </row>
    <row r="13" spans="2:11" s="1" customFormat="1" ht="21.75" customHeight="1">
      <c r="B13" s="34"/>
      <c r="C13" s="35"/>
      <c r="D13" s="27" t="s">
        <v>91</v>
      </c>
      <c r="E13" s="35"/>
      <c r="F13" s="98" t="s">
        <v>92</v>
      </c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22</v>
      </c>
      <c r="K14" s="38"/>
    </row>
    <row r="15" spans="2:11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96" t="s">
        <v>33</v>
      </c>
      <c r="J15" s="28" t="s">
        <v>22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34</v>
      </c>
      <c r="E17" s="35"/>
      <c r="F17" s="35"/>
      <c r="G17" s="35"/>
      <c r="H17" s="35"/>
      <c r="I17" s="96" t="s">
        <v>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36</v>
      </c>
      <c r="E20" s="35"/>
      <c r="F20" s="35"/>
      <c r="G20" s="35"/>
      <c r="H20" s="35"/>
      <c r="I20" s="96" t="s">
        <v>31</v>
      </c>
      <c r="J20" s="28" t="s">
        <v>22</v>
      </c>
      <c r="K20" s="38"/>
    </row>
    <row r="21" spans="2:11" s="1" customFormat="1" ht="18" customHeight="1">
      <c r="B21" s="34"/>
      <c r="C21" s="35"/>
      <c r="D21" s="35"/>
      <c r="E21" s="28" t="s">
        <v>37</v>
      </c>
      <c r="F21" s="35"/>
      <c r="G21" s="35"/>
      <c r="H21" s="35"/>
      <c r="I21" s="96" t="s">
        <v>33</v>
      </c>
      <c r="J21" s="28" t="s">
        <v>22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39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9"/>
      <c r="C24" s="100"/>
      <c r="D24" s="100"/>
      <c r="E24" s="234" t="s">
        <v>22</v>
      </c>
      <c r="F24" s="264"/>
      <c r="G24" s="264"/>
      <c r="H24" s="264"/>
      <c r="I24" s="101"/>
      <c r="J24" s="100"/>
      <c r="K24" s="102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3"/>
      <c r="J26" s="61"/>
      <c r="K26" s="104"/>
    </row>
    <row r="27" spans="2:11" s="1" customFormat="1" ht="24.75" customHeight="1">
      <c r="B27" s="34"/>
      <c r="C27" s="35"/>
      <c r="D27" s="105" t="s">
        <v>41</v>
      </c>
      <c r="E27" s="35"/>
      <c r="F27" s="35"/>
      <c r="G27" s="35"/>
      <c r="H27" s="35"/>
      <c r="I27" s="95"/>
      <c r="J27" s="106">
        <f>ROUNDUP(J85,2)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3"/>
      <c r="J28" s="61"/>
      <c r="K28" s="104"/>
    </row>
    <row r="29" spans="2:11" s="1" customFormat="1" ht="14.25" customHeight="1">
      <c r="B29" s="34"/>
      <c r="C29" s="35"/>
      <c r="D29" s="35"/>
      <c r="E29" s="35"/>
      <c r="F29" s="39" t="s">
        <v>43</v>
      </c>
      <c r="G29" s="35"/>
      <c r="H29" s="35"/>
      <c r="I29" s="107" t="s">
        <v>42</v>
      </c>
      <c r="J29" s="39" t="s">
        <v>44</v>
      </c>
      <c r="K29" s="38"/>
    </row>
    <row r="30" spans="2:11" s="1" customFormat="1" ht="14.25" customHeight="1">
      <c r="B30" s="34"/>
      <c r="C30" s="35"/>
      <c r="D30" s="42" t="s">
        <v>45</v>
      </c>
      <c r="E30" s="42" t="s">
        <v>46</v>
      </c>
      <c r="F30" s="108">
        <f>ROUNDUP(SUM(BE85:BE399),2)</f>
        <v>0</v>
      </c>
      <c r="G30" s="35"/>
      <c r="H30" s="35"/>
      <c r="I30" s="109">
        <v>0.21</v>
      </c>
      <c r="J30" s="108">
        <f>ROUNDUP(ROUNDUP((SUM(BE85:BE399)),2)*I30,1)</f>
        <v>0</v>
      </c>
      <c r="K30" s="38"/>
    </row>
    <row r="31" spans="2:11" s="1" customFormat="1" ht="14.25" customHeight="1">
      <c r="B31" s="34"/>
      <c r="C31" s="35"/>
      <c r="D31" s="35"/>
      <c r="E31" s="42" t="s">
        <v>47</v>
      </c>
      <c r="F31" s="108">
        <f>ROUNDUP(SUM(BF85:BF399),2)</f>
        <v>0</v>
      </c>
      <c r="G31" s="35"/>
      <c r="H31" s="35"/>
      <c r="I31" s="109">
        <v>0.15</v>
      </c>
      <c r="J31" s="108">
        <f>ROUNDUP(ROUNDUP((SUM(BF85:BF399)),2)*I31,1)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8">
        <f>ROUNDUP(SUM(BG85:BG399),2)</f>
        <v>0</v>
      </c>
      <c r="G32" s="35"/>
      <c r="H32" s="35"/>
      <c r="I32" s="109">
        <v>0.21</v>
      </c>
      <c r="J32" s="108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49</v>
      </c>
      <c r="F33" s="108">
        <f>ROUNDUP(SUM(BH85:BH399),2)</f>
        <v>0</v>
      </c>
      <c r="G33" s="35"/>
      <c r="H33" s="35"/>
      <c r="I33" s="109">
        <v>0.15</v>
      </c>
      <c r="J33" s="108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50</v>
      </c>
      <c r="F34" s="108">
        <f>ROUNDUP(SUM(BI85:BI399),2)</f>
        <v>0</v>
      </c>
      <c r="G34" s="35"/>
      <c r="H34" s="35"/>
      <c r="I34" s="109">
        <v>0</v>
      </c>
      <c r="J34" s="108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10"/>
      <c r="D36" s="111" t="s">
        <v>51</v>
      </c>
      <c r="E36" s="65"/>
      <c r="F36" s="65"/>
      <c r="G36" s="112" t="s">
        <v>52</v>
      </c>
      <c r="H36" s="113" t="s">
        <v>53</v>
      </c>
      <c r="I36" s="114"/>
      <c r="J36" s="115">
        <f>SUM(J27:J34)</f>
        <v>0</v>
      </c>
      <c r="K36" s="116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7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8"/>
      <c r="J41" s="53"/>
      <c r="K41" s="119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Obnovení komunikačního spojení přes Radovesickou výsypku</v>
      </c>
      <c r="F45" s="238"/>
      <c r="G45" s="238"/>
      <c r="H45" s="238"/>
      <c r="I45" s="95"/>
      <c r="J45" s="35"/>
      <c r="K45" s="38"/>
    </row>
    <row r="46" spans="2:11" s="1" customFormat="1" ht="14.25" customHeight="1">
      <c r="B46" s="34"/>
      <c r="C46" s="30" t="s">
        <v>89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1 - Komunikace Štěpánov - Kostomlaty</v>
      </c>
      <c r="F47" s="238"/>
      <c r="G47" s="238"/>
      <c r="H47" s="238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2.6.2016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SD a.s., Chomutov</v>
      </c>
      <c r="G51" s="35"/>
      <c r="H51" s="35"/>
      <c r="I51" s="96" t="s">
        <v>36</v>
      </c>
      <c r="J51" s="28" t="str">
        <f>E21</f>
        <v>Báňské projekty Teplice a.s.</v>
      </c>
      <c r="K51" s="38"/>
    </row>
    <row r="52" spans="2:11" s="1" customFormat="1" ht="14.25" customHeight="1">
      <c r="B52" s="34"/>
      <c r="C52" s="30" t="s">
        <v>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20" t="s">
        <v>94</v>
      </c>
      <c r="D54" s="110"/>
      <c r="E54" s="110"/>
      <c r="F54" s="110"/>
      <c r="G54" s="110"/>
      <c r="H54" s="110"/>
      <c r="I54" s="121"/>
      <c r="J54" s="122" t="s">
        <v>95</v>
      </c>
      <c r="K54" s="123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4" t="s">
        <v>96</v>
      </c>
      <c r="D56" s="35"/>
      <c r="E56" s="35"/>
      <c r="F56" s="35"/>
      <c r="G56" s="35"/>
      <c r="H56" s="35"/>
      <c r="I56" s="95"/>
      <c r="J56" s="106">
        <f>J85</f>
        <v>0</v>
      </c>
      <c r="K56" s="38"/>
      <c r="AU56" s="17" t="s">
        <v>97</v>
      </c>
    </row>
    <row r="57" spans="2:11" s="7" customFormat="1" ht="24.75" customHeight="1">
      <c r="B57" s="125"/>
      <c r="C57" s="126"/>
      <c r="D57" s="127" t="s">
        <v>98</v>
      </c>
      <c r="E57" s="128"/>
      <c r="F57" s="128"/>
      <c r="G57" s="128"/>
      <c r="H57" s="128"/>
      <c r="I57" s="129"/>
      <c r="J57" s="130">
        <f>J86</f>
        <v>0</v>
      </c>
      <c r="K57" s="131"/>
    </row>
    <row r="58" spans="2:11" s="8" customFormat="1" ht="19.5" customHeight="1">
      <c r="B58" s="132"/>
      <c r="C58" s="133"/>
      <c r="D58" s="134" t="s">
        <v>99</v>
      </c>
      <c r="E58" s="135"/>
      <c r="F58" s="135"/>
      <c r="G58" s="135"/>
      <c r="H58" s="135"/>
      <c r="I58" s="136"/>
      <c r="J58" s="137">
        <f>J87</f>
        <v>0</v>
      </c>
      <c r="K58" s="138"/>
    </row>
    <row r="59" spans="2:11" s="8" customFormat="1" ht="19.5" customHeight="1">
      <c r="B59" s="132"/>
      <c r="C59" s="133"/>
      <c r="D59" s="134" t="s">
        <v>100</v>
      </c>
      <c r="E59" s="135"/>
      <c r="F59" s="135"/>
      <c r="G59" s="135"/>
      <c r="H59" s="135"/>
      <c r="I59" s="136"/>
      <c r="J59" s="137">
        <f>J201</f>
        <v>0</v>
      </c>
      <c r="K59" s="138"/>
    </row>
    <row r="60" spans="2:11" s="8" customFormat="1" ht="19.5" customHeight="1">
      <c r="B60" s="132"/>
      <c r="C60" s="133"/>
      <c r="D60" s="134" t="s">
        <v>101</v>
      </c>
      <c r="E60" s="135"/>
      <c r="F60" s="135"/>
      <c r="G60" s="135"/>
      <c r="H60" s="135"/>
      <c r="I60" s="136"/>
      <c r="J60" s="137">
        <f>J217</f>
        <v>0</v>
      </c>
      <c r="K60" s="138"/>
    </row>
    <row r="61" spans="2:11" s="8" customFormat="1" ht="19.5" customHeight="1">
      <c r="B61" s="132"/>
      <c r="C61" s="133"/>
      <c r="D61" s="134" t="s">
        <v>102</v>
      </c>
      <c r="E61" s="135"/>
      <c r="F61" s="135"/>
      <c r="G61" s="135"/>
      <c r="H61" s="135"/>
      <c r="I61" s="136"/>
      <c r="J61" s="137">
        <f>J230</f>
        <v>0</v>
      </c>
      <c r="K61" s="138"/>
    </row>
    <row r="62" spans="2:11" s="8" customFormat="1" ht="19.5" customHeight="1">
      <c r="B62" s="132"/>
      <c r="C62" s="133"/>
      <c r="D62" s="134" t="s">
        <v>103</v>
      </c>
      <c r="E62" s="135"/>
      <c r="F62" s="135"/>
      <c r="G62" s="135"/>
      <c r="H62" s="135"/>
      <c r="I62" s="136"/>
      <c r="J62" s="137">
        <f>J285</f>
        <v>0</v>
      </c>
      <c r="K62" s="138"/>
    </row>
    <row r="63" spans="2:11" s="8" customFormat="1" ht="19.5" customHeight="1">
      <c r="B63" s="132"/>
      <c r="C63" s="133"/>
      <c r="D63" s="134" t="s">
        <v>104</v>
      </c>
      <c r="E63" s="135"/>
      <c r="F63" s="135"/>
      <c r="G63" s="135"/>
      <c r="H63" s="135"/>
      <c r="I63" s="136"/>
      <c r="J63" s="137">
        <f>J289</f>
        <v>0</v>
      </c>
      <c r="K63" s="138"/>
    </row>
    <row r="64" spans="2:11" s="8" customFormat="1" ht="19.5" customHeight="1">
      <c r="B64" s="132"/>
      <c r="C64" s="133"/>
      <c r="D64" s="134" t="s">
        <v>105</v>
      </c>
      <c r="E64" s="135"/>
      <c r="F64" s="135"/>
      <c r="G64" s="135"/>
      <c r="H64" s="135"/>
      <c r="I64" s="136"/>
      <c r="J64" s="137">
        <f>J380</f>
        <v>0</v>
      </c>
      <c r="K64" s="138"/>
    </row>
    <row r="65" spans="2:11" s="8" customFormat="1" ht="19.5" customHeight="1">
      <c r="B65" s="132"/>
      <c r="C65" s="133"/>
      <c r="D65" s="134" t="s">
        <v>106</v>
      </c>
      <c r="E65" s="135"/>
      <c r="F65" s="135"/>
      <c r="G65" s="135"/>
      <c r="H65" s="135"/>
      <c r="I65" s="136"/>
      <c r="J65" s="137">
        <f>J397</f>
        <v>0</v>
      </c>
      <c r="K65" s="138"/>
    </row>
    <row r="66" spans="2:11" s="1" customFormat="1" ht="21.75" customHeight="1">
      <c r="B66" s="34"/>
      <c r="C66" s="35"/>
      <c r="D66" s="35"/>
      <c r="E66" s="35"/>
      <c r="F66" s="35"/>
      <c r="G66" s="35"/>
      <c r="H66" s="35"/>
      <c r="I66" s="95"/>
      <c r="J66" s="35"/>
      <c r="K66" s="38"/>
    </row>
    <row r="67" spans="2:11" s="1" customFormat="1" ht="6.75" customHeight="1">
      <c r="B67" s="49"/>
      <c r="C67" s="50"/>
      <c r="D67" s="50"/>
      <c r="E67" s="50"/>
      <c r="F67" s="50"/>
      <c r="G67" s="50"/>
      <c r="H67" s="50"/>
      <c r="I67" s="117"/>
      <c r="J67" s="50"/>
      <c r="K67" s="51"/>
    </row>
    <row r="71" spans="2:12" s="1" customFormat="1" ht="6.75" customHeight="1">
      <c r="B71" s="52"/>
      <c r="C71" s="53"/>
      <c r="D71" s="53"/>
      <c r="E71" s="53"/>
      <c r="F71" s="53"/>
      <c r="G71" s="53"/>
      <c r="H71" s="53"/>
      <c r="I71" s="118"/>
      <c r="J71" s="53"/>
      <c r="K71" s="53"/>
      <c r="L71" s="34"/>
    </row>
    <row r="72" spans="2:12" s="1" customFormat="1" ht="36.75" customHeight="1">
      <c r="B72" s="34"/>
      <c r="C72" s="54" t="s">
        <v>107</v>
      </c>
      <c r="I72" s="139"/>
      <c r="L72" s="34"/>
    </row>
    <row r="73" spans="2:12" s="1" customFormat="1" ht="6.75" customHeight="1">
      <c r="B73" s="34"/>
      <c r="I73" s="139"/>
      <c r="L73" s="34"/>
    </row>
    <row r="74" spans="2:12" s="1" customFormat="1" ht="14.25" customHeight="1">
      <c r="B74" s="34"/>
      <c r="C74" s="56" t="s">
        <v>16</v>
      </c>
      <c r="I74" s="139"/>
      <c r="L74" s="34"/>
    </row>
    <row r="75" spans="2:12" s="1" customFormat="1" ht="22.5" customHeight="1">
      <c r="B75" s="34"/>
      <c r="E75" s="265" t="str">
        <f>E7</f>
        <v>Obnovení komunikačního spojení přes Radovesickou výsypku</v>
      </c>
      <c r="F75" s="228"/>
      <c r="G75" s="228"/>
      <c r="H75" s="228"/>
      <c r="I75" s="139"/>
      <c r="L75" s="34"/>
    </row>
    <row r="76" spans="2:12" s="1" customFormat="1" ht="14.25" customHeight="1">
      <c r="B76" s="34"/>
      <c r="C76" s="56" t="s">
        <v>89</v>
      </c>
      <c r="I76" s="139"/>
      <c r="L76" s="34"/>
    </row>
    <row r="77" spans="2:12" s="1" customFormat="1" ht="23.25" customHeight="1">
      <c r="B77" s="34"/>
      <c r="E77" s="246" t="str">
        <f>E9</f>
        <v>1 - Komunikace Štěpánov - Kostomlaty</v>
      </c>
      <c r="F77" s="228"/>
      <c r="G77" s="228"/>
      <c r="H77" s="228"/>
      <c r="I77" s="139"/>
      <c r="L77" s="34"/>
    </row>
    <row r="78" spans="2:12" s="1" customFormat="1" ht="6.75" customHeight="1">
      <c r="B78" s="34"/>
      <c r="I78" s="139"/>
      <c r="L78" s="34"/>
    </row>
    <row r="79" spans="2:12" s="1" customFormat="1" ht="18" customHeight="1">
      <c r="B79" s="34"/>
      <c r="C79" s="56" t="s">
        <v>24</v>
      </c>
      <c r="F79" s="140" t="str">
        <f>F12</f>
        <v> </v>
      </c>
      <c r="I79" s="141" t="s">
        <v>26</v>
      </c>
      <c r="J79" s="60" t="str">
        <f>IF(J12="","",J12)</f>
        <v>2.6.2016</v>
      </c>
      <c r="L79" s="34"/>
    </row>
    <row r="80" spans="2:12" s="1" customFormat="1" ht="6.75" customHeight="1">
      <c r="B80" s="34"/>
      <c r="I80" s="139"/>
      <c r="L80" s="34"/>
    </row>
    <row r="81" spans="2:12" s="1" customFormat="1" ht="15">
      <c r="B81" s="34"/>
      <c r="C81" s="56" t="s">
        <v>30</v>
      </c>
      <c r="F81" s="140" t="str">
        <f>E15</f>
        <v>SD a.s., Chomutov</v>
      </c>
      <c r="I81" s="141" t="s">
        <v>36</v>
      </c>
      <c r="J81" s="140" t="str">
        <f>E21</f>
        <v>Báňské projekty Teplice a.s.</v>
      </c>
      <c r="L81" s="34"/>
    </row>
    <row r="82" spans="2:12" s="1" customFormat="1" ht="14.25" customHeight="1">
      <c r="B82" s="34"/>
      <c r="C82" s="56" t="s">
        <v>34</v>
      </c>
      <c r="F82" s="140">
        <f>IF(E18="","",E18)</f>
      </c>
      <c r="I82" s="139"/>
      <c r="L82" s="34"/>
    </row>
    <row r="83" spans="2:12" s="1" customFormat="1" ht="9.75" customHeight="1">
      <c r="B83" s="34"/>
      <c r="I83" s="139"/>
      <c r="L83" s="34"/>
    </row>
    <row r="84" spans="2:20" s="9" customFormat="1" ht="29.25" customHeight="1">
      <c r="B84" s="142"/>
      <c r="C84" s="143" t="s">
        <v>108</v>
      </c>
      <c r="D84" s="144" t="s">
        <v>60</v>
      </c>
      <c r="E84" s="144" t="s">
        <v>56</v>
      </c>
      <c r="F84" s="144" t="s">
        <v>109</v>
      </c>
      <c r="G84" s="144" t="s">
        <v>110</v>
      </c>
      <c r="H84" s="144" t="s">
        <v>111</v>
      </c>
      <c r="I84" s="145" t="s">
        <v>112</v>
      </c>
      <c r="J84" s="144" t="s">
        <v>95</v>
      </c>
      <c r="K84" s="146" t="s">
        <v>113</v>
      </c>
      <c r="L84" s="142"/>
      <c r="M84" s="67" t="s">
        <v>114</v>
      </c>
      <c r="N84" s="68" t="s">
        <v>45</v>
      </c>
      <c r="O84" s="68" t="s">
        <v>115</v>
      </c>
      <c r="P84" s="68" t="s">
        <v>116</v>
      </c>
      <c r="Q84" s="68" t="s">
        <v>117</v>
      </c>
      <c r="R84" s="68" t="s">
        <v>118</v>
      </c>
      <c r="S84" s="68" t="s">
        <v>119</v>
      </c>
      <c r="T84" s="69" t="s">
        <v>120</v>
      </c>
    </row>
    <row r="85" spans="2:63" s="1" customFormat="1" ht="29.25" customHeight="1">
      <c r="B85" s="34"/>
      <c r="C85" s="71" t="s">
        <v>96</v>
      </c>
      <c r="I85" s="139"/>
      <c r="J85" s="147">
        <f>BK85</f>
        <v>0</v>
      </c>
      <c r="L85" s="34"/>
      <c r="M85" s="70"/>
      <c r="N85" s="61"/>
      <c r="O85" s="61"/>
      <c r="P85" s="148">
        <f>P86</f>
        <v>0</v>
      </c>
      <c r="Q85" s="61"/>
      <c r="R85" s="148">
        <f>R86</f>
        <v>1821.214900319226</v>
      </c>
      <c r="S85" s="61"/>
      <c r="T85" s="149">
        <f>T86</f>
        <v>655.068</v>
      </c>
      <c r="AT85" s="17" t="s">
        <v>74</v>
      </c>
      <c r="AU85" s="17" t="s">
        <v>97</v>
      </c>
      <c r="BK85" s="150">
        <f>BK86</f>
        <v>0</v>
      </c>
    </row>
    <row r="86" spans="2:63" s="10" customFormat="1" ht="36.75" customHeight="1">
      <c r="B86" s="151"/>
      <c r="D86" s="152" t="s">
        <v>74</v>
      </c>
      <c r="E86" s="153" t="s">
        <v>121</v>
      </c>
      <c r="F86" s="153" t="s">
        <v>122</v>
      </c>
      <c r="I86" s="154"/>
      <c r="J86" s="155">
        <f>BK86</f>
        <v>0</v>
      </c>
      <c r="L86" s="151"/>
      <c r="M86" s="156"/>
      <c r="N86" s="157"/>
      <c r="O86" s="157"/>
      <c r="P86" s="158">
        <f>P87+P201+P217+P230+P285+P289+P380+P397</f>
        <v>0</v>
      </c>
      <c r="Q86" s="157"/>
      <c r="R86" s="158">
        <f>R87+R201+R217+R230+R285+R289+R380+R397</f>
        <v>1821.214900319226</v>
      </c>
      <c r="S86" s="157"/>
      <c r="T86" s="159">
        <f>T87+T201+T217+T230+T285+T289+T380+T397</f>
        <v>655.068</v>
      </c>
      <c r="AR86" s="152" t="s">
        <v>23</v>
      </c>
      <c r="AT86" s="160" t="s">
        <v>74</v>
      </c>
      <c r="AU86" s="160" t="s">
        <v>75</v>
      </c>
      <c r="AY86" s="152" t="s">
        <v>123</v>
      </c>
      <c r="BK86" s="161">
        <f>BK87+BK201+BK217+BK230+BK285+BK289+BK380+BK397</f>
        <v>0</v>
      </c>
    </row>
    <row r="87" spans="2:63" s="10" customFormat="1" ht="19.5" customHeight="1">
      <c r="B87" s="151"/>
      <c r="D87" s="162" t="s">
        <v>74</v>
      </c>
      <c r="E87" s="163" t="s">
        <v>23</v>
      </c>
      <c r="F87" s="163" t="s">
        <v>124</v>
      </c>
      <c r="I87" s="154"/>
      <c r="J87" s="164">
        <f>BK87</f>
        <v>0</v>
      </c>
      <c r="L87" s="151"/>
      <c r="M87" s="156"/>
      <c r="N87" s="157"/>
      <c r="O87" s="157"/>
      <c r="P87" s="158">
        <f>SUM(P88:P200)</f>
        <v>0</v>
      </c>
      <c r="Q87" s="157"/>
      <c r="R87" s="158">
        <f>SUM(R88:R200)</f>
        <v>1.0983479999999999</v>
      </c>
      <c r="S87" s="157"/>
      <c r="T87" s="159">
        <f>SUM(T88:T200)</f>
        <v>558.48</v>
      </c>
      <c r="AR87" s="152" t="s">
        <v>23</v>
      </c>
      <c r="AT87" s="160" t="s">
        <v>74</v>
      </c>
      <c r="AU87" s="160" t="s">
        <v>23</v>
      </c>
      <c r="AY87" s="152" t="s">
        <v>123</v>
      </c>
      <c r="BK87" s="161">
        <f>SUM(BK88:BK200)</f>
        <v>0</v>
      </c>
    </row>
    <row r="88" spans="2:65" s="1" customFormat="1" ht="22.5" customHeight="1">
      <c r="B88" s="165"/>
      <c r="C88" s="166" t="s">
        <v>23</v>
      </c>
      <c r="D88" s="166" t="s">
        <v>125</v>
      </c>
      <c r="E88" s="167" t="s">
        <v>126</v>
      </c>
      <c r="F88" s="168" t="s">
        <v>127</v>
      </c>
      <c r="G88" s="169" t="s">
        <v>128</v>
      </c>
      <c r="H88" s="170">
        <v>780</v>
      </c>
      <c r="I88" s="171"/>
      <c r="J88" s="172">
        <f>ROUND(I88*H88,2)</f>
        <v>0</v>
      </c>
      <c r="K88" s="168" t="s">
        <v>129</v>
      </c>
      <c r="L88" s="34"/>
      <c r="M88" s="173" t="s">
        <v>22</v>
      </c>
      <c r="N88" s="174" t="s">
        <v>46</v>
      </c>
      <c r="O88" s="35"/>
      <c r="P88" s="175">
        <f>O88*H88</f>
        <v>0</v>
      </c>
      <c r="Q88" s="175">
        <v>0</v>
      </c>
      <c r="R88" s="175">
        <f>Q88*H88</f>
        <v>0</v>
      </c>
      <c r="S88" s="175">
        <v>0.4</v>
      </c>
      <c r="T88" s="176">
        <f>S88*H88</f>
        <v>312</v>
      </c>
      <c r="AR88" s="17" t="s">
        <v>130</v>
      </c>
      <c r="AT88" s="17" t="s">
        <v>125</v>
      </c>
      <c r="AU88" s="17" t="s">
        <v>82</v>
      </c>
      <c r="AY88" s="17" t="s">
        <v>123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7" t="s">
        <v>23</v>
      </c>
      <c r="BK88" s="177">
        <f>ROUND(I88*H88,2)</f>
        <v>0</v>
      </c>
      <c r="BL88" s="17" t="s">
        <v>130</v>
      </c>
      <c r="BM88" s="17" t="s">
        <v>131</v>
      </c>
    </row>
    <row r="89" spans="2:47" s="1" customFormat="1" ht="40.5">
      <c r="B89" s="34"/>
      <c r="D89" s="178" t="s">
        <v>132</v>
      </c>
      <c r="F89" s="179" t="s">
        <v>133</v>
      </c>
      <c r="I89" s="139"/>
      <c r="L89" s="34"/>
      <c r="M89" s="63"/>
      <c r="N89" s="35"/>
      <c r="O89" s="35"/>
      <c r="P89" s="35"/>
      <c r="Q89" s="35"/>
      <c r="R89" s="35"/>
      <c r="S89" s="35"/>
      <c r="T89" s="64"/>
      <c r="AT89" s="17" t="s">
        <v>132</v>
      </c>
      <c r="AU89" s="17" t="s">
        <v>82</v>
      </c>
    </row>
    <row r="90" spans="2:65" s="1" customFormat="1" ht="22.5" customHeight="1">
      <c r="B90" s="165"/>
      <c r="C90" s="166" t="s">
        <v>82</v>
      </c>
      <c r="D90" s="166" t="s">
        <v>125</v>
      </c>
      <c r="E90" s="167" t="s">
        <v>134</v>
      </c>
      <c r="F90" s="168" t="s">
        <v>135</v>
      </c>
      <c r="G90" s="169" t="s">
        <v>128</v>
      </c>
      <c r="H90" s="170">
        <v>780</v>
      </c>
      <c r="I90" s="171"/>
      <c r="J90" s="172">
        <f>ROUND(I90*H90,2)</f>
        <v>0</v>
      </c>
      <c r="K90" s="168" t="s">
        <v>129</v>
      </c>
      <c r="L90" s="34"/>
      <c r="M90" s="173" t="s">
        <v>22</v>
      </c>
      <c r="N90" s="174" t="s">
        <v>46</v>
      </c>
      <c r="O90" s="35"/>
      <c r="P90" s="175">
        <f>O90*H90</f>
        <v>0</v>
      </c>
      <c r="Q90" s="175">
        <v>0</v>
      </c>
      <c r="R90" s="175">
        <f>Q90*H90</f>
        <v>0</v>
      </c>
      <c r="S90" s="175">
        <v>0.316</v>
      </c>
      <c r="T90" s="176">
        <f>S90*H90</f>
        <v>246.48</v>
      </c>
      <c r="AR90" s="17" t="s">
        <v>130</v>
      </c>
      <c r="AT90" s="17" t="s">
        <v>125</v>
      </c>
      <c r="AU90" s="17" t="s">
        <v>82</v>
      </c>
      <c r="AY90" s="17" t="s">
        <v>123</v>
      </c>
      <c r="BE90" s="177">
        <f>IF(N90="základní",J90,0)</f>
        <v>0</v>
      </c>
      <c r="BF90" s="177">
        <f>IF(N90="snížená",J90,0)</f>
        <v>0</v>
      </c>
      <c r="BG90" s="177">
        <f>IF(N90="zákl. přenesená",J90,0)</f>
        <v>0</v>
      </c>
      <c r="BH90" s="177">
        <f>IF(N90="sníž. přenesená",J90,0)</f>
        <v>0</v>
      </c>
      <c r="BI90" s="177">
        <f>IF(N90="nulová",J90,0)</f>
        <v>0</v>
      </c>
      <c r="BJ90" s="17" t="s">
        <v>23</v>
      </c>
      <c r="BK90" s="177">
        <f>ROUND(I90*H90,2)</f>
        <v>0</v>
      </c>
      <c r="BL90" s="17" t="s">
        <v>130</v>
      </c>
      <c r="BM90" s="17" t="s">
        <v>136</v>
      </c>
    </row>
    <row r="91" spans="2:47" s="1" customFormat="1" ht="40.5">
      <c r="B91" s="34"/>
      <c r="D91" s="178" t="s">
        <v>132</v>
      </c>
      <c r="F91" s="179" t="s">
        <v>137</v>
      </c>
      <c r="I91" s="139"/>
      <c r="L91" s="34"/>
      <c r="M91" s="63"/>
      <c r="N91" s="35"/>
      <c r="O91" s="35"/>
      <c r="P91" s="35"/>
      <c r="Q91" s="35"/>
      <c r="R91" s="35"/>
      <c r="S91" s="35"/>
      <c r="T91" s="64"/>
      <c r="AT91" s="17" t="s">
        <v>132</v>
      </c>
      <c r="AU91" s="17" t="s">
        <v>82</v>
      </c>
    </row>
    <row r="92" spans="2:65" s="1" customFormat="1" ht="22.5" customHeight="1">
      <c r="B92" s="165"/>
      <c r="C92" s="166" t="s">
        <v>138</v>
      </c>
      <c r="D92" s="166" t="s">
        <v>125</v>
      </c>
      <c r="E92" s="167" t="s">
        <v>139</v>
      </c>
      <c r="F92" s="168" t="s">
        <v>140</v>
      </c>
      <c r="G92" s="169" t="s">
        <v>141</v>
      </c>
      <c r="H92" s="170">
        <v>1341.5</v>
      </c>
      <c r="I92" s="171"/>
      <c r="J92" s="172">
        <f>ROUND(I92*H92,2)</f>
        <v>0</v>
      </c>
      <c r="K92" s="168" t="s">
        <v>129</v>
      </c>
      <c r="L92" s="34"/>
      <c r="M92" s="173" t="s">
        <v>22</v>
      </c>
      <c r="N92" s="174" t="s">
        <v>46</v>
      </c>
      <c r="O92" s="35"/>
      <c r="P92" s="175">
        <f>O92*H92</f>
        <v>0</v>
      </c>
      <c r="Q92" s="175">
        <v>0</v>
      </c>
      <c r="R92" s="175">
        <f>Q92*H92</f>
        <v>0</v>
      </c>
      <c r="S92" s="175">
        <v>0</v>
      </c>
      <c r="T92" s="176">
        <f>S92*H92</f>
        <v>0</v>
      </c>
      <c r="AR92" s="17" t="s">
        <v>130</v>
      </c>
      <c r="AT92" s="17" t="s">
        <v>125</v>
      </c>
      <c r="AU92" s="17" t="s">
        <v>82</v>
      </c>
      <c r="AY92" s="17" t="s">
        <v>123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7" t="s">
        <v>23</v>
      </c>
      <c r="BK92" s="177">
        <f>ROUND(I92*H92,2)</f>
        <v>0</v>
      </c>
      <c r="BL92" s="17" t="s">
        <v>130</v>
      </c>
      <c r="BM92" s="17" t="s">
        <v>142</v>
      </c>
    </row>
    <row r="93" spans="2:47" s="1" customFormat="1" ht="27">
      <c r="B93" s="34"/>
      <c r="D93" s="178" t="s">
        <v>132</v>
      </c>
      <c r="F93" s="179" t="s">
        <v>143</v>
      </c>
      <c r="I93" s="139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132</v>
      </c>
      <c r="AU93" s="17" t="s">
        <v>82</v>
      </c>
    </row>
    <row r="94" spans="2:65" s="1" customFormat="1" ht="22.5" customHeight="1">
      <c r="B94" s="165"/>
      <c r="C94" s="166" t="s">
        <v>130</v>
      </c>
      <c r="D94" s="166" t="s">
        <v>125</v>
      </c>
      <c r="E94" s="167" t="s">
        <v>144</v>
      </c>
      <c r="F94" s="168" t="s">
        <v>145</v>
      </c>
      <c r="G94" s="169" t="s">
        <v>141</v>
      </c>
      <c r="H94" s="170">
        <v>125.4</v>
      </c>
      <c r="I94" s="171"/>
      <c r="J94" s="172">
        <f>ROUND(I94*H94,2)</f>
        <v>0</v>
      </c>
      <c r="K94" s="168" t="s">
        <v>129</v>
      </c>
      <c r="L94" s="34"/>
      <c r="M94" s="173" t="s">
        <v>22</v>
      </c>
      <c r="N94" s="174" t="s">
        <v>46</v>
      </c>
      <c r="O94" s="35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AR94" s="17" t="s">
        <v>130</v>
      </c>
      <c r="AT94" s="17" t="s">
        <v>125</v>
      </c>
      <c r="AU94" s="17" t="s">
        <v>82</v>
      </c>
      <c r="AY94" s="17" t="s">
        <v>123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7" t="s">
        <v>23</v>
      </c>
      <c r="BK94" s="177">
        <f>ROUND(I94*H94,2)</f>
        <v>0</v>
      </c>
      <c r="BL94" s="17" t="s">
        <v>130</v>
      </c>
      <c r="BM94" s="17" t="s">
        <v>146</v>
      </c>
    </row>
    <row r="95" spans="2:47" s="1" customFormat="1" ht="27">
      <c r="B95" s="34"/>
      <c r="D95" s="180" t="s">
        <v>132</v>
      </c>
      <c r="F95" s="181" t="s">
        <v>147</v>
      </c>
      <c r="I95" s="139"/>
      <c r="L95" s="34"/>
      <c r="M95" s="63"/>
      <c r="N95" s="35"/>
      <c r="O95" s="35"/>
      <c r="P95" s="35"/>
      <c r="Q95" s="35"/>
      <c r="R95" s="35"/>
      <c r="S95" s="35"/>
      <c r="T95" s="64"/>
      <c r="AT95" s="17" t="s">
        <v>132</v>
      </c>
      <c r="AU95" s="17" t="s">
        <v>82</v>
      </c>
    </row>
    <row r="96" spans="2:51" s="11" customFormat="1" ht="13.5">
      <c r="B96" s="182"/>
      <c r="D96" s="178" t="s">
        <v>148</v>
      </c>
      <c r="E96" s="183" t="s">
        <v>22</v>
      </c>
      <c r="F96" s="184" t="s">
        <v>149</v>
      </c>
      <c r="H96" s="185">
        <v>125.4</v>
      </c>
      <c r="I96" s="186"/>
      <c r="L96" s="182"/>
      <c r="M96" s="187"/>
      <c r="N96" s="188"/>
      <c r="O96" s="188"/>
      <c r="P96" s="188"/>
      <c r="Q96" s="188"/>
      <c r="R96" s="188"/>
      <c r="S96" s="188"/>
      <c r="T96" s="189"/>
      <c r="AT96" s="190" t="s">
        <v>148</v>
      </c>
      <c r="AU96" s="190" t="s">
        <v>82</v>
      </c>
      <c r="AV96" s="11" t="s">
        <v>82</v>
      </c>
      <c r="AW96" s="11" t="s">
        <v>38</v>
      </c>
      <c r="AX96" s="11" t="s">
        <v>23</v>
      </c>
      <c r="AY96" s="190" t="s">
        <v>123</v>
      </c>
    </row>
    <row r="97" spans="2:65" s="1" customFormat="1" ht="22.5" customHeight="1">
      <c r="B97" s="165"/>
      <c r="C97" s="166" t="s">
        <v>150</v>
      </c>
      <c r="D97" s="166" t="s">
        <v>125</v>
      </c>
      <c r="E97" s="167" t="s">
        <v>151</v>
      </c>
      <c r="F97" s="168" t="s">
        <v>152</v>
      </c>
      <c r="G97" s="169" t="s">
        <v>141</v>
      </c>
      <c r="H97" s="170">
        <v>62.7</v>
      </c>
      <c r="I97" s="171"/>
      <c r="J97" s="172">
        <f>ROUND(I97*H97,2)</f>
        <v>0</v>
      </c>
      <c r="K97" s="168" t="s">
        <v>129</v>
      </c>
      <c r="L97" s="34"/>
      <c r="M97" s="173" t="s">
        <v>22</v>
      </c>
      <c r="N97" s="174" t="s">
        <v>46</v>
      </c>
      <c r="O97" s="35"/>
      <c r="P97" s="175">
        <f>O97*H97</f>
        <v>0</v>
      </c>
      <c r="Q97" s="175">
        <v>0</v>
      </c>
      <c r="R97" s="175">
        <f>Q97*H97</f>
        <v>0</v>
      </c>
      <c r="S97" s="175">
        <v>0</v>
      </c>
      <c r="T97" s="176">
        <f>S97*H97</f>
        <v>0</v>
      </c>
      <c r="AR97" s="17" t="s">
        <v>130</v>
      </c>
      <c r="AT97" s="17" t="s">
        <v>125</v>
      </c>
      <c r="AU97" s="17" t="s">
        <v>82</v>
      </c>
      <c r="AY97" s="17" t="s">
        <v>123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7" t="s">
        <v>23</v>
      </c>
      <c r="BK97" s="177">
        <f>ROUND(I97*H97,2)</f>
        <v>0</v>
      </c>
      <c r="BL97" s="17" t="s">
        <v>130</v>
      </c>
      <c r="BM97" s="17" t="s">
        <v>153</v>
      </c>
    </row>
    <row r="98" spans="2:47" s="1" customFormat="1" ht="27">
      <c r="B98" s="34"/>
      <c r="D98" s="180" t="s">
        <v>132</v>
      </c>
      <c r="F98" s="181" t="s">
        <v>154</v>
      </c>
      <c r="I98" s="139"/>
      <c r="L98" s="34"/>
      <c r="M98" s="63"/>
      <c r="N98" s="35"/>
      <c r="O98" s="35"/>
      <c r="P98" s="35"/>
      <c r="Q98" s="35"/>
      <c r="R98" s="35"/>
      <c r="S98" s="35"/>
      <c r="T98" s="64"/>
      <c r="AT98" s="17" t="s">
        <v>132</v>
      </c>
      <c r="AU98" s="17" t="s">
        <v>82</v>
      </c>
    </row>
    <row r="99" spans="2:51" s="11" customFormat="1" ht="13.5">
      <c r="B99" s="182"/>
      <c r="D99" s="180" t="s">
        <v>148</v>
      </c>
      <c r="E99" s="190" t="s">
        <v>22</v>
      </c>
      <c r="F99" s="191" t="s">
        <v>149</v>
      </c>
      <c r="H99" s="192">
        <v>125.4</v>
      </c>
      <c r="I99" s="186"/>
      <c r="L99" s="182"/>
      <c r="M99" s="187"/>
      <c r="N99" s="188"/>
      <c r="O99" s="188"/>
      <c r="P99" s="188"/>
      <c r="Q99" s="188"/>
      <c r="R99" s="188"/>
      <c r="S99" s="188"/>
      <c r="T99" s="189"/>
      <c r="AT99" s="190" t="s">
        <v>148</v>
      </c>
      <c r="AU99" s="190" t="s">
        <v>82</v>
      </c>
      <c r="AV99" s="11" t="s">
        <v>82</v>
      </c>
      <c r="AW99" s="11" t="s">
        <v>38</v>
      </c>
      <c r="AX99" s="11" t="s">
        <v>23</v>
      </c>
      <c r="AY99" s="190" t="s">
        <v>123</v>
      </c>
    </row>
    <row r="100" spans="2:51" s="11" customFormat="1" ht="13.5">
      <c r="B100" s="182"/>
      <c r="D100" s="178" t="s">
        <v>148</v>
      </c>
      <c r="F100" s="184" t="s">
        <v>155</v>
      </c>
      <c r="H100" s="185">
        <v>62.7</v>
      </c>
      <c r="I100" s="186"/>
      <c r="L100" s="182"/>
      <c r="M100" s="187"/>
      <c r="N100" s="188"/>
      <c r="O100" s="188"/>
      <c r="P100" s="188"/>
      <c r="Q100" s="188"/>
      <c r="R100" s="188"/>
      <c r="S100" s="188"/>
      <c r="T100" s="189"/>
      <c r="AT100" s="190" t="s">
        <v>148</v>
      </c>
      <c r="AU100" s="190" t="s">
        <v>82</v>
      </c>
      <c r="AV100" s="11" t="s">
        <v>82</v>
      </c>
      <c r="AW100" s="11" t="s">
        <v>4</v>
      </c>
      <c r="AX100" s="11" t="s">
        <v>23</v>
      </c>
      <c r="AY100" s="190" t="s">
        <v>123</v>
      </c>
    </row>
    <row r="101" spans="2:65" s="1" customFormat="1" ht="22.5" customHeight="1">
      <c r="B101" s="165"/>
      <c r="C101" s="166" t="s">
        <v>156</v>
      </c>
      <c r="D101" s="166" t="s">
        <v>125</v>
      </c>
      <c r="E101" s="167" t="s">
        <v>157</v>
      </c>
      <c r="F101" s="168" t="s">
        <v>158</v>
      </c>
      <c r="G101" s="169" t="s">
        <v>141</v>
      </c>
      <c r="H101" s="170">
        <v>117</v>
      </c>
      <c r="I101" s="171"/>
      <c r="J101" s="172">
        <f>ROUND(I101*H101,2)</f>
        <v>0</v>
      </c>
      <c r="K101" s="168" t="s">
        <v>129</v>
      </c>
      <c r="L101" s="34"/>
      <c r="M101" s="173" t="s">
        <v>22</v>
      </c>
      <c r="N101" s="174" t="s">
        <v>46</v>
      </c>
      <c r="O101" s="35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AR101" s="17" t="s">
        <v>130</v>
      </c>
      <c r="AT101" s="17" t="s">
        <v>125</v>
      </c>
      <c r="AU101" s="17" t="s">
        <v>82</v>
      </c>
      <c r="AY101" s="17" t="s">
        <v>123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7" t="s">
        <v>23</v>
      </c>
      <c r="BK101" s="177">
        <f>ROUND(I101*H101,2)</f>
        <v>0</v>
      </c>
      <c r="BL101" s="17" t="s">
        <v>130</v>
      </c>
      <c r="BM101" s="17" t="s">
        <v>159</v>
      </c>
    </row>
    <row r="102" spans="2:47" s="1" customFormat="1" ht="27">
      <c r="B102" s="34"/>
      <c r="D102" s="180" t="s">
        <v>132</v>
      </c>
      <c r="F102" s="181" t="s">
        <v>160</v>
      </c>
      <c r="I102" s="139"/>
      <c r="L102" s="34"/>
      <c r="M102" s="63"/>
      <c r="N102" s="35"/>
      <c r="O102" s="35"/>
      <c r="P102" s="35"/>
      <c r="Q102" s="35"/>
      <c r="R102" s="35"/>
      <c r="S102" s="35"/>
      <c r="T102" s="64"/>
      <c r="AT102" s="17" t="s">
        <v>132</v>
      </c>
      <c r="AU102" s="17" t="s">
        <v>82</v>
      </c>
    </row>
    <row r="103" spans="2:51" s="11" customFormat="1" ht="13.5">
      <c r="B103" s="182"/>
      <c r="D103" s="178" t="s">
        <v>148</v>
      </c>
      <c r="E103" s="183" t="s">
        <v>22</v>
      </c>
      <c r="F103" s="184" t="s">
        <v>161</v>
      </c>
      <c r="H103" s="185">
        <v>117</v>
      </c>
      <c r="I103" s="186"/>
      <c r="L103" s="182"/>
      <c r="M103" s="187"/>
      <c r="N103" s="188"/>
      <c r="O103" s="188"/>
      <c r="P103" s="188"/>
      <c r="Q103" s="188"/>
      <c r="R103" s="188"/>
      <c r="S103" s="188"/>
      <c r="T103" s="189"/>
      <c r="AT103" s="190" t="s">
        <v>148</v>
      </c>
      <c r="AU103" s="190" t="s">
        <v>82</v>
      </c>
      <c r="AV103" s="11" t="s">
        <v>82</v>
      </c>
      <c r="AW103" s="11" t="s">
        <v>38</v>
      </c>
      <c r="AX103" s="11" t="s">
        <v>23</v>
      </c>
      <c r="AY103" s="190" t="s">
        <v>123</v>
      </c>
    </row>
    <row r="104" spans="2:65" s="1" customFormat="1" ht="22.5" customHeight="1">
      <c r="B104" s="165"/>
      <c r="C104" s="166" t="s">
        <v>162</v>
      </c>
      <c r="D104" s="166" t="s">
        <v>125</v>
      </c>
      <c r="E104" s="167" t="s">
        <v>163</v>
      </c>
      <c r="F104" s="168" t="s">
        <v>164</v>
      </c>
      <c r="G104" s="169" t="s">
        <v>141</v>
      </c>
      <c r="H104" s="170">
        <v>15868.02</v>
      </c>
      <c r="I104" s="171"/>
      <c r="J104" s="172">
        <f>ROUND(I104*H104,2)</f>
        <v>0</v>
      </c>
      <c r="K104" s="168" t="s">
        <v>129</v>
      </c>
      <c r="L104" s="34"/>
      <c r="M104" s="173" t="s">
        <v>22</v>
      </c>
      <c r="N104" s="174" t="s">
        <v>46</v>
      </c>
      <c r="O104" s="35"/>
      <c r="P104" s="175">
        <f>O104*H104</f>
        <v>0</v>
      </c>
      <c r="Q104" s="175">
        <v>0</v>
      </c>
      <c r="R104" s="175">
        <f>Q104*H104</f>
        <v>0</v>
      </c>
      <c r="S104" s="175">
        <v>0</v>
      </c>
      <c r="T104" s="176">
        <f>S104*H104</f>
        <v>0</v>
      </c>
      <c r="AR104" s="17" t="s">
        <v>130</v>
      </c>
      <c r="AT104" s="17" t="s">
        <v>125</v>
      </c>
      <c r="AU104" s="17" t="s">
        <v>82</v>
      </c>
      <c r="AY104" s="17" t="s">
        <v>123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7" t="s">
        <v>23</v>
      </c>
      <c r="BK104" s="177">
        <f>ROUND(I104*H104,2)</f>
        <v>0</v>
      </c>
      <c r="BL104" s="17" t="s">
        <v>130</v>
      </c>
      <c r="BM104" s="17" t="s">
        <v>165</v>
      </c>
    </row>
    <row r="105" spans="2:47" s="1" customFormat="1" ht="27">
      <c r="B105" s="34"/>
      <c r="D105" s="180" t="s">
        <v>132</v>
      </c>
      <c r="F105" s="181" t="s">
        <v>166</v>
      </c>
      <c r="I105" s="139"/>
      <c r="L105" s="34"/>
      <c r="M105" s="63"/>
      <c r="N105" s="35"/>
      <c r="O105" s="35"/>
      <c r="P105" s="35"/>
      <c r="Q105" s="35"/>
      <c r="R105" s="35"/>
      <c r="S105" s="35"/>
      <c r="T105" s="64"/>
      <c r="AT105" s="17" t="s">
        <v>132</v>
      </c>
      <c r="AU105" s="17" t="s">
        <v>82</v>
      </c>
    </row>
    <row r="106" spans="2:51" s="11" customFormat="1" ht="13.5">
      <c r="B106" s="182"/>
      <c r="D106" s="180" t="s">
        <v>148</v>
      </c>
      <c r="E106" s="190" t="s">
        <v>22</v>
      </c>
      <c r="F106" s="191" t="s">
        <v>167</v>
      </c>
      <c r="H106" s="192">
        <v>12381.2</v>
      </c>
      <c r="I106" s="186"/>
      <c r="L106" s="182"/>
      <c r="M106" s="187"/>
      <c r="N106" s="188"/>
      <c r="O106" s="188"/>
      <c r="P106" s="188"/>
      <c r="Q106" s="188"/>
      <c r="R106" s="188"/>
      <c r="S106" s="188"/>
      <c r="T106" s="189"/>
      <c r="AT106" s="190" t="s">
        <v>148</v>
      </c>
      <c r="AU106" s="190" t="s">
        <v>82</v>
      </c>
      <c r="AV106" s="11" t="s">
        <v>82</v>
      </c>
      <c r="AW106" s="11" t="s">
        <v>38</v>
      </c>
      <c r="AX106" s="11" t="s">
        <v>75</v>
      </c>
      <c r="AY106" s="190" t="s">
        <v>123</v>
      </c>
    </row>
    <row r="107" spans="2:51" s="11" customFormat="1" ht="13.5">
      <c r="B107" s="182"/>
      <c r="D107" s="178" t="s">
        <v>148</v>
      </c>
      <c r="E107" s="183" t="s">
        <v>22</v>
      </c>
      <c r="F107" s="184" t="s">
        <v>168</v>
      </c>
      <c r="H107" s="185">
        <v>3486.82</v>
      </c>
      <c r="I107" s="186"/>
      <c r="L107" s="182"/>
      <c r="M107" s="187"/>
      <c r="N107" s="188"/>
      <c r="O107" s="188"/>
      <c r="P107" s="188"/>
      <c r="Q107" s="188"/>
      <c r="R107" s="188"/>
      <c r="S107" s="188"/>
      <c r="T107" s="189"/>
      <c r="AT107" s="190" t="s">
        <v>148</v>
      </c>
      <c r="AU107" s="190" t="s">
        <v>82</v>
      </c>
      <c r="AV107" s="11" t="s">
        <v>82</v>
      </c>
      <c r="AW107" s="11" t="s">
        <v>38</v>
      </c>
      <c r="AX107" s="11" t="s">
        <v>75</v>
      </c>
      <c r="AY107" s="190" t="s">
        <v>123</v>
      </c>
    </row>
    <row r="108" spans="2:65" s="1" customFormat="1" ht="22.5" customHeight="1">
      <c r="B108" s="165"/>
      <c r="C108" s="166" t="s">
        <v>169</v>
      </c>
      <c r="D108" s="166" t="s">
        <v>125</v>
      </c>
      <c r="E108" s="167" t="s">
        <v>170</v>
      </c>
      <c r="F108" s="168" t="s">
        <v>171</v>
      </c>
      <c r="G108" s="169" t="s">
        <v>141</v>
      </c>
      <c r="H108" s="170">
        <v>7992.51</v>
      </c>
      <c r="I108" s="171"/>
      <c r="J108" s="172">
        <f>ROUND(I108*H108,2)</f>
        <v>0</v>
      </c>
      <c r="K108" s="168" t="s">
        <v>129</v>
      </c>
      <c r="L108" s="34"/>
      <c r="M108" s="173" t="s">
        <v>22</v>
      </c>
      <c r="N108" s="174" t="s">
        <v>46</v>
      </c>
      <c r="O108" s="35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AR108" s="17" t="s">
        <v>130</v>
      </c>
      <c r="AT108" s="17" t="s">
        <v>125</v>
      </c>
      <c r="AU108" s="17" t="s">
        <v>82</v>
      </c>
      <c r="AY108" s="17" t="s">
        <v>123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7" t="s">
        <v>23</v>
      </c>
      <c r="BK108" s="177">
        <f>ROUND(I108*H108,2)</f>
        <v>0</v>
      </c>
      <c r="BL108" s="17" t="s">
        <v>130</v>
      </c>
      <c r="BM108" s="17" t="s">
        <v>172</v>
      </c>
    </row>
    <row r="109" spans="2:47" s="1" customFormat="1" ht="27">
      <c r="B109" s="34"/>
      <c r="D109" s="180" t="s">
        <v>132</v>
      </c>
      <c r="F109" s="181" t="s">
        <v>173</v>
      </c>
      <c r="I109" s="139"/>
      <c r="L109" s="34"/>
      <c r="M109" s="63"/>
      <c r="N109" s="35"/>
      <c r="O109" s="35"/>
      <c r="P109" s="35"/>
      <c r="Q109" s="35"/>
      <c r="R109" s="35"/>
      <c r="S109" s="35"/>
      <c r="T109" s="64"/>
      <c r="AT109" s="17" t="s">
        <v>132</v>
      </c>
      <c r="AU109" s="17" t="s">
        <v>82</v>
      </c>
    </row>
    <row r="110" spans="2:51" s="11" customFormat="1" ht="13.5">
      <c r="B110" s="182"/>
      <c r="D110" s="180" t="s">
        <v>148</v>
      </c>
      <c r="E110" s="190" t="s">
        <v>22</v>
      </c>
      <c r="F110" s="191" t="s">
        <v>167</v>
      </c>
      <c r="H110" s="192">
        <v>12381.2</v>
      </c>
      <c r="I110" s="186"/>
      <c r="L110" s="182"/>
      <c r="M110" s="187"/>
      <c r="N110" s="188"/>
      <c r="O110" s="188"/>
      <c r="P110" s="188"/>
      <c r="Q110" s="188"/>
      <c r="R110" s="188"/>
      <c r="S110" s="188"/>
      <c r="T110" s="189"/>
      <c r="AT110" s="190" t="s">
        <v>148</v>
      </c>
      <c r="AU110" s="190" t="s">
        <v>82</v>
      </c>
      <c r="AV110" s="11" t="s">
        <v>82</v>
      </c>
      <c r="AW110" s="11" t="s">
        <v>38</v>
      </c>
      <c r="AX110" s="11" t="s">
        <v>75</v>
      </c>
      <c r="AY110" s="190" t="s">
        <v>123</v>
      </c>
    </row>
    <row r="111" spans="2:51" s="11" customFormat="1" ht="13.5">
      <c r="B111" s="182"/>
      <c r="D111" s="180" t="s">
        <v>148</v>
      </c>
      <c r="E111" s="190" t="s">
        <v>22</v>
      </c>
      <c r="F111" s="191" t="s">
        <v>168</v>
      </c>
      <c r="H111" s="192">
        <v>3486.82</v>
      </c>
      <c r="I111" s="186"/>
      <c r="L111" s="182"/>
      <c r="M111" s="187"/>
      <c r="N111" s="188"/>
      <c r="O111" s="188"/>
      <c r="P111" s="188"/>
      <c r="Q111" s="188"/>
      <c r="R111" s="188"/>
      <c r="S111" s="188"/>
      <c r="T111" s="189"/>
      <c r="AT111" s="190" t="s">
        <v>148</v>
      </c>
      <c r="AU111" s="190" t="s">
        <v>82</v>
      </c>
      <c r="AV111" s="11" t="s">
        <v>82</v>
      </c>
      <c r="AW111" s="11" t="s">
        <v>38</v>
      </c>
      <c r="AX111" s="11" t="s">
        <v>75</v>
      </c>
      <c r="AY111" s="190" t="s">
        <v>123</v>
      </c>
    </row>
    <row r="112" spans="2:51" s="11" customFormat="1" ht="13.5">
      <c r="B112" s="182"/>
      <c r="D112" s="180" t="s">
        <v>148</v>
      </c>
      <c r="E112" s="190" t="s">
        <v>22</v>
      </c>
      <c r="F112" s="191" t="s">
        <v>161</v>
      </c>
      <c r="H112" s="192">
        <v>117</v>
      </c>
      <c r="I112" s="186"/>
      <c r="L112" s="182"/>
      <c r="M112" s="187"/>
      <c r="N112" s="188"/>
      <c r="O112" s="188"/>
      <c r="P112" s="188"/>
      <c r="Q112" s="188"/>
      <c r="R112" s="188"/>
      <c r="S112" s="188"/>
      <c r="T112" s="189"/>
      <c r="AT112" s="190" t="s">
        <v>148</v>
      </c>
      <c r="AU112" s="190" t="s">
        <v>82</v>
      </c>
      <c r="AV112" s="11" t="s">
        <v>82</v>
      </c>
      <c r="AW112" s="11" t="s">
        <v>38</v>
      </c>
      <c r="AX112" s="11" t="s">
        <v>75</v>
      </c>
      <c r="AY112" s="190" t="s">
        <v>123</v>
      </c>
    </row>
    <row r="113" spans="2:51" s="11" customFormat="1" ht="13.5">
      <c r="B113" s="182"/>
      <c r="D113" s="178" t="s">
        <v>148</v>
      </c>
      <c r="F113" s="184" t="s">
        <v>174</v>
      </c>
      <c r="H113" s="185">
        <v>7992.51</v>
      </c>
      <c r="I113" s="186"/>
      <c r="L113" s="182"/>
      <c r="M113" s="187"/>
      <c r="N113" s="188"/>
      <c r="O113" s="188"/>
      <c r="P113" s="188"/>
      <c r="Q113" s="188"/>
      <c r="R113" s="188"/>
      <c r="S113" s="188"/>
      <c r="T113" s="189"/>
      <c r="AT113" s="190" t="s">
        <v>148</v>
      </c>
      <c r="AU113" s="190" t="s">
        <v>82</v>
      </c>
      <c r="AV113" s="11" t="s">
        <v>82</v>
      </c>
      <c r="AW113" s="11" t="s">
        <v>4</v>
      </c>
      <c r="AX113" s="11" t="s">
        <v>23</v>
      </c>
      <c r="AY113" s="190" t="s">
        <v>123</v>
      </c>
    </row>
    <row r="114" spans="2:65" s="1" customFormat="1" ht="22.5" customHeight="1">
      <c r="B114" s="165"/>
      <c r="C114" s="166" t="s">
        <v>175</v>
      </c>
      <c r="D114" s="166" t="s">
        <v>125</v>
      </c>
      <c r="E114" s="167" t="s">
        <v>176</v>
      </c>
      <c r="F114" s="168" t="s">
        <v>177</v>
      </c>
      <c r="G114" s="169" t="s">
        <v>141</v>
      </c>
      <c r="H114" s="170">
        <v>56789.7</v>
      </c>
      <c r="I114" s="171"/>
      <c r="J114" s="172">
        <f>ROUND(I114*H114,2)</f>
        <v>0</v>
      </c>
      <c r="K114" s="168" t="s">
        <v>129</v>
      </c>
      <c r="L114" s="34"/>
      <c r="M114" s="173" t="s">
        <v>22</v>
      </c>
      <c r="N114" s="174" t="s">
        <v>46</v>
      </c>
      <c r="O114" s="35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AR114" s="17" t="s">
        <v>130</v>
      </c>
      <c r="AT114" s="17" t="s">
        <v>125</v>
      </c>
      <c r="AU114" s="17" t="s">
        <v>82</v>
      </c>
      <c r="AY114" s="17" t="s">
        <v>123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7" t="s">
        <v>23</v>
      </c>
      <c r="BK114" s="177">
        <f>ROUND(I114*H114,2)</f>
        <v>0</v>
      </c>
      <c r="BL114" s="17" t="s">
        <v>130</v>
      </c>
      <c r="BM114" s="17" t="s">
        <v>178</v>
      </c>
    </row>
    <row r="115" spans="2:47" s="1" customFormat="1" ht="27">
      <c r="B115" s="34"/>
      <c r="D115" s="180" t="s">
        <v>132</v>
      </c>
      <c r="F115" s="181" t="s">
        <v>179</v>
      </c>
      <c r="I115" s="139"/>
      <c r="L115" s="34"/>
      <c r="M115" s="63"/>
      <c r="N115" s="35"/>
      <c r="O115" s="35"/>
      <c r="P115" s="35"/>
      <c r="Q115" s="35"/>
      <c r="R115" s="35"/>
      <c r="S115" s="35"/>
      <c r="T115" s="64"/>
      <c r="AT115" s="17" t="s">
        <v>132</v>
      </c>
      <c r="AU115" s="17" t="s">
        <v>82</v>
      </c>
    </row>
    <row r="116" spans="2:51" s="11" customFormat="1" ht="13.5">
      <c r="B116" s="182"/>
      <c r="D116" s="180" t="s">
        <v>148</v>
      </c>
      <c r="E116" s="190" t="s">
        <v>22</v>
      </c>
      <c r="F116" s="191" t="s">
        <v>180</v>
      </c>
      <c r="H116" s="192">
        <v>38300</v>
      </c>
      <c r="I116" s="186"/>
      <c r="L116" s="182"/>
      <c r="M116" s="187"/>
      <c r="N116" s="188"/>
      <c r="O116" s="188"/>
      <c r="P116" s="188"/>
      <c r="Q116" s="188"/>
      <c r="R116" s="188"/>
      <c r="S116" s="188"/>
      <c r="T116" s="189"/>
      <c r="AT116" s="190" t="s">
        <v>148</v>
      </c>
      <c r="AU116" s="190" t="s">
        <v>82</v>
      </c>
      <c r="AV116" s="11" t="s">
        <v>82</v>
      </c>
      <c r="AW116" s="11" t="s">
        <v>38</v>
      </c>
      <c r="AX116" s="11" t="s">
        <v>75</v>
      </c>
      <c r="AY116" s="190" t="s">
        <v>123</v>
      </c>
    </row>
    <row r="117" spans="2:51" s="11" customFormat="1" ht="13.5">
      <c r="B117" s="182"/>
      <c r="D117" s="180" t="s">
        <v>148</v>
      </c>
      <c r="E117" s="190" t="s">
        <v>22</v>
      </c>
      <c r="F117" s="191" t="s">
        <v>181</v>
      </c>
      <c r="H117" s="192">
        <v>11128.7</v>
      </c>
      <c r="I117" s="186"/>
      <c r="L117" s="182"/>
      <c r="M117" s="187"/>
      <c r="N117" s="188"/>
      <c r="O117" s="188"/>
      <c r="P117" s="188"/>
      <c r="Q117" s="188"/>
      <c r="R117" s="188"/>
      <c r="S117" s="188"/>
      <c r="T117" s="189"/>
      <c r="AT117" s="190" t="s">
        <v>148</v>
      </c>
      <c r="AU117" s="190" t="s">
        <v>82</v>
      </c>
      <c r="AV117" s="11" t="s">
        <v>82</v>
      </c>
      <c r="AW117" s="11" t="s">
        <v>38</v>
      </c>
      <c r="AX117" s="11" t="s">
        <v>75</v>
      </c>
      <c r="AY117" s="190" t="s">
        <v>123</v>
      </c>
    </row>
    <row r="118" spans="2:51" s="11" customFormat="1" ht="13.5">
      <c r="B118" s="182"/>
      <c r="D118" s="178" t="s">
        <v>148</v>
      </c>
      <c r="E118" s="183" t="s">
        <v>22</v>
      </c>
      <c r="F118" s="184" t="s">
        <v>182</v>
      </c>
      <c r="H118" s="185">
        <v>7361</v>
      </c>
      <c r="I118" s="186"/>
      <c r="L118" s="182"/>
      <c r="M118" s="187"/>
      <c r="N118" s="188"/>
      <c r="O118" s="188"/>
      <c r="P118" s="188"/>
      <c r="Q118" s="188"/>
      <c r="R118" s="188"/>
      <c r="S118" s="188"/>
      <c r="T118" s="189"/>
      <c r="AT118" s="190" t="s">
        <v>148</v>
      </c>
      <c r="AU118" s="190" t="s">
        <v>82</v>
      </c>
      <c r="AV118" s="11" t="s">
        <v>82</v>
      </c>
      <c r="AW118" s="11" t="s">
        <v>38</v>
      </c>
      <c r="AX118" s="11" t="s">
        <v>75</v>
      </c>
      <c r="AY118" s="190" t="s">
        <v>123</v>
      </c>
    </row>
    <row r="119" spans="2:65" s="1" customFormat="1" ht="22.5" customHeight="1">
      <c r="B119" s="165"/>
      <c r="C119" s="166" t="s">
        <v>28</v>
      </c>
      <c r="D119" s="166" t="s">
        <v>125</v>
      </c>
      <c r="E119" s="167" t="s">
        <v>183</v>
      </c>
      <c r="F119" s="168" t="s">
        <v>184</v>
      </c>
      <c r="G119" s="169" t="s">
        <v>141</v>
      </c>
      <c r="H119" s="170">
        <v>45431.288</v>
      </c>
      <c r="I119" s="171"/>
      <c r="J119" s="172">
        <f>ROUND(I119*H119,2)</f>
        <v>0</v>
      </c>
      <c r="K119" s="168" t="s">
        <v>129</v>
      </c>
      <c r="L119" s="34"/>
      <c r="M119" s="173" t="s">
        <v>22</v>
      </c>
      <c r="N119" s="174" t="s">
        <v>46</v>
      </c>
      <c r="O119" s="35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AR119" s="17" t="s">
        <v>130</v>
      </c>
      <c r="AT119" s="17" t="s">
        <v>125</v>
      </c>
      <c r="AU119" s="17" t="s">
        <v>82</v>
      </c>
      <c r="AY119" s="17" t="s">
        <v>123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7" t="s">
        <v>23</v>
      </c>
      <c r="BK119" s="177">
        <f>ROUND(I119*H119,2)</f>
        <v>0</v>
      </c>
      <c r="BL119" s="17" t="s">
        <v>130</v>
      </c>
      <c r="BM119" s="17" t="s">
        <v>185</v>
      </c>
    </row>
    <row r="120" spans="2:47" s="1" customFormat="1" ht="40.5">
      <c r="B120" s="34"/>
      <c r="D120" s="180" t="s">
        <v>132</v>
      </c>
      <c r="F120" s="181" t="s">
        <v>186</v>
      </c>
      <c r="I120" s="139"/>
      <c r="L120" s="34"/>
      <c r="M120" s="63"/>
      <c r="N120" s="35"/>
      <c r="O120" s="35"/>
      <c r="P120" s="35"/>
      <c r="Q120" s="35"/>
      <c r="R120" s="35"/>
      <c r="S120" s="35"/>
      <c r="T120" s="64"/>
      <c r="AT120" s="17" t="s">
        <v>132</v>
      </c>
      <c r="AU120" s="17" t="s">
        <v>82</v>
      </c>
    </row>
    <row r="121" spans="2:51" s="11" customFormat="1" ht="13.5">
      <c r="B121" s="182"/>
      <c r="D121" s="178" t="s">
        <v>148</v>
      </c>
      <c r="F121" s="184" t="s">
        <v>187</v>
      </c>
      <c r="H121" s="185">
        <v>45431.288</v>
      </c>
      <c r="I121" s="186"/>
      <c r="L121" s="182"/>
      <c r="M121" s="187"/>
      <c r="N121" s="188"/>
      <c r="O121" s="188"/>
      <c r="P121" s="188"/>
      <c r="Q121" s="188"/>
      <c r="R121" s="188"/>
      <c r="S121" s="188"/>
      <c r="T121" s="189"/>
      <c r="AT121" s="190" t="s">
        <v>148</v>
      </c>
      <c r="AU121" s="190" t="s">
        <v>82</v>
      </c>
      <c r="AV121" s="11" t="s">
        <v>82</v>
      </c>
      <c r="AW121" s="11" t="s">
        <v>4</v>
      </c>
      <c r="AX121" s="11" t="s">
        <v>23</v>
      </c>
      <c r="AY121" s="190" t="s">
        <v>123</v>
      </c>
    </row>
    <row r="122" spans="2:65" s="1" customFormat="1" ht="22.5" customHeight="1">
      <c r="B122" s="165"/>
      <c r="C122" s="166" t="s">
        <v>188</v>
      </c>
      <c r="D122" s="166" t="s">
        <v>125</v>
      </c>
      <c r="E122" s="167" t="s">
        <v>189</v>
      </c>
      <c r="F122" s="168" t="s">
        <v>190</v>
      </c>
      <c r="G122" s="169" t="s">
        <v>141</v>
      </c>
      <c r="H122" s="170">
        <v>610.4</v>
      </c>
      <c r="I122" s="171"/>
      <c r="J122" s="172">
        <f>ROUND(I122*H122,2)</f>
        <v>0</v>
      </c>
      <c r="K122" s="168" t="s">
        <v>129</v>
      </c>
      <c r="L122" s="34"/>
      <c r="M122" s="173" t="s">
        <v>22</v>
      </c>
      <c r="N122" s="174" t="s">
        <v>46</v>
      </c>
      <c r="O122" s="35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AR122" s="17" t="s">
        <v>130</v>
      </c>
      <c r="AT122" s="17" t="s">
        <v>125</v>
      </c>
      <c r="AU122" s="17" t="s">
        <v>82</v>
      </c>
      <c r="AY122" s="17" t="s">
        <v>123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7" t="s">
        <v>23</v>
      </c>
      <c r="BK122" s="177">
        <f>ROUND(I122*H122,2)</f>
        <v>0</v>
      </c>
      <c r="BL122" s="17" t="s">
        <v>130</v>
      </c>
      <c r="BM122" s="17" t="s">
        <v>191</v>
      </c>
    </row>
    <row r="123" spans="2:47" s="1" customFormat="1" ht="27">
      <c r="B123" s="34"/>
      <c r="D123" s="180" t="s">
        <v>132</v>
      </c>
      <c r="F123" s="181" t="s">
        <v>192</v>
      </c>
      <c r="I123" s="139"/>
      <c r="L123" s="34"/>
      <c r="M123" s="63"/>
      <c r="N123" s="35"/>
      <c r="O123" s="35"/>
      <c r="P123" s="35"/>
      <c r="Q123" s="35"/>
      <c r="R123" s="35"/>
      <c r="S123" s="35"/>
      <c r="T123" s="64"/>
      <c r="AT123" s="17" t="s">
        <v>132</v>
      </c>
      <c r="AU123" s="17" t="s">
        <v>82</v>
      </c>
    </row>
    <row r="124" spans="2:51" s="11" customFormat="1" ht="13.5">
      <c r="B124" s="182"/>
      <c r="D124" s="178" t="s">
        <v>148</v>
      </c>
      <c r="E124" s="183" t="s">
        <v>22</v>
      </c>
      <c r="F124" s="184" t="s">
        <v>193</v>
      </c>
      <c r="H124" s="185">
        <v>610.4</v>
      </c>
      <c r="I124" s="186"/>
      <c r="L124" s="182"/>
      <c r="M124" s="187"/>
      <c r="N124" s="188"/>
      <c r="O124" s="188"/>
      <c r="P124" s="188"/>
      <c r="Q124" s="188"/>
      <c r="R124" s="188"/>
      <c r="S124" s="188"/>
      <c r="T124" s="189"/>
      <c r="AT124" s="190" t="s">
        <v>148</v>
      </c>
      <c r="AU124" s="190" t="s">
        <v>82</v>
      </c>
      <c r="AV124" s="11" t="s">
        <v>82</v>
      </c>
      <c r="AW124" s="11" t="s">
        <v>38</v>
      </c>
      <c r="AX124" s="11" t="s">
        <v>75</v>
      </c>
      <c r="AY124" s="190" t="s">
        <v>123</v>
      </c>
    </row>
    <row r="125" spans="2:65" s="1" customFormat="1" ht="22.5" customHeight="1">
      <c r="B125" s="165"/>
      <c r="C125" s="166" t="s">
        <v>194</v>
      </c>
      <c r="D125" s="166" t="s">
        <v>125</v>
      </c>
      <c r="E125" s="167" t="s">
        <v>195</v>
      </c>
      <c r="F125" s="168" t="s">
        <v>196</v>
      </c>
      <c r="G125" s="169" t="s">
        <v>141</v>
      </c>
      <c r="H125" s="170">
        <v>305.2</v>
      </c>
      <c r="I125" s="171"/>
      <c r="J125" s="172">
        <f>ROUND(I125*H125,2)</f>
        <v>0</v>
      </c>
      <c r="K125" s="168" t="s">
        <v>129</v>
      </c>
      <c r="L125" s="34"/>
      <c r="M125" s="173" t="s">
        <v>22</v>
      </c>
      <c r="N125" s="174" t="s">
        <v>46</v>
      </c>
      <c r="O125" s="35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AR125" s="17" t="s">
        <v>130</v>
      </c>
      <c r="AT125" s="17" t="s">
        <v>125</v>
      </c>
      <c r="AU125" s="17" t="s">
        <v>82</v>
      </c>
      <c r="AY125" s="17" t="s">
        <v>123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7" t="s">
        <v>23</v>
      </c>
      <c r="BK125" s="177">
        <f>ROUND(I125*H125,2)</f>
        <v>0</v>
      </c>
      <c r="BL125" s="17" t="s">
        <v>130</v>
      </c>
      <c r="BM125" s="17" t="s">
        <v>197</v>
      </c>
    </row>
    <row r="126" spans="2:47" s="1" customFormat="1" ht="27">
      <c r="B126" s="34"/>
      <c r="D126" s="180" t="s">
        <v>132</v>
      </c>
      <c r="F126" s="181" t="s">
        <v>198</v>
      </c>
      <c r="I126" s="139"/>
      <c r="L126" s="34"/>
      <c r="M126" s="63"/>
      <c r="N126" s="35"/>
      <c r="O126" s="35"/>
      <c r="P126" s="35"/>
      <c r="Q126" s="35"/>
      <c r="R126" s="35"/>
      <c r="S126" s="35"/>
      <c r="T126" s="64"/>
      <c r="AT126" s="17" t="s">
        <v>132</v>
      </c>
      <c r="AU126" s="17" t="s">
        <v>82</v>
      </c>
    </row>
    <row r="127" spans="2:51" s="11" customFormat="1" ht="13.5">
      <c r="B127" s="182"/>
      <c r="D127" s="180" t="s">
        <v>148</v>
      </c>
      <c r="E127" s="190" t="s">
        <v>22</v>
      </c>
      <c r="F127" s="191" t="s">
        <v>199</v>
      </c>
      <c r="H127" s="192">
        <v>610.4</v>
      </c>
      <c r="I127" s="186"/>
      <c r="L127" s="182"/>
      <c r="M127" s="187"/>
      <c r="N127" s="188"/>
      <c r="O127" s="188"/>
      <c r="P127" s="188"/>
      <c r="Q127" s="188"/>
      <c r="R127" s="188"/>
      <c r="S127" s="188"/>
      <c r="T127" s="189"/>
      <c r="AT127" s="190" t="s">
        <v>148</v>
      </c>
      <c r="AU127" s="190" t="s">
        <v>82</v>
      </c>
      <c r="AV127" s="11" t="s">
        <v>82</v>
      </c>
      <c r="AW127" s="11" t="s">
        <v>38</v>
      </c>
      <c r="AX127" s="11" t="s">
        <v>75</v>
      </c>
      <c r="AY127" s="190" t="s">
        <v>123</v>
      </c>
    </row>
    <row r="128" spans="2:51" s="11" customFormat="1" ht="13.5">
      <c r="B128" s="182"/>
      <c r="D128" s="178" t="s">
        <v>148</v>
      </c>
      <c r="F128" s="184" t="s">
        <v>200</v>
      </c>
      <c r="H128" s="185">
        <v>305.2</v>
      </c>
      <c r="I128" s="186"/>
      <c r="L128" s="182"/>
      <c r="M128" s="187"/>
      <c r="N128" s="188"/>
      <c r="O128" s="188"/>
      <c r="P128" s="188"/>
      <c r="Q128" s="188"/>
      <c r="R128" s="188"/>
      <c r="S128" s="188"/>
      <c r="T128" s="189"/>
      <c r="AT128" s="190" t="s">
        <v>148</v>
      </c>
      <c r="AU128" s="190" t="s">
        <v>82</v>
      </c>
      <c r="AV128" s="11" t="s">
        <v>82</v>
      </c>
      <c r="AW128" s="11" t="s">
        <v>4</v>
      </c>
      <c r="AX128" s="11" t="s">
        <v>23</v>
      </c>
      <c r="AY128" s="190" t="s">
        <v>123</v>
      </c>
    </row>
    <row r="129" spans="2:65" s="1" customFormat="1" ht="22.5" customHeight="1">
      <c r="B129" s="165"/>
      <c r="C129" s="166" t="s">
        <v>201</v>
      </c>
      <c r="D129" s="166" t="s">
        <v>125</v>
      </c>
      <c r="E129" s="167" t="s">
        <v>202</v>
      </c>
      <c r="F129" s="168" t="s">
        <v>203</v>
      </c>
      <c r="G129" s="169" t="s">
        <v>141</v>
      </c>
      <c r="H129" s="170">
        <v>267.948</v>
      </c>
      <c r="I129" s="171"/>
      <c r="J129" s="172">
        <f>ROUND(I129*H129,2)</f>
        <v>0</v>
      </c>
      <c r="K129" s="168" t="s">
        <v>129</v>
      </c>
      <c r="L129" s="34"/>
      <c r="M129" s="173" t="s">
        <v>22</v>
      </c>
      <c r="N129" s="174" t="s">
        <v>46</v>
      </c>
      <c r="O129" s="35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AR129" s="17" t="s">
        <v>130</v>
      </c>
      <c r="AT129" s="17" t="s">
        <v>125</v>
      </c>
      <c r="AU129" s="17" t="s">
        <v>82</v>
      </c>
      <c r="AY129" s="17" t="s">
        <v>123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7" t="s">
        <v>23</v>
      </c>
      <c r="BK129" s="177">
        <f>ROUND(I129*H129,2)</f>
        <v>0</v>
      </c>
      <c r="BL129" s="17" t="s">
        <v>130</v>
      </c>
      <c r="BM129" s="17" t="s">
        <v>204</v>
      </c>
    </row>
    <row r="130" spans="2:47" s="1" customFormat="1" ht="27">
      <c r="B130" s="34"/>
      <c r="D130" s="180" t="s">
        <v>132</v>
      </c>
      <c r="F130" s="181" t="s">
        <v>205</v>
      </c>
      <c r="I130" s="139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132</v>
      </c>
      <c r="AU130" s="17" t="s">
        <v>82</v>
      </c>
    </row>
    <row r="131" spans="2:51" s="11" customFormat="1" ht="13.5">
      <c r="B131" s="182"/>
      <c r="D131" s="178" t="s">
        <v>148</v>
      </c>
      <c r="E131" s="183" t="s">
        <v>22</v>
      </c>
      <c r="F131" s="184" t="s">
        <v>206</v>
      </c>
      <c r="H131" s="185">
        <v>267.948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90" t="s">
        <v>148</v>
      </c>
      <c r="AU131" s="190" t="s">
        <v>82</v>
      </c>
      <c r="AV131" s="11" t="s">
        <v>82</v>
      </c>
      <c r="AW131" s="11" t="s">
        <v>38</v>
      </c>
      <c r="AX131" s="11" t="s">
        <v>75</v>
      </c>
      <c r="AY131" s="190" t="s">
        <v>123</v>
      </c>
    </row>
    <row r="132" spans="2:65" s="1" customFormat="1" ht="22.5" customHeight="1">
      <c r="B132" s="165"/>
      <c r="C132" s="166" t="s">
        <v>207</v>
      </c>
      <c r="D132" s="166" t="s">
        <v>125</v>
      </c>
      <c r="E132" s="167" t="s">
        <v>208</v>
      </c>
      <c r="F132" s="168" t="s">
        <v>209</v>
      </c>
      <c r="G132" s="169" t="s">
        <v>141</v>
      </c>
      <c r="H132" s="170">
        <v>172.719</v>
      </c>
      <c r="I132" s="171"/>
      <c r="J132" s="172">
        <f>ROUND(I132*H132,2)</f>
        <v>0</v>
      </c>
      <c r="K132" s="168" t="s">
        <v>129</v>
      </c>
      <c r="L132" s="34"/>
      <c r="M132" s="173" t="s">
        <v>22</v>
      </c>
      <c r="N132" s="174" t="s">
        <v>46</v>
      </c>
      <c r="O132" s="35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AR132" s="17" t="s">
        <v>130</v>
      </c>
      <c r="AT132" s="17" t="s">
        <v>125</v>
      </c>
      <c r="AU132" s="17" t="s">
        <v>82</v>
      </c>
      <c r="AY132" s="17" t="s">
        <v>123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7" t="s">
        <v>23</v>
      </c>
      <c r="BK132" s="177">
        <f>ROUND(I132*H132,2)</f>
        <v>0</v>
      </c>
      <c r="BL132" s="17" t="s">
        <v>130</v>
      </c>
      <c r="BM132" s="17" t="s">
        <v>210</v>
      </c>
    </row>
    <row r="133" spans="2:47" s="1" customFormat="1" ht="27">
      <c r="B133" s="34"/>
      <c r="D133" s="180" t="s">
        <v>132</v>
      </c>
      <c r="F133" s="181" t="s">
        <v>211</v>
      </c>
      <c r="I133" s="139"/>
      <c r="L133" s="34"/>
      <c r="M133" s="63"/>
      <c r="N133" s="35"/>
      <c r="O133" s="35"/>
      <c r="P133" s="35"/>
      <c r="Q133" s="35"/>
      <c r="R133" s="35"/>
      <c r="S133" s="35"/>
      <c r="T133" s="64"/>
      <c r="AT133" s="17" t="s">
        <v>132</v>
      </c>
      <c r="AU133" s="17" t="s">
        <v>82</v>
      </c>
    </row>
    <row r="134" spans="2:51" s="11" customFormat="1" ht="13.5">
      <c r="B134" s="182"/>
      <c r="D134" s="178" t="s">
        <v>148</v>
      </c>
      <c r="F134" s="184" t="s">
        <v>212</v>
      </c>
      <c r="H134" s="185">
        <v>172.719</v>
      </c>
      <c r="I134" s="186"/>
      <c r="L134" s="182"/>
      <c r="M134" s="187"/>
      <c r="N134" s="188"/>
      <c r="O134" s="188"/>
      <c r="P134" s="188"/>
      <c r="Q134" s="188"/>
      <c r="R134" s="188"/>
      <c r="S134" s="188"/>
      <c r="T134" s="189"/>
      <c r="AT134" s="190" t="s">
        <v>148</v>
      </c>
      <c r="AU134" s="190" t="s">
        <v>82</v>
      </c>
      <c r="AV134" s="11" t="s">
        <v>82</v>
      </c>
      <c r="AW134" s="11" t="s">
        <v>4</v>
      </c>
      <c r="AX134" s="11" t="s">
        <v>23</v>
      </c>
      <c r="AY134" s="190" t="s">
        <v>123</v>
      </c>
    </row>
    <row r="135" spans="2:65" s="1" customFormat="1" ht="22.5" customHeight="1">
      <c r="B135" s="165"/>
      <c r="C135" s="166" t="s">
        <v>8</v>
      </c>
      <c r="D135" s="166" t="s">
        <v>125</v>
      </c>
      <c r="E135" s="167" t="s">
        <v>213</v>
      </c>
      <c r="F135" s="168" t="s">
        <v>214</v>
      </c>
      <c r="G135" s="169" t="s">
        <v>141</v>
      </c>
      <c r="H135" s="170">
        <v>1918</v>
      </c>
      <c r="I135" s="171"/>
      <c r="J135" s="172">
        <f>ROUND(I135*H135,2)</f>
        <v>0</v>
      </c>
      <c r="K135" s="168" t="s">
        <v>129</v>
      </c>
      <c r="L135" s="34"/>
      <c r="M135" s="173" t="s">
        <v>22</v>
      </c>
      <c r="N135" s="174" t="s">
        <v>46</v>
      </c>
      <c r="O135" s="35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AR135" s="17" t="s">
        <v>130</v>
      </c>
      <c r="AT135" s="17" t="s">
        <v>125</v>
      </c>
      <c r="AU135" s="17" t="s">
        <v>82</v>
      </c>
      <c r="AY135" s="17" t="s">
        <v>123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7" t="s">
        <v>23</v>
      </c>
      <c r="BK135" s="177">
        <f>ROUND(I135*H135,2)</f>
        <v>0</v>
      </c>
      <c r="BL135" s="17" t="s">
        <v>130</v>
      </c>
      <c r="BM135" s="17" t="s">
        <v>215</v>
      </c>
    </row>
    <row r="136" spans="2:47" s="1" customFormat="1" ht="40.5">
      <c r="B136" s="34"/>
      <c r="D136" s="180" t="s">
        <v>132</v>
      </c>
      <c r="F136" s="181" t="s">
        <v>216</v>
      </c>
      <c r="I136" s="139"/>
      <c r="L136" s="34"/>
      <c r="M136" s="63"/>
      <c r="N136" s="35"/>
      <c r="O136" s="35"/>
      <c r="P136" s="35"/>
      <c r="Q136" s="35"/>
      <c r="R136" s="35"/>
      <c r="S136" s="35"/>
      <c r="T136" s="64"/>
      <c r="AT136" s="17" t="s">
        <v>132</v>
      </c>
      <c r="AU136" s="17" t="s">
        <v>82</v>
      </c>
    </row>
    <row r="137" spans="2:51" s="11" customFormat="1" ht="13.5">
      <c r="B137" s="182"/>
      <c r="D137" s="178" t="s">
        <v>148</v>
      </c>
      <c r="E137" s="183" t="s">
        <v>22</v>
      </c>
      <c r="F137" s="184" t="s">
        <v>217</v>
      </c>
      <c r="H137" s="185">
        <v>1918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90" t="s">
        <v>148</v>
      </c>
      <c r="AU137" s="190" t="s">
        <v>82</v>
      </c>
      <c r="AV137" s="11" t="s">
        <v>82</v>
      </c>
      <c r="AW137" s="11" t="s">
        <v>38</v>
      </c>
      <c r="AX137" s="11" t="s">
        <v>75</v>
      </c>
      <c r="AY137" s="190" t="s">
        <v>123</v>
      </c>
    </row>
    <row r="138" spans="2:65" s="1" customFormat="1" ht="22.5" customHeight="1">
      <c r="B138" s="165"/>
      <c r="C138" s="166" t="s">
        <v>218</v>
      </c>
      <c r="D138" s="166" t="s">
        <v>125</v>
      </c>
      <c r="E138" s="167" t="s">
        <v>219</v>
      </c>
      <c r="F138" s="168" t="s">
        <v>220</v>
      </c>
      <c r="G138" s="169" t="s">
        <v>141</v>
      </c>
      <c r="H138" s="170">
        <v>1341.5</v>
      </c>
      <c r="I138" s="171"/>
      <c r="J138" s="172">
        <f>ROUND(I138*H138,2)</f>
        <v>0</v>
      </c>
      <c r="K138" s="168" t="s">
        <v>129</v>
      </c>
      <c r="L138" s="34"/>
      <c r="M138" s="173" t="s">
        <v>22</v>
      </c>
      <c r="N138" s="174" t="s">
        <v>46</v>
      </c>
      <c r="O138" s="35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AR138" s="17" t="s">
        <v>130</v>
      </c>
      <c r="AT138" s="17" t="s">
        <v>125</v>
      </c>
      <c r="AU138" s="17" t="s">
        <v>82</v>
      </c>
      <c r="AY138" s="17" t="s">
        <v>123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7" t="s">
        <v>23</v>
      </c>
      <c r="BK138" s="177">
        <f>ROUND(I138*H138,2)</f>
        <v>0</v>
      </c>
      <c r="BL138" s="17" t="s">
        <v>130</v>
      </c>
      <c r="BM138" s="17" t="s">
        <v>221</v>
      </c>
    </row>
    <row r="139" spans="2:47" s="1" customFormat="1" ht="40.5">
      <c r="B139" s="34"/>
      <c r="D139" s="180" t="s">
        <v>132</v>
      </c>
      <c r="F139" s="181" t="s">
        <v>222</v>
      </c>
      <c r="I139" s="139"/>
      <c r="L139" s="34"/>
      <c r="M139" s="63"/>
      <c r="N139" s="35"/>
      <c r="O139" s="35"/>
      <c r="P139" s="35"/>
      <c r="Q139" s="35"/>
      <c r="R139" s="35"/>
      <c r="S139" s="35"/>
      <c r="T139" s="64"/>
      <c r="AT139" s="17" t="s">
        <v>132</v>
      </c>
      <c r="AU139" s="17" t="s">
        <v>82</v>
      </c>
    </row>
    <row r="140" spans="2:51" s="11" customFormat="1" ht="13.5">
      <c r="B140" s="182"/>
      <c r="D140" s="178" t="s">
        <v>148</v>
      </c>
      <c r="E140" s="183" t="s">
        <v>22</v>
      </c>
      <c r="F140" s="184" t="s">
        <v>223</v>
      </c>
      <c r="H140" s="185">
        <v>1341.5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90" t="s">
        <v>148</v>
      </c>
      <c r="AU140" s="190" t="s">
        <v>82</v>
      </c>
      <c r="AV140" s="11" t="s">
        <v>82</v>
      </c>
      <c r="AW140" s="11" t="s">
        <v>38</v>
      </c>
      <c r="AX140" s="11" t="s">
        <v>75</v>
      </c>
      <c r="AY140" s="190" t="s">
        <v>123</v>
      </c>
    </row>
    <row r="141" spans="2:65" s="1" customFormat="1" ht="22.5" customHeight="1">
      <c r="B141" s="165"/>
      <c r="C141" s="166" t="s">
        <v>224</v>
      </c>
      <c r="D141" s="166" t="s">
        <v>125</v>
      </c>
      <c r="E141" s="167" t="s">
        <v>225</v>
      </c>
      <c r="F141" s="168" t="s">
        <v>226</v>
      </c>
      <c r="G141" s="169" t="s">
        <v>141</v>
      </c>
      <c r="H141" s="170">
        <v>57401</v>
      </c>
      <c r="I141" s="171"/>
      <c r="J141" s="172">
        <f>ROUND(I141*H141,2)</f>
        <v>0</v>
      </c>
      <c r="K141" s="168" t="s">
        <v>129</v>
      </c>
      <c r="L141" s="34"/>
      <c r="M141" s="173" t="s">
        <v>22</v>
      </c>
      <c r="N141" s="174" t="s">
        <v>46</v>
      </c>
      <c r="O141" s="35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AR141" s="17" t="s">
        <v>130</v>
      </c>
      <c r="AT141" s="17" t="s">
        <v>125</v>
      </c>
      <c r="AU141" s="17" t="s">
        <v>82</v>
      </c>
      <c r="AY141" s="17" t="s">
        <v>123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7" t="s">
        <v>23</v>
      </c>
      <c r="BK141" s="177">
        <f>ROUND(I141*H141,2)</f>
        <v>0</v>
      </c>
      <c r="BL141" s="17" t="s">
        <v>130</v>
      </c>
      <c r="BM141" s="17" t="s">
        <v>227</v>
      </c>
    </row>
    <row r="142" spans="2:47" s="1" customFormat="1" ht="40.5">
      <c r="B142" s="34"/>
      <c r="D142" s="180" t="s">
        <v>132</v>
      </c>
      <c r="F142" s="181" t="s">
        <v>228</v>
      </c>
      <c r="I142" s="139"/>
      <c r="L142" s="34"/>
      <c r="M142" s="63"/>
      <c r="N142" s="35"/>
      <c r="O142" s="35"/>
      <c r="P142" s="35"/>
      <c r="Q142" s="35"/>
      <c r="R142" s="35"/>
      <c r="S142" s="35"/>
      <c r="T142" s="64"/>
      <c r="AT142" s="17" t="s">
        <v>132</v>
      </c>
      <c r="AU142" s="17" t="s">
        <v>82</v>
      </c>
    </row>
    <row r="143" spans="2:51" s="11" customFormat="1" ht="13.5">
      <c r="B143" s="182"/>
      <c r="D143" s="180" t="s">
        <v>148</v>
      </c>
      <c r="E143" s="190" t="s">
        <v>22</v>
      </c>
      <c r="F143" s="191" t="s">
        <v>229</v>
      </c>
      <c r="H143" s="192">
        <v>38300</v>
      </c>
      <c r="I143" s="186"/>
      <c r="L143" s="182"/>
      <c r="M143" s="187"/>
      <c r="N143" s="188"/>
      <c r="O143" s="188"/>
      <c r="P143" s="188"/>
      <c r="Q143" s="188"/>
      <c r="R143" s="188"/>
      <c r="S143" s="188"/>
      <c r="T143" s="189"/>
      <c r="AT143" s="190" t="s">
        <v>148</v>
      </c>
      <c r="AU143" s="190" t="s">
        <v>82</v>
      </c>
      <c r="AV143" s="11" t="s">
        <v>82</v>
      </c>
      <c r="AW143" s="11" t="s">
        <v>38</v>
      </c>
      <c r="AX143" s="11" t="s">
        <v>75</v>
      </c>
      <c r="AY143" s="190" t="s">
        <v>123</v>
      </c>
    </row>
    <row r="144" spans="2:51" s="11" customFormat="1" ht="13.5">
      <c r="B144" s="182"/>
      <c r="D144" s="180" t="s">
        <v>148</v>
      </c>
      <c r="E144" s="190" t="s">
        <v>22</v>
      </c>
      <c r="F144" s="191" t="s">
        <v>181</v>
      </c>
      <c r="H144" s="192">
        <v>11128.7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90" t="s">
        <v>148</v>
      </c>
      <c r="AU144" s="190" t="s">
        <v>82</v>
      </c>
      <c r="AV144" s="11" t="s">
        <v>82</v>
      </c>
      <c r="AW144" s="11" t="s">
        <v>38</v>
      </c>
      <c r="AX144" s="11" t="s">
        <v>75</v>
      </c>
      <c r="AY144" s="190" t="s">
        <v>123</v>
      </c>
    </row>
    <row r="145" spans="2:51" s="11" customFormat="1" ht="13.5">
      <c r="B145" s="182"/>
      <c r="D145" s="180" t="s">
        <v>148</v>
      </c>
      <c r="E145" s="190" t="s">
        <v>22</v>
      </c>
      <c r="F145" s="191" t="s">
        <v>230</v>
      </c>
      <c r="H145" s="192">
        <v>610.4</v>
      </c>
      <c r="I145" s="186"/>
      <c r="L145" s="182"/>
      <c r="M145" s="187"/>
      <c r="N145" s="188"/>
      <c r="O145" s="188"/>
      <c r="P145" s="188"/>
      <c r="Q145" s="188"/>
      <c r="R145" s="188"/>
      <c r="S145" s="188"/>
      <c r="T145" s="189"/>
      <c r="AT145" s="190" t="s">
        <v>148</v>
      </c>
      <c r="AU145" s="190" t="s">
        <v>82</v>
      </c>
      <c r="AV145" s="11" t="s">
        <v>82</v>
      </c>
      <c r="AW145" s="11" t="s">
        <v>38</v>
      </c>
      <c r="AX145" s="11" t="s">
        <v>75</v>
      </c>
      <c r="AY145" s="190" t="s">
        <v>123</v>
      </c>
    </row>
    <row r="146" spans="2:51" s="11" customFormat="1" ht="13.5">
      <c r="B146" s="182"/>
      <c r="D146" s="180" t="s">
        <v>148</v>
      </c>
      <c r="E146" s="190" t="s">
        <v>22</v>
      </c>
      <c r="F146" s="191" t="s">
        <v>231</v>
      </c>
      <c r="H146" s="192">
        <v>7361.9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90" t="s">
        <v>148</v>
      </c>
      <c r="AU146" s="190" t="s">
        <v>82</v>
      </c>
      <c r="AV146" s="11" t="s">
        <v>82</v>
      </c>
      <c r="AW146" s="11" t="s">
        <v>38</v>
      </c>
      <c r="AX146" s="11" t="s">
        <v>75</v>
      </c>
      <c r="AY146" s="190" t="s">
        <v>123</v>
      </c>
    </row>
    <row r="147" spans="2:51" s="12" customFormat="1" ht="13.5">
      <c r="B147" s="193"/>
      <c r="D147" s="178" t="s">
        <v>148</v>
      </c>
      <c r="E147" s="194" t="s">
        <v>22</v>
      </c>
      <c r="F147" s="195" t="s">
        <v>232</v>
      </c>
      <c r="H147" s="196">
        <v>57401</v>
      </c>
      <c r="I147" s="197"/>
      <c r="L147" s="193"/>
      <c r="M147" s="198"/>
      <c r="N147" s="199"/>
      <c r="O147" s="199"/>
      <c r="P147" s="199"/>
      <c r="Q147" s="199"/>
      <c r="R147" s="199"/>
      <c r="S147" s="199"/>
      <c r="T147" s="200"/>
      <c r="AT147" s="201" t="s">
        <v>148</v>
      </c>
      <c r="AU147" s="201" t="s">
        <v>82</v>
      </c>
      <c r="AV147" s="12" t="s">
        <v>130</v>
      </c>
      <c r="AW147" s="12" t="s">
        <v>38</v>
      </c>
      <c r="AX147" s="12" t="s">
        <v>23</v>
      </c>
      <c r="AY147" s="201" t="s">
        <v>123</v>
      </c>
    </row>
    <row r="148" spans="2:65" s="1" customFormat="1" ht="22.5" customHeight="1">
      <c r="B148" s="165"/>
      <c r="C148" s="166" t="s">
        <v>233</v>
      </c>
      <c r="D148" s="166" t="s">
        <v>125</v>
      </c>
      <c r="E148" s="167" t="s">
        <v>234</v>
      </c>
      <c r="F148" s="168" t="s">
        <v>226</v>
      </c>
      <c r="G148" s="169" t="s">
        <v>141</v>
      </c>
      <c r="H148" s="170">
        <v>242.4</v>
      </c>
      <c r="I148" s="171"/>
      <c r="J148" s="172">
        <f>ROUND(I148*H148,2)</f>
        <v>0</v>
      </c>
      <c r="K148" s="168" t="s">
        <v>129</v>
      </c>
      <c r="L148" s="34"/>
      <c r="M148" s="173" t="s">
        <v>22</v>
      </c>
      <c r="N148" s="174" t="s">
        <v>46</v>
      </c>
      <c r="O148" s="35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AR148" s="17" t="s">
        <v>130</v>
      </c>
      <c r="AT148" s="17" t="s">
        <v>125</v>
      </c>
      <c r="AU148" s="17" t="s">
        <v>82</v>
      </c>
      <c r="AY148" s="17" t="s">
        <v>123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7" t="s">
        <v>23</v>
      </c>
      <c r="BK148" s="177">
        <f>ROUND(I148*H148,2)</f>
        <v>0</v>
      </c>
      <c r="BL148" s="17" t="s">
        <v>130</v>
      </c>
      <c r="BM148" s="17" t="s">
        <v>235</v>
      </c>
    </row>
    <row r="149" spans="2:47" s="1" customFormat="1" ht="40.5">
      <c r="B149" s="34"/>
      <c r="D149" s="180" t="s">
        <v>132</v>
      </c>
      <c r="F149" s="181" t="s">
        <v>228</v>
      </c>
      <c r="I149" s="139"/>
      <c r="L149" s="34"/>
      <c r="M149" s="63"/>
      <c r="N149" s="35"/>
      <c r="O149" s="35"/>
      <c r="P149" s="35"/>
      <c r="Q149" s="35"/>
      <c r="R149" s="35"/>
      <c r="S149" s="35"/>
      <c r="T149" s="64"/>
      <c r="AT149" s="17" t="s">
        <v>132</v>
      </c>
      <c r="AU149" s="17" t="s">
        <v>82</v>
      </c>
    </row>
    <row r="150" spans="2:51" s="13" customFormat="1" ht="13.5">
      <c r="B150" s="202"/>
      <c r="D150" s="180" t="s">
        <v>148</v>
      </c>
      <c r="E150" s="203" t="s">
        <v>22</v>
      </c>
      <c r="F150" s="204" t="s">
        <v>236</v>
      </c>
      <c r="H150" s="205" t="s">
        <v>22</v>
      </c>
      <c r="I150" s="206"/>
      <c r="L150" s="202"/>
      <c r="M150" s="207"/>
      <c r="N150" s="208"/>
      <c r="O150" s="208"/>
      <c r="P150" s="208"/>
      <c r="Q150" s="208"/>
      <c r="R150" s="208"/>
      <c r="S150" s="208"/>
      <c r="T150" s="209"/>
      <c r="AT150" s="205" t="s">
        <v>148</v>
      </c>
      <c r="AU150" s="205" t="s">
        <v>82</v>
      </c>
      <c r="AV150" s="13" t="s">
        <v>23</v>
      </c>
      <c r="AW150" s="13" t="s">
        <v>38</v>
      </c>
      <c r="AX150" s="13" t="s">
        <v>75</v>
      </c>
      <c r="AY150" s="205" t="s">
        <v>123</v>
      </c>
    </row>
    <row r="151" spans="2:51" s="11" customFormat="1" ht="13.5">
      <c r="B151" s="182"/>
      <c r="D151" s="180" t="s">
        <v>148</v>
      </c>
      <c r="E151" s="190" t="s">
        <v>22</v>
      </c>
      <c r="F151" s="191" t="s">
        <v>237</v>
      </c>
      <c r="H151" s="192">
        <v>125.4</v>
      </c>
      <c r="I151" s="186"/>
      <c r="L151" s="182"/>
      <c r="M151" s="187"/>
      <c r="N151" s="188"/>
      <c r="O151" s="188"/>
      <c r="P151" s="188"/>
      <c r="Q151" s="188"/>
      <c r="R151" s="188"/>
      <c r="S151" s="188"/>
      <c r="T151" s="189"/>
      <c r="AT151" s="190" t="s">
        <v>148</v>
      </c>
      <c r="AU151" s="190" t="s">
        <v>82</v>
      </c>
      <c r="AV151" s="11" t="s">
        <v>82</v>
      </c>
      <c r="AW151" s="11" t="s">
        <v>38</v>
      </c>
      <c r="AX151" s="11" t="s">
        <v>75</v>
      </c>
      <c r="AY151" s="190" t="s">
        <v>123</v>
      </c>
    </row>
    <row r="152" spans="2:51" s="11" customFormat="1" ht="13.5">
      <c r="B152" s="182"/>
      <c r="D152" s="180" t="s">
        <v>148</v>
      </c>
      <c r="E152" s="190" t="s">
        <v>22</v>
      </c>
      <c r="F152" s="191" t="s">
        <v>238</v>
      </c>
      <c r="H152" s="192">
        <v>117</v>
      </c>
      <c r="I152" s="186"/>
      <c r="L152" s="182"/>
      <c r="M152" s="187"/>
      <c r="N152" s="188"/>
      <c r="O152" s="188"/>
      <c r="P152" s="188"/>
      <c r="Q152" s="188"/>
      <c r="R152" s="188"/>
      <c r="S152" s="188"/>
      <c r="T152" s="189"/>
      <c r="AT152" s="190" t="s">
        <v>148</v>
      </c>
      <c r="AU152" s="190" t="s">
        <v>82</v>
      </c>
      <c r="AV152" s="11" t="s">
        <v>82</v>
      </c>
      <c r="AW152" s="11" t="s">
        <v>38</v>
      </c>
      <c r="AX152" s="11" t="s">
        <v>75</v>
      </c>
      <c r="AY152" s="190" t="s">
        <v>123</v>
      </c>
    </row>
    <row r="153" spans="2:51" s="12" customFormat="1" ht="13.5">
      <c r="B153" s="193"/>
      <c r="D153" s="178" t="s">
        <v>148</v>
      </c>
      <c r="E153" s="194" t="s">
        <v>22</v>
      </c>
      <c r="F153" s="195" t="s">
        <v>232</v>
      </c>
      <c r="H153" s="196">
        <v>242.4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201" t="s">
        <v>148</v>
      </c>
      <c r="AU153" s="201" t="s">
        <v>82</v>
      </c>
      <c r="AV153" s="12" t="s">
        <v>130</v>
      </c>
      <c r="AW153" s="12" t="s">
        <v>38</v>
      </c>
      <c r="AX153" s="12" t="s">
        <v>23</v>
      </c>
      <c r="AY153" s="201" t="s">
        <v>123</v>
      </c>
    </row>
    <row r="154" spans="2:65" s="1" customFormat="1" ht="22.5" customHeight="1">
      <c r="B154" s="165"/>
      <c r="C154" s="166" t="s">
        <v>239</v>
      </c>
      <c r="D154" s="166" t="s">
        <v>125</v>
      </c>
      <c r="E154" s="167" t="s">
        <v>240</v>
      </c>
      <c r="F154" s="168" t="s">
        <v>241</v>
      </c>
      <c r="G154" s="169" t="s">
        <v>141</v>
      </c>
      <c r="H154" s="170">
        <v>15868.02</v>
      </c>
      <c r="I154" s="171"/>
      <c r="J154" s="172">
        <f>ROUND(I154*H154,2)</f>
        <v>0</v>
      </c>
      <c r="K154" s="168" t="s">
        <v>129</v>
      </c>
      <c r="L154" s="34"/>
      <c r="M154" s="173" t="s">
        <v>22</v>
      </c>
      <c r="N154" s="174" t="s">
        <v>46</v>
      </c>
      <c r="O154" s="35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AR154" s="17" t="s">
        <v>130</v>
      </c>
      <c r="AT154" s="17" t="s">
        <v>125</v>
      </c>
      <c r="AU154" s="17" t="s">
        <v>82</v>
      </c>
      <c r="AY154" s="17" t="s">
        <v>123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7" t="s">
        <v>23</v>
      </c>
      <c r="BK154" s="177">
        <f>ROUND(I154*H154,2)</f>
        <v>0</v>
      </c>
      <c r="BL154" s="17" t="s">
        <v>130</v>
      </c>
      <c r="BM154" s="17" t="s">
        <v>242</v>
      </c>
    </row>
    <row r="155" spans="2:47" s="1" customFormat="1" ht="40.5">
      <c r="B155" s="34"/>
      <c r="D155" s="180" t="s">
        <v>132</v>
      </c>
      <c r="F155" s="181" t="s">
        <v>243</v>
      </c>
      <c r="I155" s="139"/>
      <c r="L155" s="34"/>
      <c r="M155" s="63"/>
      <c r="N155" s="35"/>
      <c r="O155" s="35"/>
      <c r="P155" s="35"/>
      <c r="Q155" s="35"/>
      <c r="R155" s="35"/>
      <c r="S155" s="35"/>
      <c r="T155" s="64"/>
      <c r="AT155" s="17" t="s">
        <v>132</v>
      </c>
      <c r="AU155" s="17" t="s">
        <v>82</v>
      </c>
    </row>
    <row r="156" spans="2:51" s="11" customFormat="1" ht="13.5">
      <c r="B156" s="182"/>
      <c r="D156" s="180" t="s">
        <v>148</v>
      </c>
      <c r="E156" s="190" t="s">
        <v>22</v>
      </c>
      <c r="F156" s="191" t="s">
        <v>244</v>
      </c>
      <c r="H156" s="192">
        <v>12381.2</v>
      </c>
      <c r="I156" s="186"/>
      <c r="L156" s="182"/>
      <c r="M156" s="187"/>
      <c r="N156" s="188"/>
      <c r="O156" s="188"/>
      <c r="P156" s="188"/>
      <c r="Q156" s="188"/>
      <c r="R156" s="188"/>
      <c r="S156" s="188"/>
      <c r="T156" s="189"/>
      <c r="AT156" s="190" t="s">
        <v>148</v>
      </c>
      <c r="AU156" s="190" t="s">
        <v>82</v>
      </c>
      <c r="AV156" s="11" t="s">
        <v>82</v>
      </c>
      <c r="AW156" s="11" t="s">
        <v>38</v>
      </c>
      <c r="AX156" s="11" t="s">
        <v>75</v>
      </c>
      <c r="AY156" s="190" t="s">
        <v>123</v>
      </c>
    </row>
    <row r="157" spans="2:51" s="11" customFormat="1" ht="13.5">
      <c r="B157" s="182"/>
      <c r="D157" s="178" t="s">
        <v>148</v>
      </c>
      <c r="E157" s="183" t="s">
        <v>22</v>
      </c>
      <c r="F157" s="184" t="s">
        <v>245</v>
      </c>
      <c r="H157" s="185">
        <v>3486.82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90" t="s">
        <v>148</v>
      </c>
      <c r="AU157" s="190" t="s">
        <v>82</v>
      </c>
      <c r="AV157" s="11" t="s">
        <v>82</v>
      </c>
      <c r="AW157" s="11" t="s">
        <v>38</v>
      </c>
      <c r="AX157" s="11" t="s">
        <v>75</v>
      </c>
      <c r="AY157" s="190" t="s">
        <v>123</v>
      </c>
    </row>
    <row r="158" spans="2:65" s="1" customFormat="1" ht="31.5" customHeight="1">
      <c r="B158" s="165"/>
      <c r="C158" s="166" t="s">
        <v>246</v>
      </c>
      <c r="D158" s="166" t="s">
        <v>125</v>
      </c>
      <c r="E158" s="167" t="s">
        <v>247</v>
      </c>
      <c r="F158" s="168" t="s">
        <v>248</v>
      </c>
      <c r="G158" s="169" t="s">
        <v>141</v>
      </c>
      <c r="H158" s="170">
        <v>20920.92</v>
      </c>
      <c r="I158" s="171"/>
      <c r="J158" s="172">
        <f>ROUND(I158*H158,2)</f>
        <v>0</v>
      </c>
      <c r="K158" s="168" t="s">
        <v>129</v>
      </c>
      <c r="L158" s="34"/>
      <c r="M158" s="173" t="s">
        <v>22</v>
      </c>
      <c r="N158" s="174" t="s">
        <v>46</v>
      </c>
      <c r="O158" s="35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AR158" s="17" t="s">
        <v>130</v>
      </c>
      <c r="AT158" s="17" t="s">
        <v>125</v>
      </c>
      <c r="AU158" s="17" t="s">
        <v>82</v>
      </c>
      <c r="AY158" s="17" t="s">
        <v>123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7" t="s">
        <v>23</v>
      </c>
      <c r="BK158" s="177">
        <f>ROUND(I158*H158,2)</f>
        <v>0</v>
      </c>
      <c r="BL158" s="17" t="s">
        <v>130</v>
      </c>
      <c r="BM158" s="17" t="s">
        <v>249</v>
      </c>
    </row>
    <row r="159" spans="2:47" s="1" customFormat="1" ht="40.5">
      <c r="B159" s="34"/>
      <c r="D159" s="180" t="s">
        <v>132</v>
      </c>
      <c r="F159" s="181" t="s">
        <v>250</v>
      </c>
      <c r="I159" s="139"/>
      <c r="L159" s="34"/>
      <c r="M159" s="63"/>
      <c r="N159" s="35"/>
      <c r="O159" s="35"/>
      <c r="P159" s="35"/>
      <c r="Q159" s="35"/>
      <c r="R159" s="35"/>
      <c r="S159" s="35"/>
      <c r="T159" s="64"/>
      <c r="AT159" s="17" t="s">
        <v>132</v>
      </c>
      <c r="AU159" s="17" t="s">
        <v>82</v>
      </c>
    </row>
    <row r="160" spans="2:51" s="11" customFormat="1" ht="13.5">
      <c r="B160" s="182"/>
      <c r="D160" s="180" t="s">
        <v>148</v>
      </c>
      <c r="E160" s="190" t="s">
        <v>22</v>
      </c>
      <c r="F160" s="191" t="s">
        <v>245</v>
      </c>
      <c r="H160" s="192">
        <v>3486.82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90" t="s">
        <v>148</v>
      </c>
      <c r="AU160" s="190" t="s">
        <v>82</v>
      </c>
      <c r="AV160" s="11" t="s">
        <v>82</v>
      </c>
      <c r="AW160" s="11" t="s">
        <v>38</v>
      </c>
      <c r="AX160" s="11" t="s">
        <v>23</v>
      </c>
      <c r="AY160" s="190" t="s">
        <v>123</v>
      </c>
    </row>
    <row r="161" spans="2:51" s="11" customFormat="1" ht="13.5">
      <c r="B161" s="182"/>
      <c r="D161" s="178" t="s">
        <v>148</v>
      </c>
      <c r="F161" s="184" t="s">
        <v>251</v>
      </c>
      <c r="H161" s="185">
        <v>20920.92</v>
      </c>
      <c r="I161" s="186"/>
      <c r="L161" s="182"/>
      <c r="M161" s="187"/>
      <c r="N161" s="188"/>
      <c r="O161" s="188"/>
      <c r="P161" s="188"/>
      <c r="Q161" s="188"/>
      <c r="R161" s="188"/>
      <c r="S161" s="188"/>
      <c r="T161" s="189"/>
      <c r="AT161" s="190" t="s">
        <v>148</v>
      </c>
      <c r="AU161" s="190" t="s">
        <v>82</v>
      </c>
      <c r="AV161" s="11" t="s">
        <v>82</v>
      </c>
      <c r="AW161" s="11" t="s">
        <v>4</v>
      </c>
      <c r="AX161" s="11" t="s">
        <v>23</v>
      </c>
      <c r="AY161" s="190" t="s">
        <v>123</v>
      </c>
    </row>
    <row r="162" spans="2:65" s="1" customFormat="1" ht="22.5" customHeight="1">
      <c r="B162" s="165"/>
      <c r="C162" s="166" t="s">
        <v>7</v>
      </c>
      <c r="D162" s="166" t="s">
        <v>125</v>
      </c>
      <c r="E162" s="167" t="s">
        <v>252</v>
      </c>
      <c r="F162" s="168" t="s">
        <v>253</v>
      </c>
      <c r="G162" s="169" t="s">
        <v>141</v>
      </c>
      <c r="H162" s="170">
        <v>1341.5</v>
      </c>
      <c r="I162" s="171"/>
      <c r="J162" s="172">
        <f>ROUND(I162*H162,2)</f>
        <v>0</v>
      </c>
      <c r="K162" s="168" t="s">
        <v>129</v>
      </c>
      <c r="L162" s="34"/>
      <c r="M162" s="173" t="s">
        <v>22</v>
      </c>
      <c r="N162" s="174" t="s">
        <v>46</v>
      </c>
      <c r="O162" s="35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AR162" s="17" t="s">
        <v>130</v>
      </c>
      <c r="AT162" s="17" t="s">
        <v>125</v>
      </c>
      <c r="AU162" s="17" t="s">
        <v>82</v>
      </c>
      <c r="AY162" s="17" t="s">
        <v>123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7" t="s">
        <v>23</v>
      </c>
      <c r="BK162" s="177">
        <f>ROUND(I162*H162,2)</f>
        <v>0</v>
      </c>
      <c r="BL162" s="17" t="s">
        <v>130</v>
      </c>
      <c r="BM162" s="17" t="s">
        <v>254</v>
      </c>
    </row>
    <row r="163" spans="2:47" s="1" customFormat="1" ht="27">
      <c r="B163" s="34"/>
      <c r="D163" s="180" t="s">
        <v>132</v>
      </c>
      <c r="F163" s="181" t="s">
        <v>255</v>
      </c>
      <c r="I163" s="139"/>
      <c r="L163" s="34"/>
      <c r="M163" s="63"/>
      <c r="N163" s="35"/>
      <c r="O163" s="35"/>
      <c r="P163" s="35"/>
      <c r="Q163" s="35"/>
      <c r="R163" s="35"/>
      <c r="S163" s="35"/>
      <c r="T163" s="64"/>
      <c r="AT163" s="17" t="s">
        <v>132</v>
      </c>
      <c r="AU163" s="17" t="s">
        <v>82</v>
      </c>
    </row>
    <row r="164" spans="2:51" s="11" customFormat="1" ht="13.5">
      <c r="B164" s="182"/>
      <c r="D164" s="178" t="s">
        <v>148</v>
      </c>
      <c r="E164" s="183" t="s">
        <v>22</v>
      </c>
      <c r="F164" s="184" t="s">
        <v>223</v>
      </c>
      <c r="H164" s="185">
        <v>1341.5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90" t="s">
        <v>148</v>
      </c>
      <c r="AU164" s="190" t="s">
        <v>82</v>
      </c>
      <c r="AV164" s="11" t="s">
        <v>82</v>
      </c>
      <c r="AW164" s="11" t="s">
        <v>38</v>
      </c>
      <c r="AX164" s="11" t="s">
        <v>23</v>
      </c>
      <c r="AY164" s="190" t="s">
        <v>123</v>
      </c>
    </row>
    <row r="165" spans="2:65" s="1" customFormat="1" ht="22.5" customHeight="1">
      <c r="B165" s="165"/>
      <c r="C165" s="166" t="s">
        <v>256</v>
      </c>
      <c r="D165" s="166" t="s">
        <v>125</v>
      </c>
      <c r="E165" s="167" t="s">
        <v>257</v>
      </c>
      <c r="F165" s="168" t="s">
        <v>258</v>
      </c>
      <c r="G165" s="169" t="s">
        <v>141</v>
      </c>
      <c r="H165" s="170">
        <v>12381.2</v>
      </c>
      <c r="I165" s="171"/>
      <c r="J165" s="172">
        <f>ROUND(I165*H165,2)</f>
        <v>0</v>
      </c>
      <c r="K165" s="168" t="s">
        <v>129</v>
      </c>
      <c r="L165" s="34"/>
      <c r="M165" s="173" t="s">
        <v>22</v>
      </c>
      <c r="N165" s="174" t="s">
        <v>46</v>
      </c>
      <c r="O165" s="35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AR165" s="17" t="s">
        <v>130</v>
      </c>
      <c r="AT165" s="17" t="s">
        <v>125</v>
      </c>
      <c r="AU165" s="17" t="s">
        <v>82</v>
      </c>
      <c r="AY165" s="17" t="s">
        <v>123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7" t="s">
        <v>23</v>
      </c>
      <c r="BK165" s="177">
        <f>ROUND(I165*H165,2)</f>
        <v>0</v>
      </c>
      <c r="BL165" s="17" t="s">
        <v>130</v>
      </c>
      <c r="BM165" s="17" t="s">
        <v>259</v>
      </c>
    </row>
    <row r="166" spans="2:47" s="1" customFormat="1" ht="40.5">
      <c r="B166" s="34"/>
      <c r="D166" s="180" t="s">
        <v>132</v>
      </c>
      <c r="F166" s="181" t="s">
        <v>260</v>
      </c>
      <c r="I166" s="139"/>
      <c r="L166" s="34"/>
      <c r="M166" s="63"/>
      <c r="N166" s="35"/>
      <c r="O166" s="35"/>
      <c r="P166" s="35"/>
      <c r="Q166" s="35"/>
      <c r="R166" s="35"/>
      <c r="S166" s="35"/>
      <c r="T166" s="64"/>
      <c r="AT166" s="17" t="s">
        <v>132</v>
      </c>
      <c r="AU166" s="17" t="s">
        <v>82</v>
      </c>
    </row>
    <row r="167" spans="2:51" s="11" customFormat="1" ht="13.5">
      <c r="B167" s="182"/>
      <c r="D167" s="178" t="s">
        <v>148</v>
      </c>
      <c r="E167" s="183" t="s">
        <v>22</v>
      </c>
      <c r="F167" s="184" t="s">
        <v>261</v>
      </c>
      <c r="H167" s="185">
        <v>12381.2</v>
      </c>
      <c r="I167" s="186"/>
      <c r="L167" s="182"/>
      <c r="M167" s="187"/>
      <c r="N167" s="188"/>
      <c r="O167" s="188"/>
      <c r="P167" s="188"/>
      <c r="Q167" s="188"/>
      <c r="R167" s="188"/>
      <c r="S167" s="188"/>
      <c r="T167" s="189"/>
      <c r="AT167" s="190" t="s">
        <v>148</v>
      </c>
      <c r="AU167" s="190" t="s">
        <v>82</v>
      </c>
      <c r="AV167" s="11" t="s">
        <v>82</v>
      </c>
      <c r="AW167" s="11" t="s">
        <v>38</v>
      </c>
      <c r="AX167" s="11" t="s">
        <v>23</v>
      </c>
      <c r="AY167" s="190" t="s">
        <v>123</v>
      </c>
    </row>
    <row r="168" spans="2:65" s="1" customFormat="1" ht="22.5" customHeight="1">
      <c r="B168" s="165"/>
      <c r="C168" s="166" t="s">
        <v>262</v>
      </c>
      <c r="D168" s="166" t="s">
        <v>125</v>
      </c>
      <c r="E168" s="167" t="s">
        <v>263</v>
      </c>
      <c r="F168" s="168" t="s">
        <v>264</v>
      </c>
      <c r="G168" s="169" t="s">
        <v>141</v>
      </c>
      <c r="H168" s="170">
        <v>57400.1</v>
      </c>
      <c r="I168" s="171"/>
      <c r="J168" s="172">
        <f>ROUND(I168*H168,2)</f>
        <v>0</v>
      </c>
      <c r="K168" s="168" t="s">
        <v>129</v>
      </c>
      <c r="L168" s="34"/>
      <c r="M168" s="173" t="s">
        <v>22</v>
      </c>
      <c r="N168" s="174" t="s">
        <v>46</v>
      </c>
      <c r="O168" s="35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AR168" s="17" t="s">
        <v>130</v>
      </c>
      <c r="AT168" s="17" t="s">
        <v>125</v>
      </c>
      <c r="AU168" s="17" t="s">
        <v>82</v>
      </c>
      <c r="AY168" s="17" t="s">
        <v>123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7" t="s">
        <v>23</v>
      </c>
      <c r="BK168" s="177">
        <f>ROUND(I168*H168,2)</f>
        <v>0</v>
      </c>
      <c r="BL168" s="17" t="s">
        <v>130</v>
      </c>
      <c r="BM168" s="17" t="s">
        <v>265</v>
      </c>
    </row>
    <row r="169" spans="2:47" s="1" customFormat="1" ht="13.5">
      <c r="B169" s="34"/>
      <c r="D169" s="180" t="s">
        <v>132</v>
      </c>
      <c r="F169" s="181" t="s">
        <v>264</v>
      </c>
      <c r="I169" s="139"/>
      <c r="L169" s="34"/>
      <c r="M169" s="63"/>
      <c r="N169" s="35"/>
      <c r="O169" s="35"/>
      <c r="P169" s="35"/>
      <c r="Q169" s="35"/>
      <c r="R169" s="35"/>
      <c r="S169" s="35"/>
      <c r="T169" s="64"/>
      <c r="AT169" s="17" t="s">
        <v>132</v>
      </c>
      <c r="AU169" s="17" t="s">
        <v>82</v>
      </c>
    </row>
    <row r="170" spans="2:51" s="11" customFormat="1" ht="13.5">
      <c r="B170" s="182"/>
      <c r="D170" s="180" t="s">
        <v>148</v>
      </c>
      <c r="E170" s="190" t="s">
        <v>22</v>
      </c>
      <c r="F170" s="191" t="s">
        <v>266</v>
      </c>
      <c r="H170" s="192">
        <v>610.4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90" t="s">
        <v>148</v>
      </c>
      <c r="AU170" s="190" t="s">
        <v>82</v>
      </c>
      <c r="AV170" s="11" t="s">
        <v>82</v>
      </c>
      <c r="AW170" s="11" t="s">
        <v>38</v>
      </c>
      <c r="AX170" s="11" t="s">
        <v>75</v>
      </c>
      <c r="AY170" s="190" t="s">
        <v>123</v>
      </c>
    </row>
    <row r="171" spans="2:51" s="11" customFormat="1" ht="13.5">
      <c r="B171" s="182"/>
      <c r="D171" s="180" t="s">
        <v>148</v>
      </c>
      <c r="E171" s="190" t="s">
        <v>22</v>
      </c>
      <c r="F171" s="191" t="s">
        <v>180</v>
      </c>
      <c r="H171" s="192">
        <v>38300</v>
      </c>
      <c r="I171" s="186"/>
      <c r="L171" s="182"/>
      <c r="M171" s="187"/>
      <c r="N171" s="188"/>
      <c r="O171" s="188"/>
      <c r="P171" s="188"/>
      <c r="Q171" s="188"/>
      <c r="R171" s="188"/>
      <c r="S171" s="188"/>
      <c r="T171" s="189"/>
      <c r="AT171" s="190" t="s">
        <v>148</v>
      </c>
      <c r="AU171" s="190" t="s">
        <v>82</v>
      </c>
      <c r="AV171" s="11" t="s">
        <v>82</v>
      </c>
      <c r="AW171" s="11" t="s">
        <v>38</v>
      </c>
      <c r="AX171" s="11" t="s">
        <v>75</v>
      </c>
      <c r="AY171" s="190" t="s">
        <v>123</v>
      </c>
    </row>
    <row r="172" spans="2:51" s="11" customFormat="1" ht="13.5">
      <c r="B172" s="182"/>
      <c r="D172" s="180" t="s">
        <v>148</v>
      </c>
      <c r="E172" s="190" t="s">
        <v>22</v>
      </c>
      <c r="F172" s="191" t="s">
        <v>181</v>
      </c>
      <c r="H172" s="192">
        <v>11128.7</v>
      </c>
      <c r="I172" s="186"/>
      <c r="L172" s="182"/>
      <c r="M172" s="187"/>
      <c r="N172" s="188"/>
      <c r="O172" s="188"/>
      <c r="P172" s="188"/>
      <c r="Q172" s="188"/>
      <c r="R172" s="188"/>
      <c r="S172" s="188"/>
      <c r="T172" s="189"/>
      <c r="AT172" s="190" t="s">
        <v>148</v>
      </c>
      <c r="AU172" s="190" t="s">
        <v>82</v>
      </c>
      <c r="AV172" s="11" t="s">
        <v>82</v>
      </c>
      <c r="AW172" s="11" t="s">
        <v>38</v>
      </c>
      <c r="AX172" s="11" t="s">
        <v>75</v>
      </c>
      <c r="AY172" s="190" t="s">
        <v>123</v>
      </c>
    </row>
    <row r="173" spans="2:51" s="11" customFormat="1" ht="13.5">
      <c r="B173" s="182"/>
      <c r="D173" s="180" t="s">
        <v>148</v>
      </c>
      <c r="E173" s="190" t="s">
        <v>22</v>
      </c>
      <c r="F173" s="191" t="s">
        <v>182</v>
      </c>
      <c r="H173" s="192">
        <v>7361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90" t="s">
        <v>148</v>
      </c>
      <c r="AU173" s="190" t="s">
        <v>82</v>
      </c>
      <c r="AV173" s="11" t="s">
        <v>82</v>
      </c>
      <c r="AW173" s="11" t="s">
        <v>38</v>
      </c>
      <c r="AX173" s="11" t="s">
        <v>75</v>
      </c>
      <c r="AY173" s="190" t="s">
        <v>123</v>
      </c>
    </row>
    <row r="174" spans="2:51" s="12" customFormat="1" ht="13.5">
      <c r="B174" s="193"/>
      <c r="D174" s="178" t="s">
        <v>148</v>
      </c>
      <c r="E174" s="194" t="s">
        <v>22</v>
      </c>
      <c r="F174" s="195" t="s">
        <v>232</v>
      </c>
      <c r="H174" s="196">
        <v>57400.1</v>
      </c>
      <c r="I174" s="197"/>
      <c r="L174" s="193"/>
      <c r="M174" s="198"/>
      <c r="N174" s="199"/>
      <c r="O174" s="199"/>
      <c r="P174" s="199"/>
      <c r="Q174" s="199"/>
      <c r="R174" s="199"/>
      <c r="S174" s="199"/>
      <c r="T174" s="200"/>
      <c r="AT174" s="201" t="s">
        <v>148</v>
      </c>
      <c r="AU174" s="201" t="s">
        <v>82</v>
      </c>
      <c r="AV174" s="12" t="s">
        <v>130</v>
      </c>
      <c r="AW174" s="12" t="s">
        <v>38</v>
      </c>
      <c r="AX174" s="12" t="s">
        <v>23</v>
      </c>
      <c r="AY174" s="201" t="s">
        <v>123</v>
      </c>
    </row>
    <row r="175" spans="2:65" s="1" customFormat="1" ht="22.5" customHeight="1">
      <c r="B175" s="165"/>
      <c r="C175" s="166" t="s">
        <v>267</v>
      </c>
      <c r="D175" s="166" t="s">
        <v>125</v>
      </c>
      <c r="E175" s="167" t="s">
        <v>268</v>
      </c>
      <c r="F175" s="168" t="s">
        <v>264</v>
      </c>
      <c r="G175" s="169" t="s">
        <v>141</v>
      </c>
      <c r="H175" s="170">
        <v>125.4</v>
      </c>
      <c r="I175" s="171"/>
      <c r="J175" s="172">
        <f>ROUND(I175*H175,2)</f>
        <v>0</v>
      </c>
      <c r="K175" s="168" t="s">
        <v>129</v>
      </c>
      <c r="L175" s="34"/>
      <c r="M175" s="173" t="s">
        <v>22</v>
      </c>
      <c r="N175" s="174" t="s">
        <v>46</v>
      </c>
      <c r="O175" s="35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AR175" s="17" t="s">
        <v>130</v>
      </c>
      <c r="AT175" s="17" t="s">
        <v>125</v>
      </c>
      <c r="AU175" s="17" t="s">
        <v>82</v>
      </c>
      <c r="AY175" s="17" t="s">
        <v>123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7" t="s">
        <v>23</v>
      </c>
      <c r="BK175" s="177">
        <f>ROUND(I175*H175,2)</f>
        <v>0</v>
      </c>
      <c r="BL175" s="17" t="s">
        <v>130</v>
      </c>
      <c r="BM175" s="17" t="s">
        <v>269</v>
      </c>
    </row>
    <row r="176" spans="2:47" s="1" customFormat="1" ht="13.5">
      <c r="B176" s="34"/>
      <c r="D176" s="180" t="s">
        <v>132</v>
      </c>
      <c r="F176" s="181" t="s">
        <v>264</v>
      </c>
      <c r="I176" s="139"/>
      <c r="L176" s="34"/>
      <c r="M176" s="63"/>
      <c r="N176" s="35"/>
      <c r="O176" s="35"/>
      <c r="P176" s="35"/>
      <c r="Q176" s="35"/>
      <c r="R176" s="35"/>
      <c r="S176" s="35"/>
      <c r="T176" s="64"/>
      <c r="AT176" s="17" t="s">
        <v>132</v>
      </c>
      <c r="AU176" s="17" t="s">
        <v>82</v>
      </c>
    </row>
    <row r="177" spans="2:51" s="11" customFormat="1" ht="13.5">
      <c r="B177" s="182"/>
      <c r="D177" s="178" t="s">
        <v>148</v>
      </c>
      <c r="E177" s="183" t="s">
        <v>22</v>
      </c>
      <c r="F177" s="184" t="s">
        <v>270</v>
      </c>
      <c r="H177" s="185">
        <v>125.4</v>
      </c>
      <c r="I177" s="186"/>
      <c r="L177" s="182"/>
      <c r="M177" s="187"/>
      <c r="N177" s="188"/>
      <c r="O177" s="188"/>
      <c r="P177" s="188"/>
      <c r="Q177" s="188"/>
      <c r="R177" s="188"/>
      <c r="S177" s="188"/>
      <c r="T177" s="189"/>
      <c r="AT177" s="190" t="s">
        <v>148</v>
      </c>
      <c r="AU177" s="190" t="s">
        <v>82</v>
      </c>
      <c r="AV177" s="11" t="s">
        <v>82</v>
      </c>
      <c r="AW177" s="11" t="s">
        <v>38</v>
      </c>
      <c r="AX177" s="11" t="s">
        <v>23</v>
      </c>
      <c r="AY177" s="190" t="s">
        <v>123</v>
      </c>
    </row>
    <row r="178" spans="2:65" s="1" customFormat="1" ht="22.5" customHeight="1">
      <c r="B178" s="165"/>
      <c r="C178" s="166" t="s">
        <v>271</v>
      </c>
      <c r="D178" s="166" t="s">
        <v>125</v>
      </c>
      <c r="E178" s="167" t="s">
        <v>272</v>
      </c>
      <c r="F178" s="168" t="s">
        <v>273</v>
      </c>
      <c r="G178" s="169" t="s">
        <v>141</v>
      </c>
      <c r="H178" s="170">
        <v>74.43</v>
      </c>
      <c r="I178" s="171"/>
      <c r="J178" s="172">
        <f>ROUND(I178*H178,2)</f>
        <v>0</v>
      </c>
      <c r="K178" s="168" t="s">
        <v>129</v>
      </c>
      <c r="L178" s="34"/>
      <c r="M178" s="173" t="s">
        <v>22</v>
      </c>
      <c r="N178" s="174" t="s">
        <v>46</v>
      </c>
      <c r="O178" s="35"/>
      <c r="P178" s="175">
        <f>O178*H178</f>
        <v>0</v>
      </c>
      <c r="Q178" s="175">
        <v>0</v>
      </c>
      <c r="R178" s="175">
        <f>Q178*H178</f>
        <v>0</v>
      </c>
      <c r="S178" s="175">
        <v>0</v>
      </c>
      <c r="T178" s="176">
        <f>S178*H178</f>
        <v>0</v>
      </c>
      <c r="AR178" s="17" t="s">
        <v>130</v>
      </c>
      <c r="AT178" s="17" t="s">
        <v>125</v>
      </c>
      <c r="AU178" s="17" t="s">
        <v>82</v>
      </c>
      <c r="AY178" s="17" t="s">
        <v>123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7" t="s">
        <v>23</v>
      </c>
      <c r="BK178" s="177">
        <f>ROUND(I178*H178,2)</f>
        <v>0</v>
      </c>
      <c r="BL178" s="17" t="s">
        <v>130</v>
      </c>
      <c r="BM178" s="17" t="s">
        <v>274</v>
      </c>
    </row>
    <row r="179" spans="2:47" s="1" customFormat="1" ht="27">
      <c r="B179" s="34"/>
      <c r="D179" s="180" t="s">
        <v>132</v>
      </c>
      <c r="F179" s="181" t="s">
        <v>275</v>
      </c>
      <c r="I179" s="139"/>
      <c r="L179" s="34"/>
      <c r="M179" s="63"/>
      <c r="N179" s="35"/>
      <c r="O179" s="35"/>
      <c r="P179" s="35"/>
      <c r="Q179" s="35"/>
      <c r="R179" s="35"/>
      <c r="S179" s="35"/>
      <c r="T179" s="64"/>
      <c r="AT179" s="17" t="s">
        <v>132</v>
      </c>
      <c r="AU179" s="17" t="s">
        <v>82</v>
      </c>
    </row>
    <row r="180" spans="2:51" s="11" customFormat="1" ht="13.5">
      <c r="B180" s="182"/>
      <c r="D180" s="178" t="s">
        <v>148</v>
      </c>
      <c r="E180" s="183" t="s">
        <v>22</v>
      </c>
      <c r="F180" s="184" t="s">
        <v>276</v>
      </c>
      <c r="H180" s="185">
        <v>74.43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90" t="s">
        <v>148</v>
      </c>
      <c r="AU180" s="190" t="s">
        <v>82</v>
      </c>
      <c r="AV180" s="11" t="s">
        <v>82</v>
      </c>
      <c r="AW180" s="11" t="s">
        <v>38</v>
      </c>
      <c r="AX180" s="11" t="s">
        <v>75</v>
      </c>
      <c r="AY180" s="190" t="s">
        <v>123</v>
      </c>
    </row>
    <row r="181" spans="2:65" s="1" customFormat="1" ht="22.5" customHeight="1">
      <c r="B181" s="165"/>
      <c r="C181" s="166" t="s">
        <v>277</v>
      </c>
      <c r="D181" s="166" t="s">
        <v>125</v>
      </c>
      <c r="E181" s="167" t="s">
        <v>272</v>
      </c>
      <c r="F181" s="168" t="s">
        <v>273</v>
      </c>
      <c r="G181" s="169" t="s">
        <v>141</v>
      </c>
      <c r="H181" s="170">
        <v>117</v>
      </c>
      <c r="I181" s="171"/>
      <c r="J181" s="172">
        <f>ROUND(I181*H181,2)</f>
        <v>0</v>
      </c>
      <c r="K181" s="168" t="s">
        <v>129</v>
      </c>
      <c r="L181" s="34"/>
      <c r="M181" s="173" t="s">
        <v>22</v>
      </c>
      <c r="N181" s="174" t="s">
        <v>46</v>
      </c>
      <c r="O181" s="35"/>
      <c r="P181" s="175">
        <f>O181*H181</f>
        <v>0</v>
      </c>
      <c r="Q181" s="175">
        <v>0</v>
      </c>
      <c r="R181" s="175">
        <f>Q181*H181</f>
        <v>0</v>
      </c>
      <c r="S181" s="175">
        <v>0</v>
      </c>
      <c r="T181" s="176">
        <f>S181*H181</f>
        <v>0</v>
      </c>
      <c r="AR181" s="17" t="s">
        <v>130</v>
      </c>
      <c r="AT181" s="17" t="s">
        <v>125</v>
      </c>
      <c r="AU181" s="17" t="s">
        <v>82</v>
      </c>
      <c r="AY181" s="17" t="s">
        <v>123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7" t="s">
        <v>23</v>
      </c>
      <c r="BK181" s="177">
        <f>ROUND(I181*H181,2)</f>
        <v>0</v>
      </c>
      <c r="BL181" s="17" t="s">
        <v>130</v>
      </c>
      <c r="BM181" s="17" t="s">
        <v>278</v>
      </c>
    </row>
    <row r="182" spans="2:47" s="1" customFormat="1" ht="27">
      <c r="B182" s="34"/>
      <c r="D182" s="180" t="s">
        <v>132</v>
      </c>
      <c r="F182" s="181" t="s">
        <v>275</v>
      </c>
      <c r="I182" s="139"/>
      <c r="L182" s="34"/>
      <c r="M182" s="63"/>
      <c r="N182" s="35"/>
      <c r="O182" s="35"/>
      <c r="P182" s="35"/>
      <c r="Q182" s="35"/>
      <c r="R182" s="35"/>
      <c r="S182" s="35"/>
      <c r="T182" s="64"/>
      <c r="AT182" s="17" t="s">
        <v>132</v>
      </c>
      <c r="AU182" s="17" t="s">
        <v>82</v>
      </c>
    </row>
    <row r="183" spans="2:51" s="11" customFormat="1" ht="13.5">
      <c r="B183" s="182"/>
      <c r="D183" s="178" t="s">
        <v>148</v>
      </c>
      <c r="E183" s="183" t="s">
        <v>22</v>
      </c>
      <c r="F183" s="184" t="s">
        <v>279</v>
      </c>
      <c r="H183" s="185">
        <v>117</v>
      </c>
      <c r="I183" s="186"/>
      <c r="L183" s="182"/>
      <c r="M183" s="187"/>
      <c r="N183" s="188"/>
      <c r="O183" s="188"/>
      <c r="P183" s="188"/>
      <c r="Q183" s="188"/>
      <c r="R183" s="188"/>
      <c r="S183" s="188"/>
      <c r="T183" s="189"/>
      <c r="AT183" s="190" t="s">
        <v>148</v>
      </c>
      <c r="AU183" s="190" t="s">
        <v>82</v>
      </c>
      <c r="AV183" s="11" t="s">
        <v>82</v>
      </c>
      <c r="AW183" s="11" t="s">
        <v>38</v>
      </c>
      <c r="AX183" s="11" t="s">
        <v>23</v>
      </c>
      <c r="AY183" s="190" t="s">
        <v>123</v>
      </c>
    </row>
    <row r="184" spans="2:65" s="1" customFormat="1" ht="22.5" customHeight="1">
      <c r="B184" s="165"/>
      <c r="C184" s="166" t="s">
        <v>280</v>
      </c>
      <c r="D184" s="166" t="s">
        <v>125</v>
      </c>
      <c r="E184" s="167" t="s">
        <v>281</v>
      </c>
      <c r="F184" s="168" t="s">
        <v>282</v>
      </c>
      <c r="G184" s="169" t="s">
        <v>128</v>
      </c>
      <c r="H184" s="170">
        <v>34868.2</v>
      </c>
      <c r="I184" s="171"/>
      <c r="J184" s="172">
        <f>ROUND(I184*H184,2)</f>
        <v>0</v>
      </c>
      <c r="K184" s="168" t="s">
        <v>129</v>
      </c>
      <c r="L184" s="34"/>
      <c r="M184" s="173" t="s">
        <v>22</v>
      </c>
      <c r="N184" s="174" t="s">
        <v>46</v>
      </c>
      <c r="O184" s="35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AR184" s="17" t="s">
        <v>130</v>
      </c>
      <c r="AT184" s="17" t="s">
        <v>125</v>
      </c>
      <c r="AU184" s="17" t="s">
        <v>82</v>
      </c>
      <c r="AY184" s="17" t="s">
        <v>123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7" t="s">
        <v>23</v>
      </c>
      <c r="BK184" s="177">
        <f>ROUND(I184*H184,2)</f>
        <v>0</v>
      </c>
      <c r="BL184" s="17" t="s">
        <v>130</v>
      </c>
      <c r="BM184" s="17" t="s">
        <v>283</v>
      </c>
    </row>
    <row r="185" spans="2:47" s="1" customFormat="1" ht="27">
      <c r="B185" s="34"/>
      <c r="D185" s="180" t="s">
        <v>132</v>
      </c>
      <c r="F185" s="181" t="s">
        <v>284</v>
      </c>
      <c r="I185" s="139"/>
      <c r="L185" s="34"/>
      <c r="M185" s="63"/>
      <c r="N185" s="35"/>
      <c r="O185" s="35"/>
      <c r="P185" s="35"/>
      <c r="Q185" s="35"/>
      <c r="R185" s="35"/>
      <c r="S185" s="35"/>
      <c r="T185" s="64"/>
      <c r="AT185" s="17" t="s">
        <v>132</v>
      </c>
      <c r="AU185" s="17" t="s">
        <v>82</v>
      </c>
    </row>
    <row r="186" spans="2:51" s="11" customFormat="1" ht="13.5">
      <c r="B186" s="182"/>
      <c r="D186" s="180" t="s">
        <v>148</v>
      </c>
      <c r="E186" s="190" t="s">
        <v>22</v>
      </c>
      <c r="F186" s="191" t="s">
        <v>285</v>
      </c>
      <c r="H186" s="192">
        <v>31893.6</v>
      </c>
      <c r="I186" s="186"/>
      <c r="L186" s="182"/>
      <c r="M186" s="187"/>
      <c r="N186" s="188"/>
      <c r="O186" s="188"/>
      <c r="P186" s="188"/>
      <c r="Q186" s="188"/>
      <c r="R186" s="188"/>
      <c r="S186" s="188"/>
      <c r="T186" s="189"/>
      <c r="AT186" s="190" t="s">
        <v>148</v>
      </c>
      <c r="AU186" s="190" t="s">
        <v>82</v>
      </c>
      <c r="AV186" s="11" t="s">
        <v>82</v>
      </c>
      <c r="AW186" s="11" t="s">
        <v>38</v>
      </c>
      <c r="AX186" s="11" t="s">
        <v>75</v>
      </c>
      <c r="AY186" s="190" t="s">
        <v>123</v>
      </c>
    </row>
    <row r="187" spans="2:51" s="11" customFormat="1" ht="13.5">
      <c r="B187" s="182"/>
      <c r="D187" s="178" t="s">
        <v>148</v>
      </c>
      <c r="E187" s="183" t="s">
        <v>22</v>
      </c>
      <c r="F187" s="184" t="s">
        <v>286</v>
      </c>
      <c r="H187" s="185">
        <v>2974.6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90" t="s">
        <v>148</v>
      </c>
      <c r="AU187" s="190" t="s">
        <v>82</v>
      </c>
      <c r="AV187" s="11" t="s">
        <v>82</v>
      </c>
      <c r="AW187" s="11" t="s">
        <v>38</v>
      </c>
      <c r="AX187" s="11" t="s">
        <v>75</v>
      </c>
      <c r="AY187" s="190" t="s">
        <v>123</v>
      </c>
    </row>
    <row r="188" spans="2:65" s="1" customFormat="1" ht="22.5" customHeight="1">
      <c r="B188" s="165"/>
      <c r="C188" s="210" t="s">
        <v>287</v>
      </c>
      <c r="D188" s="210" t="s">
        <v>288</v>
      </c>
      <c r="E188" s="211" t="s">
        <v>289</v>
      </c>
      <c r="F188" s="212" t="s">
        <v>290</v>
      </c>
      <c r="G188" s="213" t="s">
        <v>291</v>
      </c>
      <c r="H188" s="214">
        <v>1098.348</v>
      </c>
      <c r="I188" s="215"/>
      <c r="J188" s="216">
        <f>ROUND(I188*H188,2)</f>
        <v>0</v>
      </c>
      <c r="K188" s="212" t="s">
        <v>129</v>
      </c>
      <c r="L188" s="217"/>
      <c r="M188" s="218" t="s">
        <v>22</v>
      </c>
      <c r="N188" s="219" t="s">
        <v>46</v>
      </c>
      <c r="O188" s="35"/>
      <c r="P188" s="175">
        <f>O188*H188</f>
        <v>0</v>
      </c>
      <c r="Q188" s="175">
        <v>0.001</v>
      </c>
      <c r="R188" s="175">
        <f>Q188*H188</f>
        <v>1.0983479999999999</v>
      </c>
      <c r="S188" s="175">
        <v>0</v>
      </c>
      <c r="T188" s="176">
        <f>S188*H188</f>
        <v>0</v>
      </c>
      <c r="AR188" s="17" t="s">
        <v>169</v>
      </c>
      <c r="AT188" s="17" t="s">
        <v>288</v>
      </c>
      <c r="AU188" s="17" t="s">
        <v>82</v>
      </c>
      <c r="AY188" s="17" t="s">
        <v>123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7" t="s">
        <v>23</v>
      </c>
      <c r="BK188" s="177">
        <f>ROUND(I188*H188,2)</f>
        <v>0</v>
      </c>
      <c r="BL188" s="17" t="s">
        <v>130</v>
      </c>
      <c r="BM188" s="17" t="s">
        <v>292</v>
      </c>
    </row>
    <row r="189" spans="2:47" s="1" customFormat="1" ht="13.5">
      <c r="B189" s="34"/>
      <c r="D189" s="180" t="s">
        <v>132</v>
      </c>
      <c r="F189" s="181" t="s">
        <v>293</v>
      </c>
      <c r="I189" s="139"/>
      <c r="L189" s="34"/>
      <c r="M189" s="63"/>
      <c r="N189" s="35"/>
      <c r="O189" s="35"/>
      <c r="P189" s="35"/>
      <c r="Q189" s="35"/>
      <c r="R189" s="35"/>
      <c r="S189" s="35"/>
      <c r="T189" s="64"/>
      <c r="AT189" s="17" t="s">
        <v>132</v>
      </c>
      <c r="AU189" s="17" t="s">
        <v>82</v>
      </c>
    </row>
    <row r="190" spans="2:51" s="11" customFormat="1" ht="13.5">
      <c r="B190" s="182"/>
      <c r="D190" s="178" t="s">
        <v>148</v>
      </c>
      <c r="F190" s="184" t="s">
        <v>294</v>
      </c>
      <c r="H190" s="185">
        <v>1098.348</v>
      </c>
      <c r="I190" s="186"/>
      <c r="L190" s="182"/>
      <c r="M190" s="187"/>
      <c r="N190" s="188"/>
      <c r="O190" s="188"/>
      <c r="P190" s="188"/>
      <c r="Q190" s="188"/>
      <c r="R190" s="188"/>
      <c r="S190" s="188"/>
      <c r="T190" s="189"/>
      <c r="AT190" s="190" t="s">
        <v>148</v>
      </c>
      <c r="AU190" s="190" t="s">
        <v>82</v>
      </c>
      <c r="AV190" s="11" t="s">
        <v>82</v>
      </c>
      <c r="AW190" s="11" t="s">
        <v>4</v>
      </c>
      <c r="AX190" s="11" t="s">
        <v>23</v>
      </c>
      <c r="AY190" s="190" t="s">
        <v>123</v>
      </c>
    </row>
    <row r="191" spans="2:65" s="1" customFormat="1" ht="22.5" customHeight="1">
      <c r="B191" s="165"/>
      <c r="C191" s="166" t="s">
        <v>295</v>
      </c>
      <c r="D191" s="166" t="s">
        <v>125</v>
      </c>
      <c r="E191" s="167" t="s">
        <v>296</v>
      </c>
      <c r="F191" s="168" t="s">
        <v>297</v>
      </c>
      <c r="G191" s="169" t="s">
        <v>128</v>
      </c>
      <c r="H191" s="170">
        <v>32927.6</v>
      </c>
      <c r="I191" s="171"/>
      <c r="J191" s="172">
        <f>ROUND(I191*H191,2)</f>
        <v>0</v>
      </c>
      <c r="K191" s="168" t="s">
        <v>129</v>
      </c>
      <c r="L191" s="34"/>
      <c r="M191" s="173" t="s">
        <v>22</v>
      </c>
      <c r="N191" s="174" t="s">
        <v>46</v>
      </c>
      <c r="O191" s="35"/>
      <c r="P191" s="175">
        <f>O191*H191</f>
        <v>0</v>
      </c>
      <c r="Q191" s="175">
        <v>0</v>
      </c>
      <c r="R191" s="175">
        <f>Q191*H191</f>
        <v>0</v>
      </c>
      <c r="S191" s="175">
        <v>0</v>
      </c>
      <c r="T191" s="176">
        <f>S191*H191</f>
        <v>0</v>
      </c>
      <c r="AR191" s="17" t="s">
        <v>130</v>
      </c>
      <c r="AT191" s="17" t="s">
        <v>125</v>
      </c>
      <c r="AU191" s="17" t="s">
        <v>82</v>
      </c>
      <c r="AY191" s="17" t="s">
        <v>123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7" t="s">
        <v>23</v>
      </c>
      <c r="BK191" s="177">
        <f>ROUND(I191*H191,2)</f>
        <v>0</v>
      </c>
      <c r="BL191" s="17" t="s">
        <v>130</v>
      </c>
      <c r="BM191" s="17" t="s">
        <v>298</v>
      </c>
    </row>
    <row r="192" spans="2:47" s="1" customFormat="1" ht="13.5">
      <c r="B192" s="34"/>
      <c r="D192" s="178" t="s">
        <v>132</v>
      </c>
      <c r="F192" s="179" t="s">
        <v>299</v>
      </c>
      <c r="I192" s="139"/>
      <c r="L192" s="34"/>
      <c r="M192" s="63"/>
      <c r="N192" s="35"/>
      <c r="O192" s="35"/>
      <c r="P192" s="35"/>
      <c r="Q192" s="35"/>
      <c r="R192" s="35"/>
      <c r="S192" s="35"/>
      <c r="T192" s="64"/>
      <c r="AT192" s="17" t="s">
        <v>132</v>
      </c>
      <c r="AU192" s="17" t="s">
        <v>82</v>
      </c>
    </row>
    <row r="193" spans="2:65" s="1" customFormat="1" ht="22.5" customHeight="1">
      <c r="B193" s="165"/>
      <c r="C193" s="166" t="s">
        <v>300</v>
      </c>
      <c r="D193" s="166" t="s">
        <v>125</v>
      </c>
      <c r="E193" s="167" t="s">
        <v>301</v>
      </c>
      <c r="F193" s="168" t="s">
        <v>302</v>
      </c>
      <c r="G193" s="169" t="s">
        <v>128</v>
      </c>
      <c r="H193" s="170">
        <v>16629.5</v>
      </c>
      <c r="I193" s="171"/>
      <c r="J193" s="172">
        <f>ROUND(I193*H193,2)</f>
        <v>0</v>
      </c>
      <c r="K193" s="168" t="s">
        <v>129</v>
      </c>
      <c r="L193" s="34"/>
      <c r="M193" s="173" t="s">
        <v>22</v>
      </c>
      <c r="N193" s="174" t="s">
        <v>46</v>
      </c>
      <c r="O193" s="35"/>
      <c r="P193" s="175">
        <f>O193*H193</f>
        <v>0</v>
      </c>
      <c r="Q193" s="175">
        <v>0</v>
      </c>
      <c r="R193" s="175">
        <f>Q193*H193</f>
        <v>0</v>
      </c>
      <c r="S193" s="175">
        <v>0</v>
      </c>
      <c r="T193" s="176">
        <f>S193*H193</f>
        <v>0</v>
      </c>
      <c r="AR193" s="17" t="s">
        <v>130</v>
      </c>
      <c r="AT193" s="17" t="s">
        <v>125</v>
      </c>
      <c r="AU193" s="17" t="s">
        <v>82</v>
      </c>
      <c r="AY193" s="17" t="s">
        <v>123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7" t="s">
        <v>23</v>
      </c>
      <c r="BK193" s="177">
        <f>ROUND(I193*H193,2)</f>
        <v>0</v>
      </c>
      <c r="BL193" s="17" t="s">
        <v>130</v>
      </c>
      <c r="BM193" s="17" t="s">
        <v>303</v>
      </c>
    </row>
    <row r="194" spans="2:47" s="1" customFormat="1" ht="27">
      <c r="B194" s="34"/>
      <c r="D194" s="178" t="s">
        <v>132</v>
      </c>
      <c r="F194" s="179" t="s">
        <v>304</v>
      </c>
      <c r="I194" s="139"/>
      <c r="L194" s="34"/>
      <c r="M194" s="63"/>
      <c r="N194" s="35"/>
      <c r="O194" s="35"/>
      <c r="P194" s="35"/>
      <c r="Q194" s="35"/>
      <c r="R194" s="35"/>
      <c r="S194" s="35"/>
      <c r="T194" s="64"/>
      <c r="AT194" s="17" t="s">
        <v>132</v>
      </c>
      <c r="AU194" s="17" t="s">
        <v>82</v>
      </c>
    </row>
    <row r="195" spans="2:65" s="1" customFormat="1" ht="22.5" customHeight="1">
      <c r="B195" s="165"/>
      <c r="C195" s="166" t="s">
        <v>305</v>
      </c>
      <c r="D195" s="166" t="s">
        <v>125</v>
      </c>
      <c r="E195" s="167" t="s">
        <v>306</v>
      </c>
      <c r="F195" s="168" t="s">
        <v>307</v>
      </c>
      <c r="G195" s="169" t="s">
        <v>128</v>
      </c>
      <c r="H195" s="170">
        <v>15246.5</v>
      </c>
      <c r="I195" s="171"/>
      <c r="J195" s="172">
        <f>ROUND(I195*H195,2)</f>
        <v>0</v>
      </c>
      <c r="K195" s="168" t="s">
        <v>129</v>
      </c>
      <c r="L195" s="34"/>
      <c r="M195" s="173" t="s">
        <v>22</v>
      </c>
      <c r="N195" s="174" t="s">
        <v>46</v>
      </c>
      <c r="O195" s="35"/>
      <c r="P195" s="175">
        <f>O195*H195</f>
        <v>0</v>
      </c>
      <c r="Q195" s="175">
        <v>0</v>
      </c>
      <c r="R195" s="175">
        <f>Q195*H195</f>
        <v>0</v>
      </c>
      <c r="S195" s="175">
        <v>0</v>
      </c>
      <c r="T195" s="176">
        <f>S195*H195</f>
        <v>0</v>
      </c>
      <c r="AR195" s="17" t="s">
        <v>130</v>
      </c>
      <c r="AT195" s="17" t="s">
        <v>125</v>
      </c>
      <c r="AU195" s="17" t="s">
        <v>82</v>
      </c>
      <c r="AY195" s="17" t="s">
        <v>123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7" t="s">
        <v>23</v>
      </c>
      <c r="BK195" s="177">
        <f>ROUND(I195*H195,2)</f>
        <v>0</v>
      </c>
      <c r="BL195" s="17" t="s">
        <v>130</v>
      </c>
      <c r="BM195" s="17" t="s">
        <v>308</v>
      </c>
    </row>
    <row r="196" spans="2:47" s="1" customFormat="1" ht="27">
      <c r="B196" s="34"/>
      <c r="D196" s="178" t="s">
        <v>132</v>
      </c>
      <c r="F196" s="179" t="s">
        <v>309</v>
      </c>
      <c r="I196" s="139"/>
      <c r="L196" s="34"/>
      <c r="M196" s="63"/>
      <c r="N196" s="35"/>
      <c r="O196" s="35"/>
      <c r="P196" s="35"/>
      <c r="Q196" s="35"/>
      <c r="R196" s="35"/>
      <c r="S196" s="35"/>
      <c r="T196" s="64"/>
      <c r="AT196" s="17" t="s">
        <v>132</v>
      </c>
      <c r="AU196" s="17" t="s">
        <v>82</v>
      </c>
    </row>
    <row r="197" spans="2:65" s="1" customFormat="1" ht="22.5" customHeight="1">
      <c r="B197" s="165"/>
      <c r="C197" s="166" t="s">
        <v>310</v>
      </c>
      <c r="D197" s="166" t="s">
        <v>125</v>
      </c>
      <c r="E197" s="167" t="s">
        <v>311</v>
      </c>
      <c r="F197" s="168" t="s">
        <v>312</v>
      </c>
      <c r="G197" s="169" t="s">
        <v>128</v>
      </c>
      <c r="H197" s="170">
        <v>34868.2</v>
      </c>
      <c r="I197" s="171"/>
      <c r="J197" s="172">
        <f>ROUND(I197*H197,2)</f>
        <v>0</v>
      </c>
      <c r="K197" s="168" t="s">
        <v>129</v>
      </c>
      <c r="L197" s="34"/>
      <c r="M197" s="173" t="s">
        <v>22</v>
      </c>
      <c r="N197" s="174" t="s">
        <v>46</v>
      </c>
      <c r="O197" s="35"/>
      <c r="P197" s="175">
        <f>O197*H197</f>
        <v>0</v>
      </c>
      <c r="Q197" s="175">
        <v>0</v>
      </c>
      <c r="R197" s="175">
        <f>Q197*H197</f>
        <v>0</v>
      </c>
      <c r="S197" s="175">
        <v>0</v>
      </c>
      <c r="T197" s="176">
        <f>S197*H197</f>
        <v>0</v>
      </c>
      <c r="AR197" s="17" t="s">
        <v>130</v>
      </c>
      <c r="AT197" s="17" t="s">
        <v>125</v>
      </c>
      <c r="AU197" s="17" t="s">
        <v>82</v>
      </c>
      <c r="AY197" s="17" t="s">
        <v>123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7" t="s">
        <v>23</v>
      </c>
      <c r="BK197" s="177">
        <f>ROUND(I197*H197,2)</f>
        <v>0</v>
      </c>
      <c r="BL197" s="17" t="s">
        <v>130</v>
      </c>
      <c r="BM197" s="17" t="s">
        <v>313</v>
      </c>
    </row>
    <row r="198" spans="2:47" s="1" customFormat="1" ht="27">
      <c r="B198" s="34"/>
      <c r="D198" s="180" t="s">
        <v>132</v>
      </c>
      <c r="F198" s="181" t="s">
        <v>314</v>
      </c>
      <c r="I198" s="139"/>
      <c r="L198" s="34"/>
      <c r="M198" s="63"/>
      <c r="N198" s="35"/>
      <c r="O198" s="35"/>
      <c r="P198" s="35"/>
      <c r="Q198" s="35"/>
      <c r="R198" s="35"/>
      <c r="S198" s="35"/>
      <c r="T198" s="64"/>
      <c r="AT198" s="17" t="s">
        <v>132</v>
      </c>
      <c r="AU198" s="17" t="s">
        <v>82</v>
      </c>
    </row>
    <row r="199" spans="2:51" s="11" customFormat="1" ht="13.5">
      <c r="B199" s="182"/>
      <c r="D199" s="180" t="s">
        <v>148</v>
      </c>
      <c r="E199" s="190" t="s">
        <v>22</v>
      </c>
      <c r="F199" s="191" t="s">
        <v>285</v>
      </c>
      <c r="H199" s="192">
        <v>31893.6</v>
      </c>
      <c r="I199" s="186"/>
      <c r="L199" s="182"/>
      <c r="M199" s="187"/>
      <c r="N199" s="188"/>
      <c r="O199" s="188"/>
      <c r="P199" s="188"/>
      <c r="Q199" s="188"/>
      <c r="R199" s="188"/>
      <c r="S199" s="188"/>
      <c r="T199" s="189"/>
      <c r="AT199" s="190" t="s">
        <v>148</v>
      </c>
      <c r="AU199" s="190" t="s">
        <v>82</v>
      </c>
      <c r="AV199" s="11" t="s">
        <v>82</v>
      </c>
      <c r="AW199" s="11" t="s">
        <v>38</v>
      </c>
      <c r="AX199" s="11" t="s">
        <v>75</v>
      </c>
      <c r="AY199" s="190" t="s">
        <v>123</v>
      </c>
    </row>
    <row r="200" spans="2:51" s="11" customFormat="1" ht="13.5">
      <c r="B200" s="182"/>
      <c r="D200" s="180" t="s">
        <v>148</v>
      </c>
      <c r="E200" s="190" t="s">
        <v>22</v>
      </c>
      <c r="F200" s="191" t="s">
        <v>286</v>
      </c>
      <c r="H200" s="192">
        <v>2974.6</v>
      </c>
      <c r="I200" s="186"/>
      <c r="L200" s="182"/>
      <c r="M200" s="187"/>
      <c r="N200" s="188"/>
      <c r="O200" s="188"/>
      <c r="P200" s="188"/>
      <c r="Q200" s="188"/>
      <c r="R200" s="188"/>
      <c r="S200" s="188"/>
      <c r="T200" s="189"/>
      <c r="AT200" s="190" t="s">
        <v>148</v>
      </c>
      <c r="AU200" s="190" t="s">
        <v>82</v>
      </c>
      <c r="AV200" s="11" t="s">
        <v>82</v>
      </c>
      <c r="AW200" s="11" t="s">
        <v>38</v>
      </c>
      <c r="AX200" s="11" t="s">
        <v>75</v>
      </c>
      <c r="AY200" s="190" t="s">
        <v>123</v>
      </c>
    </row>
    <row r="201" spans="2:63" s="10" customFormat="1" ht="29.25" customHeight="1">
      <c r="B201" s="151"/>
      <c r="D201" s="162" t="s">
        <v>74</v>
      </c>
      <c r="E201" s="163" t="s">
        <v>82</v>
      </c>
      <c r="F201" s="163" t="s">
        <v>315</v>
      </c>
      <c r="I201" s="154"/>
      <c r="J201" s="164">
        <f>BK201</f>
        <v>0</v>
      </c>
      <c r="L201" s="151"/>
      <c r="M201" s="156"/>
      <c r="N201" s="157"/>
      <c r="O201" s="157"/>
      <c r="P201" s="158">
        <f>SUM(P202:P216)</f>
        <v>0</v>
      </c>
      <c r="Q201" s="157"/>
      <c r="R201" s="158">
        <f>SUM(R202:R216)</f>
        <v>50.02603635322559</v>
      </c>
      <c r="S201" s="157"/>
      <c r="T201" s="159">
        <f>SUM(T202:T216)</f>
        <v>0</v>
      </c>
      <c r="AR201" s="152" t="s">
        <v>23</v>
      </c>
      <c r="AT201" s="160" t="s">
        <v>74</v>
      </c>
      <c r="AU201" s="160" t="s">
        <v>23</v>
      </c>
      <c r="AY201" s="152" t="s">
        <v>123</v>
      </c>
      <c r="BK201" s="161">
        <f>SUM(BK202:BK216)</f>
        <v>0</v>
      </c>
    </row>
    <row r="202" spans="2:65" s="1" customFormat="1" ht="22.5" customHeight="1">
      <c r="B202" s="165"/>
      <c r="C202" s="166" t="s">
        <v>316</v>
      </c>
      <c r="D202" s="166" t="s">
        <v>125</v>
      </c>
      <c r="E202" s="167" t="s">
        <v>317</v>
      </c>
      <c r="F202" s="168" t="s">
        <v>318</v>
      </c>
      <c r="G202" s="169" t="s">
        <v>128</v>
      </c>
      <c r="H202" s="170">
        <v>20874.1</v>
      </c>
      <c r="I202" s="171"/>
      <c r="J202" s="172">
        <f>ROUND(I202*H202,2)</f>
        <v>0</v>
      </c>
      <c r="K202" s="168" t="s">
        <v>129</v>
      </c>
      <c r="L202" s="34"/>
      <c r="M202" s="173" t="s">
        <v>22</v>
      </c>
      <c r="N202" s="174" t="s">
        <v>46</v>
      </c>
      <c r="O202" s="35"/>
      <c r="P202" s="175">
        <f>O202*H202</f>
        <v>0</v>
      </c>
      <c r="Q202" s="175">
        <v>0</v>
      </c>
      <c r="R202" s="175">
        <f>Q202*H202</f>
        <v>0</v>
      </c>
      <c r="S202" s="175">
        <v>0</v>
      </c>
      <c r="T202" s="176">
        <f>S202*H202</f>
        <v>0</v>
      </c>
      <c r="AR202" s="17" t="s">
        <v>130</v>
      </c>
      <c r="AT202" s="17" t="s">
        <v>125</v>
      </c>
      <c r="AU202" s="17" t="s">
        <v>82</v>
      </c>
      <c r="AY202" s="17" t="s">
        <v>123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7" t="s">
        <v>23</v>
      </c>
      <c r="BK202" s="177">
        <f>ROUND(I202*H202,2)</f>
        <v>0</v>
      </c>
      <c r="BL202" s="17" t="s">
        <v>130</v>
      </c>
      <c r="BM202" s="17" t="s">
        <v>319</v>
      </c>
    </row>
    <row r="203" spans="2:47" s="1" customFormat="1" ht="27">
      <c r="B203" s="34"/>
      <c r="D203" s="178" t="s">
        <v>132</v>
      </c>
      <c r="F203" s="179" t="s">
        <v>320</v>
      </c>
      <c r="I203" s="139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132</v>
      </c>
      <c r="AU203" s="17" t="s">
        <v>82</v>
      </c>
    </row>
    <row r="204" spans="2:65" s="1" customFormat="1" ht="22.5" customHeight="1">
      <c r="B204" s="165"/>
      <c r="C204" s="166" t="s">
        <v>321</v>
      </c>
      <c r="D204" s="166" t="s">
        <v>125</v>
      </c>
      <c r="E204" s="167" t="s">
        <v>322</v>
      </c>
      <c r="F204" s="168" t="s">
        <v>323</v>
      </c>
      <c r="G204" s="169" t="s">
        <v>141</v>
      </c>
      <c r="H204" s="170">
        <v>20.736</v>
      </c>
      <c r="I204" s="171"/>
      <c r="J204" s="172">
        <f>ROUND(I204*H204,2)</f>
        <v>0</v>
      </c>
      <c r="K204" s="168" t="s">
        <v>129</v>
      </c>
      <c r="L204" s="34"/>
      <c r="M204" s="173" t="s">
        <v>22</v>
      </c>
      <c r="N204" s="174" t="s">
        <v>46</v>
      </c>
      <c r="O204" s="35"/>
      <c r="P204" s="175">
        <f>O204*H204</f>
        <v>0</v>
      </c>
      <c r="Q204" s="175">
        <v>2.332384</v>
      </c>
      <c r="R204" s="175">
        <f>Q204*H204</f>
        <v>48.364314623999995</v>
      </c>
      <c r="S204" s="175">
        <v>0</v>
      </c>
      <c r="T204" s="176">
        <f>S204*H204</f>
        <v>0</v>
      </c>
      <c r="AR204" s="17" t="s">
        <v>130</v>
      </c>
      <c r="AT204" s="17" t="s">
        <v>125</v>
      </c>
      <c r="AU204" s="17" t="s">
        <v>82</v>
      </c>
      <c r="AY204" s="17" t="s">
        <v>123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7" t="s">
        <v>23</v>
      </c>
      <c r="BK204" s="177">
        <f>ROUND(I204*H204,2)</f>
        <v>0</v>
      </c>
      <c r="BL204" s="17" t="s">
        <v>130</v>
      </c>
      <c r="BM204" s="17" t="s">
        <v>324</v>
      </c>
    </row>
    <row r="205" spans="2:47" s="1" customFormat="1" ht="27">
      <c r="B205" s="34"/>
      <c r="D205" s="180" t="s">
        <v>132</v>
      </c>
      <c r="F205" s="181" t="s">
        <v>325</v>
      </c>
      <c r="I205" s="139"/>
      <c r="L205" s="34"/>
      <c r="M205" s="63"/>
      <c r="N205" s="35"/>
      <c r="O205" s="35"/>
      <c r="P205" s="35"/>
      <c r="Q205" s="35"/>
      <c r="R205" s="35"/>
      <c r="S205" s="35"/>
      <c r="T205" s="64"/>
      <c r="AT205" s="17" t="s">
        <v>132</v>
      </c>
      <c r="AU205" s="17" t="s">
        <v>82</v>
      </c>
    </row>
    <row r="206" spans="2:51" s="11" customFormat="1" ht="13.5">
      <c r="B206" s="182"/>
      <c r="D206" s="178" t="s">
        <v>148</v>
      </c>
      <c r="E206" s="183" t="s">
        <v>22</v>
      </c>
      <c r="F206" s="184" t="s">
        <v>326</v>
      </c>
      <c r="H206" s="185">
        <v>20.736</v>
      </c>
      <c r="I206" s="186"/>
      <c r="L206" s="182"/>
      <c r="M206" s="187"/>
      <c r="N206" s="188"/>
      <c r="O206" s="188"/>
      <c r="P206" s="188"/>
      <c r="Q206" s="188"/>
      <c r="R206" s="188"/>
      <c r="S206" s="188"/>
      <c r="T206" s="189"/>
      <c r="AT206" s="190" t="s">
        <v>148</v>
      </c>
      <c r="AU206" s="190" t="s">
        <v>82</v>
      </c>
      <c r="AV206" s="11" t="s">
        <v>82</v>
      </c>
      <c r="AW206" s="11" t="s">
        <v>38</v>
      </c>
      <c r="AX206" s="11" t="s">
        <v>23</v>
      </c>
      <c r="AY206" s="190" t="s">
        <v>123</v>
      </c>
    </row>
    <row r="207" spans="2:65" s="1" customFormat="1" ht="22.5" customHeight="1">
      <c r="B207" s="165"/>
      <c r="C207" s="166" t="s">
        <v>327</v>
      </c>
      <c r="D207" s="166" t="s">
        <v>125</v>
      </c>
      <c r="E207" s="167" t="s">
        <v>328</v>
      </c>
      <c r="F207" s="168" t="s">
        <v>323</v>
      </c>
      <c r="G207" s="169" t="s">
        <v>141</v>
      </c>
      <c r="H207" s="170">
        <v>26</v>
      </c>
      <c r="I207" s="171"/>
      <c r="J207" s="172">
        <f>ROUND(I207*H207,2)</f>
        <v>0</v>
      </c>
      <c r="K207" s="168" t="s">
        <v>129</v>
      </c>
      <c r="L207" s="34"/>
      <c r="M207" s="173" t="s">
        <v>22</v>
      </c>
      <c r="N207" s="174" t="s">
        <v>46</v>
      </c>
      <c r="O207" s="35"/>
      <c r="P207" s="175">
        <f>O207*H207</f>
        <v>0</v>
      </c>
      <c r="Q207" s="175">
        <v>0</v>
      </c>
      <c r="R207" s="175">
        <f>Q207*H207</f>
        <v>0</v>
      </c>
      <c r="S207" s="175">
        <v>0</v>
      </c>
      <c r="T207" s="176">
        <f>S207*H207</f>
        <v>0</v>
      </c>
      <c r="AR207" s="17" t="s">
        <v>130</v>
      </c>
      <c r="AT207" s="17" t="s">
        <v>125</v>
      </c>
      <c r="AU207" s="17" t="s">
        <v>82</v>
      </c>
      <c r="AY207" s="17" t="s">
        <v>123</v>
      </c>
      <c r="BE207" s="177">
        <f>IF(N207="základní",J207,0)</f>
        <v>0</v>
      </c>
      <c r="BF207" s="177">
        <f>IF(N207="snížená",J207,0)</f>
        <v>0</v>
      </c>
      <c r="BG207" s="177">
        <f>IF(N207="zákl. přenesená",J207,0)</f>
        <v>0</v>
      </c>
      <c r="BH207" s="177">
        <f>IF(N207="sníž. přenesená",J207,0)</f>
        <v>0</v>
      </c>
      <c r="BI207" s="177">
        <f>IF(N207="nulová",J207,0)</f>
        <v>0</v>
      </c>
      <c r="BJ207" s="17" t="s">
        <v>23</v>
      </c>
      <c r="BK207" s="177">
        <f>ROUND(I207*H207,2)</f>
        <v>0</v>
      </c>
      <c r="BL207" s="17" t="s">
        <v>130</v>
      </c>
      <c r="BM207" s="17" t="s">
        <v>329</v>
      </c>
    </row>
    <row r="208" spans="2:47" s="1" customFormat="1" ht="27">
      <c r="B208" s="34"/>
      <c r="D208" s="180" t="s">
        <v>132</v>
      </c>
      <c r="F208" s="181" t="s">
        <v>325</v>
      </c>
      <c r="I208" s="139"/>
      <c r="L208" s="34"/>
      <c r="M208" s="63"/>
      <c r="N208" s="35"/>
      <c r="O208" s="35"/>
      <c r="P208" s="35"/>
      <c r="Q208" s="35"/>
      <c r="R208" s="35"/>
      <c r="S208" s="35"/>
      <c r="T208" s="64"/>
      <c r="AT208" s="17" t="s">
        <v>132</v>
      </c>
      <c r="AU208" s="17" t="s">
        <v>82</v>
      </c>
    </row>
    <row r="209" spans="2:51" s="11" customFormat="1" ht="13.5">
      <c r="B209" s="182"/>
      <c r="D209" s="178" t="s">
        <v>148</v>
      </c>
      <c r="E209" s="183" t="s">
        <v>22</v>
      </c>
      <c r="F209" s="184" t="s">
        <v>330</v>
      </c>
      <c r="H209" s="185">
        <v>26</v>
      </c>
      <c r="I209" s="186"/>
      <c r="L209" s="182"/>
      <c r="M209" s="187"/>
      <c r="N209" s="188"/>
      <c r="O209" s="188"/>
      <c r="P209" s="188"/>
      <c r="Q209" s="188"/>
      <c r="R209" s="188"/>
      <c r="S209" s="188"/>
      <c r="T209" s="189"/>
      <c r="AT209" s="190" t="s">
        <v>148</v>
      </c>
      <c r="AU209" s="190" t="s">
        <v>82</v>
      </c>
      <c r="AV209" s="11" t="s">
        <v>82</v>
      </c>
      <c r="AW209" s="11" t="s">
        <v>38</v>
      </c>
      <c r="AX209" s="11" t="s">
        <v>23</v>
      </c>
      <c r="AY209" s="190" t="s">
        <v>123</v>
      </c>
    </row>
    <row r="210" spans="2:65" s="1" customFormat="1" ht="22.5" customHeight="1">
      <c r="B210" s="165"/>
      <c r="C210" s="166" t="s">
        <v>331</v>
      </c>
      <c r="D210" s="166" t="s">
        <v>125</v>
      </c>
      <c r="E210" s="167" t="s">
        <v>332</v>
      </c>
      <c r="F210" s="168" t="s">
        <v>333</v>
      </c>
      <c r="G210" s="169" t="s">
        <v>334</v>
      </c>
      <c r="H210" s="170">
        <v>1.578</v>
      </c>
      <c r="I210" s="171"/>
      <c r="J210" s="172">
        <f>ROUND(I210*H210,2)</f>
        <v>0</v>
      </c>
      <c r="K210" s="168" t="s">
        <v>129</v>
      </c>
      <c r="L210" s="34"/>
      <c r="M210" s="173" t="s">
        <v>22</v>
      </c>
      <c r="N210" s="174" t="s">
        <v>46</v>
      </c>
      <c r="O210" s="35"/>
      <c r="P210" s="175">
        <f>O210*H210</f>
        <v>0</v>
      </c>
      <c r="Q210" s="175">
        <v>1.0530555952</v>
      </c>
      <c r="R210" s="175">
        <f>Q210*H210</f>
        <v>1.6617217292256001</v>
      </c>
      <c r="S210" s="175">
        <v>0</v>
      </c>
      <c r="T210" s="176">
        <f>S210*H210</f>
        <v>0</v>
      </c>
      <c r="AR210" s="17" t="s">
        <v>130</v>
      </c>
      <c r="AT210" s="17" t="s">
        <v>125</v>
      </c>
      <c r="AU210" s="17" t="s">
        <v>82</v>
      </c>
      <c r="AY210" s="17" t="s">
        <v>123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17" t="s">
        <v>23</v>
      </c>
      <c r="BK210" s="177">
        <f>ROUND(I210*H210,2)</f>
        <v>0</v>
      </c>
      <c r="BL210" s="17" t="s">
        <v>130</v>
      </c>
      <c r="BM210" s="17" t="s">
        <v>335</v>
      </c>
    </row>
    <row r="211" spans="2:47" s="1" customFormat="1" ht="13.5">
      <c r="B211" s="34"/>
      <c r="D211" s="180" t="s">
        <v>132</v>
      </c>
      <c r="F211" s="181" t="s">
        <v>336</v>
      </c>
      <c r="I211" s="139"/>
      <c r="L211" s="34"/>
      <c r="M211" s="63"/>
      <c r="N211" s="35"/>
      <c r="O211" s="35"/>
      <c r="P211" s="35"/>
      <c r="Q211" s="35"/>
      <c r="R211" s="35"/>
      <c r="S211" s="35"/>
      <c r="T211" s="64"/>
      <c r="AT211" s="17" t="s">
        <v>132</v>
      </c>
      <c r="AU211" s="17" t="s">
        <v>82</v>
      </c>
    </row>
    <row r="212" spans="2:51" s="11" customFormat="1" ht="13.5">
      <c r="B212" s="182"/>
      <c r="D212" s="180" t="s">
        <v>148</v>
      </c>
      <c r="E212" s="190" t="s">
        <v>22</v>
      </c>
      <c r="F212" s="191" t="s">
        <v>337</v>
      </c>
      <c r="H212" s="192">
        <v>297.72</v>
      </c>
      <c r="I212" s="186"/>
      <c r="L212" s="182"/>
      <c r="M212" s="187"/>
      <c r="N212" s="188"/>
      <c r="O212" s="188"/>
      <c r="P212" s="188"/>
      <c r="Q212" s="188"/>
      <c r="R212" s="188"/>
      <c r="S212" s="188"/>
      <c r="T212" s="189"/>
      <c r="AT212" s="190" t="s">
        <v>148</v>
      </c>
      <c r="AU212" s="190" t="s">
        <v>82</v>
      </c>
      <c r="AV212" s="11" t="s">
        <v>82</v>
      </c>
      <c r="AW212" s="11" t="s">
        <v>38</v>
      </c>
      <c r="AX212" s="11" t="s">
        <v>23</v>
      </c>
      <c r="AY212" s="190" t="s">
        <v>123</v>
      </c>
    </row>
    <row r="213" spans="2:51" s="11" customFormat="1" ht="13.5">
      <c r="B213" s="182"/>
      <c r="D213" s="178" t="s">
        <v>148</v>
      </c>
      <c r="F213" s="184" t="s">
        <v>338</v>
      </c>
      <c r="H213" s="185">
        <v>1.578</v>
      </c>
      <c r="I213" s="186"/>
      <c r="L213" s="182"/>
      <c r="M213" s="187"/>
      <c r="N213" s="188"/>
      <c r="O213" s="188"/>
      <c r="P213" s="188"/>
      <c r="Q213" s="188"/>
      <c r="R213" s="188"/>
      <c r="S213" s="188"/>
      <c r="T213" s="189"/>
      <c r="AT213" s="190" t="s">
        <v>148</v>
      </c>
      <c r="AU213" s="190" t="s">
        <v>82</v>
      </c>
      <c r="AV213" s="11" t="s">
        <v>82</v>
      </c>
      <c r="AW213" s="11" t="s">
        <v>4</v>
      </c>
      <c r="AX213" s="11" t="s">
        <v>23</v>
      </c>
      <c r="AY213" s="190" t="s">
        <v>123</v>
      </c>
    </row>
    <row r="214" spans="2:65" s="1" customFormat="1" ht="22.5" customHeight="1">
      <c r="B214" s="165"/>
      <c r="C214" s="166" t="s">
        <v>339</v>
      </c>
      <c r="D214" s="166" t="s">
        <v>125</v>
      </c>
      <c r="E214" s="167" t="s">
        <v>340</v>
      </c>
      <c r="F214" s="168" t="s">
        <v>341</v>
      </c>
      <c r="G214" s="169" t="s">
        <v>128</v>
      </c>
      <c r="H214" s="170">
        <v>260</v>
      </c>
      <c r="I214" s="171"/>
      <c r="J214" s="172">
        <f>ROUND(I214*H214,2)</f>
        <v>0</v>
      </c>
      <c r="K214" s="168" t="s">
        <v>129</v>
      </c>
      <c r="L214" s="34"/>
      <c r="M214" s="173" t="s">
        <v>22</v>
      </c>
      <c r="N214" s="174" t="s">
        <v>46</v>
      </c>
      <c r="O214" s="35"/>
      <c r="P214" s="175">
        <f>O214*H214</f>
        <v>0</v>
      </c>
      <c r="Q214" s="175">
        <v>0</v>
      </c>
      <c r="R214" s="175">
        <f>Q214*H214</f>
        <v>0</v>
      </c>
      <c r="S214" s="175">
        <v>0</v>
      </c>
      <c r="T214" s="176">
        <f>S214*H214</f>
        <v>0</v>
      </c>
      <c r="AR214" s="17" t="s">
        <v>130</v>
      </c>
      <c r="AT214" s="17" t="s">
        <v>125</v>
      </c>
      <c r="AU214" s="17" t="s">
        <v>82</v>
      </c>
      <c r="AY214" s="17" t="s">
        <v>123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7" t="s">
        <v>23</v>
      </c>
      <c r="BK214" s="177">
        <f>ROUND(I214*H214,2)</f>
        <v>0</v>
      </c>
      <c r="BL214" s="17" t="s">
        <v>130</v>
      </c>
      <c r="BM214" s="17" t="s">
        <v>342</v>
      </c>
    </row>
    <row r="215" spans="2:47" s="1" customFormat="1" ht="27">
      <c r="B215" s="34"/>
      <c r="D215" s="180" t="s">
        <v>132</v>
      </c>
      <c r="F215" s="181" t="s">
        <v>343</v>
      </c>
      <c r="I215" s="139"/>
      <c r="L215" s="34"/>
      <c r="M215" s="63"/>
      <c r="N215" s="35"/>
      <c r="O215" s="35"/>
      <c r="P215" s="35"/>
      <c r="Q215" s="35"/>
      <c r="R215" s="35"/>
      <c r="S215" s="35"/>
      <c r="T215" s="64"/>
      <c r="AT215" s="17" t="s">
        <v>132</v>
      </c>
      <c r="AU215" s="17" t="s">
        <v>82</v>
      </c>
    </row>
    <row r="216" spans="2:51" s="11" customFormat="1" ht="13.5">
      <c r="B216" s="182"/>
      <c r="D216" s="180" t="s">
        <v>148</v>
      </c>
      <c r="E216" s="190" t="s">
        <v>22</v>
      </c>
      <c r="F216" s="191" t="s">
        <v>344</v>
      </c>
      <c r="H216" s="192">
        <v>260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90" t="s">
        <v>148</v>
      </c>
      <c r="AU216" s="190" t="s">
        <v>82</v>
      </c>
      <c r="AV216" s="11" t="s">
        <v>82</v>
      </c>
      <c r="AW216" s="11" t="s">
        <v>38</v>
      </c>
      <c r="AX216" s="11" t="s">
        <v>23</v>
      </c>
      <c r="AY216" s="190" t="s">
        <v>123</v>
      </c>
    </row>
    <row r="217" spans="2:63" s="10" customFormat="1" ht="29.25" customHeight="1">
      <c r="B217" s="151"/>
      <c r="D217" s="162" t="s">
        <v>74</v>
      </c>
      <c r="E217" s="163" t="s">
        <v>130</v>
      </c>
      <c r="F217" s="163" t="s">
        <v>345</v>
      </c>
      <c r="I217" s="154"/>
      <c r="J217" s="164">
        <f>BK217</f>
        <v>0</v>
      </c>
      <c r="L217" s="151"/>
      <c r="M217" s="156"/>
      <c r="N217" s="157"/>
      <c r="O217" s="157"/>
      <c r="P217" s="158">
        <f>SUM(P218:P229)</f>
        <v>0</v>
      </c>
      <c r="Q217" s="157"/>
      <c r="R217" s="158">
        <f>SUM(R218:R229)</f>
        <v>740.4720080000002</v>
      </c>
      <c r="S217" s="157"/>
      <c r="T217" s="159">
        <f>SUM(T218:T229)</f>
        <v>0</v>
      </c>
      <c r="AR217" s="152" t="s">
        <v>23</v>
      </c>
      <c r="AT217" s="160" t="s">
        <v>74</v>
      </c>
      <c r="AU217" s="160" t="s">
        <v>23</v>
      </c>
      <c r="AY217" s="152" t="s">
        <v>123</v>
      </c>
      <c r="BK217" s="161">
        <f>SUM(BK218:BK229)</f>
        <v>0</v>
      </c>
    </row>
    <row r="218" spans="2:65" s="1" customFormat="1" ht="22.5" customHeight="1">
      <c r="B218" s="165"/>
      <c r="C218" s="166" t="s">
        <v>346</v>
      </c>
      <c r="D218" s="166" t="s">
        <v>125</v>
      </c>
      <c r="E218" s="167" t="s">
        <v>347</v>
      </c>
      <c r="F218" s="168" t="s">
        <v>348</v>
      </c>
      <c r="G218" s="169" t="s">
        <v>128</v>
      </c>
      <c r="H218" s="170">
        <v>4069.6</v>
      </c>
      <c r="I218" s="171"/>
      <c r="J218" s="172">
        <f>ROUND(I218*H218,2)</f>
        <v>0</v>
      </c>
      <c r="K218" s="168" t="s">
        <v>129</v>
      </c>
      <c r="L218" s="34"/>
      <c r="M218" s="173" t="s">
        <v>22</v>
      </c>
      <c r="N218" s="174" t="s">
        <v>46</v>
      </c>
      <c r="O218" s="35"/>
      <c r="P218" s="175">
        <f>O218*H218</f>
        <v>0</v>
      </c>
      <c r="Q218" s="175">
        <v>0</v>
      </c>
      <c r="R218" s="175">
        <f>Q218*H218</f>
        <v>0</v>
      </c>
      <c r="S218" s="175">
        <v>0</v>
      </c>
      <c r="T218" s="176">
        <f>S218*H218</f>
        <v>0</v>
      </c>
      <c r="AR218" s="17" t="s">
        <v>130</v>
      </c>
      <c r="AT218" s="17" t="s">
        <v>125</v>
      </c>
      <c r="AU218" s="17" t="s">
        <v>82</v>
      </c>
      <c r="AY218" s="17" t="s">
        <v>123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17" t="s">
        <v>23</v>
      </c>
      <c r="BK218" s="177">
        <f>ROUND(I218*H218,2)</f>
        <v>0</v>
      </c>
      <c r="BL218" s="17" t="s">
        <v>130</v>
      </c>
      <c r="BM218" s="17" t="s">
        <v>349</v>
      </c>
    </row>
    <row r="219" spans="2:47" s="1" customFormat="1" ht="13.5">
      <c r="B219" s="34"/>
      <c r="D219" s="180" t="s">
        <v>132</v>
      </c>
      <c r="F219" s="181" t="s">
        <v>350</v>
      </c>
      <c r="I219" s="139"/>
      <c r="L219" s="34"/>
      <c r="M219" s="63"/>
      <c r="N219" s="35"/>
      <c r="O219" s="35"/>
      <c r="P219" s="35"/>
      <c r="Q219" s="35"/>
      <c r="R219" s="35"/>
      <c r="S219" s="35"/>
      <c r="T219" s="64"/>
      <c r="AT219" s="17" t="s">
        <v>132</v>
      </c>
      <c r="AU219" s="17" t="s">
        <v>82</v>
      </c>
    </row>
    <row r="220" spans="2:51" s="11" customFormat="1" ht="13.5">
      <c r="B220" s="182"/>
      <c r="D220" s="178" t="s">
        <v>148</v>
      </c>
      <c r="E220" s="183" t="s">
        <v>22</v>
      </c>
      <c r="F220" s="184" t="s">
        <v>351</v>
      </c>
      <c r="H220" s="185">
        <v>4069.6</v>
      </c>
      <c r="I220" s="186"/>
      <c r="L220" s="182"/>
      <c r="M220" s="187"/>
      <c r="N220" s="188"/>
      <c r="O220" s="188"/>
      <c r="P220" s="188"/>
      <c r="Q220" s="188"/>
      <c r="R220" s="188"/>
      <c r="S220" s="188"/>
      <c r="T220" s="189"/>
      <c r="AT220" s="190" t="s">
        <v>148</v>
      </c>
      <c r="AU220" s="190" t="s">
        <v>82</v>
      </c>
      <c r="AV220" s="11" t="s">
        <v>82</v>
      </c>
      <c r="AW220" s="11" t="s">
        <v>38</v>
      </c>
      <c r="AX220" s="11" t="s">
        <v>75</v>
      </c>
      <c r="AY220" s="190" t="s">
        <v>123</v>
      </c>
    </row>
    <row r="221" spans="2:65" s="1" customFormat="1" ht="22.5" customHeight="1">
      <c r="B221" s="165"/>
      <c r="C221" s="166" t="s">
        <v>352</v>
      </c>
      <c r="D221" s="166" t="s">
        <v>125</v>
      </c>
      <c r="E221" s="167" t="s">
        <v>353</v>
      </c>
      <c r="F221" s="168" t="s">
        <v>354</v>
      </c>
      <c r="G221" s="169" t="s">
        <v>141</v>
      </c>
      <c r="H221" s="170">
        <v>40</v>
      </c>
      <c r="I221" s="171"/>
      <c r="J221" s="172">
        <f>ROUND(I221*H221,2)</f>
        <v>0</v>
      </c>
      <c r="K221" s="168" t="s">
        <v>129</v>
      </c>
      <c r="L221" s="34"/>
      <c r="M221" s="173" t="s">
        <v>22</v>
      </c>
      <c r="N221" s="174" t="s">
        <v>46</v>
      </c>
      <c r="O221" s="35"/>
      <c r="P221" s="175">
        <f>O221*H221</f>
        <v>0</v>
      </c>
      <c r="Q221" s="175">
        <v>2.21</v>
      </c>
      <c r="R221" s="175">
        <f>Q221*H221</f>
        <v>88.4</v>
      </c>
      <c r="S221" s="175">
        <v>0</v>
      </c>
      <c r="T221" s="176">
        <f>S221*H221</f>
        <v>0</v>
      </c>
      <c r="AR221" s="17" t="s">
        <v>130</v>
      </c>
      <c r="AT221" s="17" t="s">
        <v>125</v>
      </c>
      <c r="AU221" s="17" t="s">
        <v>82</v>
      </c>
      <c r="AY221" s="17" t="s">
        <v>123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7" t="s">
        <v>23</v>
      </c>
      <c r="BK221" s="177">
        <f>ROUND(I221*H221,2)</f>
        <v>0</v>
      </c>
      <c r="BL221" s="17" t="s">
        <v>130</v>
      </c>
      <c r="BM221" s="17" t="s">
        <v>355</v>
      </c>
    </row>
    <row r="222" spans="2:47" s="1" customFormat="1" ht="27">
      <c r="B222" s="34"/>
      <c r="D222" s="180" t="s">
        <v>132</v>
      </c>
      <c r="F222" s="181" t="s">
        <v>356</v>
      </c>
      <c r="I222" s="139"/>
      <c r="L222" s="34"/>
      <c r="M222" s="63"/>
      <c r="N222" s="35"/>
      <c r="O222" s="35"/>
      <c r="P222" s="35"/>
      <c r="Q222" s="35"/>
      <c r="R222" s="35"/>
      <c r="S222" s="35"/>
      <c r="T222" s="64"/>
      <c r="AT222" s="17" t="s">
        <v>132</v>
      </c>
      <c r="AU222" s="17" t="s">
        <v>82</v>
      </c>
    </row>
    <row r="223" spans="2:51" s="11" customFormat="1" ht="13.5">
      <c r="B223" s="182"/>
      <c r="D223" s="178" t="s">
        <v>148</v>
      </c>
      <c r="E223" s="183" t="s">
        <v>22</v>
      </c>
      <c r="F223" s="184" t="s">
        <v>357</v>
      </c>
      <c r="H223" s="185">
        <v>40</v>
      </c>
      <c r="I223" s="186"/>
      <c r="L223" s="182"/>
      <c r="M223" s="187"/>
      <c r="N223" s="188"/>
      <c r="O223" s="188"/>
      <c r="P223" s="188"/>
      <c r="Q223" s="188"/>
      <c r="R223" s="188"/>
      <c r="S223" s="188"/>
      <c r="T223" s="189"/>
      <c r="AT223" s="190" t="s">
        <v>148</v>
      </c>
      <c r="AU223" s="190" t="s">
        <v>82</v>
      </c>
      <c r="AV223" s="11" t="s">
        <v>82</v>
      </c>
      <c r="AW223" s="11" t="s">
        <v>38</v>
      </c>
      <c r="AX223" s="11" t="s">
        <v>23</v>
      </c>
      <c r="AY223" s="190" t="s">
        <v>123</v>
      </c>
    </row>
    <row r="224" spans="2:65" s="1" customFormat="1" ht="31.5" customHeight="1">
      <c r="B224" s="165"/>
      <c r="C224" s="166" t="s">
        <v>358</v>
      </c>
      <c r="D224" s="166" t="s">
        <v>125</v>
      </c>
      <c r="E224" s="167" t="s">
        <v>359</v>
      </c>
      <c r="F224" s="168" t="s">
        <v>360</v>
      </c>
      <c r="G224" s="169" t="s">
        <v>128</v>
      </c>
      <c r="H224" s="170">
        <v>4069.6</v>
      </c>
      <c r="I224" s="171"/>
      <c r="J224" s="172">
        <f>ROUND(I224*H224,2)</f>
        <v>0</v>
      </c>
      <c r="K224" s="168" t="s">
        <v>129</v>
      </c>
      <c r="L224" s="34"/>
      <c r="M224" s="173" t="s">
        <v>22</v>
      </c>
      <c r="N224" s="174" t="s">
        <v>46</v>
      </c>
      <c r="O224" s="35"/>
      <c r="P224" s="175">
        <f>O224*H224</f>
        <v>0</v>
      </c>
      <c r="Q224" s="175">
        <v>0.01603</v>
      </c>
      <c r="R224" s="175">
        <f>Q224*H224</f>
        <v>65.235688</v>
      </c>
      <c r="S224" s="175">
        <v>0</v>
      </c>
      <c r="T224" s="176">
        <f>S224*H224</f>
        <v>0</v>
      </c>
      <c r="AR224" s="17" t="s">
        <v>130</v>
      </c>
      <c r="AT224" s="17" t="s">
        <v>125</v>
      </c>
      <c r="AU224" s="17" t="s">
        <v>82</v>
      </c>
      <c r="AY224" s="17" t="s">
        <v>123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17" t="s">
        <v>23</v>
      </c>
      <c r="BK224" s="177">
        <f>ROUND(I224*H224,2)</f>
        <v>0</v>
      </c>
      <c r="BL224" s="17" t="s">
        <v>130</v>
      </c>
      <c r="BM224" s="17" t="s">
        <v>361</v>
      </c>
    </row>
    <row r="225" spans="2:47" s="1" customFormat="1" ht="27">
      <c r="B225" s="34"/>
      <c r="D225" s="180" t="s">
        <v>132</v>
      </c>
      <c r="F225" s="181" t="s">
        <v>362</v>
      </c>
      <c r="I225" s="139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132</v>
      </c>
      <c r="AU225" s="17" t="s">
        <v>82</v>
      </c>
    </row>
    <row r="226" spans="2:51" s="11" customFormat="1" ht="13.5">
      <c r="B226" s="182"/>
      <c r="D226" s="178" t="s">
        <v>148</v>
      </c>
      <c r="E226" s="183" t="s">
        <v>22</v>
      </c>
      <c r="F226" s="184" t="s">
        <v>363</v>
      </c>
      <c r="H226" s="185">
        <v>4069.6</v>
      </c>
      <c r="I226" s="186"/>
      <c r="L226" s="182"/>
      <c r="M226" s="187"/>
      <c r="N226" s="188"/>
      <c r="O226" s="188"/>
      <c r="P226" s="188"/>
      <c r="Q226" s="188"/>
      <c r="R226" s="188"/>
      <c r="S226" s="188"/>
      <c r="T226" s="189"/>
      <c r="AT226" s="190" t="s">
        <v>148</v>
      </c>
      <c r="AU226" s="190" t="s">
        <v>82</v>
      </c>
      <c r="AV226" s="11" t="s">
        <v>82</v>
      </c>
      <c r="AW226" s="11" t="s">
        <v>38</v>
      </c>
      <c r="AX226" s="11" t="s">
        <v>23</v>
      </c>
      <c r="AY226" s="190" t="s">
        <v>123</v>
      </c>
    </row>
    <row r="227" spans="2:65" s="1" customFormat="1" ht="22.5" customHeight="1">
      <c r="B227" s="165"/>
      <c r="C227" s="210" t="s">
        <v>364</v>
      </c>
      <c r="D227" s="210" t="s">
        <v>288</v>
      </c>
      <c r="E227" s="211" t="s">
        <v>365</v>
      </c>
      <c r="F227" s="212" t="s">
        <v>366</v>
      </c>
      <c r="G227" s="213" t="s">
        <v>128</v>
      </c>
      <c r="H227" s="214">
        <v>4191.688</v>
      </c>
      <c r="I227" s="215"/>
      <c r="J227" s="216">
        <f>ROUND(I227*H227,2)</f>
        <v>0</v>
      </c>
      <c r="K227" s="212" t="s">
        <v>129</v>
      </c>
      <c r="L227" s="217"/>
      <c r="M227" s="218" t="s">
        <v>22</v>
      </c>
      <c r="N227" s="219" t="s">
        <v>46</v>
      </c>
      <c r="O227" s="35"/>
      <c r="P227" s="175">
        <f>O227*H227</f>
        <v>0</v>
      </c>
      <c r="Q227" s="175">
        <v>0.14</v>
      </c>
      <c r="R227" s="175">
        <f>Q227*H227</f>
        <v>586.8363200000001</v>
      </c>
      <c r="S227" s="175">
        <v>0</v>
      </c>
      <c r="T227" s="176">
        <f>S227*H227</f>
        <v>0</v>
      </c>
      <c r="AR227" s="17" t="s">
        <v>169</v>
      </c>
      <c r="AT227" s="17" t="s">
        <v>288</v>
      </c>
      <c r="AU227" s="17" t="s">
        <v>82</v>
      </c>
      <c r="AY227" s="17" t="s">
        <v>123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7" t="s">
        <v>23</v>
      </c>
      <c r="BK227" s="177">
        <f>ROUND(I227*H227,2)</f>
        <v>0</v>
      </c>
      <c r="BL227" s="17" t="s">
        <v>130</v>
      </c>
      <c r="BM227" s="17" t="s">
        <v>367</v>
      </c>
    </row>
    <row r="228" spans="2:47" s="1" customFormat="1" ht="27">
      <c r="B228" s="34"/>
      <c r="D228" s="180" t="s">
        <v>132</v>
      </c>
      <c r="F228" s="181" t="s">
        <v>368</v>
      </c>
      <c r="I228" s="139"/>
      <c r="L228" s="34"/>
      <c r="M228" s="63"/>
      <c r="N228" s="35"/>
      <c r="O228" s="35"/>
      <c r="P228" s="35"/>
      <c r="Q228" s="35"/>
      <c r="R228" s="35"/>
      <c r="S228" s="35"/>
      <c r="T228" s="64"/>
      <c r="AT228" s="17" t="s">
        <v>132</v>
      </c>
      <c r="AU228" s="17" t="s">
        <v>82</v>
      </c>
    </row>
    <row r="229" spans="2:51" s="11" customFormat="1" ht="13.5">
      <c r="B229" s="182"/>
      <c r="D229" s="180" t="s">
        <v>148</v>
      </c>
      <c r="F229" s="191" t="s">
        <v>369</v>
      </c>
      <c r="H229" s="192">
        <v>4191.688</v>
      </c>
      <c r="I229" s="186"/>
      <c r="L229" s="182"/>
      <c r="M229" s="187"/>
      <c r="N229" s="188"/>
      <c r="O229" s="188"/>
      <c r="P229" s="188"/>
      <c r="Q229" s="188"/>
      <c r="R229" s="188"/>
      <c r="S229" s="188"/>
      <c r="T229" s="189"/>
      <c r="AT229" s="190" t="s">
        <v>148</v>
      </c>
      <c r="AU229" s="190" t="s">
        <v>82</v>
      </c>
      <c r="AV229" s="11" t="s">
        <v>82</v>
      </c>
      <c r="AW229" s="11" t="s">
        <v>4</v>
      </c>
      <c r="AX229" s="11" t="s">
        <v>23</v>
      </c>
      <c r="AY229" s="190" t="s">
        <v>123</v>
      </c>
    </row>
    <row r="230" spans="2:63" s="10" customFormat="1" ht="29.25" customHeight="1">
      <c r="B230" s="151"/>
      <c r="D230" s="162" t="s">
        <v>74</v>
      </c>
      <c r="E230" s="163" t="s">
        <v>150</v>
      </c>
      <c r="F230" s="163" t="s">
        <v>370</v>
      </c>
      <c r="I230" s="154"/>
      <c r="J230" s="164">
        <f>BK230</f>
        <v>0</v>
      </c>
      <c r="L230" s="151"/>
      <c r="M230" s="156"/>
      <c r="N230" s="157"/>
      <c r="O230" s="157"/>
      <c r="P230" s="158">
        <f>SUM(P231:P284)</f>
        <v>0</v>
      </c>
      <c r="Q230" s="157"/>
      <c r="R230" s="158">
        <f>SUM(R231:R284)</f>
        <v>148.708435</v>
      </c>
      <c r="S230" s="157"/>
      <c r="T230" s="159">
        <f>SUM(T231:T284)</f>
        <v>0</v>
      </c>
      <c r="AR230" s="152" t="s">
        <v>23</v>
      </c>
      <c r="AT230" s="160" t="s">
        <v>74</v>
      </c>
      <c r="AU230" s="160" t="s">
        <v>23</v>
      </c>
      <c r="AY230" s="152" t="s">
        <v>123</v>
      </c>
      <c r="BK230" s="161">
        <f>SUM(BK231:BK284)</f>
        <v>0</v>
      </c>
    </row>
    <row r="231" spans="2:65" s="1" customFormat="1" ht="22.5" customHeight="1">
      <c r="B231" s="165"/>
      <c r="C231" s="166" t="s">
        <v>371</v>
      </c>
      <c r="D231" s="166" t="s">
        <v>125</v>
      </c>
      <c r="E231" s="167" t="s">
        <v>372</v>
      </c>
      <c r="F231" s="168" t="s">
        <v>373</v>
      </c>
      <c r="G231" s="169" t="s">
        <v>128</v>
      </c>
      <c r="H231" s="170">
        <v>40662.2</v>
      </c>
      <c r="I231" s="171"/>
      <c r="J231" s="172">
        <f>ROUND(I231*H231,2)</f>
        <v>0</v>
      </c>
      <c r="K231" s="168" t="s">
        <v>129</v>
      </c>
      <c r="L231" s="34"/>
      <c r="M231" s="173" t="s">
        <v>22</v>
      </c>
      <c r="N231" s="174" t="s">
        <v>46</v>
      </c>
      <c r="O231" s="35"/>
      <c r="P231" s="175">
        <f>O231*H231</f>
        <v>0</v>
      </c>
      <c r="Q231" s="175">
        <v>0</v>
      </c>
      <c r="R231" s="175">
        <f>Q231*H231</f>
        <v>0</v>
      </c>
      <c r="S231" s="175">
        <v>0</v>
      </c>
      <c r="T231" s="176">
        <f>S231*H231</f>
        <v>0</v>
      </c>
      <c r="AR231" s="17" t="s">
        <v>130</v>
      </c>
      <c r="AT231" s="17" t="s">
        <v>125</v>
      </c>
      <c r="AU231" s="17" t="s">
        <v>82</v>
      </c>
      <c r="AY231" s="17" t="s">
        <v>123</v>
      </c>
      <c r="BE231" s="177">
        <f>IF(N231="základní",J231,0)</f>
        <v>0</v>
      </c>
      <c r="BF231" s="177">
        <f>IF(N231="snížená",J231,0)</f>
        <v>0</v>
      </c>
      <c r="BG231" s="177">
        <f>IF(N231="zákl. přenesená",J231,0)</f>
        <v>0</v>
      </c>
      <c r="BH231" s="177">
        <f>IF(N231="sníž. přenesená",J231,0)</f>
        <v>0</v>
      </c>
      <c r="BI231" s="177">
        <f>IF(N231="nulová",J231,0)</f>
        <v>0</v>
      </c>
      <c r="BJ231" s="17" t="s">
        <v>23</v>
      </c>
      <c r="BK231" s="177">
        <f>ROUND(I231*H231,2)</f>
        <v>0</v>
      </c>
      <c r="BL231" s="17" t="s">
        <v>130</v>
      </c>
      <c r="BM231" s="17" t="s">
        <v>374</v>
      </c>
    </row>
    <row r="232" spans="2:47" s="1" customFormat="1" ht="27">
      <c r="B232" s="34"/>
      <c r="D232" s="180" t="s">
        <v>132</v>
      </c>
      <c r="F232" s="181" t="s">
        <v>375</v>
      </c>
      <c r="I232" s="139"/>
      <c r="L232" s="34"/>
      <c r="M232" s="63"/>
      <c r="N232" s="35"/>
      <c r="O232" s="35"/>
      <c r="P232" s="35"/>
      <c r="Q232" s="35"/>
      <c r="R232" s="35"/>
      <c r="S232" s="35"/>
      <c r="T232" s="64"/>
      <c r="AT232" s="17" t="s">
        <v>132</v>
      </c>
      <c r="AU232" s="17" t="s">
        <v>82</v>
      </c>
    </row>
    <row r="233" spans="2:51" s="11" customFormat="1" ht="13.5">
      <c r="B233" s="182"/>
      <c r="D233" s="180" t="s">
        <v>148</v>
      </c>
      <c r="E233" s="190" t="s">
        <v>22</v>
      </c>
      <c r="F233" s="191" t="s">
        <v>376</v>
      </c>
      <c r="H233" s="192">
        <v>18404.8</v>
      </c>
      <c r="I233" s="186"/>
      <c r="L233" s="182"/>
      <c r="M233" s="187"/>
      <c r="N233" s="188"/>
      <c r="O233" s="188"/>
      <c r="P233" s="188"/>
      <c r="Q233" s="188"/>
      <c r="R233" s="188"/>
      <c r="S233" s="188"/>
      <c r="T233" s="189"/>
      <c r="AT233" s="190" t="s">
        <v>148</v>
      </c>
      <c r="AU233" s="190" t="s">
        <v>82</v>
      </c>
      <c r="AV233" s="11" t="s">
        <v>82</v>
      </c>
      <c r="AW233" s="11" t="s">
        <v>38</v>
      </c>
      <c r="AX233" s="11" t="s">
        <v>75</v>
      </c>
      <c r="AY233" s="190" t="s">
        <v>123</v>
      </c>
    </row>
    <row r="234" spans="2:51" s="11" customFormat="1" ht="13.5">
      <c r="B234" s="182"/>
      <c r="D234" s="180" t="s">
        <v>148</v>
      </c>
      <c r="E234" s="190" t="s">
        <v>22</v>
      </c>
      <c r="F234" s="191" t="s">
        <v>377</v>
      </c>
      <c r="H234" s="192">
        <v>22257.4</v>
      </c>
      <c r="I234" s="186"/>
      <c r="L234" s="182"/>
      <c r="M234" s="187"/>
      <c r="N234" s="188"/>
      <c r="O234" s="188"/>
      <c r="P234" s="188"/>
      <c r="Q234" s="188"/>
      <c r="R234" s="188"/>
      <c r="S234" s="188"/>
      <c r="T234" s="189"/>
      <c r="AT234" s="190" t="s">
        <v>148</v>
      </c>
      <c r="AU234" s="190" t="s">
        <v>82</v>
      </c>
      <c r="AV234" s="11" t="s">
        <v>82</v>
      </c>
      <c r="AW234" s="11" t="s">
        <v>38</v>
      </c>
      <c r="AX234" s="11" t="s">
        <v>75</v>
      </c>
      <c r="AY234" s="190" t="s">
        <v>123</v>
      </c>
    </row>
    <row r="235" spans="2:51" s="12" customFormat="1" ht="13.5">
      <c r="B235" s="193"/>
      <c r="D235" s="178" t="s">
        <v>148</v>
      </c>
      <c r="E235" s="194" t="s">
        <v>22</v>
      </c>
      <c r="F235" s="195" t="s">
        <v>232</v>
      </c>
      <c r="H235" s="196">
        <v>40662.2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201" t="s">
        <v>148</v>
      </c>
      <c r="AU235" s="201" t="s">
        <v>82</v>
      </c>
      <c r="AV235" s="12" t="s">
        <v>130</v>
      </c>
      <c r="AW235" s="12" t="s">
        <v>38</v>
      </c>
      <c r="AX235" s="12" t="s">
        <v>23</v>
      </c>
      <c r="AY235" s="201" t="s">
        <v>123</v>
      </c>
    </row>
    <row r="236" spans="2:65" s="1" customFormat="1" ht="22.5" customHeight="1">
      <c r="B236" s="165"/>
      <c r="C236" s="166" t="s">
        <v>378</v>
      </c>
      <c r="D236" s="166" t="s">
        <v>125</v>
      </c>
      <c r="E236" s="167" t="s">
        <v>379</v>
      </c>
      <c r="F236" s="168" t="s">
        <v>380</v>
      </c>
      <c r="G236" s="169" t="s">
        <v>128</v>
      </c>
      <c r="H236" s="170">
        <v>18404.8</v>
      </c>
      <c r="I236" s="171"/>
      <c r="J236" s="172">
        <f>ROUND(I236*H236,2)</f>
        <v>0</v>
      </c>
      <c r="K236" s="168" t="s">
        <v>129</v>
      </c>
      <c r="L236" s="34"/>
      <c r="M236" s="173" t="s">
        <v>22</v>
      </c>
      <c r="N236" s="174" t="s">
        <v>46</v>
      </c>
      <c r="O236" s="35"/>
      <c r="P236" s="175">
        <f>O236*H236</f>
        <v>0</v>
      </c>
      <c r="Q236" s="175">
        <v>0</v>
      </c>
      <c r="R236" s="175">
        <f>Q236*H236</f>
        <v>0</v>
      </c>
      <c r="S236" s="175">
        <v>0</v>
      </c>
      <c r="T236" s="176">
        <f>S236*H236</f>
        <v>0</v>
      </c>
      <c r="AR236" s="17" t="s">
        <v>130</v>
      </c>
      <c r="AT236" s="17" t="s">
        <v>125</v>
      </c>
      <c r="AU236" s="17" t="s">
        <v>82</v>
      </c>
      <c r="AY236" s="17" t="s">
        <v>123</v>
      </c>
      <c r="BE236" s="177">
        <f>IF(N236="základní",J236,0)</f>
        <v>0</v>
      </c>
      <c r="BF236" s="177">
        <f>IF(N236="snížená",J236,0)</f>
        <v>0</v>
      </c>
      <c r="BG236" s="177">
        <f>IF(N236="zákl. přenesená",J236,0)</f>
        <v>0</v>
      </c>
      <c r="BH236" s="177">
        <f>IF(N236="sníž. přenesená",J236,0)</f>
        <v>0</v>
      </c>
      <c r="BI236" s="177">
        <f>IF(N236="nulová",J236,0)</f>
        <v>0</v>
      </c>
      <c r="BJ236" s="17" t="s">
        <v>23</v>
      </c>
      <c r="BK236" s="177">
        <f>ROUND(I236*H236,2)</f>
        <v>0</v>
      </c>
      <c r="BL236" s="17" t="s">
        <v>130</v>
      </c>
      <c r="BM236" s="17" t="s">
        <v>381</v>
      </c>
    </row>
    <row r="237" spans="2:47" s="1" customFormat="1" ht="13.5">
      <c r="B237" s="34"/>
      <c r="D237" s="180" t="s">
        <v>132</v>
      </c>
      <c r="F237" s="181" t="s">
        <v>382</v>
      </c>
      <c r="I237" s="139"/>
      <c r="L237" s="34"/>
      <c r="M237" s="63"/>
      <c r="N237" s="35"/>
      <c r="O237" s="35"/>
      <c r="P237" s="35"/>
      <c r="Q237" s="35"/>
      <c r="R237" s="35"/>
      <c r="S237" s="35"/>
      <c r="T237" s="64"/>
      <c r="AT237" s="17" t="s">
        <v>132</v>
      </c>
      <c r="AU237" s="17" t="s">
        <v>82</v>
      </c>
    </row>
    <row r="238" spans="2:51" s="11" customFormat="1" ht="13.5">
      <c r="B238" s="182"/>
      <c r="D238" s="178" t="s">
        <v>148</v>
      </c>
      <c r="E238" s="183" t="s">
        <v>22</v>
      </c>
      <c r="F238" s="184" t="s">
        <v>376</v>
      </c>
      <c r="H238" s="185">
        <v>18404.8</v>
      </c>
      <c r="I238" s="186"/>
      <c r="L238" s="182"/>
      <c r="M238" s="187"/>
      <c r="N238" s="188"/>
      <c r="O238" s="188"/>
      <c r="P238" s="188"/>
      <c r="Q238" s="188"/>
      <c r="R238" s="188"/>
      <c r="S238" s="188"/>
      <c r="T238" s="189"/>
      <c r="AT238" s="190" t="s">
        <v>148</v>
      </c>
      <c r="AU238" s="190" t="s">
        <v>82</v>
      </c>
      <c r="AV238" s="11" t="s">
        <v>82</v>
      </c>
      <c r="AW238" s="11" t="s">
        <v>38</v>
      </c>
      <c r="AX238" s="11" t="s">
        <v>23</v>
      </c>
      <c r="AY238" s="190" t="s">
        <v>123</v>
      </c>
    </row>
    <row r="239" spans="2:65" s="1" customFormat="1" ht="22.5" customHeight="1">
      <c r="B239" s="165"/>
      <c r="C239" s="166" t="s">
        <v>383</v>
      </c>
      <c r="D239" s="166" t="s">
        <v>125</v>
      </c>
      <c r="E239" s="167" t="s">
        <v>384</v>
      </c>
      <c r="F239" s="168" t="s">
        <v>385</v>
      </c>
      <c r="G239" s="169" t="s">
        <v>128</v>
      </c>
      <c r="H239" s="170">
        <v>315.5</v>
      </c>
      <c r="I239" s="171"/>
      <c r="J239" s="172">
        <f>ROUND(I239*H239,2)</f>
        <v>0</v>
      </c>
      <c r="K239" s="168" t="s">
        <v>22</v>
      </c>
      <c r="L239" s="34"/>
      <c r="M239" s="173" t="s">
        <v>22</v>
      </c>
      <c r="N239" s="174" t="s">
        <v>46</v>
      </c>
      <c r="O239" s="35"/>
      <c r="P239" s="175">
        <f>O239*H239</f>
        <v>0</v>
      </c>
      <c r="Q239" s="175">
        <v>0</v>
      </c>
      <c r="R239" s="175">
        <f>Q239*H239</f>
        <v>0</v>
      </c>
      <c r="S239" s="175">
        <v>0</v>
      </c>
      <c r="T239" s="176">
        <f>S239*H239</f>
        <v>0</v>
      </c>
      <c r="AR239" s="17" t="s">
        <v>130</v>
      </c>
      <c r="AT239" s="17" t="s">
        <v>125</v>
      </c>
      <c r="AU239" s="17" t="s">
        <v>82</v>
      </c>
      <c r="AY239" s="17" t="s">
        <v>123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17" t="s">
        <v>23</v>
      </c>
      <c r="BK239" s="177">
        <f>ROUND(I239*H239,2)</f>
        <v>0</v>
      </c>
      <c r="BL239" s="17" t="s">
        <v>130</v>
      </c>
      <c r="BM239" s="17" t="s">
        <v>386</v>
      </c>
    </row>
    <row r="240" spans="2:47" s="1" customFormat="1" ht="13.5">
      <c r="B240" s="34"/>
      <c r="D240" s="180" t="s">
        <v>132</v>
      </c>
      <c r="F240" s="181" t="s">
        <v>387</v>
      </c>
      <c r="I240" s="139"/>
      <c r="L240" s="34"/>
      <c r="M240" s="63"/>
      <c r="N240" s="35"/>
      <c r="O240" s="35"/>
      <c r="P240" s="35"/>
      <c r="Q240" s="35"/>
      <c r="R240" s="35"/>
      <c r="S240" s="35"/>
      <c r="T240" s="64"/>
      <c r="AT240" s="17" t="s">
        <v>132</v>
      </c>
      <c r="AU240" s="17" t="s">
        <v>82</v>
      </c>
    </row>
    <row r="241" spans="2:51" s="11" customFormat="1" ht="13.5">
      <c r="B241" s="182"/>
      <c r="D241" s="178" t="s">
        <v>148</v>
      </c>
      <c r="E241" s="183" t="s">
        <v>22</v>
      </c>
      <c r="F241" s="184" t="s">
        <v>388</v>
      </c>
      <c r="H241" s="185">
        <v>315.5</v>
      </c>
      <c r="I241" s="186"/>
      <c r="L241" s="182"/>
      <c r="M241" s="187"/>
      <c r="N241" s="188"/>
      <c r="O241" s="188"/>
      <c r="P241" s="188"/>
      <c r="Q241" s="188"/>
      <c r="R241" s="188"/>
      <c r="S241" s="188"/>
      <c r="T241" s="189"/>
      <c r="AT241" s="190" t="s">
        <v>148</v>
      </c>
      <c r="AU241" s="190" t="s">
        <v>82</v>
      </c>
      <c r="AV241" s="11" t="s">
        <v>82</v>
      </c>
      <c r="AW241" s="11" t="s">
        <v>38</v>
      </c>
      <c r="AX241" s="11" t="s">
        <v>75</v>
      </c>
      <c r="AY241" s="190" t="s">
        <v>123</v>
      </c>
    </row>
    <row r="242" spans="2:65" s="1" customFormat="1" ht="22.5" customHeight="1">
      <c r="B242" s="165"/>
      <c r="C242" s="166" t="s">
        <v>389</v>
      </c>
      <c r="D242" s="166" t="s">
        <v>125</v>
      </c>
      <c r="E242" s="167" t="s">
        <v>390</v>
      </c>
      <c r="F242" s="168" t="s">
        <v>391</v>
      </c>
      <c r="G242" s="169" t="s">
        <v>128</v>
      </c>
      <c r="H242" s="170">
        <v>315.5</v>
      </c>
      <c r="I242" s="171"/>
      <c r="J242" s="172">
        <f>ROUND(I242*H242,2)</f>
        <v>0</v>
      </c>
      <c r="K242" s="168" t="s">
        <v>129</v>
      </c>
      <c r="L242" s="34"/>
      <c r="M242" s="173" t="s">
        <v>22</v>
      </c>
      <c r="N242" s="174" t="s">
        <v>46</v>
      </c>
      <c r="O242" s="35"/>
      <c r="P242" s="175">
        <f>O242*H242</f>
        <v>0</v>
      </c>
      <c r="Q242" s="175">
        <v>0</v>
      </c>
      <c r="R242" s="175">
        <f>Q242*H242</f>
        <v>0</v>
      </c>
      <c r="S242" s="175">
        <v>0</v>
      </c>
      <c r="T242" s="176">
        <f>S242*H242</f>
        <v>0</v>
      </c>
      <c r="AR242" s="17" t="s">
        <v>130</v>
      </c>
      <c r="AT242" s="17" t="s">
        <v>125</v>
      </c>
      <c r="AU242" s="17" t="s">
        <v>82</v>
      </c>
      <c r="AY242" s="17" t="s">
        <v>123</v>
      </c>
      <c r="BE242" s="177">
        <f>IF(N242="základní",J242,0)</f>
        <v>0</v>
      </c>
      <c r="BF242" s="177">
        <f>IF(N242="snížená",J242,0)</f>
        <v>0</v>
      </c>
      <c r="BG242" s="177">
        <f>IF(N242="zákl. přenesená",J242,0)</f>
        <v>0</v>
      </c>
      <c r="BH242" s="177">
        <f>IF(N242="sníž. přenesená",J242,0)</f>
        <v>0</v>
      </c>
      <c r="BI242" s="177">
        <f>IF(N242="nulová",J242,0)</f>
        <v>0</v>
      </c>
      <c r="BJ242" s="17" t="s">
        <v>23</v>
      </c>
      <c r="BK242" s="177">
        <f>ROUND(I242*H242,2)</f>
        <v>0</v>
      </c>
      <c r="BL242" s="17" t="s">
        <v>130</v>
      </c>
      <c r="BM242" s="17" t="s">
        <v>392</v>
      </c>
    </row>
    <row r="243" spans="2:47" s="1" customFormat="1" ht="13.5">
      <c r="B243" s="34"/>
      <c r="D243" s="180" t="s">
        <v>132</v>
      </c>
      <c r="F243" s="181" t="s">
        <v>387</v>
      </c>
      <c r="I243" s="139"/>
      <c r="L243" s="34"/>
      <c r="M243" s="63"/>
      <c r="N243" s="35"/>
      <c r="O243" s="35"/>
      <c r="P243" s="35"/>
      <c r="Q243" s="35"/>
      <c r="R243" s="35"/>
      <c r="S243" s="35"/>
      <c r="T243" s="64"/>
      <c r="AT243" s="17" t="s">
        <v>132</v>
      </c>
      <c r="AU243" s="17" t="s">
        <v>82</v>
      </c>
    </row>
    <row r="244" spans="2:51" s="11" customFormat="1" ht="13.5">
      <c r="B244" s="182"/>
      <c r="D244" s="178" t="s">
        <v>148</v>
      </c>
      <c r="E244" s="183" t="s">
        <v>22</v>
      </c>
      <c r="F244" s="184" t="s">
        <v>388</v>
      </c>
      <c r="H244" s="185">
        <v>315.5</v>
      </c>
      <c r="I244" s="186"/>
      <c r="L244" s="182"/>
      <c r="M244" s="187"/>
      <c r="N244" s="188"/>
      <c r="O244" s="188"/>
      <c r="P244" s="188"/>
      <c r="Q244" s="188"/>
      <c r="R244" s="188"/>
      <c r="S244" s="188"/>
      <c r="T244" s="189"/>
      <c r="AT244" s="190" t="s">
        <v>148</v>
      </c>
      <c r="AU244" s="190" t="s">
        <v>82</v>
      </c>
      <c r="AV244" s="11" t="s">
        <v>82</v>
      </c>
      <c r="AW244" s="11" t="s">
        <v>38</v>
      </c>
      <c r="AX244" s="11" t="s">
        <v>75</v>
      </c>
      <c r="AY244" s="190" t="s">
        <v>123</v>
      </c>
    </row>
    <row r="245" spans="2:65" s="1" customFormat="1" ht="22.5" customHeight="1">
      <c r="B245" s="165"/>
      <c r="C245" s="166" t="s">
        <v>393</v>
      </c>
      <c r="D245" s="166" t="s">
        <v>125</v>
      </c>
      <c r="E245" s="167" t="s">
        <v>394</v>
      </c>
      <c r="F245" s="168" t="s">
        <v>391</v>
      </c>
      <c r="G245" s="169" t="s">
        <v>128</v>
      </c>
      <c r="H245" s="170">
        <v>22257.4</v>
      </c>
      <c r="I245" s="171"/>
      <c r="J245" s="172">
        <f>ROUND(I245*H245,2)</f>
        <v>0</v>
      </c>
      <c r="K245" s="168" t="s">
        <v>129</v>
      </c>
      <c r="L245" s="34"/>
      <c r="M245" s="173" t="s">
        <v>22</v>
      </c>
      <c r="N245" s="174" t="s">
        <v>46</v>
      </c>
      <c r="O245" s="35"/>
      <c r="P245" s="175">
        <f>O245*H245</f>
        <v>0</v>
      </c>
      <c r="Q245" s="175">
        <v>0</v>
      </c>
      <c r="R245" s="175">
        <f>Q245*H245</f>
        <v>0</v>
      </c>
      <c r="S245" s="175">
        <v>0</v>
      </c>
      <c r="T245" s="176">
        <f>S245*H245</f>
        <v>0</v>
      </c>
      <c r="AR245" s="17" t="s">
        <v>130</v>
      </c>
      <c r="AT245" s="17" t="s">
        <v>125</v>
      </c>
      <c r="AU245" s="17" t="s">
        <v>82</v>
      </c>
      <c r="AY245" s="17" t="s">
        <v>123</v>
      </c>
      <c r="BE245" s="177">
        <f>IF(N245="základní",J245,0)</f>
        <v>0</v>
      </c>
      <c r="BF245" s="177">
        <f>IF(N245="snížená",J245,0)</f>
        <v>0</v>
      </c>
      <c r="BG245" s="177">
        <f>IF(N245="zákl. přenesená",J245,0)</f>
        <v>0</v>
      </c>
      <c r="BH245" s="177">
        <f>IF(N245="sníž. přenesená",J245,0)</f>
        <v>0</v>
      </c>
      <c r="BI245" s="177">
        <f>IF(N245="nulová",J245,0)</f>
        <v>0</v>
      </c>
      <c r="BJ245" s="17" t="s">
        <v>23</v>
      </c>
      <c r="BK245" s="177">
        <f>ROUND(I245*H245,2)</f>
        <v>0</v>
      </c>
      <c r="BL245" s="17" t="s">
        <v>130</v>
      </c>
      <c r="BM245" s="17" t="s">
        <v>395</v>
      </c>
    </row>
    <row r="246" spans="2:47" s="1" customFormat="1" ht="13.5">
      <c r="B246" s="34"/>
      <c r="D246" s="180" t="s">
        <v>132</v>
      </c>
      <c r="F246" s="181" t="s">
        <v>387</v>
      </c>
      <c r="I246" s="139"/>
      <c r="L246" s="34"/>
      <c r="M246" s="63"/>
      <c r="N246" s="35"/>
      <c r="O246" s="35"/>
      <c r="P246" s="35"/>
      <c r="Q246" s="35"/>
      <c r="R246" s="35"/>
      <c r="S246" s="35"/>
      <c r="T246" s="64"/>
      <c r="AT246" s="17" t="s">
        <v>132</v>
      </c>
      <c r="AU246" s="17" t="s">
        <v>82</v>
      </c>
    </row>
    <row r="247" spans="2:51" s="11" customFormat="1" ht="13.5">
      <c r="B247" s="182"/>
      <c r="D247" s="178" t="s">
        <v>148</v>
      </c>
      <c r="E247" s="183" t="s">
        <v>22</v>
      </c>
      <c r="F247" s="184" t="s">
        <v>377</v>
      </c>
      <c r="H247" s="185">
        <v>22257.4</v>
      </c>
      <c r="I247" s="186"/>
      <c r="L247" s="182"/>
      <c r="M247" s="187"/>
      <c r="N247" s="188"/>
      <c r="O247" s="188"/>
      <c r="P247" s="188"/>
      <c r="Q247" s="188"/>
      <c r="R247" s="188"/>
      <c r="S247" s="188"/>
      <c r="T247" s="189"/>
      <c r="AT247" s="190" t="s">
        <v>148</v>
      </c>
      <c r="AU247" s="190" t="s">
        <v>82</v>
      </c>
      <c r="AV247" s="11" t="s">
        <v>82</v>
      </c>
      <c r="AW247" s="11" t="s">
        <v>38</v>
      </c>
      <c r="AX247" s="11" t="s">
        <v>23</v>
      </c>
      <c r="AY247" s="190" t="s">
        <v>123</v>
      </c>
    </row>
    <row r="248" spans="2:65" s="1" customFormat="1" ht="22.5" customHeight="1">
      <c r="B248" s="165"/>
      <c r="C248" s="166" t="s">
        <v>396</v>
      </c>
      <c r="D248" s="166" t="s">
        <v>125</v>
      </c>
      <c r="E248" s="167" t="s">
        <v>397</v>
      </c>
      <c r="F248" s="168" t="s">
        <v>398</v>
      </c>
      <c r="G248" s="169" t="s">
        <v>128</v>
      </c>
      <c r="H248" s="170">
        <v>27230.1</v>
      </c>
      <c r="I248" s="171"/>
      <c r="J248" s="172">
        <f>ROUND(I248*H248,2)</f>
        <v>0</v>
      </c>
      <c r="K248" s="168" t="s">
        <v>129</v>
      </c>
      <c r="L248" s="34"/>
      <c r="M248" s="173" t="s">
        <v>22</v>
      </c>
      <c r="N248" s="174" t="s">
        <v>46</v>
      </c>
      <c r="O248" s="35"/>
      <c r="P248" s="175">
        <f>O248*H248</f>
        <v>0</v>
      </c>
      <c r="Q248" s="175">
        <v>0</v>
      </c>
      <c r="R248" s="175">
        <f>Q248*H248</f>
        <v>0</v>
      </c>
      <c r="S248" s="175">
        <v>0</v>
      </c>
      <c r="T248" s="176">
        <f>S248*H248</f>
        <v>0</v>
      </c>
      <c r="AR248" s="17" t="s">
        <v>130</v>
      </c>
      <c r="AT248" s="17" t="s">
        <v>125</v>
      </c>
      <c r="AU248" s="17" t="s">
        <v>82</v>
      </c>
      <c r="AY248" s="17" t="s">
        <v>123</v>
      </c>
      <c r="BE248" s="177">
        <f>IF(N248="základní",J248,0)</f>
        <v>0</v>
      </c>
      <c r="BF248" s="177">
        <f>IF(N248="snížená",J248,0)</f>
        <v>0</v>
      </c>
      <c r="BG248" s="177">
        <f>IF(N248="zákl. přenesená",J248,0)</f>
        <v>0</v>
      </c>
      <c r="BH248" s="177">
        <f>IF(N248="sníž. přenesená",J248,0)</f>
        <v>0</v>
      </c>
      <c r="BI248" s="177">
        <f>IF(N248="nulová",J248,0)</f>
        <v>0</v>
      </c>
      <c r="BJ248" s="17" t="s">
        <v>23</v>
      </c>
      <c r="BK248" s="177">
        <f>ROUND(I248*H248,2)</f>
        <v>0</v>
      </c>
      <c r="BL248" s="17" t="s">
        <v>130</v>
      </c>
      <c r="BM248" s="17" t="s">
        <v>399</v>
      </c>
    </row>
    <row r="249" spans="2:47" s="1" customFormat="1" ht="13.5">
      <c r="B249" s="34"/>
      <c r="D249" s="180" t="s">
        <v>132</v>
      </c>
      <c r="F249" s="181" t="s">
        <v>400</v>
      </c>
      <c r="I249" s="139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132</v>
      </c>
      <c r="AU249" s="17" t="s">
        <v>82</v>
      </c>
    </row>
    <row r="250" spans="2:51" s="11" customFormat="1" ht="13.5">
      <c r="B250" s="182"/>
      <c r="D250" s="178" t="s">
        <v>148</v>
      </c>
      <c r="E250" s="183" t="s">
        <v>22</v>
      </c>
      <c r="F250" s="184" t="s">
        <v>401</v>
      </c>
      <c r="H250" s="185">
        <v>27230.1</v>
      </c>
      <c r="I250" s="186"/>
      <c r="L250" s="182"/>
      <c r="M250" s="187"/>
      <c r="N250" s="188"/>
      <c r="O250" s="188"/>
      <c r="P250" s="188"/>
      <c r="Q250" s="188"/>
      <c r="R250" s="188"/>
      <c r="S250" s="188"/>
      <c r="T250" s="189"/>
      <c r="AT250" s="190" t="s">
        <v>148</v>
      </c>
      <c r="AU250" s="190" t="s">
        <v>82</v>
      </c>
      <c r="AV250" s="11" t="s">
        <v>82</v>
      </c>
      <c r="AW250" s="11" t="s">
        <v>38</v>
      </c>
      <c r="AX250" s="11" t="s">
        <v>75</v>
      </c>
      <c r="AY250" s="190" t="s">
        <v>123</v>
      </c>
    </row>
    <row r="251" spans="2:65" s="1" customFormat="1" ht="22.5" customHeight="1">
      <c r="B251" s="165"/>
      <c r="C251" s="166" t="s">
        <v>402</v>
      </c>
      <c r="D251" s="166" t="s">
        <v>125</v>
      </c>
      <c r="E251" s="167" t="s">
        <v>403</v>
      </c>
      <c r="F251" s="168" t="s">
        <v>398</v>
      </c>
      <c r="G251" s="169" t="s">
        <v>128</v>
      </c>
      <c r="H251" s="170">
        <v>359.95</v>
      </c>
      <c r="I251" s="171"/>
      <c r="J251" s="172">
        <f>ROUND(I251*H251,2)</f>
        <v>0</v>
      </c>
      <c r="K251" s="168" t="s">
        <v>129</v>
      </c>
      <c r="L251" s="34"/>
      <c r="M251" s="173" t="s">
        <v>22</v>
      </c>
      <c r="N251" s="174" t="s">
        <v>46</v>
      </c>
      <c r="O251" s="35"/>
      <c r="P251" s="175">
        <f>O251*H251</f>
        <v>0</v>
      </c>
      <c r="Q251" s="175">
        <v>0</v>
      </c>
      <c r="R251" s="175">
        <f>Q251*H251</f>
        <v>0</v>
      </c>
      <c r="S251" s="175">
        <v>0</v>
      </c>
      <c r="T251" s="176">
        <f>S251*H251</f>
        <v>0</v>
      </c>
      <c r="AR251" s="17" t="s">
        <v>130</v>
      </c>
      <c r="AT251" s="17" t="s">
        <v>125</v>
      </c>
      <c r="AU251" s="17" t="s">
        <v>82</v>
      </c>
      <c r="AY251" s="17" t="s">
        <v>123</v>
      </c>
      <c r="BE251" s="177">
        <f>IF(N251="základní",J251,0)</f>
        <v>0</v>
      </c>
      <c r="BF251" s="177">
        <f>IF(N251="snížená",J251,0)</f>
        <v>0</v>
      </c>
      <c r="BG251" s="177">
        <f>IF(N251="zákl. přenesená",J251,0)</f>
        <v>0</v>
      </c>
      <c r="BH251" s="177">
        <f>IF(N251="sníž. přenesená",J251,0)</f>
        <v>0</v>
      </c>
      <c r="BI251" s="177">
        <f>IF(N251="nulová",J251,0)</f>
        <v>0</v>
      </c>
      <c r="BJ251" s="17" t="s">
        <v>23</v>
      </c>
      <c r="BK251" s="177">
        <f>ROUND(I251*H251,2)</f>
        <v>0</v>
      </c>
      <c r="BL251" s="17" t="s">
        <v>130</v>
      </c>
      <c r="BM251" s="17" t="s">
        <v>404</v>
      </c>
    </row>
    <row r="252" spans="2:47" s="1" customFormat="1" ht="13.5">
      <c r="B252" s="34"/>
      <c r="D252" s="180" t="s">
        <v>132</v>
      </c>
      <c r="F252" s="181" t="s">
        <v>400</v>
      </c>
      <c r="I252" s="139"/>
      <c r="L252" s="34"/>
      <c r="M252" s="63"/>
      <c r="N252" s="35"/>
      <c r="O252" s="35"/>
      <c r="P252" s="35"/>
      <c r="Q252" s="35"/>
      <c r="R252" s="35"/>
      <c r="S252" s="35"/>
      <c r="T252" s="64"/>
      <c r="AT252" s="17" t="s">
        <v>132</v>
      </c>
      <c r="AU252" s="17" t="s">
        <v>82</v>
      </c>
    </row>
    <row r="253" spans="2:51" s="11" customFormat="1" ht="13.5">
      <c r="B253" s="182"/>
      <c r="D253" s="178" t="s">
        <v>148</v>
      </c>
      <c r="E253" s="183" t="s">
        <v>22</v>
      </c>
      <c r="F253" s="184" t="s">
        <v>405</v>
      </c>
      <c r="H253" s="185">
        <v>359.95</v>
      </c>
      <c r="I253" s="186"/>
      <c r="L253" s="182"/>
      <c r="M253" s="187"/>
      <c r="N253" s="188"/>
      <c r="O253" s="188"/>
      <c r="P253" s="188"/>
      <c r="Q253" s="188"/>
      <c r="R253" s="188"/>
      <c r="S253" s="188"/>
      <c r="T253" s="189"/>
      <c r="AT253" s="190" t="s">
        <v>148</v>
      </c>
      <c r="AU253" s="190" t="s">
        <v>82</v>
      </c>
      <c r="AV253" s="11" t="s">
        <v>82</v>
      </c>
      <c r="AW253" s="11" t="s">
        <v>38</v>
      </c>
      <c r="AX253" s="11" t="s">
        <v>23</v>
      </c>
      <c r="AY253" s="190" t="s">
        <v>123</v>
      </c>
    </row>
    <row r="254" spans="2:65" s="1" customFormat="1" ht="22.5" customHeight="1">
      <c r="B254" s="165"/>
      <c r="C254" s="166" t="s">
        <v>406</v>
      </c>
      <c r="D254" s="166" t="s">
        <v>125</v>
      </c>
      <c r="E254" s="167" t="s">
        <v>407</v>
      </c>
      <c r="F254" s="168" t="s">
        <v>408</v>
      </c>
      <c r="G254" s="169" t="s">
        <v>128</v>
      </c>
      <c r="H254" s="170">
        <v>21157.201</v>
      </c>
      <c r="I254" s="171"/>
      <c r="J254" s="172">
        <f>ROUND(I254*H254,2)</f>
        <v>0</v>
      </c>
      <c r="K254" s="168" t="s">
        <v>129</v>
      </c>
      <c r="L254" s="34"/>
      <c r="M254" s="173" t="s">
        <v>22</v>
      </c>
      <c r="N254" s="174" t="s">
        <v>46</v>
      </c>
      <c r="O254" s="35"/>
      <c r="P254" s="175">
        <f>O254*H254</f>
        <v>0</v>
      </c>
      <c r="Q254" s="175">
        <v>0</v>
      </c>
      <c r="R254" s="175">
        <f>Q254*H254</f>
        <v>0</v>
      </c>
      <c r="S254" s="175">
        <v>0</v>
      </c>
      <c r="T254" s="176">
        <f>S254*H254</f>
        <v>0</v>
      </c>
      <c r="AR254" s="17" t="s">
        <v>130</v>
      </c>
      <c r="AT254" s="17" t="s">
        <v>125</v>
      </c>
      <c r="AU254" s="17" t="s">
        <v>82</v>
      </c>
      <c r="AY254" s="17" t="s">
        <v>123</v>
      </c>
      <c r="BE254" s="177">
        <f>IF(N254="základní",J254,0)</f>
        <v>0</v>
      </c>
      <c r="BF254" s="177">
        <f>IF(N254="snížená",J254,0)</f>
        <v>0</v>
      </c>
      <c r="BG254" s="177">
        <f>IF(N254="zákl. přenesená",J254,0)</f>
        <v>0</v>
      </c>
      <c r="BH254" s="177">
        <f>IF(N254="sníž. přenesená",J254,0)</f>
        <v>0</v>
      </c>
      <c r="BI254" s="177">
        <f>IF(N254="nulová",J254,0)</f>
        <v>0</v>
      </c>
      <c r="BJ254" s="17" t="s">
        <v>23</v>
      </c>
      <c r="BK254" s="177">
        <f>ROUND(I254*H254,2)</f>
        <v>0</v>
      </c>
      <c r="BL254" s="17" t="s">
        <v>130</v>
      </c>
      <c r="BM254" s="17" t="s">
        <v>409</v>
      </c>
    </row>
    <row r="255" spans="2:47" s="1" customFormat="1" ht="27">
      <c r="B255" s="34"/>
      <c r="D255" s="178" t="s">
        <v>132</v>
      </c>
      <c r="F255" s="179" t="s">
        <v>410</v>
      </c>
      <c r="I255" s="139"/>
      <c r="L255" s="34"/>
      <c r="M255" s="63"/>
      <c r="N255" s="35"/>
      <c r="O255" s="35"/>
      <c r="P255" s="35"/>
      <c r="Q255" s="35"/>
      <c r="R255" s="35"/>
      <c r="S255" s="35"/>
      <c r="T255" s="64"/>
      <c r="AT255" s="17" t="s">
        <v>132</v>
      </c>
      <c r="AU255" s="17" t="s">
        <v>82</v>
      </c>
    </row>
    <row r="256" spans="2:65" s="1" customFormat="1" ht="22.5" customHeight="1">
      <c r="B256" s="165"/>
      <c r="C256" s="166" t="s">
        <v>411</v>
      </c>
      <c r="D256" s="166" t="s">
        <v>125</v>
      </c>
      <c r="E256" s="167" t="s">
        <v>412</v>
      </c>
      <c r="F256" s="168" t="s">
        <v>413</v>
      </c>
      <c r="G256" s="169" t="s">
        <v>128</v>
      </c>
      <c r="H256" s="170">
        <v>19590</v>
      </c>
      <c r="I256" s="171"/>
      <c r="J256" s="172">
        <f>ROUND(I256*H256,2)</f>
        <v>0</v>
      </c>
      <c r="K256" s="168" t="s">
        <v>129</v>
      </c>
      <c r="L256" s="34"/>
      <c r="M256" s="173" t="s">
        <v>22</v>
      </c>
      <c r="N256" s="174" t="s">
        <v>46</v>
      </c>
      <c r="O256" s="35"/>
      <c r="P256" s="175">
        <f>O256*H256</f>
        <v>0</v>
      </c>
      <c r="Q256" s="175">
        <v>0</v>
      </c>
      <c r="R256" s="175">
        <f>Q256*H256</f>
        <v>0</v>
      </c>
      <c r="S256" s="175">
        <v>0</v>
      </c>
      <c r="T256" s="176">
        <f>S256*H256</f>
        <v>0</v>
      </c>
      <c r="AR256" s="17" t="s">
        <v>130</v>
      </c>
      <c r="AT256" s="17" t="s">
        <v>125</v>
      </c>
      <c r="AU256" s="17" t="s">
        <v>82</v>
      </c>
      <c r="AY256" s="17" t="s">
        <v>123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7" t="s">
        <v>23</v>
      </c>
      <c r="BK256" s="177">
        <f>ROUND(I256*H256,2)</f>
        <v>0</v>
      </c>
      <c r="BL256" s="17" t="s">
        <v>130</v>
      </c>
      <c r="BM256" s="17" t="s">
        <v>414</v>
      </c>
    </row>
    <row r="257" spans="2:47" s="1" customFormat="1" ht="27">
      <c r="B257" s="34"/>
      <c r="D257" s="178" t="s">
        <v>132</v>
      </c>
      <c r="F257" s="179" t="s">
        <v>415</v>
      </c>
      <c r="I257" s="139"/>
      <c r="L257" s="34"/>
      <c r="M257" s="63"/>
      <c r="N257" s="35"/>
      <c r="O257" s="35"/>
      <c r="P257" s="35"/>
      <c r="Q257" s="35"/>
      <c r="R257" s="35"/>
      <c r="S257" s="35"/>
      <c r="T257" s="64"/>
      <c r="AT257" s="17" t="s">
        <v>132</v>
      </c>
      <c r="AU257" s="17" t="s">
        <v>82</v>
      </c>
    </row>
    <row r="258" spans="2:65" s="1" customFormat="1" ht="22.5" customHeight="1">
      <c r="B258" s="165"/>
      <c r="C258" s="166" t="s">
        <v>416</v>
      </c>
      <c r="D258" s="166" t="s">
        <v>125</v>
      </c>
      <c r="E258" s="167" t="s">
        <v>417</v>
      </c>
      <c r="F258" s="168" t="s">
        <v>418</v>
      </c>
      <c r="G258" s="169" t="s">
        <v>128</v>
      </c>
      <c r="H258" s="170">
        <v>313</v>
      </c>
      <c r="I258" s="171"/>
      <c r="J258" s="172">
        <f>ROUND(I258*H258,2)</f>
        <v>0</v>
      </c>
      <c r="K258" s="168" t="s">
        <v>129</v>
      </c>
      <c r="L258" s="34"/>
      <c r="M258" s="173" t="s">
        <v>22</v>
      </c>
      <c r="N258" s="174" t="s">
        <v>46</v>
      </c>
      <c r="O258" s="35"/>
      <c r="P258" s="175">
        <f>O258*H258</f>
        <v>0</v>
      </c>
      <c r="Q258" s="175">
        <v>0</v>
      </c>
      <c r="R258" s="175">
        <f>Q258*H258</f>
        <v>0</v>
      </c>
      <c r="S258" s="175">
        <v>0</v>
      </c>
      <c r="T258" s="176">
        <f>S258*H258</f>
        <v>0</v>
      </c>
      <c r="AR258" s="17" t="s">
        <v>130</v>
      </c>
      <c r="AT258" s="17" t="s">
        <v>125</v>
      </c>
      <c r="AU258" s="17" t="s">
        <v>82</v>
      </c>
      <c r="AY258" s="17" t="s">
        <v>123</v>
      </c>
      <c r="BE258" s="177">
        <f>IF(N258="základní",J258,0)</f>
        <v>0</v>
      </c>
      <c r="BF258" s="177">
        <f>IF(N258="snížená",J258,0)</f>
        <v>0</v>
      </c>
      <c r="BG258" s="177">
        <f>IF(N258="zákl. přenesená",J258,0)</f>
        <v>0</v>
      </c>
      <c r="BH258" s="177">
        <f>IF(N258="sníž. přenesená",J258,0)</f>
        <v>0</v>
      </c>
      <c r="BI258" s="177">
        <f>IF(N258="nulová",J258,0)</f>
        <v>0</v>
      </c>
      <c r="BJ258" s="17" t="s">
        <v>23</v>
      </c>
      <c r="BK258" s="177">
        <f>ROUND(I258*H258,2)</f>
        <v>0</v>
      </c>
      <c r="BL258" s="17" t="s">
        <v>130</v>
      </c>
      <c r="BM258" s="17" t="s">
        <v>419</v>
      </c>
    </row>
    <row r="259" spans="2:47" s="1" customFormat="1" ht="27">
      <c r="B259" s="34"/>
      <c r="D259" s="180" t="s">
        <v>132</v>
      </c>
      <c r="F259" s="181" t="s">
        <v>420</v>
      </c>
      <c r="I259" s="139"/>
      <c r="L259" s="34"/>
      <c r="M259" s="63"/>
      <c r="N259" s="35"/>
      <c r="O259" s="35"/>
      <c r="P259" s="35"/>
      <c r="Q259" s="35"/>
      <c r="R259" s="35"/>
      <c r="S259" s="35"/>
      <c r="T259" s="64"/>
      <c r="AT259" s="17" t="s">
        <v>132</v>
      </c>
      <c r="AU259" s="17" t="s">
        <v>82</v>
      </c>
    </row>
    <row r="260" spans="2:51" s="11" customFormat="1" ht="13.5">
      <c r="B260" s="182"/>
      <c r="D260" s="178" t="s">
        <v>148</v>
      </c>
      <c r="E260" s="183" t="s">
        <v>22</v>
      </c>
      <c r="F260" s="184" t="s">
        <v>421</v>
      </c>
      <c r="H260" s="185">
        <v>313</v>
      </c>
      <c r="I260" s="186"/>
      <c r="L260" s="182"/>
      <c r="M260" s="187"/>
      <c r="N260" s="188"/>
      <c r="O260" s="188"/>
      <c r="P260" s="188"/>
      <c r="Q260" s="188"/>
      <c r="R260" s="188"/>
      <c r="S260" s="188"/>
      <c r="T260" s="189"/>
      <c r="AT260" s="190" t="s">
        <v>148</v>
      </c>
      <c r="AU260" s="190" t="s">
        <v>82</v>
      </c>
      <c r="AV260" s="11" t="s">
        <v>82</v>
      </c>
      <c r="AW260" s="11" t="s">
        <v>38</v>
      </c>
      <c r="AX260" s="11" t="s">
        <v>23</v>
      </c>
      <c r="AY260" s="190" t="s">
        <v>123</v>
      </c>
    </row>
    <row r="261" spans="2:65" s="1" customFormat="1" ht="22.5" customHeight="1">
      <c r="B261" s="165"/>
      <c r="C261" s="166" t="s">
        <v>422</v>
      </c>
      <c r="D261" s="166" t="s">
        <v>125</v>
      </c>
      <c r="E261" s="167" t="s">
        <v>423</v>
      </c>
      <c r="F261" s="168" t="s">
        <v>424</v>
      </c>
      <c r="G261" s="169" t="s">
        <v>141</v>
      </c>
      <c r="H261" s="170">
        <v>1918</v>
      </c>
      <c r="I261" s="171"/>
      <c r="J261" s="172">
        <f>ROUND(I261*H261,2)</f>
        <v>0</v>
      </c>
      <c r="K261" s="168" t="s">
        <v>129</v>
      </c>
      <c r="L261" s="34"/>
      <c r="M261" s="173" t="s">
        <v>22</v>
      </c>
      <c r="N261" s="174" t="s">
        <v>46</v>
      </c>
      <c r="O261" s="35"/>
      <c r="P261" s="175">
        <f>O261*H261</f>
        <v>0</v>
      </c>
      <c r="Q261" s="175">
        <v>0</v>
      </c>
      <c r="R261" s="175">
        <f>Q261*H261</f>
        <v>0</v>
      </c>
      <c r="S261" s="175">
        <v>0</v>
      </c>
      <c r="T261" s="176">
        <f>S261*H261</f>
        <v>0</v>
      </c>
      <c r="AR261" s="17" t="s">
        <v>130</v>
      </c>
      <c r="AT261" s="17" t="s">
        <v>125</v>
      </c>
      <c r="AU261" s="17" t="s">
        <v>82</v>
      </c>
      <c r="AY261" s="17" t="s">
        <v>123</v>
      </c>
      <c r="BE261" s="177">
        <f>IF(N261="základní",J261,0)</f>
        <v>0</v>
      </c>
      <c r="BF261" s="177">
        <f>IF(N261="snížená",J261,0)</f>
        <v>0</v>
      </c>
      <c r="BG261" s="177">
        <f>IF(N261="zákl. přenesená",J261,0)</f>
        <v>0</v>
      </c>
      <c r="BH261" s="177">
        <f>IF(N261="sníž. přenesená",J261,0)</f>
        <v>0</v>
      </c>
      <c r="BI261" s="177">
        <f>IF(N261="nulová",J261,0)</f>
        <v>0</v>
      </c>
      <c r="BJ261" s="17" t="s">
        <v>23</v>
      </c>
      <c r="BK261" s="177">
        <f>ROUND(I261*H261,2)</f>
        <v>0</v>
      </c>
      <c r="BL261" s="17" t="s">
        <v>130</v>
      </c>
      <c r="BM261" s="17" t="s">
        <v>425</v>
      </c>
    </row>
    <row r="262" spans="2:47" s="1" customFormat="1" ht="13.5">
      <c r="B262" s="34"/>
      <c r="D262" s="178" t="s">
        <v>132</v>
      </c>
      <c r="F262" s="179" t="s">
        <v>426</v>
      </c>
      <c r="I262" s="139"/>
      <c r="L262" s="34"/>
      <c r="M262" s="63"/>
      <c r="N262" s="35"/>
      <c r="O262" s="35"/>
      <c r="P262" s="35"/>
      <c r="Q262" s="35"/>
      <c r="R262" s="35"/>
      <c r="S262" s="35"/>
      <c r="T262" s="64"/>
      <c r="AT262" s="17" t="s">
        <v>132</v>
      </c>
      <c r="AU262" s="17" t="s">
        <v>82</v>
      </c>
    </row>
    <row r="263" spans="2:65" s="1" customFormat="1" ht="22.5" customHeight="1">
      <c r="B263" s="165"/>
      <c r="C263" s="166" t="s">
        <v>427</v>
      </c>
      <c r="D263" s="166" t="s">
        <v>125</v>
      </c>
      <c r="E263" s="167" t="s">
        <v>428</v>
      </c>
      <c r="F263" s="168" t="s">
        <v>429</v>
      </c>
      <c r="G263" s="169" t="s">
        <v>128</v>
      </c>
      <c r="H263" s="170">
        <v>315.5</v>
      </c>
      <c r="I263" s="171"/>
      <c r="J263" s="172">
        <f>ROUND(I263*H263,2)</f>
        <v>0</v>
      </c>
      <c r="K263" s="168" t="s">
        <v>129</v>
      </c>
      <c r="L263" s="34"/>
      <c r="M263" s="173" t="s">
        <v>22</v>
      </c>
      <c r="N263" s="174" t="s">
        <v>46</v>
      </c>
      <c r="O263" s="35"/>
      <c r="P263" s="175">
        <f>O263*H263</f>
        <v>0</v>
      </c>
      <c r="Q263" s="175">
        <v>0.01585</v>
      </c>
      <c r="R263" s="175">
        <f>Q263*H263</f>
        <v>5.000675</v>
      </c>
      <c r="S263" s="175">
        <v>0</v>
      </c>
      <c r="T263" s="176">
        <f>S263*H263</f>
        <v>0</v>
      </c>
      <c r="AR263" s="17" t="s">
        <v>130</v>
      </c>
      <c r="AT263" s="17" t="s">
        <v>125</v>
      </c>
      <c r="AU263" s="17" t="s">
        <v>82</v>
      </c>
      <c r="AY263" s="17" t="s">
        <v>123</v>
      </c>
      <c r="BE263" s="177">
        <f>IF(N263="základní",J263,0)</f>
        <v>0</v>
      </c>
      <c r="BF263" s="177">
        <f>IF(N263="snížená",J263,0)</f>
        <v>0</v>
      </c>
      <c r="BG263" s="177">
        <f>IF(N263="zákl. přenesená",J263,0)</f>
        <v>0</v>
      </c>
      <c r="BH263" s="177">
        <f>IF(N263="sníž. přenesená",J263,0)</f>
        <v>0</v>
      </c>
      <c r="BI263" s="177">
        <f>IF(N263="nulová",J263,0)</f>
        <v>0</v>
      </c>
      <c r="BJ263" s="17" t="s">
        <v>23</v>
      </c>
      <c r="BK263" s="177">
        <f>ROUND(I263*H263,2)</f>
        <v>0</v>
      </c>
      <c r="BL263" s="17" t="s">
        <v>130</v>
      </c>
      <c r="BM263" s="17" t="s">
        <v>430</v>
      </c>
    </row>
    <row r="264" spans="2:47" s="1" customFormat="1" ht="27">
      <c r="B264" s="34"/>
      <c r="D264" s="180" t="s">
        <v>132</v>
      </c>
      <c r="F264" s="181" t="s">
        <v>431</v>
      </c>
      <c r="I264" s="139"/>
      <c r="L264" s="34"/>
      <c r="M264" s="63"/>
      <c r="N264" s="35"/>
      <c r="O264" s="35"/>
      <c r="P264" s="35"/>
      <c r="Q264" s="35"/>
      <c r="R264" s="35"/>
      <c r="S264" s="35"/>
      <c r="T264" s="64"/>
      <c r="AT264" s="17" t="s">
        <v>132</v>
      </c>
      <c r="AU264" s="17" t="s">
        <v>82</v>
      </c>
    </row>
    <row r="265" spans="2:51" s="11" customFormat="1" ht="13.5">
      <c r="B265" s="182"/>
      <c r="D265" s="178" t="s">
        <v>148</v>
      </c>
      <c r="E265" s="183" t="s">
        <v>22</v>
      </c>
      <c r="F265" s="184" t="s">
        <v>388</v>
      </c>
      <c r="H265" s="185">
        <v>315.5</v>
      </c>
      <c r="I265" s="186"/>
      <c r="L265" s="182"/>
      <c r="M265" s="187"/>
      <c r="N265" s="188"/>
      <c r="O265" s="188"/>
      <c r="P265" s="188"/>
      <c r="Q265" s="188"/>
      <c r="R265" s="188"/>
      <c r="S265" s="188"/>
      <c r="T265" s="189"/>
      <c r="AT265" s="190" t="s">
        <v>148</v>
      </c>
      <c r="AU265" s="190" t="s">
        <v>82</v>
      </c>
      <c r="AV265" s="11" t="s">
        <v>82</v>
      </c>
      <c r="AW265" s="11" t="s">
        <v>38</v>
      </c>
      <c r="AX265" s="11" t="s">
        <v>75</v>
      </c>
      <c r="AY265" s="190" t="s">
        <v>123</v>
      </c>
    </row>
    <row r="266" spans="2:65" s="1" customFormat="1" ht="22.5" customHeight="1">
      <c r="B266" s="165"/>
      <c r="C266" s="166" t="s">
        <v>432</v>
      </c>
      <c r="D266" s="166" t="s">
        <v>125</v>
      </c>
      <c r="E266" s="167" t="s">
        <v>433</v>
      </c>
      <c r="F266" s="168" t="s">
        <v>434</v>
      </c>
      <c r="G266" s="169" t="s">
        <v>128</v>
      </c>
      <c r="H266" s="170">
        <v>19590</v>
      </c>
      <c r="I266" s="171"/>
      <c r="J266" s="172">
        <f>ROUND(I266*H266,2)</f>
        <v>0</v>
      </c>
      <c r="K266" s="168" t="s">
        <v>129</v>
      </c>
      <c r="L266" s="34"/>
      <c r="M266" s="173" t="s">
        <v>22</v>
      </c>
      <c r="N266" s="174" t="s">
        <v>46</v>
      </c>
      <c r="O266" s="35"/>
      <c r="P266" s="175">
        <f>O266*H266</f>
        <v>0</v>
      </c>
      <c r="Q266" s="175">
        <v>0.00601</v>
      </c>
      <c r="R266" s="175">
        <f>Q266*H266</f>
        <v>117.7359</v>
      </c>
      <c r="S266" s="175">
        <v>0</v>
      </c>
      <c r="T266" s="176">
        <f>S266*H266</f>
        <v>0</v>
      </c>
      <c r="AR266" s="17" t="s">
        <v>130</v>
      </c>
      <c r="AT266" s="17" t="s">
        <v>125</v>
      </c>
      <c r="AU266" s="17" t="s">
        <v>82</v>
      </c>
      <c r="AY266" s="17" t="s">
        <v>123</v>
      </c>
      <c r="BE266" s="177">
        <f>IF(N266="základní",J266,0)</f>
        <v>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7" t="s">
        <v>23</v>
      </c>
      <c r="BK266" s="177">
        <f>ROUND(I266*H266,2)</f>
        <v>0</v>
      </c>
      <c r="BL266" s="17" t="s">
        <v>130</v>
      </c>
      <c r="BM266" s="17" t="s">
        <v>435</v>
      </c>
    </row>
    <row r="267" spans="2:47" s="1" customFormat="1" ht="13.5">
      <c r="B267" s="34"/>
      <c r="D267" s="178" t="s">
        <v>132</v>
      </c>
      <c r="F267" s="179" t="s">
        <v>436</v>
      </c>
      <c r="I267" s="139"/>
      <c r="L267" s="34"/>
      <c r="M267" s="63"/>
      <c r="N267" s="35"/>
      <c r="O267" s="35"/>
      <c r="P267" s="35"/>
      <c r="Q267" s="35"/>
      <c r="R267" s="35"/>
      <c r="S267" s="35"/>
      <c r="T267" s="64"/>
      <c r="AT267" s="17" t="s">
        <v>132</v>
      </c>
      <c r="AU267" s="17" t="s">
        <v>82</v>
      </c>
    </row>
    <row r="268" spans="2:65" s="1" customFormat="1" ht="22.5" customHeight="1">
      <c r="B268" s="165"/>
      <c r="C268" s="166" t="s">
        <v>437</v>
      </c>
      <c r="D268" s="166" t="s">
        <v>125</v>
      </c>
      <c r="E268" s="167" t="s">
        <v>433</v>
      </c>
      <c r="F268" s="168" t="s">
        <v>434</v>
      </c>
      <c r="G268" s="169" t="s">
        <v>128</v>
      </c>
      <c r="H268" s="170">
        <v>313</v>
      </c>
      <c r="I268" s="171"/>
      <c r="J268" s="172">
        <f>ROUND(I268*H268,2)</f>
        <v>0</v>
      </c>
      <c r="K268" s="168" t="s">
        <v>129</v>
      </c>
      <c r="L268" s="34"/>
      <c r="M268" s="173" t="s">
        <v>22</v>
      </c>
      <c r="N268" s="174" t="s">
        <v>46</v>
      </c>
      <c r="O268" s="35"/>
      <c r="P268" s="175">
        <f>O268*H268</f>
        <v>0</v>
      </c>
      <c r="Q268" s="175">
        <v>0.00601</v>
      </c>
      <c r="R268" s="175">
        <f>Q268*H268</f>
        <v>1.88113</v>
      </c>
      <c r="S268" s="175">
        <v>0</v>
      </c>
      <c r="T268" s="176">
        <f>S268*H268</f>
        <v>0</v>
      </c>
      <c r="AR268" s="17" t="s">
        <v>130</v>
      </c>
      <c r="AT268" s="17" t="s">
        <v>125</v>
      </c>
      <c r="AU268" s="17" t="s">
        <v>82</v>
      </c>
      <c r="AY268" s="17" t="s">
        <v>123</v>
      </c>
      <c r="BE268" s="177">
        <f>IF(N268="základní",J268,0)</f>
        <v>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7" t="s">
        <v>23</v>
      </c>
      <c r="BK268" s="177">
        <f>ROUND(I268*H268,2)</f>
        <v>0</v>
      </c>
      <c r="BL268" s="17" t="s">
        <v>130</v>
      </c>
      <c r="BM268" s="17" t="s">
        <v>438</v>
      </c>
    </row>
    <row r="269" spans="2:47" s="1" customFormat="1" ht="13.5">
      <c r="B269" s="34"/>
      <c r="D269" s="180" t="s">
        <v>132</v>
      </c>
      <c r="F269" s="181" t="s">
        <v>436</v>
      </c>
      <c r="I269" s="139"/>
      <c r="L269" s="34"/>
      <c r="M269" s="63"/>
      <c r="N269" s="35"/>
      <c r="O269" s="35"/>
      <c r="P269" s="35"/>
      <c r="Q269" s="35"/>
      <c r="R269" s="35"/>
      <c r="S269" s="35"/>
      <c r="T269" s="64"/>
      <c r="AT269" s="17" t="s">
        <v>132</v>
      </c>
      <c r="AU269" s="17" t="s">
        <v>82</v>
      </c>
    </row>
    <row r="270" spans="2:51" s="11" customFormat="1" ht="13.5">
      <c r="B270" s="182"/>
      <c r="D270" s="178" t="s">
        <v>148</v>
      </c>
      <c r="E270" s="183" t="s">
        <v>22</v>
      </c>
      <c r="F270" s="184" t="s">
        <v>421</v>
      </c>
      <c r="H270" s="185">
        <v>313</v>
      </c>
      <c r="I270" s="186"/>
      <c r="L270" s="182"/>
      <c r="M270" s="187"/>
      <c r="N270" s="188"/>
      <c r="O270" s="188"/>
      <c r="P270" s="188"/>
      <c r="Q270" s="188"/>
      <c r="R270" s="188"/>
      <c r="S270" s="188"/>
      <c r="T270" s="189"/>
      <c r="AT270" s="190" t="s">
        <v>148</v>
      </c>
      <c r="AU270" s="190" t="s">
        <v>82</v>
      </c>
      <c r="AV270" s="11" t="s">
        <v>82</v>
      </c>
      <c r="AW270" s="11" t="s">
        <v>38</v>
      </c>
      <c r="AX270" s="11" t="s">
        <v>23</v>
      </c>
      <c r="AY270" s="190" t="s">
        <v>123</v>
      </c>
    </row>
    <row r="271" spans="2:65" s="1" customFormat="1" ht="22.5" customHeight="1">
      <c r="B271" s="165"/>
      <c r="C271" s="166" t="s">
        <v>439</v>
      </c>
      <c r="D271" s="166" t="s">
        <v>125</v>
      </c>
      <c r="E271" s="167" t="s">
        <v>440</v>
      </c>
      <c r="F271" s="168" t="s">
        <v>441</v>
      </c>
      <c r="G271" s="169" t="s">
        <v>128</v>
      </c>
      <c r="H271" s="170">
        <v>39180</v>
      </c>
      <c r="I271" s="171"/>
      <c r="J271" s="172">
        <f>ROUND(I271*H271,2)</f>
        <v>0</v>
      </c>
      <c r="K271" s="168" t="s">
        <v>129</v>
      </c>
      <c r="L271" s="34"/>
      <c r="M271" s="173" t="s">
        <v>22</v>
      </c>
      <c r="N271" s="174" t="s">
        <v>46</v>
      </c>
      <c r="O271" s="35"/>
      <c r="P271" s="175">
        <f>O271*H271</f>
        <v>0</v>
      </c>
      <c r="Q271" s="175">
        <v>0.00061</v>
      </c>
      <c r="R271" s="175">
        <f>Q271*H271</f>
        <v>23.8998</v>
      </c>
      <c r="S271" s="175">
        <v>0</v>
      </c>
      <c r="T271" s="176">
        <f>S271*H271</f>
        <v>0</v>
      </c>
      <c r="AR271" s="17" t="s">
        <v>130</v>
      </c>
      <c r="AT271" s="17" t="s">
        <v>125</v>
      </c>
      <c r="AU271" s="17" t="s">
        <v>82</v>
      </c>
      <c r="AY271" s="17" t="s">
        <v>123</v>
      </c>
      <c r="BE271" s="177">
        <f>IF(N271="základní",J271,0)</f>
        <v>0</v>
      </c>
      <c r="BF271" s="177">
        <f>IF(N271="snížená",J271,0)</f>
        <v>0</v>
      </c>
      <c r="BG271" s="177">
        <f>IF(N271="zákl. přenesená",J271,0)</f>
        <v>0</v>
      </c>
      <c r="BH271" s="177">
        <f>IF(N271="sníž. přenesená",J271,0)</f>
        <v>0</v>
      </c>
      <c r="BI271" s="177">
        <f>IF(N271="nulová",J271,0)</f>
        <v>0</v>
      </c>
      <c r="BJ271" s="17" t="s">
        <v>23</v>
      </c>
      <c r="BK271" s="177">
        <f>ROUND(I271*H271,2)</f>
        <v>0</v>
      </c>
      <c r="BL271" s="17" t="s">
        <v>130</v>
      </c>
      <c r="BM271" s="17" t="s">
        <v>442</v>
      </c>
    </row>
    <row r="272" spans="2:47" s="1" customFormat="1" ht="27">
      <c r="B272" s="34"/>
      <c r="D272" s="180" t="s">
        <v>132</v>
      </c>
      <c r="F272" s="181" t="s">
        <v>443</v>
      </c>
      <c r="I272" s="139"/>
      <c r="L272" s="34"/>
      <c r="M272" s="63"/>
      <c r="N272" s="35"/>
      <c r="O272" s="35"/>
      <c r="P272" s="35"/>
      <c r="Q272" s="35"/>
      <c r="R272" s="35"/>
      <c r="S272" s="35"/>
      <c r="T272" s="64"/>
      <c r="AT272" s="17" t="s">
        <v>132</v>
      </c>
      <c r="AU272" s="17" t="s">
        <v>82</v>
      </c>
    </row>
    <row r="273" spans="2:51" s="11" customFormat="1" ht="13.5">
      <c r="B273" s="182"/>
      <c r="D273" s="178" t="s">
        <v>148</v>
      </c>
      <c r="F273" s="184" t="s">
        <v>444</v>
      </c>
      <c r="H273" s="185">
        <v>39180</v>
      </c>
      <c r="I273" s="186"/>
      <c r="L273" s="182"/>
      <c r="M273" s="187"/>
      <c r="N273" s="188"/>
      <c r="O273" s="188"/>
      <c r="P273" s="188"/>
      <c r="Q273" s="188"/>
      <c r="R273" s="188"/>
      <c r="S273" s="188"/>
      <c r="T273" s="189"/>
      <c r="AT273" s="190" t="s">
        <v>148</v>
      </c>
      <c r="AU273" s="190" t="s">
        <v>82</v>
      </c>
      <c r="AV273" s="11" t="s">
        <v>82</v>
      </c>
      <c r="AW273" s="11" t="s">
        <v>4</v>
      </c>
      <c r="AX273" s="11" t="s">
        <v>23</v>
      </c>
      <c r="AY273" s="190" t="s">
        <v>123</v>
      </c>
    </row>
    <row r="274" spans="2:65" s="1" customFormat="1" ht="22.5" customHeight="1">
      <c r="B274" s="165"/>
      <c r="C274" s="166" t="s">
        <v>445</v>
      </c>
      <c r="D274" s="166" t="s">
        <v>125</v>
      </c>
      <c r="E274" s="167" t="s">
        <v>446</v>
      </c>
      <c r="F274" s="168" t="s">
        <v>441</v>
      </c>
      <c r="G274" s="169" t="s">
        <v>128</v>
      </c>
      <c r="H274" s="170">
        <v>313</v>
      </c>
      <c r="I274" s="171"/>
      <c r="J274" s="172">
        <f>ROUND(I274*H274,2)</f>
        <v>0</v>
      </c>
      <c r="K274" s="168" t="s">
        <v>129</v>
      </c>
      <c r="L274" s="34"/>
      <c r="M274" s="173" t="s">
        <v>22</v>
      </c>
      <c r="N274" s="174" t="s">
        <v>46</v>
      </c>
      <c r="O274" s="35"/>
      <c r="P274" s="175">
        <f>O274*H274</f>
        <v>0</v>
      </c>
      <c r="Q274" s="175">
        <v>0.00061</v>
      </c>
      <c r="R274" s="175">
        <f>Q274*H274</f>
        <v>0.19093</v>
      </c>
      <c r="S274" s="175">
        <v>0</v>
      </c>
      <c r="T274" s="176">
        <f>S274*H274</f>
        <v>0</v>
      </c>
      <c r="AR274" s="17" t="s">
        <v>130</v>
      </c>
      <c r="AT274" s="17" t="s">
        <v>125</v>
      </c>
      <c r="AU274" s="17" t="s">
        <v>82</v>
      </c>
      <c r="AY274" s="17" t="s">
        <v>123</v>
      </c>
      <c r="BE274" s="177">
        <f>IF(N274="základní",J274,0)</f>
        <v>0</v>
      </c>
      <c r="BF274" s="177">
        <f>IF(N274="snížená",J274,0)</f>
        <v>0</v>
      </c>
      <c r="BG274" s="177">
        <f>IF(N274="zákl. přenesená",J274,0)</f>
        <v>0</v>
      </c>
      <c r="BH274" s="177">
        <f>IF(N274="sníž. přenesená",J274,0)</f>
        <v>0</v>
      </c>
      <c r="BI274" s="177">
        <f>IF(N274="nulová",J274,0)</f>
        <v>0</v>
      </c>
      <c r="BJ274" s="17" t="s">
        <v>23</v>
      </c>
      <c r="BK274" s="177">
        <f>ROUND(I274*H274,2)</f>
        <v>0</v>
      </c>
      <c r="BL274" s="17" t="s">
        <v>130</v>
      </c>
      <c r="BM274" s="17" t="s">
        <v>447</v>
      </c>
    </row>
    <row r="275" spans="2:47" s="1" customFormat="1" ht="27">
      <c r="B275" s="34"/>
      <c r="D275" s="180" t="s">
        <v>132</v>
      </c>
      <c r="F275" s="181" t="s">
        <v>443</v>
      </c>
      <c r="I275" s="139"/>
      <c r="L275" s="34"/>
      <c r="M275" s="63"/>
      <c r="N275" s="35"/>
      <c r="O275" s="35"/>
      <c r="P275" s="35"/>
      <c r="Q275" s="35"/>
      <c r="R275" s="35"/>
      <c r="S275" s="35"/>
      <c r="T275" s="64"/>
      <c r="AT275" s="17" t="s">
        <v>132</v>
      </c>
      <c r="AU275" s="17" t="s">
        <v>82</v>
      </c>
    </row>
    <row r="276" spans="2:51" s="11" customFormat="1" ht="13.5">
      <c r="B276" s="182"/>
      <c r="D276" s="178" t="s">
        <v>148</v>
      </c>
      <c r="E276" s="183" t="s">
        <v>22</v>
      </c>
      <c r="F276" s="184" t="s">
        <v>421</v>
      </c>
      <c r="H276" s="185">
        <v>313</v>
      </c>
      <c r="I276" s="186"/>
      <c r="L276" s="182"/>
      <c r="M276" s="187"/>
      <c r="N276" s="188"/>
      <c r="O276" s="188"/>
      <c r="P276" s="188"/>
      <c r="Q276" s="188"/>
      <c r="R276" s="188"/>
      <c r="S276" s="188"/>
      <c r="T276" s="189"/>
      <c r="AT276" s="190" t="s">
        <v>148</v>
      </c>
      <c r="AU276" s="190" t="s">
        <v>82</v>
      </c>
      <c r="AV276" s="11" t="s">
        <v>82</v>
      </c>
      <c r="AW276" s="11" t="s">
        <v>38</v>
      </c>
      <c r="AX276" s="11" t="s">
        <v>23</v>
      </c>
      <c r="AY276" s="190" t="s">
        <v>123</v>
      </c>
    </row>
    <row r="277" spans="2:65" s="1" customFormat="1" ht="31.5" customHeight="1">
      <c r="B277" s="165"/>
      <c r="C277" s="166" t="s">
        <v>448</v>
      </c>
      <c r="D277" s="166" t="s">
        <v>125</v>
      </c>
      <c r="E277" s="167" t="s">
        <v>449</v>
      </c>
      <c r="F277" s="168" t="s">
        <v>450</v>
      </c>
      <c r="G277" s="169" t="s">
        <v>128</v>
      </c>
      <c r="H277" s="170">
        <v>19590</v>
      </c>
      <c r="I277" s="171"/>
      <c r="J277" s="172">
        <f>ROUND(I277*H277,2)</f>
        <v>0</v>
      </c>
      <c r="K277" s="168" t="s">
        <v>129</v>
      </c>
      <c r="L277" s="34"/>
      <c r="M277" s="173" t="s">
        <v>22</v>
      </c>
      <c r="N277" s="174" t="s">
        <v>46</v>
      </c>
      <c r="O277" s="35"/>
      <c r="P277" s="175">
        <f>O277*H277</f>
        <v>0</v>
      </c>
      <c r="Q277" s="175">
        <v>0</v>
      </c>
      <c r="R277" s="175">
        <f>Q277*H277</f>
        <v>0</v>
      </c>
      <c r="S277" s="175">
        <v>0</v>
      </c>
      <c r="T277" s="176">
        <f>S277*H277</f>
        <v>0</v>
      </c>
      <c r="AR277" s="17" t="s">
        <v>130</v>
      </c>
      <c r="AT277" s="17" t="s">
        <v>125</v>
      </c>
      <c r="AU277" s="17" t="s">
        <v>82</v>
      </c>
      <c r="AY277" s="17" t="s">
        <v>123</v>
      </c>
      <c r="BE277" s="177">
        <f>IF(N277="základní",J277,0)</f>
        <v>0</v>
      </c>
      <c r="BF277" s="177">
        <f>IF(N277="snížená",J277,0)</f>
        <v>0</v>
      </c>
      <c r="BG277" s="177">
        <f>IF(N277="zákl. přenesená",J277,0)</f>
        <v>0</v>
      </c>
      <c r="BH277" s="177">
        <f>IF(N277="sníž. přenesená",J277,0)</f>
        <v>0</v>
      </c>
      <c r="BI277" s="177">
        <f>IF(N277="nulová",J277,0)</f>
        <v>0</v>
      </c>
      <c r="BJ277" s="17" t="s">
        <v>23</v>
      </c>
      <c r="BK277" s="177">
        <f>ROUND(I277*H277,2)</f>
        <v>0</v>
      </c>
      <c r="BL277" s="17" t="s">
        <v>130</v>
      </c>
      <c r="BM277" s="17" t="s">
        <v>451</v>
      </c>
    </row>
    <row r="278" spans="2:47" s="1" customFormat="1" ht="27">
      <c r="B278" s="34"/>
      <c r="D278" s="180" t="s">
        <v>132</v>
      </c>
      <c r="F278" s="181" t="s">
        <v>452</v>
      </c>
      <c r="I278" s="139"/>
      <c r="L278" s="34"/>
      <c r="M278" s="63"/>
      <c r="N278" s="35"/>
      <c r="O278" s="35"/>
      <c r="P278" s="35"/>
      <c r="Q278" s="35"/>
      <c r="R278" s="35"/>
      <c r="S278" s="35"/>
      <c r="T278" s="64"/>
      <c r="AT278" s="17" t="s">
        <v>132</v>
      </c>
      <c r="AU278" s="17" t="s">
        <v>82</v>
      </c>
    </row>
    <row r="279" spans="2:51" s="11" customFormat="1" ht="13.5">
      <c r="B279" s="182"/>
      <c r="D279" s="178" t="s">
        <v>148</v>
      </c>
      <c r="E279" s="183" t="s">
        <v>22</v>
      </c>
      <c r="F279" s="184" t="s">
        <v>453</v>
      </c>
      <c r="H279" s="185">
        <v>19590</v>
      </c>
      <c r="I279" s="186"/>
      <c r="L279" s="182"/>
      <c r="M279" s="187"/>
      <c r="N279" s="188"/>
      <c r="O279" s="188"/>
      <c r="P279" s="188"/>
      <c r="Q279" s="188"/>
      <c r="R279" s="188"/>
      <c r="S279" s="188"/>
      <c r="T279" s="189"/>
      <c r="AT279" s="190" t="s">
        <v>148</v>
      </c>
      <c r="AU279" s="190" t="s">
        <v>82</v>
      </c>
      <c r="AV279" s="11" t="s">
        <v>82</v>
      </c>
      <c r="AW279" s="11" t="s">
        <v>38</v>
      </c>
      <c r="AX279" s="11" t="s">
        <v>23</v>
      </c>
      <c r="AY279" s="190" t="s">
        <v>123</v>
      </c>
    </row>
    <row r="280" spans="2:65" s="1" customFormat="1" ht="31.5" customHeight="1">
      <c r="B280" s="165"/>
      <c r="C280" s="166" t="s">
        <v>454</v>
      </c>
      <c r="D280" s="166" t="s">
        <v>125</v>
      </c>
      <c r="E280" s="167" t="s">
        <v>455</v>
      </c>
      <c r="F280" s="168" t="s">
        <v>456</v>
      </c>
      <c r="G280" s="169" t="s">
        <v>128</v>
      </c>
      <c r="H280" s="170">
        <v>313</v>
      </c>
      <c r="I280" s="171"/>
      <c r="J280" s="172">
        <f>ROUND(I280*H280,2)</f>
        <v>0</v>
      </c>
      <c r="K280" s="168" t="s">
        <v>129</v>
      </c>
      <c r="L280" s="34"/>
      <c r="M280" s="173" t="s">
        <v>22</v>
      </c>
      <c r="N280" s="174" t="s">
        <v>46</v>
      </c>
      <c r="O280" s="35"/>
      <c r="P280" s="175">
        <f>O280*H280</f>
        <v>0</v>
      </c>
      <c r="Q280" s="175">
        <v>0</v>
      </c>
      <c r="R280" s="175">
        <f>Q280*H280</f>
        <v>0</v>
      </c>
      <c r="S280" s="175">
        <v>0</v>
      </c>
      <c r="T280" s="176">
        <f>S280*H280</f>
        <v>0</v>
      </c>
      <c r="AR280" s="17" t="s">
        <v>130</v>
      </c>
      <c r="AT280" s="17" t="s">
        <v>125</v>
      </c>
      <c r="AU280" s="17" t="s">
        <v>82</v>
      </c>
      <c r="AY280" s="17" t="s">
        <v>123</v>
      </c>
      <c r="BE280" s="177">
        <f>IF(N280="základní",J280,0)</f>
        <v>0</v>
      </c>
      <c r="BF280" s="177">
        <f>IF(N280="snížená",J280,0)</f>
        <v>0</v>
      </c>
      <c r="BG280" s="177">
        <f>IF(N280="zákl. přenesená",J280,0)</f>
        <v>0</v>
      </c>
      <c r="BH280" s="177">
        <f>IF(N280="sníž. přenesená",J280,0)</f>
        <v>0</v>
      </c>
      <c r="BI280" s="177">
        <f>IF(N280="nulová",J280,0)</f>
        <v>0</v>
      </c>
      <c r="BJ280" s="17" t="s">
        <v>23</v>
      </c>
      <c r="BK280" s="177">
        <f>ROUND(I280*H280,2)</f>
        <v>0</v>
      </c>
      <c r="BL280" s="17" t="s">
        <v>130</v>
      </c>
      <c r="BM280" s="17" t="s">
        <v>457</v>
      </c>
    </row>
    <row r="281" spans="2:47" s="1" customFormat="1" ht="27">
      <c r="B281" s="34"/>
      <c r="D281" s="180" t="s">
        <v>132</v>
      </c>
      <c r="F281" s="181" t="s">
        <v>458</v>
      </c>
      <c r="I281" s="139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132</v>
      </c>
      <c r="AU281" s="17" t="s">
        <v>82</v>
      </c>
    </row>
    <row r="282" spans="2:51" s="11" customFormat="1" ht="13.5">
      <c r="B282" s="182"/>
      <c r="D282" s="178" t="s">
        <v>148</v>
      </c>
      <c r="E282" s="183" t="s">
        <v>22</v>
      </c>
      <c r="F282" s="184" t="s">
        <v>421</v>
      </c>
      <c r="H282" s="185">
        <v>313</v>
      </c>
      <c r="I282" s="186"/>
      <c r="L282" s="182"/>
      <c r="M282" s="187"/>
      <c r="N282" s="188"/>
      <c r="O282" s="188"/>
      <c r="P282" s="188"/>
      <c r="Q282" s="188"/>
      <c r="R282" s="188"/>
      <c r="S282" s="188"/>
      <c r="T282" s="189"/>
      <c r="AT282" s="190" t="s">
        <v>148</v>
      </c>
      <c r="AU282" s="190" t="s">
        <v>82</v>
      </c>
      <c r="AV282" s="11" t="s">
        <v>82</v>
      </c>
      <c r="AW282" s="11" t="s">
        <v>38</v>
      </c>
      <c r="AX282" s="11" t="s">
        <v>23</v>
      </c>
      <c r="AY282" s="190" t="s">
        <v>123</v>
      </c>
    </row>
    <row r="283" spans="2:65" s="1" customFormat="1" ht="22.5" customHeight="1">
      <c r="B283" s="165"/>
      <c r="C283" s="166" t="s">
        <v>459</v>
      </c>
      <c r="D283" s="166" t="s">
        <v>125</v>
      </c>
      <c r="E283" s="167" t="s">
        <v>460</v>
      </c>
      <c r="F283" s="168" t="s">
        <v>461</v>
      </c>
      <c r="G283" s="169" t="s">
        <v>128</v>
      </c>
      <c r="H283" s="170">
        <v>19590</v>
      </c>
      <c r="I283" s="171"/>
      <c r="J283" s="172">
        <f>ROUND(I283*H283,2)</f>
        <v>0</v>
      </c>
      <c r="K283" s="168" t="s">
        <v>129</v>
      </c>
      <c r="L283" s="34"/>
      <c r="M283" s="173" t="s">
        <v>22</v>
      </c>
      <c r="N283" s="174" t="s">
        <v>46</v>
      </c>
      <c r="O283" s="35"/>
      <c r="P283" s="175">
        <f>O283*H283</f>
        <v>0</v>
      </c>
      <c r="Q283" s="175">
        <v>0</v>
      </c>
      <c r="R283" s="175">
        <f>Q283*H283</f>
        <v>0</v>
      </c>
      <c r="S283" s="175">
        <v>0</v>
      </c>
      <c r="T283" s="176">
        <f>S283*H283</f>
        <v>0</v>
      </c>
      <c r="AR283" s="17" t="s">
        <v>130</v>
      </c>
      <c r="AT283" s="17" t="s">
        <v>125</v>
      </c>
      <c r="AU283" s="17" t="s">
        <v>82</v>
      </c>
      <c r="AY283" s="17" t="s">
        <v>123</v>
      </c>
      <c r="BE283" s="177">
        <f>IF(N283="základní",J283,0)</f>
        <v>0</v>
      </c>
      <c r="BF283" s="177">
        <f>IF(N283="snížená",J283,0)</f>
        <v>0</v>
      </c>
      <c r="BG283" s="177">
        <f>IF(N283="zákl. přenesená",J283,0)</f>
        <v>0</v>
      </c>
      <c r="BH283" s="177">
        <f>IF(N283="sníž. přenesená",J283,0)</f>
        <v>0</v>
      </c>
      <c r="BI283" s="177">
        <f>IF(N283="nulová",J283,0)</f>
        <v>0</v>
      </c>
      <c r="BJ283" s="17" t="s">
        <v>23</v>
      </c>
      <c r="BK283" s="177">
        <f>ROUND(I283*H283,2)</f>
        <v>0</v>
      </c>
      <c r="BL283" s="17" t="s">
        <v>130</v>
      </c>
      <c r="BM283" s="17" t="s">
        <v>462</v>
      </c>
    </row>
    <row r="284" spans="2:47" s="1" customFormat="1" ht="27">
      <c r="B284" s="34"/>
      <c r="D284" s="180" t="s">
        <v>132</v>
      </c>
      <c r="F284" s="181" t="s">
        <v>463</v>
      </c>
      <c r="I284" s="139"/>
      <c r="L284" s="34"/>
      <c r="M284" s="63"/>
      <c r="N284" s="35"/>
      <c r="O284" s="35"/>
      <c r="P284" s="35"/>
      <c r="Q284" s="35"/>
      <c r="R284" s="35"/>
      <c r="S284" s="35"/>
      <c r="T284" s="64"/>
      <c r="AT284" s="17" t="s">
        <v>132</v>
      </c>
      <c r="AU284" s="17" t="s">
        <v>82</v>
      </c>
    </row>
    <row r="285" spans="2:63" s="10" customFormat="1" ht="29.25" customHeight="1">
      <c r="B285" s="151"/>
      <c r="D285" s="162" t="s">
        <v>74</v>
      </c>
      <c r="E285" s="163" t="s">
        <v>169</v>
      </c>
      <c r="F285" s="163" t="s">
        <v>464</v>
      </c>
      <c r="I285" s="154"/>
      <c r="J285" s="164">
        <f>BK285</f>
        <v>0</v>
      </c>
      <c r="L285" s="151"/>
      <c r="M285" s="156"/>
      <c r="N285" s="157"/>
      <c r="O285" s="157"/>
      <c r="P285" s="158">
        <f>SUM(P286:P288)</f>
        <v>0</v>
      </c>
      <c r="Q285" s="157"/>
      <c r="R285" s="158">
        <f>SUM(R286:R288)</f>
        <v>0</v>
      </c>
      <c r="S285" s="157"/>
      <c r="T285" s="159">
        <f>SUM(T286:T288)</f>
        <v>0</v>
      </c>
      <c r="AR285" s="152" t="s">
        <v>23</v>
      </c>
      <c r="AT285" s="160" t="s">
        <v>74</v>
      </c>
      <c r="AU285" s="160" t="s">
        <v>23</v>
      </c>
      <c r="AY285" s="152" t="s">
        <v>123</v>
      </c>
      <c r="BK285" s="161">
        <f>SUM(BK286:BK288)</f>
        <v>0</v>
      </c>
    </row>
    <row r="286" spans="2:65" s="1" customFormat="1" ht="22.5" customHeight="1">
      <c r="B286" s="165"/>
      <c r="C286" s="166" t="s">
        <v>465</v>
      </c>
      <c r="D286" s="166" t="s">
        <v>125</v>
      </c>
      <c r="E286" s="167" t="s">
        <v>466</v>
      </c>
      <c r="F286" s="168" t="s">
        <v>467</v>
      </c>
      <c r="G286" s="169" t="s">
        <v>468</v>
      </c>
      <c r="H286" s="170">
        <v>20</v>
      </c>
      <c r="I286" s="171"/>
      <c r="J286" s="172">
        <f>ROUND(I286*H286,2)</f>
        <v>0</v>
      </c>
      <c r="K286" s="168" t="s">
        <v>22</v>
      </c>
      <c r="L286" s="34"/>
      <c r="M286" s="173" t="s">
        <v>22</v>
      </c>
      <c r="N286" s="174" t="s">
        <v>46</v>
      </c>
      <c r="O286" s="35"/>
      <c r="P286" s="175">
        <f>O286*H286</f>
        <v>0</v>
      </c>
      <c r="Q286" s="175">
        <v>0</v>
      </c>
      <c r="R286" s="175">
        <f>Q286*H286</f>
        <v>0</v>
      </c>
      <c r="S286" s="175">
        <v>0</v>
      </c>
      <c r="T286" s="176">
        <f>S286*H286</f>
        <v>0</v>
      </c>
      <c r="AR286" s="17" t="s">
        <v>130</v>
      </c>
      <c r="AT286" s="17" t="s">
        <v>125</v>
      </c>
      <c r="AU286" s="17" t="s">
        <v>82</v>
      </c>
      <c r="AY286" s="17" t="s">
        <v>123</v>
      </c>
      <c r="BE286" s="177">
        <f>IF(N286="základní",J286,0)</f>
        <v>0</v>
      </c>
      <c r="BF286" s="177">
        <f>IF(N286="snížená",J286,0)</f>
        <v>0</v>
      </c>
      <c r="BG286" s="177">
        <f>IF(N286="zákl. přenesená",J286,0)</f>
        <v>0</v>
      </c>
      <c r="BH286" s="177">
        <f>IF(N286="sníž. přenesená",J286,0)</f>
        <v>0</v>
      </c>
      <c r="BI286" s="177">
        <f>IF(N286="nulová",J286,0)</f>
        <v>0</v>
      </c>
      <c r="BJ286" s="17" t="s">
        <v>23</v>
      </c>
      <c r="BK286" s="177">
        <f>ROUND(I286*H286,2)</f>
        <v>0</v>
      </c>
      <c r="BL286" s="17" t="s">
        <v>130</v>
      </c>
      <c r="BM286" s="17" t="s">
        <v>469</v>
      </c>
    </row>
    <row r="287" spans="2:47" s="1" customFormat="1" ht="13.5">
      <c r="B287" s="34"/>
      <c r="D287" s="180" t="s">
        <v>132</v>
      </c>
      <c r="F287" s="181" t="s">
        <v>470</v>
      </c>
      <c r="I287" s="139"/>
      <c r="L287" s="34"/>
      <c r="M287" s="63"/>
      <c r="N287" s="35"/>
      <c r="O287" s="35"/>
      <c r="P287" s="35"/>
      <c r="Q287" s="35"/>
      <c r="R287" s="35"/>
      <c r="S287" s="35"/>
      <c r="T287" s="64"/>
      <c r="AT287" s="17" t="s">
        <v>132</v>
      </c>
      <c r="AU287" s="17" t="s">
        <v>82</v>
      </c>
    </row>
    <row r="288" spans="2:51" s="11" customFormat="1" ht="13.5">
      <c r="B288" s="182"/>
      <c r="D288" s="180" t="s">
        <v>148</v>
      </c>
      <c r="E288" s="190" t="s">
        <v>22</v>
      </c>
      <c r="F288" s="191" t="s">
        <v>471</v>
      </c>
      <c r="H288" s="192">
        <v>20</v>
      </c>
      <c r="I288" s="186"/>
      <c r="L288" s="182"/>
      <c r="M288" s="187"/>
      <c r="N288" s="188"/>
      <c r="O288" s="188"/>
      <c r="P288" s="188"/>
      <c r="Q288" s="188"/>
      <c r="R288" s="188"/>
      <c r="S288" s="188"/>
      <c r="T288" s="189"/>
      <c r="AT288" s="190" t="s">
        <v>148</v>
      </c>
      <c r="AU288" s="190" t="s">
        <v>82</v>
      </c>
      <c r="AV288" s="11" t="s">
        <v>82</v>
      </c>
      <c r="AW288" s="11" t="s">
        <v>38</v>
      </c>
      <c r="AX288" s="11" t="s">
        <v>23</v>
      </c>
      <c r="AY288" s="190" t="s">
        <v>123</v>
      </c>
    </row>
    <row r="289" spans="2:63" s="10" customFormat="1" ht="29.25" customHeight="1">
      <c r="B289" s="151"/>
      <c r="D289" s="162" t="s">
        <v>74</v>
      </c>
      <c r="E289" s="163" t="s">
        <v>175</v>
      </c>
      <c r="F289" s="163" t="s">
        <v>472</v>
      </c>
      <c r="I289" s="154"/>
      <c r="J289" s="164">
        <f>BK289</f>
        <v>0</v>
      </c>
      <c r="L289" s="151"/>
      <c r="M289" s="156"/>
      <c r="N289" s="157"/>
      <c r="O289" s="157"/>
      <c r="P289" s="158">
        <f>SUM(P290:P379)</f>
        <v>0</v>
      </c>
      <c r="Q289" s="157"/>
      <c r="R289" s="158">
        <f>SUM(R290:R379)</f>
        <v>880.9100729660001</v>
      </c>
      <c r="S289" s="157"/>
      <c r="T289" s="159">
        <f>SUM(T290:T379)</f>
        <v>96.588</v>
      </c>
      <c r="AR289" s="152" t="s">
        <v>23</v>
      </c>
      <c r="AT289" s="160" t="s">
        <v>74</v>
      </c>
      <c r="AU289" s="160" t="s">
        <v>23</v>
      </c>
      <c r="AY289" s="152" t="s">
        <v>123</v>
      </c>
      <c r="BK289" s="161">
        <f>SUM(BK290:BK379)</f>
        <v>0</v>
      </c>
    </row>
    <row r="290" spans="2:65" s="1" customFormat="1" ht="31.5" customHeight="1">
      <c r="B290" s="165"/>
      <c r="C290" s="166" t="s">
        <v>473</v>
      </c>
      <c r="D290" s="166" t="s">
        <v>125</v>
      </c>
      <c r="E290" s="167" t="s">
        <v>474</v>
      </c>
      <c r="F290" s="168" t="s">
        <v>475</v>
      </c>
      <c r="G290" s="169" t="s">
        <v>476</v>
      </c>
      <c r="H290" s="170">
        <v>281</v>
      </c>
      <c r="I290" s="171"/>
      <c r="J290" s="172">
        <f>ROUND(I290*H290,2)</f>
        <v>0</v>
      </c>
      <c r="K290" s="168" t="s">
        <v>22</v>
      </c>
      <c r="L290" s="34"/>
      <c r="M290" s="173" t="s">
        <v>22</v>
      </c>
      <c r="N290" s="174" t="s">
        <v>46</v>
      </c>
      <c r="O290" s="35"/>
      <c r="P290" s="175">
        <f>O290*H290</f>
        <v>0</v>
      </c>
      <c r="Q290" s="175">
        <v>0.0283</v>
      </c>
      <c r="R290" s="175">
        <f>Q290*H290</f>
        <v>7.952299999999999</v>
      </c>
      <c r="S290" s="175">
        <v>0</v>
      </c>
      <c r="T290" s="176">
        <f>S290*H290</f>
        <v>0</v>
      </c>
      <c r="AR290" s="17" t="s">
        <v>130</v>
      </c>
      <c r="AT290" s="17" t="s">
        <v>125</v>
      </c>
      <c r="AU290" s="17" t="s">
        <v>82</v>
      </c>
      <c r="AY290" s="17" t="s">
        <v>123</v>
      </c>
      <c r="BE290" s="177">
        <f>IF(N290="základní",J290,0)</f>
        <v>0</v>
      </c>
      <c r="BF290" s="177">
        <f>IF(N290="snížená",J290,0)</f>
        <v>0</v>
      </c>
      <c r="BG290" s="177">
        <f>IF(N290="zákl. přenesená",J290,0)</f>
        <v>0</v>
      </c>
      <c r="BH290" s="177">
        <f>IF(N290="sníž. přenesená",J290,0)</f>
        <v>0</v>
      </c>
      <c r="BI290" s="177">
        <f>IF(N290="nulová",J290,0)</f>
        <v>0</v>
      </c>
      <c r="BJ290" s="17" t="s">
        <v>23</v>
      </c>
      <c r="BK290" s="177">
        <f>ROUND(I290*H290,2)</f>
        <v>0</v>
      </c>
      <c r="BL290" s="17" t="s">
        <v>130</v>
      </c>
      <c r="BM290" s="17" t="s">
        <v>477</v>
      </c>
    </row>
    <row r="291" spans="2:47" s="1" customFormat="1" ht="27">
      <c r="B291" s="34"/>
      <c r="D291" s="180" t="s">
        <v>132</v>
      </c>
      <c r="F291" s="181" t="s">
        <v>478</v>
      </c>
      <c r="I291" s="139"/>
      <c r="L291" s="34"/>
      <c r="M291" s="63"/>
      <c r="N291" s="35"/>
      <c r="O291" s="35"/>
      <c r="P291" s="35"/>
      <c r="Q291" s="35"/>
      <c r="R291" s="35"/>
      <c r="S291" s="35"/>
      <c r="T291" s="64"/>
      <c r="AT291" s="17" t="s">
        <v>132</v>
      </c>
      <c r="AU291" s="17" t="s">
        <v>82</v>
      </c>
    </row>
    <row r="292" spans="2:51" s="11" customFormat="1" ht="13.5">
      <c r="B292" s="182"/>
      <c r="D292" s="178" t="s">
        <v>148</v>
      </c>
      <c r="E292" s="183" t="s">
        <v>22</v>
      </c>
      <c r="F292" s="184" t="s">
        <v>479</v>
      </c>
      <c r="H292" s="185">
        <v>281</v>
      </c>
      <c r="I292" s="186"/>
      <c r="L292" s="182"/>
      <c r="M292" s="187"/>
      <c r="N292" s="188"/>
      <c r="O292" s="188"/>
      <c r="P292" s="188"/>
      <c r="Q292" s="188"/>
      <c r="R292" s="188"/>
      <c r="S292" s="188"/>
      <c r="T292" s="189"/>
      <c r="AT292" s="190" t="s">
        <v>148</v>
      </c>
      <c r="AU292" s="190" t="s">
        <v>82</v>
      </c>
      <c r="AV292" s="11" t="s">
        <v>82</v>
      </c>
      <c r="AW292" s="11" t="s">
        <v>38</v>
      </c>
      <c r="AX292" s="11" t="s">
        <v>75</v>
      </c>
      <c r="AY292" s="190" t="s">
        <v>123</v>
      </c>
    </row>
    <row r="293" spans="2:65" s="1" customFormat="1" ht="31.5" customHeight="1">
      <c r="B293" s="165"/>
      <c r="C293" s="166" t="s">
        <v>480</v>
      </c>
      <c r="D293" s="166" t="s">
        <v>125</v>
      </c>
      <c r="E293" s="167" t="s">
        <v>481</v>
      </c>
      <c r="F293" s="168" t="s">
        <v>482</v>
      </c>
      <c r="G293" s="169" t="s">
        <v>476</v>
      </c>
      <c r="H293" s="170">
        <v>72</v>
      </c>
      <c r="I293" s="171"/>
      <c r="J293" s="172">
        <f>ROUND(I293*H293,2)</f>
        <v>0</v>
      </c>
      <c r="K293" s="168" t="s">
        <v>129</v>
      </c>
      <c r="L293" s="34"/>
      <c r="M293" s="173" t="s">
        <v>22</v>
      </c>
      <c r="N293" s="174" t="s">
        <v>46</v>
      </c>
      <c r="O293" s="35"/>
      <c r="P293" s="175">
        <f>O293*H293</f>
        <v>0</v>
      </c>
      <c r="Q293" s="175">
        <v>0.0396</v>
      </c>
      <c r="R293" s="175">
        <f>Q293*H293</f>
        <v>2.8512000000000004</v>
      </c>
      <c r="S293" s="175">
        <v>0</v>
      </c>
      <c r="T293" s="176">
        <f>S293*H293</f>
        <v>0</v>
      </c>
      <c r="AR293" s="17" t="s">
        <v>130</v>
      </c>
      <c r="AT293" s="17" t="s">
        <v>125</v>
      </c>
      <c r="AU293" s="17" t="s">
        <v>82</v>
      </c>
      <c r="AY293" s="17" t="s">
        <v>123</v>
      </c>
      <c r="BE293" s="177">
        <f>IF(N293="základní",J293,0)</f>
        <v>0</v>
      </c>
      <c r="BF293" s="177">
        <f>IF(N293="snížená",J293,0)</f>
        <v>0</v>
      </c>
      <c r="BG293" s="177">
        <f>IF(N293="zákl. přenesená",J293,0)</f>
        <v>0</v>
      </c>
      <c r="BH293" s="177">
        <f>IF(N293="sníž. přenesená",J293,0)</f>
        <v>0</v>
      </c>
      <c r="BI293" s="177">
        <f>IF(N293="nulová",J293,0)</f>
        <v>0</v>
      </c>
      <c r="BJ293" s="17" t="s">
        <v>23</v>
      </c>
      <c r="BK293" s="177">
        <f>ROUND(I293*H293,2)</f>
        <v>0</v>
      </c>
      <c r="BL293" s="17" t="s">
        <v>130</v>
      </c>
      <c r="BM293" s="17" t="s">
        <v>483</v>
      </c>
    </row>
    <row r="294" spans="2:47" s="1" customFormat="1" ht="13.5">
      <c r="B294" s="34"/>
      <c r="D294" s="180" t="s">
        <v>132</v>
      </c>
      <c r="F294" s="181" t="s">
        <v>484</v>
      </c>
      <c r="I294" s="139"/>
      <c r="L294" s="34"/>
      <c r="M294" s="63"/>
      <c r="N294" s="35"/>
      <c r="O294" s="35"/>
      <c r="P294" s="35"/>
      <c r="Q294" s="35"/>
      <c r="R294" s="35"/>
      <c r="S294" s="35"/>
      <c r="T294" s="64"/>
      <c r="AT294" s="17" t="s">
        <v>132</v>
      </c>
      <c r="AU294" s="17" t="s">
        <v>82</v>
      </c>
    </row>
    <row r="295" spans="2:51" s="11" customFormat="1" ht="13.5">
      <c r="B295" s="182"/>
      <c r="D295" s="178" t="s">
        <v>148</v>
      </c>
      <c r="E295" s="183" t="s">
        <v>22</v>
      </c>
      <c r="F295" s="184" t="s">
        <v>485</v>
      </c>
      <c r="H295" s="185">
        <v>72</v>
      </c>
      <c r="I295" s="186"/>
      <c r="L295" s="182"/>
      <c r="M295" s="187"/>
      <c r="N295" s="188"/>
      <c r="O295" s="188"/>
      <c r="P295" s="188"/>
      <c r="Q295" s="188"/>
      <c r="R295" s="188"/>
      <c r="S295" s="188"/>
      <c r="T295" s="189"/>
      <c r="AT295" s="190" t="s">
        <v>148</v>
      </c>
      <c r="AU295" s="190" t="s">
        <v>82</v>
      </c>
      <c r="AV295" s="11" t="s">
        <v>82</v>
      </c>
      <c r="AW295" s="11" t="s">
        <v>38</v>
      </c>
      <c r="AX295" s="11" t="s">
        <v>75</v>
      </c>
      <c r="AY295" s="190" t="s">
        <v>123</v>
      </c>
    </row>
    <row r="296" spans="2:65" s="1" customFormat="1" ht="22.5" customHeight="1">
      <c r="B296" s="165"/>
      <c r="C296" s="166" t="s">
        <v>486</v>
      </c>
      <c r="D296" s="166" t="s">
        <v>125</v>
      </c>
      <c r="E296" s="167" t="s">
        <v>487</v>
      </c>
      <c r="F296" s="168" t="s">
        <v>488</v>
      </c>
      <c r="G296" s="169" t="s">
        <v>468</v>
      </c>
      <c r="H296" s="170">
        <v>72</v>
      </c>
      <c r="I296" s="171"/>
      <c r="J296" s="172">
        <f>ROUND(I296*H296,2)</f>
        <v>0</v>
      </c>
      <c r="K296" s="168" t="s">
        <v>129</v>
      </c>
      <c r="L296" s="34"/>
      <c r="M296" s="173" t="s">
        <v>22</v>
      </c>
      <c r="N296" s="174" t="s">
        <v>46</v>
      </c>
      <c r="O296" s="35"/>
      <c r="P296" s="175">
        <f>O296*H296</f>
        <v>0</v>
      </c>
      <c r="Q296" s="175">
        <v>0</v>
      </c>
      <c r="R296" s="175">
        <f>Q296*H296</f>
        <v>0</v>
      </c>
      <c r="S296" s="175">
        <v>0</v>
      </c>
      <c r="T296" s="176">
        <f>S296*H296</f>
        <v>0</v>
      </c>
      <c r="AR296" s="17" t="s">
        <v>130</v>
      </c>
      <c r="AT296" s="17" t="s">
        <v>125</v>
      </c>
      <c r="AU296" s="17" t="s">
        <v>82</v>
      </c>
      <c r="AY296" s="17" t="s">
        <v>123</v>
      </c>
      <c r="BE296" s="177">
        <f>IF(N296="základní",J296,0)</f>
        <v>0</v>
      </c>
      <c r="BF296" s="177">
        <f>IF(N296="snížená",J296,0)</f>
        <v>0</v>
      </c>
      <c r="BG296" s="177">
        <f>IF(N296="zákl. přenesená",J296,0)</f>
        <v>0</v>
      </c>
      <c r="BH296" s="177">
        <f>IF(N296="sníž. přenesená",J296,0)</f>
        <v>0</v>
      </c>
      <c r="BI296" s="177">
        <f>IF(N296="nulová",J296,0)</f>
        <v>0</v>
      </c>
      <c r="BJ296" s="17" t="s">
        <v>23</v>
      </c>
      <c r="BK296" s="177">
        <f>ROUND(I296*H296,2)</f>
        <v>0</v>
      </c>
      <c r="BL296" s="17" t="s">
        <v>130</v>
      </c>
      <c r="BM296" s="17" t="s">
        <v>489</v>
      </c>
    </row>
    <row r="297" spans="2:47" s="1" customFormat="1" ht="27">
      <c r="B297" s="34"/>
      <c r="D297" s="178" t="s">
        <v>132</v>
      </c>
      <c r="F297" s="179" t="s">
        <v>490</v>
      </c>
      <c r="I297" s="139"/>
      <c r="L297" s="34"/>
      <c r="M297" s="63"/>
      <c r="N297" s="35"/>
      <c r="O297" s="35"/>
      <c r="P297" s="35"/>
      <c r="Q297" s="35"/>
      <c r="R297" s="35"/>
      <c r="S297" s="35"/>
      <c r="T297" s="64"/>
      <c r="AT297" s="17" t="s">
        <v>132</v>
      </c>
      <c r="AU297" s="17" t="s">
        <v>82</v>
      </c>
    </row>
    <row r="298" spans="2:65" s="1" customFormat="1" ht="22.5" customHeight="1">
      <c r="B298" s="165"/>
      <c r="C298" s="210" t="s">
        <v>491</v>
      </c>
      <c r="D298" s="210" t="s">
        <v>288</v>
      </c>
      <c r="E298" s="211" t="s">
        <v>492</v>
      </c>
      <c r="F298" s="212" t="s">
        <v>493</v>
      </c>
      <c r="G298" s="213" t="s">
        <v>468</v>
      </c>
      <c r="H298" s="214">
        <v>72</v>
      </c>
      <c r="I298" s="215"/>
      <c r="J298" s="216">
        <f>ROUND(I298*H298,2)</f>
        <v>0</v>
      </c>
      <c r="K298" s="212" t="s">
        <v>129</v>
      </c>
      <c r="L298" s="217"/>
      <c r="M298" s="218" t="s">
        <v>22</v>
      </c>
      <c r="N298" s="219" t="s">
        <v>46</v>
      </c>
      <c r="O298" s="35"/>
      <c r="P298" s="175">
        <f>O298*H298</f>
        <v>0</v>
      </c>
      <c r="Q298" s="175">
        <v>0.0022</v>
      </c>
      <c r="R298" s="175">
        <f>Q298*H298</f>
        <v>0.1584</v>
      </c>
      <c r="S298" s="175">
        <v>0</v>
      </c>
      <c r="T298" s="176">
        <f>S298*H298</f>
        <v>0</v>
      </c>
      <c r="AR298" s="17" t="s">
        <v>169</v>
      </c>
      <c r="AT298" s="17" t="s">
        <v>288</v>
      </c>
      <c r="AU298" s="17" t="s">
        <v>82</v>
      </c>
      <c r="AY298" s="17" t="s">
        <v>123</v>
      </c>
      <c r="BE298" s="177">
        <f>IF(N298="základní",J298,0)</f>
        <v>0</v>
      </c>
      <c r="BF298" s="177">
        <f>IF(N298="snížená",J298,0)</f>
        <v>0</v>
      </c>
      <c r="BG298" s="177">
        <f>IF(N298="zákl. přenesená",J298,0)</f>
        <v>0</v>
      </c>
      <c r="BH298" s="177">
        <f>IF(N298="sníž. přenesená",J298,0)</f>
        <v>0</v>
      </c>
      <c r="BI298" s="177">
        <f>IF(N298="nulová",J298,0)</f>
        <v>0</v>
      </c>
      <c r="BJ298" s="17" t="s">
        <v>23</v>
      </c>
      <c r="BK298" s="177">
        <f>ROUND(I298*H298,2)</f>
        <v>0</v>
      </c>
      <c r="BL298" s="17" t="s">
        <v>130</v>
      </c>
      <c r="BM298" s="17" t="s">
        <v>494</v>
      </c>
    </row>
    <row r="299" spans="2:47" s="1" customFormat="1" ht="27">
      <c r="B299" s="34"/>
      <c r="D299" s="178" t="s">
        <v>132</v>
      </c>
      <c r="F299" s="179" t="s">
        <v>495</v>
      </c>
      <c r="I299" s="139"/>
      <c r="L299" s="34"/>
      <c r="M299" s="63"/>
      <c r="N299" s="35"/>
      <c r="O299" s="35"/>
      <c r="P299" s="35"/>
      <c r="Q299" s="35"/>
      <c r="R299" s="35"/>
      <c r="S299" s="35"/>
      <c r="T299" s="64"/>
      <c r="AT299" s="17" t="s">
        <v>132</v>
      </c>
      <c r="AU299" s="17" t="s">
        <v>82</v>
      </c>
    </row>
    <row r="300" spans="2:65" s="1" customFormat="1" ht="22.5" customHeight="1">
      <c r="B300" s="165"/>
      <c r="C300" s="166" t="s">
        <v>496</v>
      </c>
      <c r="D300" s="166" t="s">
        <v>125</v>
      </c>
      <c r="E300" s="167" t="s">
        <v>497</v>
      </c>
      <c r="F300" s="168" t="s">
        <v>498</v>
      </c>
      <c r="G300" s="169" t="s">
        <v>468</v>
      </c>
      <c r="H300" s="170">
        <v>8</v>
      </c>
      <c r="I300" s="171"/>
      <c r="J300" s="172">
        <f>ROUND(I300*H300,2)</f>
        <v>0</v>
      </c>
      <c r="K300" s="168" t="s">
        <v>129</v>
      </c>
      <c r="L300" s="34"/>
      <c r="M300" s="173" t="s">
        <v>22</v>
      </c>
      <c r="N300" s="174" t="s">
        <v>46</v>
      </c>
      <c r="O300" s="35"/>
      <c r="P300" s="175">
        <f>O300*H300</f>
        <v>0</v>
      </c>
      <c r="Q300" s="175">
        <v>0.0007</v>
      </c>
      <c r="R300" s="175">
        <f>Q300*H300</f>
        <v>0.0056</v>
      </c>
      <c r="S300" s="175">
        <v>0</v>
      </c>
      <c r="T300" s="176">
        <f>S300*H300</f>
        <v>0</v>
      </c>
      <c r="AR300" s="17" t="s">
        <v>130</v>
      </c>
      <c r="AT300" s="17" t="s">
        <v>125</v>
      </c>
      <c r="AU300" s="17" t="s">
        <v>82</v>
      </c>
      <c r="AY300" s="17" t="s">
        <v>123</v>
      </c>
      <c r="BE300" s="177">
        <f>IF(N300="základní",J300,0)</f>
        <v>0</v>
      </c>
      <c r="BF300" s="177">
        <f>IF(N300="snížená",J300,0)</f>
        <v>0</v>
      </c>
      <c r="BG300" s="177">
        <f>IF(N300="zákl. přenesená",J300,0)</f>
        <v>0</v>
      </c>
      <c r="BH300" s="177">
        <f>IF(N300="sníž. přenesená",J300,0)</f>
        <v>0</v>
      </c>
      <c r="BI300" s="177">
        <f>IF(N300="nulová",J300,0)</f>
        <v>0</v>
      </c>
      <c r="BJ300" s="17" t="s">
        <v>23</v>
      </c>
      <c r="BK300" s="177">
        <f>ROUND(I300*H300,2)</f>
        <v>0</v>
      </c>
      <c r="BL300" s="17" t="s">
        <v>130</v>
      </c>
      <c r="BM300" s="17" t="s">
        <v>499</v>
      </c>
    </row>
    <row r="301" spans="2:47" s="1" customFormat="1" ht="13.5">
      <c r="B301" s="34"/>
      <c r="D301" s="178" t="s">
        <v>132</v>
      </c>
      <c r="F301" s="179" t="s">
        <v>500</v>
      </c>
      <c r="I301" s="139"/>
      <c r="L301" s="34"/>
      <c r="M301" s="63"/>
      <c r="N301" s="35"/>
      <c r="O301" s="35"/>
      <c r="P301" s="35"/>
      <c r="Q301" s="35"/>
      <c r="R301" s="35"/>
      <c r="S301" s="35"/>
      <c r="T301" s="64"/>
      <c r="AT301" s="17" t="s">
        <v>132</v>
      </c>
      <c r="AU301" s="17" t="s">
        <v>82</v>
      </c>
    </row>
    <row r="302" spans="2:65" s="1" customFormat="1" ht="22.5" customHeight="1">
      <c r="B302" s="165"/>
      <c r="C302" s="210" t="s">
        <v>501</v>
      </c>
      <c r="D302" s="210" t="s">
        <v>288</v>
      </c>
      <c r="E302" s="211" t="s">
        <v>502</v>
      </c>
      <c r="F302" s="212" t="s">
        <v>503</v>
      </c>
      <c r="G302" s="213" t="s">
        <v>468</v>
      </c>
      <c r="H302" s="214">
        <v>8</v>
      </c>
      <c r="I302" s="215"/>
      <c r="J302" s="216">
        <f>ROUND(I302*H302,2)</f>
        <v>0</v>
      </c>
      <c r="K302" s="212" t="s">
        <v>22</v>
      </c>
      <c r="L302" s="217"/>
      <c r="M302" s="218" t="s">
        <v>22</v>
      </c>
      <c r="N302" s="219" t="s">
        <v>46</v>
      </c>
      <c r="O302" s="35"/>
      <c r="P302" s="175">
        <f>O302*H302</f>
        <v>0</v>
      </c>
      <c r="Q302" s="175">
        <v>0.004</v>
      </c>
      <c r="R302" s="175">
        <f>Q302*H302</f>
        <v>0.032</v>
      </c>
      <c r="S302" s="175">
        <v>0</v>
      </c>
      <c r="T302" s="176">
        <f>S302*H302</f>
        <v>0</v>
      </c>
      <c r="AR302" s="17" t="s">
        <v>169</v>
      </c>
      <c r="AT302" s="17" t="s">
        <v>288</v>
      </c>
      <c r="AU302" s="17" t="s">
        <v>82</v>
      </c>
      <c r="AY302" s="17" t="s">
        <v>123</v>
      </c>
      <c r="BE302" s="177">
        <f>IF(N302="základní",J302,0)</f>
        <v>0</v>
      </c>
      <c r="BF302" s="177">
        <f>IF(N302="snížená",J302,0)</f>
        <v>0</v>
      </c>
      <c r="BG302" s="177">
        <f>IF(N302="zákl. přenesená",J302,0)</f>
        <v>0</v>
      </c>
      <c r="BH302" s="177">
        <f>IF(N302="sníž. přenesená",J302,0)</f>
        <v>0</v>
      </c>
      <c r="BI302" s="177">
        <f>IF(N302="nulová",J302,0)</f>
        <v>0</v>
      </c>
      <c r="BJ302" s="17" t="s">
        <v>23</v>
      </c>
      <c r="BK302" s="177">
        <f>ROUND(I302*H302,2)</f>
        <v>0</v>
      </c>
      <c r="BL302" s="17" t="s">
        <v>130</v>
      </c>
      <c r="BM302" s="17" t="s">
        <v>504</v>
      </c>
    </row>
    <row r="303" spans="2:47" s="1" customFormat="1" ht="27">
      <c r="B303" s="34"/>
      <c r="D303" s="178" t="s">
        <v>132</v>
      </c>
      <c r="F303" s="179" t="s">
        <v>505</v>
      </c>
      <c r="I303" s="139"/>
      <c r="L303" s="34"/>
      <c r="M303" s="63"/>
      <c r="N303" s="35"/>
      <c r="O303" s="35"/>
      <c r="P303" s="35"/>
      <c r="Q303" s="35"/>
      <c r="R303" s="35"/>
      <c r="S303" s="35"/>
      <c r="T303" s="64"/>
      <c r="AT303" s="17" t="s">
        <v>132</v>
      </c>
      <c r="AU303" s="17" t="s">
        <v>82</v>
      </c>
    </row>
    <row r="304" spans="2:65" s="1" customFormat="1" ht="22.5" customHeight="1">
      <c r="B304" s="165"/>
      <c r="C304" s="166" t="s">
        <v>506</v>
      </c>
      <c r="D304" s="166" t="s">
        <v>125</v>
      </c>
      <c r="E304" s="167" t="s">
        <v>507</v>
      </c>
      <c r="F304" s="168" t="s">
        <v>508</v>
      </c>
      <c r="G304" s="169" t="s">
        <v>468</v>
      </c>
      <c r="H304" s="170">
        <v>6</v>
      </c>
      <c r="I304" s="171"/>
      <c r="J304" s="172">
        <f>ROUND(I304*H304,2)</f>
        <v>0</v>
      </c>
      <c r="K304" s="168" t="s">
        <v>129</v>
      </c>
      <c r="L304" s="34"/>
      <c r="M304" s="173" t="s">
        <v>22</v>
      </c>
      <c r="N304" s="174" t="s">
        <v>46</v>
      </c>
      <c r="O304" s="35"/>
      <c r="P304" s="175">
        <f>O304*H304</f>
        <v>0</v>
      </c>
      <c r="Q304" s="175">
        <v>0.112405</v>
      </c>
      <c r="R304" s="175">
        <f>Q304*H304</f>
        <v>0.6744300000000001</v>
      </c>
      <c r="S304" s="175">
        <v>0</v>
      </c>
      <c r="T304" s="176">
        <f>S304*H304</f>
        <v>0</v>
      </c>
      <c r="AR304" s="17" t="s">
        <v>130</v>
      </c>
      <c r="AT304" s="17" t="s">
        <v>125</v>
      </c>
      <c r="AU304" s="17" t="s">
        <v>82</v>
      </c>
      <c r="AY304" s="17" t="s">
        <v>123</v>
      </c>
      <c r="BE304" s="177">
        <f>IF(N304="základní",J304,0)</f>
        <v>0</v>
      </c>
      <c r="BF304" s="177">
        <f>IF(N304="snížená",J304,0)</f>
        <v>0</v>
      </c>
      <c r="BG304" s="177">
        <f>IF(N304="zákl. přenesená",J304,0)</f>
        <v>0</v>
      </c>
      <c r="BH304" s="177">
        <f>IF(N304="sníž. přenesená",J304,0)</f>
        <v>0</v>
      </c>
      <c r="BI304" s="177">
        <f>IF(N304="nulová",J304,0)</f>
        <v>0</v>
      </c>
      <c r="BJ304" s="17" t="s">
        <v>23</v>
      </c>
      <c r="BK304" s="177">
        <f>ROUND(I304*H304,2)</f>
        <v>0</v>
      </c>
      <c r="BL304" s="17" t="s">
        <v>130</v>
      </c>
      <c r="BM304" s="17" t="s">
        <v>509</v>
      </c>
    </row>
    <row r="305" spans="2:47" s="1" customFormat="1" ht="13.5">
      <c r="B305" s="34"/>
      <c r="D305" s="178" t="s">
        <v>132</v>
      </c>
      <c r="F305" s="179" t="s">
        <v>510</v>
      </c>
      <c r="I305" s="139"/>
      <c r="L305" s="34"/>
      <c r="M305" s="63"/>
      <c r="N305" s="35"/>
      <c r="O305" s="35"/>
      <c r="P305" s="35"/>
      <c r="Q305" s="35"/>
      <c r="R305" s="35"/>
      <c r="S305" s="35"/>
      <c r="T305" s="64"/>
      <c r="AT305" s="17" t="s">
        <v>132</v>
      </c>
      <c r="AU305" s="17" t="s">
        <v>82</v>
      </c>
    </row>
    <row r="306" spans="2:65" s="1" customFormat="1" ht="22.5" customHeight="1">
      <c r="B306" s="165"/>
      <c r="C306" s="210" t="s">
        <v>511</v>
      </c>
      <c r="D306" s="210" t="s">
        <v>288</v>
      </c>
      <c r="E306" s="211" t="s">
        <v>512</v>
      </c>
      <c r="F306" s="212" t="s">
        <v>513</v>
      </c>
      <c r="G306" s="213" t="s">
        <v>468</v>
      </c>
      <c r="H306" s="214">
        <v>6</v>
      </c>
      <c r="I306" s="215"/>
      <c r="J306" s="216">
        <f>ROUND(I306*H306,2)</f>
        <v>0</v>
      </c>
      <c r="K306" s="212" t="s">
        <v>129</v>
      </c>
      <c r="L306" s="217"/>
      <c r="M306" s="218" t="s">
        <v>22</v>
      </c>
      <c r="N306" s="219" t="s">
        <v>46</v>
      </c>
      <c r="O306" s="35"/>
      <c r="P306" s="175">
        <f>O306*H306</f>
        <v>0</v>
      </c>
      <c r="Q306" s="175">
        <v>0.0061</v>
      </c>
      <c r="R306" s="175">
        <f>Q306*H306</f>
        <v>0.0366</v>
      </c>
      <c r="S306" s="175">
        <v>0</v>
      </c>
      <c r="T306" s="176">
        <f>S306*H306</f>
        <v>0</v>
      </c>
      <c r="AR306" s="17" t="s">
        <v>169</v>
      </c>
      <c r="AT306" s="17" t="s">
        <v>288</v>
      </c>
      <c r="AU306" s="17" t="s">
        <v>82</v>
      </c>
      <c r="AY306" s="17" t="s">
        <v>123</v>
      </c>
      <c r="BE306" s="177">
        <f>IF(N306="základní",J306,0)</f>
        <v>0</v>
      </c>
      <c r="BF306" s="177">
        <f>IF(N306="snížená",J306,0)</f>
        <v>0</v>
      </c>
      <c r="BG306" s="177">
        <f>IF(N306="zákl. přenesená",J306,0)</f>
        <v>0</v>
      </c>
      <c r="BH306" s="177">
        <f>IF(N306="sníž. přenesená",J306,0)</f>
        <v>0</v>
      </c>
      <c r="BI306" s="177">
        <f>IF(N306="nulová",J306,0)</f>
        <v>0</v>
      </c>
      <c r="BJ306" s="17" t="s">
        <v>23</v>
      </c>
      <c r="BK306" s="177">
        <f>ROUND(I306*H306,2)</f>
        <v>0</v>
      </c>
      <c r="BL306" s="17" t="s">
        <v>130</v>
      </c>
      <c r="BM306" s="17" t="s">
        <v>514</v>
      </c>
    </row>
    <row r="307" spans="2:47" s="1" customFormat="1" ht="13.5">
      <c r="B307" s="34"/>
      <c r="D307" s="178" t="s">
        <v>132</v>
      </c>
      <c r="F307" s="179" t="s">
        <v>515</v>
      </c>
      <c r="I307" s="139"/>
      <c r="L307" s="34"/>
      <c r="M307" s="63"/>
      <c r="N307" s="35"/>
      <c r="O307" s="35"/>
      <c r="P307" s="35"/>
      <c r="Q307" s="35"/>
      <c r="R307" s="35"/>
      <c r="S307" s="35"/>
      <c r="T307" s="64"/>
      <c r="AT307" s="17" t="s">
        <v>132</v>
      </c>
      <c r="AU307" s="17" t="s">
        <v>82</v>
      </c>
    </row>
    <row r="308" spans="2:65" s="1" customFormat="1" ht="22.5" customHeight="1">
      <c r="B308" s="165"/>
      <c r="C308" s="166" t="s">
        <v>516</v>
      </c>
      <c r="D308" s="166" t="s">
        <v>125</v>
      </c>
      <c r="E308" s="167" t="s">
        <v>517</v>
      </c>
      <c r="F308" s="168" t="s">
        <v>518</v>
      </c>
      <c r="G308" s="169" t="s">
        <v>476</v>
      </c>
      <c r="H308" s="170">
        <v>75</v>
      </c>
      <c r="I308" s="171"/>
      <c r="J308" s="172">
        <f>ROUND(I308*H308,2)</f>
        <v>0</v>
      </c>
      <c r="K308" s="168" t="s">
        <v>129</v>
      </c>
      <c r="L308" s="34"/>
      <c r="M308" s="173" t="s">
        <v>22</v>
      </c>
      <c r="N308" s="174" t="s">
        <v>46</v>
      </c>
      <c r="O308" s="35"/>
      <c r="P308" s="175">
        <f>O308*H308</f>
        <v>0</v>
      </c>
      <c r="Q308" s="175">
        <v>7.5E-05</v>
      </c>
      <c r="R308" s="175">
        <f>Q308*H308</f>
        <v>0.005625</v>
      </c>
      <c r="S308" s="175">
        <v>0</v>
      </c>
      <c r="T308" s="176">
        <f>S308*H308</f>
        <v>0</v>
      </c>
      <c r="AR308" s="17" t="s">
        <v>130</v>
      </c>
      <c r="AT308" s="17" t="s">
        <v>125</v>
      </c>
      <c r="AU308" s="17" t="s">
        <v>82</v>
      </c>
      <c r="AY308" s="17" t="s">
        <v>123</v>
      </c>
      <c r="BE308" s="177">
        <f>IF(N308="základní",J308,0)</f>
        <v>0</v>
      </c>
      <c r="BF308" s="177">
        <f>IF(N308="snížená",J308,0)</f>
        <v>0</v>
      </c>
      <c r="BG308" s="177">
        <f>IF(N308="zákl. přenesená",J308,0)</f>
        <v>0</v>
      </c>
      <c r="BH308" s="177">
        <f>IF(N308="sníž. přenesená",J308,0)</f>
        <v>0</v>
      </c>
      <c r="BI308" s="177">
        <f>IF(N308="nulová",J308,0)</f>
        <v>0</v>
      </c>
      <c r="BJ308" s="17" t="s">
        <v>23</v>
      </c>
      <c r="BK308" s="177">
        <f>ROUND(I308*H308,2)</f>
        <v>0</v>
      </c>
      <c r="BL308" s="17" t="s">
        <v>130</v>
      </c>
      <c r="BM308" s="17" t="s">
        <v>519</v>
      </c>
    </row>
    <row r="309" spans="2:47" s="1" customFormat="1" ht="13.5">
      <c r="B309" s="34"/>
      <c r="D309" s="178" t="s">
        <v>132</v>
      </c>
      <c r="F309" s="179" t="s">
        <v>520</v>
      </c>
      <c r="I309" s="139"/>
      <c r="L309" s="34"/>
      <c r="M309" s="63"/>
      <c r="N309" s="35"/>
      <c r="O309" s="35"/>
      <c r="P309" s="35"/>
      <c r="Q309" s="35"/>
      <c r="R309" s="35"/>
      <c r="S309" s="35"/>
      <c r="T309" s="64"/>
      <c r="AT309" s="17" t="s">
        <v>132</v>
      </c>
      <c r="AU309" s="17" t="s">
        <v>82</v>
      </c>
    </row>
    <row r="310" spans="2:65" s="1" customFormat="1" ht="22.5" customHeight="1">
      <c r="B310" s="165"/>
      <c r="C310" s="166" t="s">
        <v>521</v>
      </c>
      <c r="D310" s="166" t="s">
        <v>125</v>
      </c>
      <c r="E310" s="167" t="s">
        <v>522</v>
      </c>
      <c r="F310" s="168" t="s">
        <v>523</v>
      </c>
      <c r="G310" s="169" t="s">
        <v>476</v>
      </c>
      <c r="H310" s="170">
        <v>2891</v>
      </c>
      <c r="I310" s="171"/>
      <c r="J310" s="172">
        <f>ROUND(I310*H310,2)</f>
        <v>0</v>
      </c>
      <c r="K310" s="168" t="s">
        <v>129</v>
      </c>
      <c r="L310" s="34"/>
      <c r="M310" s="173" t="s">
        <v>22</v>
      </c>
      <c r="N310" s="174" t="s">
        <v>46</v>
      </c>
      <c r="O310" s="35"/>
      <c r="P310" s="175">
        <f>O310*H310</f>
        <v>0</v>
      </c>
      <c r="Q310" s="175">
        <v>2.52E-05</v>
      </c>
      <c r="R310" s="175">
        <f>Q310*H310</f>
        <v>0.07285319999999999</v>
      </c>
      <c r="S310" s="175">
        <v>0</v>
      </c>
      <c r="T310" s="176">
        <f>S310*H310</f>
        <v>0</v>
      </c>
      <c r="AR310" s="17" t="s">
        <v>130</v>
      </c>
      <c r="AT310" s="17" t="s">
        <v>125</v>
      </c>
      <c r="AU310" s="17" t="s">
        <v>82</v>
      </c>
      <c r="AY310" s="17" t="s">
        <v>123</v>
      </c>
      <c r="BE310" s="177">
        <f>IF(N310="základní",J310,0)</f>
        <v>0</v>
      </c>
      <c r="BF310" s="177">
        <f>IF(N310="snížená",J310,0)</f>
        <v>0</v>
      </c>
      <c r="BG310" s="177">
        <f>IF(N310="zákl. přenesená",J310,0)</f>
        <v>0</v>
      </c>
      <c r="BH310" s="177">
        <f>IF(N310="sníž. přenesená",J310,0)</f>
        <v>0</v>
      </c>
      <c r="BI310" s="177">
        <f>IF(N310="nulová",J310,0)</f>
        <v>0</v>
      </c>
      <c r="BJ310" s="17" t="s">
        <v>23</v>
      </c>
      <c r="BK310" s="177">
        <f>ROUND(I310*H310,2)</f>
        <v>0</v>
      </c>
      <c r="BL310" s="17" t="s">
        <v>130</v>
      </c>
      <c r="BM310" s="17" t="s">
        <v>524</v>
      </c>
    </row>
    <row r="311" spans="2:47" s="1" customFormat="1" ht="13.5">
      <c r="B311" s="34"/>
      <c r="D311" s="178" t="s">
        <v>132</v>
      </c>
      <c r="F311" s="179" t="s">
        <v>525</v>
      </c>
      <c r="I311" s="139"/>
      <c r="L311" s="34"/>
      <c r="M311" s="63"/>
      <c r="N311" s="35"/>
      <c r="O311" s="35"/>
      <c r="P311" s="35"/>
      <c r="Q311" s="35"/>
      <c r="R311" s="35"/>
      <c r="S311" s="35"/>
      <c r="T311" s="64"/>
      <c r="AT311" s="17" t="s">
        <v>132</v>
      </c>
      <c r="AU311" s="17" t="s">
        <v>82</v>
      </c>
    </row>
    <row r="312" spans="2:65" s="1" customFormat="1" ht="22.5" customHeight="1">
      <c r="B312" s="165"/>
      <c r="C312" s="166" t="s">
        <v>526</v>
      </c>
      <c r="D312" s="166" t="s">
        <v>125</v>
      </c>
      <c r="E312" s="167" t="s">
        <v>527</v>
      </c>
      <c r="F312" s="168" t="s">
        <v>528</v>
      </c>
      <c r="G312" s="169" t="s">
        <v>476</v>
      </c>
      <c r="H312" s="170">
        <v>6004</v>
      </c>
      <c r="I312" s="171"/>
      <c r="J312" s="172">
        <f>ROUND(I312*H312,2)</f>
        <v>0</v>
      </c>
      <c r="K312" s="168" t="s">
        <v>129</v>
      </c>
      <c r="L312" s="34"/>
      <c r="M312" s="173" t="s">
        <v>22</v>
      </c>
      <c r="N312" s="174" t="s">
        <v>46</v>
      </c>
      <c r="O312" s="35"/>
      <c r="P312" s="175">
        <f>O312*H312</f>
        <v>0</v>
      </c>
      <c r="Q312" s="175">
        <v>0.00015</v>
      </c>
      <c r="R312" s="175">
        <f>Q312*H312</f>
        <v>0.9006</v>
      </c>
      <c r="S312" s="175">
        <v>0</v>
      </c>
      <c r="T312" s="176">
        <f>S312*H312</f>
        <v>0</v>
      </c>
      <c r="AR312" s="17" t="s">
        <v>130</v>
      </c>
      <c r="AT312" s="17" t="s">
        <v>125</v>
      </c>
      <c r="AU312" s="17" t="s">
        <v>82</v>
      </c>
      <c r="AY312" s="17" t="s">
        <v>123</v>
      </c>
      <c r="BE312" s="177">
        <f>IF(N312="základní",J312,0)</f>
        <v>0</v>
      </c>
      <c r="BF312" s="177">
        <f>IF(N312="snížená",J312,0)</f>
        <v>0</v>
      </c>
      <c r="BG312" s="177">
        <f>IF(N312="zákl. přenesená",J312,0)</f>
        <v>0</v>
      </c>
      <c r="BH312" s="177">
        <f>IF(N312="sníž. přenesená",J312,0)</f>
        <v>0</v>
      </c>
      <c r="BI312" s="177">
        <f>IF(N312="nulová",J312,0)</f>
        <v>0</v>
      </c>
      <c r="BJ312" s="17" t="s">
        <v>23</v>
      </c>
      <c r="BK312" s="177">
        <f>ROUND(I312*H312,2)</f>
        <v>0</v>
      </c>
      <c r="BL312" s="17" t="s">
        <v>130</v>
      </c>
      <c r="BM312" s="17" t="s">
        <v>529</v>
      </c>
    </row>
    <row r="313" spans="2:47" s="1" customFormat="1" ht="13.5">
      <c r="B313" s="34"/>
      <c r="D313" s="180" t="s">
        <v>132</v>
      </c>
      <c r="F313" s="181" t="s">
        <v>530</v>
      </c>
      <c r="I313" s="139"/>
      <c r="L313" s="34"/>
      <c r="M313" s="63"/>
      <c r="N313" s="35"/>
      <c r="O313" s="35"/>
      <c r="P313" s="35"/>
      <c r="Q313" s="35"/>
      <c r="R313" s="35"/>
      <c r="S313" s="35"/>
      <c r="T313" s="64"/>
      <c r="AT313" s="17" t="s">
        <v>132</v>
      </c>
      <c r="AU313" s="17" t="s">
        <v>82</v>
      </c>
    </row>
    <row r="314" spans="2:51" s="11" customFormat="1" ht="13.5">
      <c r="B314" s="182"/>
      <c r="D314" s="178" t="s">
        <v>148</v>
      </c>
      <c r="E314" s="183" t="s">
        <v>22</v>
      </c>
      <c r="F314" s="184" t="s">
        <v>531</v>
      </c>
      <c r="H314" s="185">
        <v>6004</v>
      </c>
      <c r="I314" s="186"/>
      <c r="L314" s="182"/>
      <c r="M314" s="187"/>
      <c r="N314" s="188"/>
      <c r="O314" s="188"/>
      <c r="P314" s="188"/>
      <c r="Q314" s="188"/>
      <c r="R314" s="188"/>
      <c r="S314" s="188"/>
      <c r="T314" s="189"/>
      <c r="AT314" s="190" t="s">
        <v>148</v>
      </c>
      <c r="AU314" s="190" t="s">
        <v>82</v>
      </c>
      <c r="AV314" s="11" t="s">
        <v>82</v>
      </c>
      <c r="AW314" s="11" t="s">
        <v>38</v>
      </c>
      <c r="AX314" s="11" t="s">
        <v>75</v>
      </c>
      <c r="AY314" s="190" t="s">
        <v>123</v>
      </c>
    </row>
    <row r="315" spans="2:65" s="1" customFormat="1" ht="22.5" customHeight="1">
      <c r="B315" s="165"/>
      <c r="C315" s="166" t="s">
        <v>532</v>
      </c>
      <c r="D315" s="166" t="s">
        <v>125</v>
      </c>
      <c r="E315" s="167" t="s">
        <v>533</v>
      </c>
      <c r="F315" s="168" t="s">
        <v>534</v>
      </c>
      <c r="G315" s="169" t="s">
        <v>476</v>
      </c>
      <c r="H315" s="170">
        <v>8970</v>
      </c>
      <c r="I315" s="171"/>
      <c r="J315" s="172">
        <f>ROUND(I315*H315,2)</f>
        <v>0</v>
      </c>
      <c r="K315" s="168" t="s">
        <v>129</v>
      </c>
      <c r="L315" s="34"/>
      <c r="M315" s="173" t="s">
        <v>22</v>
      </c>
      <c r="N315" s="174" t="s">
        <v>46</v>
      </c>
      <c r="O315" s="35"/>
      <c r="P315" s="175">
        <f>O315*H315</f>
        <v>0</v>
      </c>
      <c r="Q315" s="175">
        <v>3.75E-06</v>
      </c>
      <c r="R315" s="175">
        <f>Q315*H315</f>
        <v>0.0336375</v>
      </c>
      <c r="S315" s="175">
        <v>0</v>
      </c>
      <c r="T315" s="176">
        <f>S315*H315</f>
        <v>0</v>
      </c>
      <c r="AR315" s="17" t="s">
        <v>130</v>
      </c>
      <c r="AT315" s="17" t="s">
        <v>125</v>
      </c>
      <c r="AU315" s="17" t="s">
        <v>82</v>
      </c>
      <c r="AY315" s="17" t="s">
        <v>123</v>
      </c>
      <c r="BE315" s="177">
        <f>IF(N315="základní",J315,0)</f>
        <v>0</v>
      </c>
      <c r="BF315" s="177">
        <f>IF(N315="snížená",J315,0)</f>
        <v>0</v>
      </c>
      <c r="BG315" s="177">
        <f>IF(N315="zákl. přenesená",J315,0)</f>
        <v>0</v>
      </c>
      <c r="BH315" s="177">
        <f>IF(N315="sníž. přenesená",J315,0)</f>
        <v>0</v>
      </c>
      <c r="BI315" s="177">
        <f>IF(N315="nulová",J315,0)</f>
        <v>0</v>
      </c>
      <c r="BJ315" s="17" t="s">
        <v>23</v>
      </c>
      <c r="BK315" s="177">
        <f>ROUND(I315*H315,2)</f>
        <v>0</v>
      </c>
      <c r="BL315" s="17" t="s">
        <v>130</v>
      </c>
      <c r="BM315" s="17" t="s">
        <v>535</v>
      </c>
    </row>
    <row r="316" spans="2:47" s="1" customFormat="1" ht="27">
      <c r="B316" s="34"/>
      <c r="D316" s="178" t="s">
        <v>132</v>
      </c>
      <c r="F316" s="179" t="s">
        <v>536</v>
      </c>
      <c r="I316" s="139"/>
      <c r="L316" s="34"/>
      <c r="M316" s="63"/>
      <c r="N316" s="35"/>
      <c r="O316" s="35"/>
      <c r="P316" s="35"/>
      <c r="Q316" s="35"/>
      <c r="R316" s="35"/>
      <c r="S316" s="35"/>
      <c r="T316" s="64"/>
      <c r="AT316" s="17" t="s">
        <v>132</v>
      </c>
      <c r="AU316" s="17" t="s">
        <v>82</v>
      </c>
    </row>
    <row r="317" spans="2:65" s="1" customFormat="1" ht="22.5" customHeight="1">
      <c r="B317" s="165"/>
      <c r="C317" s="166" t="s">
        <v>537</v>
      </c>
      <c r="D317" s="166" t="s">
        <v>125</v>
      </c>
      <c r="E317" s="167" t="s">
        <v>538</v>
      </c>
      <c r="F317" s="168" t="s">
        <v>539</v>
      </c>
      <c r="G317" s="169" t="s">
        <v>468</v>
      </c>
      <c r="H317" s="170">
        <v>2</v>
      </c>
      <c r="I317" s="171"/>
      <c r="J317" s="172">
        <f>ROUND(I317*H317,2)</f>
        <v>0</v>
      </c>
      <c r="K317" s="168" t="s">
        <v>129</v>
      </c>
      <c r="L317" s="34"/>
      <c r="M317" s="173" t="s">
        <v>22</v>
      </c>
      <c r="N317" s="174" t="s">
        <v>46</v>
      </c>
      <c r="O317" s="35"/>
      <c r="P317" s="175">
        <f>O317*H317</f>
        <v>0</v>
      </c>
      <c r="Q317" s="175">
        <v>7.005658135</v>
      </c>
      <c r="R317" s="175">
        <f>Q317*H317</f>
        <v>14.01131627</v>
      </c>
      <c r="S317" s="175">
        <v>0</v>
      </c>
      <c r="T317" s="176">
        <f>S317*H317</f>
        <v>0</v>
      </c>
      <c r="AR317" s="17" t="s">
        <v>130</v>
      </c>
      <c r="AT317" s="17" t="s">
        <v>125</v>
      </c>
      <c r="AU317" s="17" t="s">
        <v>82</v>
      </c>
      <c r="AY317" s="17" t="s">
        <v>123</v>
      </c>
      <c r="BE317" s="177">
        <f>IF(N317="základní",J317,0)</f>
        <v>0</v>
      </c>
      <c r="BF317" s="177">
        <f>IF(N317="snížená",J317,0)</f>
        <v>0</v>
      </c>
      <c r="BG317" s="177">
        <f>IF(N317="zákl. přenesená",J317,0)</f>
        <v>0</v>
      </c>
      <c r="BH317" s="177">
        <f>IF(N317="sníž. přenesená",J317,0)</f>
        <v>0</v>
      </c>
      <c r="BI317" s="177">
        <f>IF(N317="nulová",J317,0)</f>
        <v>0</v>
      </c>
      <c r="BJ317" s="17" t="s">
        <v>23</v>
      </c>
      <c r="BK317" s="177">
        <f>ROUND(I317*H317,2)</f>
        <v>0</v>
      </c>
      <c r="BL317" s="17" t="s">
        <v>130</v>
      </c>
      <c r="BM317" s="17" t="s">
        <v>540</v>
      </c>
    </row>
    <row r="318" spans="2:47" s="1" customFormat="1" ht="13.5">
      <c r="B318" s="34"/>
      <c r="D318" s="178" t="s">
        <v>132</v>
      </c>
      <c r="F318" s="179" t="s">
        <v>541</v>
      </c>
      <c r="I318" s="139"/>
      <c r="L318" s="34"/>
      <c r="M318" s="63"/>
      <c r="N318" s="35"/>
      <c r="O318" s="35"/>
      <c r="P318" s="35"/>
      <c r="Q318" s="35"/>
      <c r="R318" s="35"/>
      <c r="S318" s="35"/>
      <c r="T318" s="64"/>
      <c r="AT318" s="17" t="s">
        <v>132</v>
      </c>
      <c r="AU318" s="17" t="s">
        <v>82</v>
      </c>
    </row>
    <row r="319" spans="2:65" s="1" customFormat="1" ht="22.5" customHeight="1">
      <c r="B319" s="165"/>
      <c r="C319" s="166" t="s">
        <v>542</v>
      </c>
      <c r="D319" s="166" t="s">
        <v>125</v>
      </c>
      <c r="E319" s="167" t="s">
        <v>543</v>
      </c>
      <c r="F319" s="168" t="s">
        <v>544</v>
      </c>
      <c r="G319" s="169" t="s">
        <v>468</v>
      </c>
      <c r="H319" s="170">
        <v>4</v>
      </c>
      <c r="I319" s="171"/>
      <c r="J319" s="172">
        <f>ROUND(I319*H319,2)</f>
        <v>0</v>
      </c>
      <c r="K319" s="168" t="s">
        <v>22</v>
      </c>
      <c r="L319" s="34"/>
      <c r="M319" s="173" t="s">
        <v>22</v>
      </c>
      <c r="N319" s="174" t="s">
        <v>46</v>
      </c>
      <c r="O319" s="35"/>
      <c r="P319" s="175">
        <f>O319*H319</f>
        <v>0</v>
      </c>
      <c r="Q319" s="175">
        <v>20.93928</v>
      </c>
      <c r="R319" s="175">
        <f>Q319*H319</f>
        <v>83.75712</v>
      </c>
      <c r="S319" s="175">
        <v>0</v>
      </c>
      <c r="T319" s="176">
        <f>S319*H319</f>
        <v>0</v>
      </c>
      <c r="AR319" s="17" t="s">
        <v>130</v>
      </c>
      <c r="AT319" s="17" t="s">
        <v>125</v>
      </c>
      <c r="AU319" s="17" t="s">
        <v>82</v>
      </c>
      <c r="AY319" s="17" t="s">
        <v>123</v>
      </c>
      <c r="BE319" s="177">
        <f>IF(N319="základní",J319,0)</f>
        <v>0</v>
      </c>
      <c r="BF319" s="177">
        <f>IF(N319="snížená",J319,0)</f>
        <v>0</v>
      </c>
      <c r="BG319" s="177">
        <f>IF(N319="zákl. přenesená",J319,0)</f>
        <v>0</v>
      </c>
      <c r="BH319" s="177">
        <f>IF(N319="sníž. přenesená",J319,0)</f>
        <v>0</v>
      </c>
      <c r="BI319" s="177">
        <f>IF(N319="nulová",J319,0)</f>
        <v>0</v>
      </c>
      <c r="BJ319" s="17" t="s">
        <v>23</v>
      </c>
      <c r="BK319" s="177">
        <f>ROUND(I319*H319,2)</f>
        <v>0</v>
      </c>
      <c r="BL319" s="17" t="s">
        <v>130</v>
      </c>
      <c r="BM319" s="17" t="s">
        <v>545</v>
      </c>
    </row>
    <row r="320" spans="2:47" s="1" customFormat="1" ht="13.5">
      <c r="B320" s="34"/>
      <c r="D320" s="180" t="s">
        <v>132</v>
      </c>
      <c r="F320" s="181" t="s">
        <v>546</v>
      </c>
      <c r="I320" s="139"/>
      <c r="L320" s="34"/>
      <c r="M320" s="63"/>
      <c r="N320" s="35"/>
      <c r="O320" s="35"/>
      <c r="P320" s="35"/>
      <c r="Q320" s="35"/>
      <c r="R320" s="35"/>
      <c r="S320" s="35"/>
      <c r="T320" s="64"/>
      <c r="AT320" s="17" t="s">
        <v>132</v>
      </c>
      <c r="AU320" s="17" t="s">
        <v>82</v>
      </c>
    </row>
    <row r="321" spans="2:51" s="11" customFormat="1" ht="13.5">
      <c r="B321" s="182"/>
      <c r="D321" s="178" t="s">
        <v>148</v>
      </c>
      <c r="E321" s="183" t="s">
        <v>22</v>
      </c>
      <c r="F321" s="184" t="s">
        <v>547</v>
      </c>
      <c r="H321" s="185">
        <v>4</v>
      </c>
      <c r="I321" s="186"/>
      <c r="L321" s="182"/>
      <c r="M321" s="187"/>
      <c r="N321" s="188"/>
      <c r="O321" s="188"/>
      <c r="P321" s="188"/>
      <c r="Q321" s="188"/>
      <c r="R321" s="188"/>
      <c r="S321" s="188"/>
      <c r="T321" s="189"/>
      <c r="AT321" s="190" t="s">
        <v>148</v>
      </c>
      <c r="AU321" s="190" t="s">
        <v>82</v>
      </c>
      <c r="AV321" s="11" t="s">
        <v>82</v>
      </c>
      <c r="AW321" s="11" t="s">
        <v>38</v>
      </c>
      <c r="AX321" s="11" t="s">
        <v>75</v>
      </c>
      <c r="AY321" s="190" t="s">
        <v>123</v>
      </c>
    </row>
    <row r="322" spans="2:65" s="1" customFormat="1" ht="22.5" customHeight="1">
      <c r="B322" s="165"/>
      <c r="C322" s="166" t="s">
        <v>548</v>
      </c>
      <c r="D322" s="166" t="s">
        <v>125</v>
      </c>
      <c r="E322" s="167" t="s">
        <v>549</v>
      </c>
      <c r="F322" s="168" t="s">
        <v>550</v>
      </c>
      <c r="G322" s="169" t="s">
        <v>468</v>
      </c>
      <c r="H322" s="170">
        <v>4</v>
      </c>
      <c r="I322" s="171"/>
      <c r="J322" s="172">
        <f>ROUND(I322*H322,2)</f>
        <v>0</v>
      </c>
      <c r="K322" s="168" t="s">
        <v>129</v>
      </c>
      <c r="L322" s="34"/>
      <c r="M322" s="173" t="s">
        <v>22</v>
      </c>
      <c r="N322" s="174" t="s">
        <v>46</v>
      </c>
      <c r="O322" s="35"/>
      <c r="P322" s="175">
        <f>O322*H322</f>
        <v>0</v>
      </c>
      <c r="Q322" s="175">
        <v>16.751422609</v>
      </c>
      <c r="R322" s="175">
        <f>Q322*H322</f>
        <v>67.005690436</v>
      </c>
      <c r="S322" s="175">
        <v>0</v>
      </c>
      <c r="T322" s="176">
        <f>S322*H322</f>
        <v>0</v>
      </c>
      <c r="AR322" s="17" t="s">
        <v>130</v>
      </c>
      <c r="AT322" s="17" t="s">
        <v>125</v>
      </c>
      <c r="AU322" s="17" t="s">
        <v>82</v>
      </c>
      <c r="AY322" s="17" t="s">
        <v>123</v>
      </c>
      <c r="BE322" s="177">
        <f>IF(N322="základní",J322,0)</f>
        <v>0</v>
      </c>
      <c r="BF322" s="177">
        <f>IF(N322="snížená",J322,0)</f>
        <v>0</v>
      </c>
      <c r="BG322" s="177">
        <f>IF(N322="zákl. přenesená",J322,0)</f>
        <v>0</v>
      </c>
      <c r="BH322" s="177">
        <f>IF(N322="sníž. přenesená",J322,0)</f>
        <v>0</v>
      </c>
      <c r="BI322" s="177">
        <f>IF(N322="nulová",J322,0)</f>
        <v>0</v>
      </c>
      <c r="BJ322" s="17" t="s">
        <v>23</v>
      </c>
      <c r="BK322" s="177">
        <f>ROUND(I322*H322,2)</f>
        <v>0</v>
      </c>
      <c r="BL322" s="17" t="s">
        <v>130</v>
      </c>
      <c r="BM322" s="17" t="s">
        <v>551</v>
      </c>
    </row>
    <row r="323" spans="2:47" s="1" customFormat="1" ht="13.5">
      <c r="B323" s="34"/>
      <c r="D323" s="180" t="s">
        <v>132</v>
      </c>
      <c r="F323" s="181" t="s">
        <v>552</v>
      </c>
      <c r="I323" s="139"/>
      <c r="L323" s="34"/>
      <c r="M323" s="63"/>
      <c r="N323" s="35"/>
      <c r="O323" s="35"/>
      <c r="P323" s="35"/>
      <c r="Q323" s="35"/>
      <c r="R323" s="35"/>
      <c r="S323" s="35"/>
      <c r="T323" s="64"/>
      <c r="AT323" s="17" t="s">
        <v>132</v>
      </c>
      <c r="AU323" s="17" t="s">
        <v>82</v>
      </c>
    </row>
    <row r="324" spans="2:51" s="11" customFormat="1" ht="13.5">
      <c r="B324" s="182"/>
      <c r="D324" s="178" t="s">
        <v>148</v>
      </c>
      <c r="E324" s="183" t="s">
        <v>22</v>
      </c>
      <c r="F324" s="184" t="s">
        <v>547</v>
      </c>
      <c r="H324" s="185">
        <v>4</v>
      </c>
      <c r="I324" s="186"/>
      <c r="L324" s="182"/>
      <c r="M324" s="187"/>
      <c r="N324" s="188"/>
      <c r="O324" s="188"/>
      <c r="P324" s="188"/>
      <c r="Q324" s="188"/>
      <c r="R324" s="188"/>
      <c r="S324" s="188"/>
      <c r="T324" s="189"/>
      <c r="AT324" s="190" t="s">
        <v>148</v>
      </c>
      <c r="AU324" s="190" t="s">
        <v>82</v>
      </c>
      <c r="AV324" s="11" t="s">
        <v>82</v>
      </c>
      <c r="AW324" s="11" t="s">
        <v>38</v>
      </c>
      <c r="AX324" s="11" t="s">
        <v>75</v>
      </c>
      <c r="AY324" s="190" t="s">
        <v>123</v>
      </c>
    </row>
    <row r="325" spans="2:65" s="1" customFormat="1" ht="22.5" customHeight="1">
      <c r="B325" s="165"/>
      <c r="C325" s="166" t="s">
        <v>553</v>
      </c>
      <c r="D325" s="166" t="s">
        <v>125</v>
      </c>
      <c r="E325" s="167" t="s">
        <v>554</v>
      </c>
      <c r="F325" s="168" t="s">
        <v>555</v>
      </c>
      <c r="G325" s="169" t="s">
        <v>468</v>
      </c>
      <c r="H325" s="170">
        <v>2</v>
      </c>
      <c r="I325" s="171"/>
      <c r="J325" s="172">
        <f>ROUND(I325*H325,2)</f>
        <v>0</v>
      </c>
      <c r="K325" s="168" t="s">
        <v>22</v>
      </c>
      <c r="L325" s="34"/>
      <c r="M325" s="173" t="s">
        <v>22</v>
      </c>
      <c r="N325" s="174" t="s">
        <v>46</v>
      </c>
      <c r="O325" s="35"/>
      <c r="P325" s="175">
        <f>O325*H325</f>
        <v>0</v>
      </c>
      <c r="Q325" s="175">
        <v>33.503</v>
      </c>
      <c r="R325" s="175">
        <f>Q325*H325</f>
        <v>67.006</v>
      </c>
      <c r="S325" s="175">
        <v>0</v>
      </c>
      <c r="T325" s="176">
        <f>S325*H325</f>
        <v>0</v>
      </c>
      <c r="AR325" s="17" t="s">
        <v>130</v>
      </c>
      <c r="AT325" s="17" t="s">
        <v>125</v>
      </c>
      <c r="AU325" s="17" t="s">
        <v>82</v>
      </c>
      <c r="AY325" s="17" t="s">
        <v>123</v>
      </c>
      <c r="BE325" s="177">
        <f>IF(N325="základní",J325,0)</f>
        <v>0</v>
      </c>
      <c r="BF325" s="177">
        <f>IF(N325="snížená",J325,0)</f>
        <v>0</v>
      </c>
      <c r="BG325" s="177">
        <f>IF(N325="zákl. přenesená",J325,0)</f>
        <v>0</v>
      </c>
      <c r="BH325" s="177">
        <f>IF(N325="sníž. přenesená",J325,0)</f>
        <v>0</v>
      </c>
      <c r="BI325" s="177">
        <f>IF(N325="nulová",J325,0)</f>
        <v>0</v>
      </c>
      <c r="BJ325" s="17" t="s">
        <v>23</v>
      </c>
      <c r="BK325" s="177">
        <f>ROUND(I325*H325,2)</f>
        <v>0</v>
      </c>
      <c r="BL325" s="17" t="s">
        <v>130</v>
      </c>
      <c r="BM325" s="17" t="s">
        <v>556</v>
      </c>
    </row>
    <row r="326" spans="2:47" s="1" customFormat="1" ht="13.5">
      <c r="B326" s="34"/>
      <c r="D326" s="178" t="s">
        <v>132</v>
      </c>
      <c r="F326" s="179" t="s">
        <v>557</v>
      </c>
      <c r="I326" s="139"/>
      <c r="L326" s="34"/>
      <c r="M326" s="63"/>
      <c r="N326" s="35"/>
      <c r="O326" s="35"/>
      <c r="P326" s="35"/>
      <c r="Q326" s="35"/>
      <c r="R326" s="35"/>
      <c r="S326" s="35"/>
      <c r="T326" s="64"/>
      <c r="AT326" s="17" t="s">
        <v>132</v>
      </c>
      <c r="AU326" s="17" t="s">
        <v>82</v>
      </c>
    </row>
    <row r="327" spans="2:65" s="1" customFormat="1" ht="22.5" customHeight="1">
      <c r="B327" s="165"/>
      <c r="C327" s="166" t="s">
        <v>558</v>
      </c>
      <c r="D327" s="166" t="s">
        <v>125</v>
      </c>
      <c r="E327" s="167" t="s">
        <v>559</v>
      </c>
      <c r="F327" s="168" t="s">
        <v>560</v>
      </c>
      <c r="G327" s="169" t="s">
        <v>476</v>
      </c>
      <c r="H327" s="170">
        <v>10</v>
      </c>
      <c r="I327" s="171"/>
      <c r="J327" s="172">
        <f>ROUND(I327*H327,2)</f>
        <v>0</v>
      </c>
      <c r="K327" s="168" t="s">
        <v>129</v>
      </c>
      <c r="L327" s="34"/>
      <c r="M327" s="173" t="s">
        <v>22</v>
      </c>
      <c r="N327" s="174" t="s">
        <v>46</v>
      </c>
      <c r="O327" s="35"/>
      <c r="P327" s="175">
        <f>O327*H327</f>
        <v>0</v>
      </c>
      <c r="Q327" s="175">
        <v>0.6134808</v>
      </c>
      <c r="R327" s="175">
        <f>Q327*H327</f>
        <v>6.1348080000000005</v>
      </c>
      <c r="S327" s="175">
        <v>0</v>
      </c>
      <c r="T327" s="176">
        <f>S327*H327</f>
        <v>0</v>
      </c>
      <c r="AR327" s="17" t="s">
        <v>130</v>
      </c>
      <c r="AT327" s="17" t="s">
        <v>125</v>
      </c>
      <c r="AU327" s="17" t="s">
        <v>82</v>
      </c>
      <c r="AY327" s="17" t="s">
        <v>123</v>
      </c>
      <c r="BE327" s="177">
        <f>IF(N327="základní",J327,0)</f>
        <v>0</v>
      </c>
      <c r="BF327" s="177">
        <f>IF(N327="snížená",J327,0)</f>
        <v>0</v>
      </c>
      <c r="BG327" s="177">
        <f>IF(N327="zákl. přenesená",J327,0)</f>
        <v>0</v>
      </c>
      <c r="BH327" s="177">
        <f>IF(N327="sníž. přenesená",J327,0)</f>
        <v>0</v>
      </c>
      <c r="BI327" s="177">
        <f>IF(N327="nulová",J327,0)</f>
        <v>0</v>
      </c>
      <c r="BJ327" s="17" t="s">
        <v>23</v>
      </c>
      <c r="BK327" s="177">
        <f>ROUND(I327*H327,2)</f>
        <v>0</v>
      </c>
      <c r="BL327" s="17" t="s">
        <v>130</v>
      </c>
      <c r="BM327" s="17" t="s">
        <v>561</v>
      </c>
    </row>
    <row r="328" spans="2:47" s="1" customFormat="1" ht="13.5">
      <c r="B328" s="34"/>
      <c r="D328" s="178" t="s">
        <v>132</v>
      </c>
      <c r="F328" s="179" t="s">
        <v>562</v>
      </c>
      <c r="I328" s="139"/>
      <c r="L328" s="34"/>
      <c r="M328" s="63"/>
      <c r="N328" s="35"/>
      <c r="O328" s="35"/>
      <c r="P328" s="35"/>
      <c r="Q328" s="35"/>
      <c r="R328" s="35"/>
      <c r="S328" s="35"/>
      <c r="T328" s="64"/>
      <c r="AT328" s="17" t="s">
        <v>132</v>
      </c>
      <c r="AU328" s="17" t="s">
        <v>82</v>
      </c>
    </row>
    <row r="329" spans="2:65" s="1" customFormat="1" ht="31.5" customHeight="1">
      <c r="B329" s="165"/>
      <c r="C329" s="210" t="s">
        <v>563</v>
      </c>
      <c r="D329" s="210" t="s">
        <v>288</v>
      </c>
      <c r="E329" s="211" t="s">
        <v>564</v>
      </c>
      <c r="F329" s="212" t="s">
        <v>565</v>
      </c>
      <c r="G329" s="213" t="s">
        <v>468</v>
      </c>
      <c r="H329" s="214">
        <v>3</v>
      </c>
      <c r="I329" s="215"/>
      <c r="J329" s="216">
        <f>ROUND(I329*H329,2)</f>
        <v>0</v>
      </c>
      <c r="K329" s="212" t="s">
        <v>129</v>
      </c>
      <c r="L329" s="217"/>
      <c r="M329" s="218" t="s">
        <v>22</v>
      </c>
      <c r="N329" s="219" t="s">
        <v>46</v>
      </c>
      <c r="O329" s="35"/>
      <c r="P329" s="175">
        <f>O329*H329</f>
        <v>0</v>
      </c>
      <c r="Q329" s="175">
        <v>0.749</v>
      </c>
      <c r="R329" s="175">
        <f>Q329*H329</f>
        <v>2.247</v>
      </c>
      <c r="S329" s="175">
        <v>0</v>
      </c>
      <c r="T329" s="176">
        <f>S329*H329</f>
        <v>0</v>
      </c>
      <c r="AR329" s="17" t="s">
        <v>169</v>
      </c>
      <c r="AT329" s="17" t="s">
        <v>288</v>
      </c>
      <c r="AU329" s="17" t="s">
        <v>82</v>
      </c>
      <c r="AY329" s="17" t="s">
        <v>123</v>
      </c>
      <c r="BE329" s="177">
        <f>IF(N329="základní",J329,0)</f>
        <v>0</v>
      </c>
      <c r="BF329" s="177">
        <f>IF(N329="snížená",J329,0)</f>
        <v>0</v>
      </c>
      <c r="BG329" s="177">
        <f>IF(N329="zákl. přenesená",J329,0)</f>
        <v>0</v>
      </c>
      <c r="BH329" s="177">
        <f>IF(N329="sníž. přenesená",J329,0)</f>
        <v>0</v>
      </c>
      <c r="BI329" s="177">
        <f>IF(N329="nulová",J329,0)</f>
        <v>0</v>
      </c>
      <c r="BJ329" s="17" t="s">
        <v>23</v>
      </c>
      <c r="BK329" s="177">
        <f>ROUND(I329*H329,2)</f>
        <v>0</v>
      </c>
      <c r="BL329" s="17" t="s">
        <v>130</v>
      </c>
      <c r="BM329" s="17" t="s">
        <v>566</v>
      </c>
    </row>
    <row r="330" spans="2:47" s="1" customFormat="1" ht="27">
      <c r="B330" s="34"/>
      <c r="D330" s="178" t="s">
        <v>132</v>
      </c>
      <c r="F330" s="179" t="s">
        <v>567</v>
      </c>
      <c r="I330" s="139"/>
      <c r="L330" s="34"/>
      <c r="M330" s="63"/>
      <c r="N330" s="35"/>
      <c r="O330" s="35"/>
      <c r="P330" s="35"/>
      <c r="Q330" s="35"/>
      <c r="R330" s="35"/>
      <c r="S330" s="35"/>
      <c r="T330" s="64"/>
      <c r="AT330" s="17" t="s">
        <v>132</v>
      </c>
      <c r="AU330" s="17" t="s">
        <v>82</v>
      </c>
    </row>
    <row r="331" spans="2:65" s="1" customFormat="1" ht="22.5" customHeight="1">
      <c r="B331" s="165"/>
      <c r="C331" s="210" t="s">
        <v>568</v>
      </c>
      <c r="D331" s="210" t="s">
        <v>288</v>
      </c>
      <c r="E331" s="211" t="s">
        <v>569</v>
      </c>
      <c r="F331" s="212" t="s">
        <v>570</v>
      </c>
      <c r="G331" s="213" t="s">
        <v>468</v>
      </c>
      <c r="H331" s="214">
        <v>2</v>
      </c>
      <c r="I331" s="215"/>
      <c r="J331" s="216">
        <f>ROUND(I331*H331,2)</f>
        <v>0</v>
      </c>
      <c r="K331" s="212" t="s">
        <v>129</v>
      </c>
      <c r="L331" s="217"/>
      <c r="M331" s="218" t="s">
        <v>22</v>
      </c>
      <c r="N331" s="219" t="s">
        <v>46</v>
      </c>
      <c r="O331" s="35"/>
      <c r="P331" s="175">
        <f>O331*H331</f>
        <v>0</v>
      </c>
      <c r="Q331" s="175">
        <v>0.694</v>
      </c>
      <c r="R331" s="175">
        <f>Q331*H331</f>
        <v>1.388</v>
      </c>
      <c r="S331" s="175">
        <v>0</v>
      </c>
      <c r="T331" s="176">
        <f>S331*H331</f>
        <v>0</v>
      </c>
      <c r="AR331" s="17" t="s">
        <v>169</v>
      </c>
      <c r="AT331" s="17" t="s">
        <v>288</v>
      </c>
      <c r="AU331" s="17" t="s">
        <v>82</v>
      </c>
      <c r="AY331" s="17" t="s">
        <v>123</v>
      </c>
      <c r="BE331" s="177">
        <f>IF(N331="základní",J331,0)</f>
        <v>0</v>
      </c>
      <c r="BF331" s="177">
        <f>IF(N331="snížená",J331,0)</f>
        <v>0</v>
      </c>
      <c r="BG331" s="177">
        <f>IF(N331="zákl. přenesená",J331,0)</f>
        <v>0</v>
      </c>
      <c r="BH331" s="177">
        <f>IF(N331="sníž. přenesená",J331,0)</f>
        <v>0</v>
      </c>
      <c r="BI331" s="177">
        <f>IF(N331="nulová",J331,0)</f>
        <v>0</v>
      </c>
      <c r="BJ331" s="17" t="s">
        <v>23</v>
      </c>
      <c r="BK331" s="177">
        <f>ROUND(I331*H331,2)</f>
        <v>0</v>
      </c>
      <c r="BL331" s="17" t="s">
        <v>130</v>
      </c>
      <c r="BM331" s="17" t="s">
        <v>571</v>
      </c>
    </row>
    <row r="332" spans="2:47" s="1" customFormat="1" ht="27">
      <c r="B332" s="34"/>
      <c r="D332" s="178" t="s">
        <v>132</v>
      </c>
      <c r="F332" s="179" t="s">
        <v>572</v>
      </c>
      <c r="I332" s="139"/>
      <c r="L332" s="34"/>
      <c r="M332" s="63"/>
      <c r="N332" s="35"/>
      <c r="O332" s="35"/>
      <c r="P332" s="35"/>
      <c r="Q332" s="35"/>
      <c r="R332" s="35"/>
      <c r="S332" s="35"/>
      <c r="T332" s="64"/>
      <c r="AT332" s="17" t="s">
        <v>132</v>
      </c>
      <c r="AU332" s="17" t="s">
        <v>82</v>
      </c>
    </row>
    <row r="333" spans="2:65" s="1" customFormat="1" ht="22.5" customHeight="1">
      <c r="B333" s="165"/>
      <c r="C333" s="166" t="s">
        <v>573</v>
      </c>
      <c r="D333" s="166" t="s">
        <v>125</v>
      </c>
      <c r="E333" s="167" t="s">
        <v>559</v>
      </c>
      <c r="F333" s="168" t="s">
        <v>560</v>
      </c>
      <c r="G333" s="169" t="s">
        <v>476</v>
      </c>
      <c r="H333" s="170">
        <v>130</v>
      </c>
      <c r="I333" s="171"/>
      <c r="J333" s="172">
        <f>ROUND(I333*H333,2)</f>
        <v>0</v>
      </c>
      <c r="K333" s="168" t="s">
        <v>129</v>
      </c>
      <c r="L333" s="34"/>
      <c r="M333" s="173" t="s">
        <v>22</v>
      </c>
      <c r="N333" s="174" t="s">
        <v>46</v>
      </c>
      <c r="O333" s="35"/>
      <c r="P333" s="175">
        <f>O333*H333</f>
        <v>0</v>
      </c>
      <c r="Q333" s="175">
        <v>0.6134808</v>
      </c>
      <c r="R333" s="175">
        <f>Q333*H333</f>
        <v>79.752504</v>
      </c>
      <c r="S333" s="175">
        <v>0</v>
      </c>
      <c r="T333" s="176">
        <f>S333*H333</f>
        <v>0</v>
      </c>
      <c r="AR333" s="17" t="s">
        <v>130</v>
      </c>
      <c r="AT333" s="17" t="s">
        <v>125</v>
      </c>
      <c r="AU333" s="17" t="s">
        <v>82</v>
      </c>
      <c r="AY333" s="17" t="s">
        <v>123</v>
      </c>
      <c r="BE333" s="177">
        <f>IF(N333="základní",J333,0)</f>
        <v>0</v>
      </c>
      <c r="BF333" s="177">
        <f>IF(N333="snížená",J333,0)</f>
        <v>0</v>
      </c>
      <c r="BG333" s="177">
        <f>IF(N333="zákl. přenesená",J333,0)</f>
        <v>0</v>
      </c>
      <c r="BH333" s="177">
        <f>IF(N333="sníž. přenesená",J333,0)</f>
        <v>0</v>
      </c>
      <c r="BI333" s="177">
        <f>IF(N333="nulová",J333,0)</f>
        <v>0</v>
      </c>
      <c r="BJ333" s="17" t="s">
        <v>23</v>
      </c>
      <c r="BK333" s="177">
        <f>ROUND(I333*H333,2)</f>
        <v>0</v>
      </c>
      <c r="BL333" s="17" t="s">
        <v>130</v>
      </c>
      <c r="BM333" s="17" t="s">
        <v>574</v>
      </c>
    </row>
    <row r="334" spans="2:47" s="1" customFormat="1" ht="13.5">
      <c r="B334" s="34"/>
      <c r="D334" s="180" t="s">
        <v>132</v>
      </c>
      <c r="F334" s="181" t="s">
        <v>562</v>
      </c>
      <c r="I334" s="139"/>
      <c r="L334" s="34"/>
      <c r="M334" s="63"/>
      <c r="N334" s="35"/>
      <c r="O334" s="35"/>
      <c r="P334" s="35"/>
      <c r="Q334" s="35"/>
      <c r="R334" s="35"/>
      <c r="S334" s="35"/>
      <c r="T334" s="64"/>
      <c r="AT334" s="17" t="s">
        <v>132</v>
      </c>
      <c r="AU334" s="17" t="s">
        <v>82</v>
      </c>
    </row>
    <row r="335" spans="2:51" s="11" customFormat="1" ht="13.5">
      <c r="B335" s="182"/>
      <c r="D335" s="178" t="s">
        <v>148</v>
      </c>
      <c r="E335" s="183" t="s">
        <v>22</v>
      </c>
      <c r="F335" s="184" t="s">
        <v>575</v>
      </c>
      <c r="H335" s="185">
        <v>130</v>
      </c>
      <c r="I335" s="186"/>
      <c r="L335" s="182"/>
      <c r="M335" s="187"/>
      <c r="N335" s="188"/>
      <c r="O335" s="188"/>
      <c r="P335" s="188"/>
      <c r="Q335" s="188"/>
      <c r="R335" s="188"/>
      <c r="S335" s="188"/>
      <c r="T335" s="189"/>
      <c r="AT335" s="190" t="s">
        <v>148</v>
      </c>
      <c r="AU335" s="190" t="s">
        <v>82</v>
      </c>
      <c r="AV335" s="11" t="s">
        <v>82</v>
      </c>
      <c r="AW335" s="11" t="s">
        <v>38</v>
      </c>
      <c r="AX335" s="11" t="s">
        <v>23</v>
      </c>
      <c r="AY335" s="190" t="s">
        <v>123</v>
      </c>
    </row>
    <row r="336" spans="2:65" s="1" customFormat="1" ht="31.5" customHeight="1">
      <c r="B336" s="165"/>
      <c r="C336" s="210" t="s">
        <v>576</v>
      </c>
      <c r="D336" s="210" t="s">
        <v>288</v>
      </c>
      <c r="E336" s="211" t="s">
        <v>564</v>
      </c>
      <c r="F336" s="212" t="s">
        <v>565</v>
      </c>
      <c r="G336" s="213" t="s">
        <v>468</v>
      </c>
      <c r="H336" s="214">
        <v>60</v>
      </c>
      <c r="I336" s="215"/>
      <c r="J336" s="216">
        <f>ROUND(I336*H336,2)</f>
        <v>0</v>
      </c>
      <c r="K336" s="212" t="s">
        <v>129</v>
      </c>
      <c r="L336" s="217"/>
      <c r="M336" s="218" t="s">
        <v>22</v>
      </c>
      <c r="N336" s="219" t="s">
        <v>46</v>
      </c>
      <c r="O336" s="35"/>
      <c r="P336" s="175">
        <f>O336*H336</f>
        <v>0</v>
      </c>
      <c r="Q336" s="175">
        <v>0.749</v>
      </c>
      <c r="R336" s="175">
        <f>Q336*H336</f>
        <v>44.94</v>
      </c>
      <c r="S336" s="175">
        <v>0</v>
      </c>
      <c r="T336" s="176">
        <f>S336*H336</f>
        <v>0</v>
      </c>
      <c r="AR336" s="17" t="s">
        <v>169</v>
      </c>
      <c r="AT336" s="17" t="s">
        <v>288</v>
      </c>
      <c r="AU336" s="17" t="s">
        <v>82</v>
      </c>
      <c r="AY336" s="17" t="s">
        <v>123</v>
      </c>
      <c r="BE336" s="177">
        <f>IF(N336="základní",J336,0)</f>
        <v>0</v>
      </c>
      <c r="BF336" s="177">
        <f>IF(N336="snížená",J336,0)</f>
        <v>0</v>
      </c>
      <c r="BG336" s="177">
        <f>IF(N336="zákl. přenesená",J336,0)</f>
        <v>0</v>
      </c>
      <c r="BH336" s="177">
        <f>IF(N336="sníž. přenesená",J336,0)</f>
        <v>0</v>
      </c>
      <c r="BI336" s="177">
        <f>IF(N336="nulová",J336,0)</f>
        <v>0</v>
      </c>
      <c r="BJ336" s="17" t="s">
        <v>23</v>
      </c>
      <c r="BK336" s="177">
        <f>ROUND(I336*H336,2)</f>
        <v>0</v>
      </c>
      <c r="BL336" s="17" t="s">
        <v>130</v>
      </c>
      <c r="BM336" s="17" t="s">
        <v>577</v>
      </c>
    </row>
    <row r="337" spans="2:47" s="1" customFormat="1" ht="27">
      <c r="B337" s="34"/>
      <c r="D337" s="180" t="s">
        <v>132</v>
      </c>
      <c r="F337" s="181" t="s">
        <v>567</v>
      </c>
      <c r="I337" s="139"/>
      <c r="L337" s="34"/>
      <c r="M337" s="63"/>
      <c r="N337" s="35"/>
      <c r="O337" s="35"/>
      <c r="P337" s="35"/>
      <c r="Q337" s="35"/>
      <c r="R337" s="35"/>
      <c r="S337" s="35"/>
      <c r="T337" s="64"/>
      <c r="AT337" s="17" t="s">
        <v>132</v>
      </c>
      <c r="AU337" s="17" t="s">
        <v>82</v>
      </c>
    </row>
    <row r="338" spans="2:51" s="11" customFormat="1" ht="13.5">
      <c r="B338" s="182"/>
      <c r="D338" s="178" t="s">
        <v>148</v>
      </c>
      <c r="E338" s="183" t="s">
        <v>22</v>
      </c>
      <c r="F338" s="184" t="s">
        <v>578</v>
      </c>
      <c r="H338" s="185">
        <v>60</v>
      </c>
      <c r="I338" s="186"/>
      <c r="L338" s="182"/>
      <c r="M338" s="187"/>
      <c r="N338" s="188"/>
      <c r="O338" s="188"/>
      <c r="P338" s="188"/>
      <c r="Q338" s="188"/>
      <c r="R338" s="188"/>
      <c r="S338" s="188"/>
      <c r="T338" s="189"/>
      <c r="AT338" s="190" t="s">
        <v>148</v>
      </c>
      <c r="AU338" s="190" t="s">
        <v>82</v>
      </c>
      <c r="AV338" s="11" t="s">
        <v>82</v>
      </c>
      <c r="AW338" s="11" t="s">
        <v>38</v>
      </c>
      <c r="AX338" s="11" t="s">
        <v>23</v>
      </c>
      <c r="AY338" s="190" t="s">
        <v>123</v>
      </c>
    </row>
    <row r="339" spans="2:65" s="1" customFormat="1" ht="22.5" customHeight="1">
      <c r="B339" s="165"/>
      <c r="C339" s="166" t="s">
        <v>579</v>
      </c>
      <c r="D339" s="166" t="s">
        <v>125</v>
      </c>
      <c r="E339" s="167" t="s">
        <v>580</v>
      </c>
      <c r="F339" s="168" t="s">
        <v>581</v>
      </c>
      <c r="G339" s="169" t="s">
        <v>476</v>
      </c>
      <c r="H339" s="170">
        <v>10</v>
      </c>
      <c r="I339" s="171"/>
      <c r="J339" s="172">
        <f>ROUND(I339*H339,2)</f>
        <v>0</v>
      </c>
      <c r="K339" s="168" t="s">
        <v>129</v>
      </c>
      <c r="L339" s="34"/>
      <c r="M339" s="173" t="s">
        <v>22</v>
      </c>
      <c r="N339" s="174" t="s">
        <v>46</v>
      </c>
      <c r="O339" s="35"/>
      <c r="P339" s="175">
        <f>O339*H339</f>
        <v>0</v>
      </c>
      <c r="Q339" s="175">
        <v>0.8853469</v>
      </c>
      <c r="R339" s="175">
        <f>Q339*H339</f>
        <v>8.853469</v>
      </c>
      <c r="S339" s="175">
        <v>0</v>
      </c>
      <c r="T339" s="176">
        <f>S339*H339</f>
        <v>0</v>
      </c>
      <c r="AR339" s="17" t="s">
        <v>130</v>
      </c>
      <c r="AT339" s="17" t="s">
        <v>125</v>
      </c>
      <c r="AU339" s="17" t="s">
        <v>82</v>
      </c>
      <c r="AY339" s="17" t="s">
        <v>123</v>
      </c>
      <c r="BE339" s="177">
        <f>IF(N339="základní",J339,0)</f>
        <v>0</v>
      </c>
      <c r="BF339" s="177">
        <f>IF(N339="snížená",J339,0)</f>
        <v>0</v>
      </c>
      <c r="BG339" s="177">
        <f>IF(N339="zákl. přenesená",J339,0)</f>
        <v>0</v>
      </c>
      <c r="BH339" s="177">
        <f>IF(N339="sníž. přenesená",J339,0)</f>
        <v>0</v>
      </c>
      <c r="BI339" s="177">
        <f>IF(N339="nulová",J339,0)</f>
        <v>0</v>
      </c>
      <c r="BJ339" s="17" t="s">
        <v>23</v>
      </c>
      <c r="BK339" s="177">
        <f>ROUND(I339*H339,2)</f>
        <v>0</v>
      </c>
      <c r="BL339" s="17" t="s">
        <v>130</v>
      </c>
      <c r="BM339" s="17" t="s">
        <v>582</v>
      </c>
    </row>
    <row r="340" spans="2:47" s="1" customFormat="1" ht="13.5">
      <c r="B340" s="34"/>
      <c r="D340" s="180" t="s">
        <v>132</v>
      </c>
      <c r="F340" s="181" t="s">
        <v>583</v>
      </c>
      <c r="I340" s="139"/>
      <c r="L340" s="34"/>
      <c r="M340" s="63"/>
      <c r="N340" s="35"/>
      <c r="O340" s="35"/>
      <c r="P340" s="35"/>
      <c r="Q340" s="35"/>
      <c r="R340" s="35"/>
      <c r="S340" s="35"/>
      <c r="T340" s="64"/>
      <c r="AT340" s="17" t="s">
        <v>132</v>
      </c>
      <c r="AU340" s="17" t="s">
        <v>82</v>
      </c>
    </row>
    <row r="341" spans="2:51" s="11" customFormat="1" ht="13.5">
      <c r="B341" s="182"/>
      <c r="D341" s="178" t="s">
        <v>148</v>
      </c>
      <c r="E341" s="183" t="s">
        <v>22</v>
      </c>
      <c r="F341" s="184" t="s">
        <v>584</v>
      </c>
      <c r="H341" s="185">
        <v>10</v>
      </c>
      <c r="I341" s="186"/>
      <c r="L341" s="182"/>
      <c r="M341" s="187"/>
      <c r="N341" s="188"/>
      <c r="O341" s="188"/>
      <c r="P341" s="188"/>
      <c r="Q341" s="188"/>
      <c r="R341" s="188"/>
      <c r="S341" s="188"/>
      <c r="T341" s="189"/>
      <c r="AT341" s="190" t="s">
        <v>148</v>
      </c>
      <c r="AU341" s="190" t="s">
        <v>82</v>
      </c>
      <c r="AV341" s="11" t="s">
        <v>82</v>
      </c>
      <c r="AW341" s="11" t="s">
        <v>38</v>
      </c>
      <c r="AX341" s="11" t="s">
        <v>75</v>
      </c>
      <c r="AY341" s="190" t="s">
        <v>123</v>
      </c>
    </row>
    <row r="342" spans="2:65" s="1" customFormat="1" ht="31.5" customHeight="1">
      <c r="B342" s="165"/>
      <c r="C342" s="210" t="s">
        <v>585</v>
      </c>
      <c r="D342" s="210" t="s">
        <v>288</v>
      </c>
      <c r="E342" s="211" t="s">
        <v>586</v>
      </c>
      <c r="F342" s="212" t="s">
        <v>587</v>
      </c>
      <c r="G342" s="213" t="s">
        <v>468</v>
      </c>
      <c r="H342" s="214">
        <v>3</v>
      </c>
      <c r="I342" s="215"/>
      <c r="J342" s="216">
        <f>ROUND(I342*H342,2)</f>
        <v>0</v>
      </c>
      <c r="K342" s="212" t="s">
        <v>129</v>
      </c>
      <c r="L342" s="217"/>
      <c r="M342" s="218" t="s">
        <v>22</v>
      </c>
      <c r="N342" s="219" t="s">
        <v>46</v>
      </c>
      <c r="O342" s="35"/>
      <c r="P342" s="175">
        <f>O342*H342</f>
        <v>0</v>
      </c>
      <c r="Q342" s="175">
        <v>1.747</v>
      </c>
      <c r="R342" s="175">
        <f>Q342*H342</f>
        <v>5.2410000000000005</v>
      </c>
      <c r="S342" s="175">
        <v>0</v>
      </c>
      <c r="T342" s="176">
        <f>S342*H342</f>
        <v>0</v>
      </c>
      <c r="AR342" s="17" t="s">
        <v>169</v>
      </c>
      <c r="AT342" s="17" t="s">
        <v>288</v>
      </c>
      <c r="AU342" s="17" t="s">
        <v>82</v>
      </c>
      <c r="AY342" s="17" t="s">
        <v>123</v>
      </c>
      <c r="BE342" s="177">
        <f>IF(N342="základní",J342,0)</f>
        <v>0</v>
      </c>
      <c r="BF342" s="177">
        <f>IF(N342="snížená",J342,0)</f>
        <v>0</v>
      </c>
      <c r="BG342" s="177">
        <f>IF(N342="zákl. přenesená",J342,0)</f>
        <v>0</v>
      </c>
      <c r="BH342" s="177">
        <f>IF(N342="sníž. přenesená",J342,0)</f>
        <v>0</v>
      </c>
      <c r="BI342" s="177">
        <f>IF(N342="nulová",J342,0)</f>
        <v>0</v>
      </c>
      <c r="BJ342" s="17" t="s">
        <v>23</v>
      </c>
      <c r="BK342" s="177">
        <f>ROUND(I342*H342,2)</f>
        <v>0</v>
      </c>
      <c r="BL342" s="17" t="s">
        <v>130</v>
      </c>
      <c r="BM342" s="17" t="s">
        <v>588</v>
      </c>
    </row>
    <row r="343" spans="2:47" s="1" customFormat="1" ht="27">
      <c r="B343" s="34"/>
      <c r="D343" s="178" t="s">
        <v>132</v>
      </c>
      <c r="F343" s="179" t="s">
        <v>589</v>
      </c>
      <c r="I343" s="139"/>
      <c r="L343" s="34"/>
      <c r="M343" s="63"/>
      <c r="N343" s="35"/>
      <c r="O343" s="35"/>
      <c r="P343" s="35"/>
      <c r="Q343" s="35"/>
      <c r="R343" s="35"/>
      <c r="S343" s="35"/>
      <c r="T343" s="64"/>
      <c r="AT343" s="17" t="s">
        <v>132</v>
      </c>
      <c r="AU343" s="17" t="s">
        <v>82</v>
      </c>
    </row>
    <row r="344" spans="2:65" s="1" customFormat="1" ht="22.5" customHeight="1">
      <c r="B344" s="165"/>
      <c r="C344" s="210" t="s">
        <v>590</v>
      </c>
      <c r="D344" s="210" t="s">
        <v>288</v>
      </c>
      <c r="E344" s="211" t="s">
        <v>591</v>
      </c>
      <c r="F344" s="212" t="s">
        <v>592</v>
      </c>
      <c r="G344" s="213" t="s">
        <v>468</v>
      </c>
      <c r="H344" s="214">
        <v>2</v>
      </c>
      <c r="I344" s="215"/>
      <c r="J344" s="216">
        <f>ROUND(I344*H344,2)</f>
        <v>0</v>
      </c>
      <c r="K344" s="212" t="s">
        <v>129</v>
      </c>
      <c r="L344" s="217"/>
      <c r="M344" s="218" t="s">
        <v>22</v>
      </c>
      <c r="N344" s="219" t="s">
        <v>46</v>
      </c>
      <c r="O344" s="35"/>
      <c r="P344" s="175">
        <f>O344*H344</f>
        <v>0</v>
      </c>
      <c r="Q344" s="175">
        <v>1.3</v>
      </c>
      <c r="R344" s="175">
        <f>Q344*H344</f>
        <v>2.6</v>
      </c>
      <c r="S344" s="175">
        <v>0</v>
      </c>
      <c r="T344" s="176">
        <f>S344*H344</f>
        <v>0</v>
      </c>
      <c r="AR344" s="17" t="s">
        <v>169</v>
      </c>
      <c r="AT344" s="17" t="s">
        <v>288</v>
      </c>
      <c r="AU344" s="17" t="s">
        <v>82</v>
      </c>
      <c r="AY344" s="17" t="s">
        <v>123</v>
      </c>
      <c r="BE344" s="177">
        <f>IF(N344="základní",J344,0)</f>
        <v>0</v>
      </c>
      <c r="BF344" s="177">
        <f>IF(N344="snížená",J344,0)</f>
        <v>0</v>
      </c>
      <c r="BG344" s="177">
        <f>IF(N344="zákl. přenesená",J344,0)</f>
        <v>0</v>
      </c>
      <c r="BH344" s="177">
        <f>IF(N344="sníž. přenesená",J344,0)</f>
        <v>0</v>
      </c>
      <c r="BI344" s="177">
        <f>IF(N344="nulová",J344,0)</f>
        <v>0</v>
      </c>
      <c r="BJ344" s="17" t="s">
        <v>23</v>
      </c>
      <c r="BK344" s="177">
        <f>ROUND(I344*H344,2)</f>
        <v>0</v>
      </c>
      <c r="BL344" s="17" t="s">
        <v>130</v>
      </c>
      <c r="BM344" s="17" t="s">
        <v>593</v>
      </c>
    </row>
    <row r="345" spans="2:47" s="1" customFormat="1" ht="27">
      <c r="B345" s="34"/>
      <c r="D345" s="178" t="s">
        <v>132</v>
      </c>
      <c r="F345" s="179" t="s">
        <v>594</v>
      </c>
      <c r="I345" s="139"/>
      <c r="L345" s="34"/>
      <c r="M345" s="63"/>
      <c r="N345" s="35"/>
      <c r="O345" s="35"/>
      <c r="P345" s="35"/>
      <c r="Q345" s="35"/>
      <c r="R345" s="35"/>
      <c r="S345" s="35"/>
      <c r="T345" s="64"/>
      <c r="AT345" s="17" t="s">
        <v>132</v>
      </c>
      <c r="AU345" s="17" t="s">
        <v>82</v>
      </c>
    </row>
    <row r="346" spans="2:65" s="1" customFormat="1" ht="22.5" customHeight="1">
      <c r="B346" s="165"/>
      <c r="C346" s="166" t="s">
        <v>595</v>
      </c>
      <c r="D346" s="166" t="s">
        <v>125</v>
      </c>
      <c r="E346" s="167" t="s">
        <v>596</v>
      </c>
      <c r="F346" s="168" t="s">
        <v>597</v>
      </c>
      <c r="G346" s="169" t="s">
        <v>476</v>
      </c>
      <c r="H346" s="170">
        <v>10</v>
      </c>
      <c r="I346" s="171"/>
      <c r="J346" s="172">
        <f>ROUND(I346*H346,2)</f>
        <v>0</v>
      </c>
      <c r="K346" s="168" t="s">
        <v>129</v>
      </c>
      <c r="L346" s="34"/>
      <c r="M346" s="173" t="s">
        <v>22</v>
      </c>
      <c r="N346" s="174" t="s">
        <v>46</v>
      </c>
      <c r="O346" s="35"/>
      <c r="P346" s="175">
        <f>O346*H346</f>
        <v>0</v>
      </c>
      <c r="Q346" s="175">
        <v>1.3682813</v>
      </c>
      <c r="R346" s="175">
        <f>Q346*H346</f>
        <v>13.682813</v>
      </c>
      <c r="S346" s="175">
        <v>0</v>
      </c>
      <c r="T346" s="176">
        <f>S346*H346</f>
        <v>0</v>
      </c>
      <c r="AR346" s="17" t="s">
        <v>130</v>
      </c>
      <c r="AT346" s="17" t="s">
        <v>125</v>
      </c>
      <c r="AU346" s="17" t="s">
        <v>82</v>
      </c>
      <c r="AY346" s="17" t="s">
        <v>123</v>
      </c>
      <c r="BE346" s="177">
        <f>IF(N346="základní",J346,0)</f>
        <v>0</v>
      </c>
      <c r="BF346" s="177">
        <f>IF(N346="snížená",J346,0)</f>
        <v>0</v>
      </c>
      <c r="BG346" s="177">
        <f>IF(N346="zákl. přenesená",J346,0)</f>
        <v>0</v>
      </c>
      <c r="BH346" s="177">
        <f>IF(N346="sníž. přenesená",J346,0)</f>
        <v>0</v>
      </c>
      <c r="BI346" s="177">
        <f>IF(N346="nulová",J346,0)</f>
        <v>0</v>
      </c>
      <c r="BJ346" s="17" t="s">
        <v>23</v>
      </c>
      <c r="BK346" s="177">
        <f>ROUND(I346*H346,2)</f>
        <v>0</v>
      </c>
      <c r="BL346" s="17" t="s">
        <v>130</v>
      </c>
      <c r="BM346" s="17" t="s">
        <v>598</v>
      </c>
    </row>
    <row r="347" spans="2:47" s="1" customFormat="1" ht="13.5">
      <c r="B347" s="34"/>
      <c r="D347" s="180" t="s">
        <v>132</v>
      </c>
      <c r="F347" s="181" t="s">
        <v>599</v>
      </c>
      <c r="I347" s="139"/>
      <c r="L347" s="34"/>
      <c r="M347" s="63"/>
      <c r="N347" s="35"/>
      <c r="O347" s="35"/>
      <c r="P347" s="35"/>
      <c r="Q347" s="35"/>
      <c r="R347" s="35"/>
      <c r="S347" s="35"/>
      <c r="T347" s="64"/>
      <c r="AT347" s="17" t="s">
        <v>132</v>
      </c>
      <c r="AU347" s="17" t="s">
        <v>82</v>
      </c>
    </row>
    <row r="348" spans="2:51" s="11" customFormat="1" ht="13.5">
      <c r="B348" s="182"/>
      <c r="D348" s="178" t="s">
        <v>148</v>
      </c>
      <c r="E348" s="183" t="s">
        <v>22</v>
      </c>
      <c r="F348" s="184" t="s">
        <v>584</v>
      </c>
      <c r="H348" s="185">
        <v>10</v>
      </c>
      <c r="I348" s="186"/>
      <c r="L348" s="182"/>
      <c r="M348" s="187"/>
      <c r="N348" s="188"/>
      <c r="O348" s="188"/>
      <c r="P348" s="188"/>
      <c r="Q348" s="188"/>
      <c r="R348" s="188"/>
      <c r="S348" s="188"/>
      <c r="T348" s="189"/>
      <c r="AT348" s="190" t="s">
        <v>148</v>
      </c>
      <c r="AU348" s="190" t="s">
        <v>82</v>
      </c>
      <c r="AV348" s="11" t="s">
        <v>82</v>
      </c>
      <c r="AW348" s="11" t="s">
        <v>38</v>
      </c>
      <c r="AX348" s="11" t="s">
        <v>23</v>
      </c>
      <c r="AY348" s="190" t="s">
        <v>123</v>
      </c>
    </row>
    <row r="349" spans="2:65" s="1" customFormat="1" ht="22.5" customHeight="1">
      <c r="B349" s="165"/>
      <c r="C349" s="210" t="s">
        <v>600</v>
      </c>
      <c r="D349" s="210" t="s">
        <v>288</v>
      </c>
      <c r="E349" s="211" t="s">
        <v>601</v>
      </c>
      <c r="F349" s="212" t="s">
        <v>602</v>
      </c>
      <c r="G349" s="213" t="s">
        <v>468</v>
      </c>
      <c r="H349" s="214">
        <v>2</v>
      </c>
      <c r="I349" s="215"/>
      <c r="J349" s="216">
        <f>ROUND(I349*H349,2)</f>
        <v>0</v>
      </c>
      <c r="K349" s="212" t="s">
        <v>22</v>
      </c>
      <c r="L349" s="217"/>
      <c r="M349" s="218" t="s">
        <v>22</v>
      </c>
      <c r="N349" s="219" t="s">
        <v>46</v>
      </c>
      <c r="O349" s="35"/>
      <c r="P349" s="175">
        <f>O349*H349</f>
        <v>0</v>
      </c>
      <c r="Q349" s="175">
        <v>1.786</v>
      </c>
      <c r="R349" s="175">
        <f>Q349*H349</f>
        <v>3.572</v>
      </c>
      <c r="S349" s="175">
        <v>0</v>
      </c>
      <c r="T349" s="176">
        <f>S349*H349</f>
        <v>0</v>
      </c>
      <c r="AR349" s="17" t="s">
        <v>169</v>
      </c>
      <c r="AT349" s="17" t="s">
        <v>288</v>
      </c>
      <c r="AU349" s="17" t="s">
        <v>82</v>
      </c>
      <c r="AY349" s="17" t="s">
        <v>123</v>
      </c>
      <c r="BE349" s="177">
        <f>IF(N349="základní",J349,0)</f>
        <v>0</v>
      </c>
      <c r="BF349" s="177">
        <f>IF(N349="snížená",J349,0)</f>
        <v>0</v>
      </c>
      <c r="BG349" s="177">
        <f>IF(N349="zákl. přenesená",J349,0)</f>
        <v>0</v>
      </c>
      <c r="BH349" s="177">
        <f>IF(N349="sníž. přenesená",J349,0)</f>
        <v>0</v>
      </c>
      <c r="BI349" s="177">
        <f>IF(N349="nulová",J349,0)</f>
        <v>0</v>
      </c>
      <c r="BJ349" s="17" t="s">
        <v>23</v>
      </c>
      <c r="BK349" s="177">
        <f>ROUND(I349*H349,2)</f>
        <v>0</v>
      </c>
      <c r="BL349" s="17" t="s">
        <v>130</v>
      </c>
      <c r="BM349" s="17" t="s">
        <v>603</v>
      </c>
    </row>
    <row r="350" spans="2:47" s="1" customFormat="1" ht="13.5">
      <c r="B350" s="34"/>
      <c r="D350" s="180" t="s">
        <v>132</v>
      </c>
      <c r="F350" s="181" t="s">
        <v>602</v>
      </c>
      <c r="I350" s="139"/>
      <c r="L350" s="34"/>
      <c r="M350" s="63"/>
      <c r="N350" s="35"/>
      <c r="O350" s="35"/>
      <c r="P350" s="35"/>
      <c r="Q350" s="35"/>
      <c r="R350" s="35"/>
      <c r="S350" s="35"/>
      <c r="T350" s="64"/>
      <c r="AT350" s="17" t="s">
        <v>132</v>
      </c>
      <c r="AU350" s="17" t="s">
        <v>82</v>
      </c>
    </row>
    <row r="351" spans="2:51" s="11" customFormat="1" ht="13.5">
      <c r="B351" s="182"/>
      <c r="D351" s="178" t="s">
        <v>148</v>
      </c>
      <c r="E351" s="183" t="s">
        <v>22</v>
      </c>
      <c r="F351" s="184" t="s">
        <v>82</v>
      </c>
      <c r="H351" s="185">
        <v>2</v>
      </c>
      <c r="I351" s="186"/>
      <c r="L351" s="182"/>
      <c r="M351" s="187"/>
      <c r="N351" s="188"/>
      <c r="O351" s="188"/>
      <c r="P351" s="188"/>
      <c r="Q351" s="188"/>
      <c r="R351" s="188"/>
      <c r="S351" s="188"/>
      <c r="T351" s="189"/>
      <c r="AT351" s="190" t="s">
        <v>148</v>
      </c>
      <c r="AU351" s="190" t="s">
        <v>82</v>
      </c>
      <c r="AV351" s="11" t="s">
        <v>82</v>
      </c>
      <c r="AW351" s="11" t="s">
        <v>38</v>
      </c>
      <c r="AX351" s="11" t="s">
        <v>75</v>
      </c>
      <c r="AY351" s="190" t="s">
        <v>123</v>
      </c>
    </row>
    <row r="352" spans="2:65" s="1" customFormat="1" ht="31.5" customHeight="1">
      <c r="B352" s="165"/>
      <c r="C352" s="210" t="s">
        <v>604</v>
      </c>
      <c r="D352" s="210" t="s">
        <v>288</v>
      </c>
      <c r="E352" s="211" t="s">
        <v>605</v>
      </c>
      <c r="F352" s="212" t="s">
        <v>606</v>
      </c>
      <c r="G352" s="213" t="s">
        <v>468</v>
      </c>
      <c r="H352" s="214">
        <v>3</v>
      </c>
      <c r="I352" s="215"/>
      <c r="J352" s="216">
        <f>ROUND(I352*H352,2)</f>
        <v>0</v>
      </c>
      <c r="K352" s="212" t="s">
        <v>129</v>
      </c>
      <c r="L352" s="217"/>
      <c r="M352" s="218" t="s">
        <v>22</v>
      </c>
      <c r="N352" s="219" t="s">
        <v>46</v>
      </c>
      <c r="O352" s="35"/>
      <c r="P352" s="175">
        <f>O352*H352</f>
        <v>0</v>
      </c>
      <c r="Q352" s="175">
        <v>2.45</v>
      </c>
      <c r="R352" s="175">
        <f>Q352*H352</f>
        <v>7.3500000000000005</v>
      </c>
      <c r="S352" s="175">
        <v>0</v>
      </c>
      <c r="T352" s="176">
        <f>S352*H352</f>
        <v>0</v>
      </c>
      <c r="AR352" s="17" t="s">
        <v>169</v>
      </c>
      <c r="AT352" s="17" t="s">
        <v>288</v>
      </c>
      <c r="AU352" s="17" t="s">
        <v>82</v>
      </c>
      <c r="AY352" s="17" t="s">
        <v>123</v>
      </c>
      <c r="BE352" s="177">
        <f>IF(N352="základní",J352,0)</f>
        <v>0</v>
      </c>
      <c r="BF352" s="177">
        <f>IF(N352="snížená",J352,0)</f>
        <v>0</v>
      </c>
      <c r="BG352" s="177">
        <f>IF(N352="zákl. přenesená",J352,0)</f>
        <v>0</v>
      </c>
      <c r="BH352" s="177">
        <f>IF(N352="sníž. přenesená",J352,0)</f>
        <v>0</v>
      </c>
      <c r="BI352" s="177">
        <f>IF(N352="nulová",J352,0)</f>
        <v>0</v>
      </c>
      <c r="BJ352" s="17" t="s">
        <v>23</v>
      </c>
      <c r="BK352" s="177">
        <f>ROUND(I352*H352,2)</f>
        <v>0</v>
      </c>
      <c r="BL352" s="17" t="s">
        <v>130</v>
      </c>
      <c r="BM352" s="17" t="s">
        <v>607</v>
      </c>
    </row>
    <row r="353" spans="2:47" s="1" customFormat="1" ht="27">
      <c r="B353" s="34"/>
      <c r="D353" s="180" t="s">
        <v>132</v>
      </c>
      <c r="F353" s="181" t="s">
        <v>608</v>
      </c>
      <c r="I353" s="139"/>
      <c r="L353" s="34"/>
      <c r="M353" s="63"/>
      <c r="N353" s="35"/>
      <c r="O353" s="35"/>
      <c r="P353" s="35"/>
      <c r="Q353" s="35"/>
      <c r="R353" s="35"/>
      <c r="S353" s="35"/>
      <c r="T353" s="64"/>
      <c r="AT353" s="17" t="s">
        <v>132</v>
      </c>
      <c r="AU353" s="17" t="s">
        <v>82</v>
      </c>
    </row>
    <row r="354" spans="2:51" s="11" customFormat="1" ht="13.5">
      <c r="B354" s="182"/>
      <c r="D354" s="178" t="s">
        <v>148</v>
      </c>
      <c r="E354" s="183" t="s">
        <v>22</v>
      </c>
      <c r="F354" s="184" t="s">
        <v>138</v>
      </c>
      <c r="H354" s="185">
        <v>3</v>
      </c>
      <c r="I354" s="186"/>
      <c r="L354" s="182"/>
      <c r="M354" s="187"/>
      <c r="N354" s="188"/>
      <c r="O354" s="188"/>
      <c r="P354" s="188"/>
      <c r="Q354" s="188"/>
      <c r="R354" s="188"/>
      <c r="S354" s="188"/>
      <c r="T354" s="189"/>
      <c r="AT354" s="190" t="s">
        <v>148</v>
      </c>
      <c r="AU354" s="190" t="s">
        <v>82</v>
      </c>
      <c r="AV354" s="11" t="s">
        <v>82</v>
      </c>
      <c r="AW354" s="11" t="s">
        <v>38</v>
      </c>
      <c r="AX354" s="11" t="s">
        <v>75</v>
      </c>
      <c r="AY354" s="190" t="s">
        <v>123</v>
      </c>
    </row>
    <row r="355" spans="2:65" s="1" customFormat="1" ht="22.5" customHeight="1">
      <c r="B355" s="165"/>
      <c r="C355" s="166" t="s">
        <v>609</v>
      </c>
      <c r="D355" s="166" t="s">
        <v>125</v>
      </c>
      <c r="E355" s="167" t="s">
        <v>610</v>
      </c>
      <c r="F355" s="168" t="s">
        <v>611</v>
      </c>
      <c r="G355" s="169" t="s">
        <v>476</v>
      </c>
      <c r="H355" s="170">
        <v>32.7</v>
      </c>
      <c r="I355" s="171"/>
      <c r="J355" s="172">
        <f>ROUND(I355*H355,2)</f>
        <v>0</v>
      </c>
      <c r="K355" s="168" t="s">
        <v>129</v>
      </c>
      <c r="L355" s="34"/>
      <c r="M355" s="173" t="s">
        <v>22</v>
      </c>
      <c r="N355" s="174" t="s">
        <v>46</v>
      </c>
      <c r="O355" s="35"/>
      <c r="P355" s="175">
        <f>O355*H355</f>
        <v>0</v>
      </c>
      <c r="Q355" s="175">
        <v>2.2041864</v>
      </c>
      <c r="R355" s="175">
        <f>Q355*H355</f>
        <v>72.07689528000002</v>
      </c>
      <c r="S355" s="175">
        <v>0</v>
      </c>
      <c r="T355" s="176">
        <f>S355*H355</f>
        <v>0</v>
      </c>
      <c r="AR355" s="17" t="s">
        <v>130</v>
      </c>
      <c r="AT355" s="17" t="s">
        <v>125</v>
      </c>
      <c r="AU355" s="17" t="s">
        <v>82</v>
      </c>
      <c r="AY355" s="17" t="s">
        <v>123</v>
      </c>
      <c r="BE355" s="177">
        <f>IF(N355="základní",J355,0)</f>
        <v>0</v>
      </c>
      <c r="BF355" s="177">
        <f>IF(N355="snížená",J355,0)</f>
        <v>0</v>
      </c>
      <c r="BG355" s="177">
        <f>IF(N355="zákl. přenesená",J355,0)</f>
        <v>0</v>
      </c>
      <c r="BH355" s="177">
        <f>IF(N355="sníž. přenesená",J355,0)</f>
        <v>0</v>
      </c>
      <c r="BI355" s="177">
        <f>IF(N355="nulová",J355,0)</f>
        <v>0</v>
      </c>
      <c r="BJ355" s="17" t="s">
        <v>23</v>
      </c>
      <c r="BK355" s="177">
        <f>ROUND(I355*H355,2)</f>
        <v>0</v>
      </c>
      <c r="BL355" s="17" t="s">
        <v>130</v>
      </c>
      <c r="BM355" s="17" t="s">
        <v>612</v>
      </c>
    </row>
    <row r="356" spans="2:47" s="1" customFormat="1" ht="13.5">
      <c r="B356" s="34"/>
      <c r="D356" s="180" t="s">
        <v>132</v>
      </c>
      <c r="F356" s="181" t="s">
        <v>613</v>
      </c>
      <c r="I356" s="139"/>
      <c r="L356" s="34"/>
      <c r="M356" s="63"/>
      <c r="N356" s="35"/>
      <c r="O356" s="35"/>
      <c r="P356" s="35"/>
      <c r="Q356" s="35"/>
      <c r="R356" s="35"/>
      <c r="S356" s="35"/>
      <c r="T356" s="64"/>
      <c r="AT356" s="17" t="s">
        <v>132</v>
      </c>
      <c r="AU356" s="17" t="s">
        <v>82</v>
      </c>
    </row>
    <row r="357" spans="2:51" s="11" customFormat="1" ht="13.5">
      <c r="B357" s="182"/>
      <c r="D357" s="178" t="s">
        <v>148</v>
      </c>
      <c r="E357" s="183" t="s">
        <v>22</v>
      </c>
      <c r="F357" s="184" t="s">
        <v>614</v>
      </c>
      <c r="H357" s="185">
        <v>32.7</v>
      </c>
      <c r="I357" s="186"/>
      <c r="L357" s="182"/>
      <c r="M357" s="187"/>
      <c r="N357" s="188"/>
      <c r="O357" s="188"/>
      <c r="P357" s="188"/>
      <c r="Q357" s="188"/>
      <c r="R357" s="188"/>
      <c r="S357" s="188"/>
      <c r="T357" s="189"/>
      <c r="AT357" s="190" t="s">
        <v>148</v>
      </c>
      <c r="AU357" s="190" t="s">
        <v>82</v>
      </c>
      <c r="AV357" s="11" t="s">
        <v>82</v>
      </c>
      <c r="AW357" s="11" t="s">
        <v>38</v>
      </c>
      <c r="AX357" s="11" t="s">
        <v>75</v>
      </c>
      <c r="AY357" s="190" t="s">
        <v>123</v>
      </c>
    </row>
    <row r="358" spans="2:65" s="1" customFormat="1" ht="22.5" customHeight="1">
      <c r="B358" s="165"/>
      <c r="C358" s="210" t="s">
        <v>615</v>
      </c>
      <c r="D358" s="210" t="s">
        <v>288</v>
      </c>
      <c r="E358" s="211" t="s">
        <v>616</v>
      </c>
      <c r="F358" s="212" t="s">
        <v>617</v>
      </c>
      <c r="G358" s="213" t="s">
        <v>468</v>
      </c>
      <c r="H358" s="214">
        <v>4</v>
      </c>
      <c r="I358" s="215"/>
      <c r="J358" s="216">
        <f>ROUND(I358*H358,2)</f>
        <v>0</v>
      </c>
      <c r="K358" s="212" t="s">
        <v>22</v>
      </c>
      <c r="L358" s="217"/>
      <c r="M358" s="218" t="s">
        <v>22</v>
      </c>
      <c r="N358" s="219" t="s">
        <v>46</v>
      </c>
      <c r="O358" s="35"/>
      <c r="P358" s="175">
        <f>O358*H358</f>
        <v>0</v>
      </c>
      <c r="Q358" s="175">
        <v>3.46</v>
      </c>
      <c r="R358" s="175">
        <f>Q358*H358</f>
        <v>13.84</v>
      </c>
      <c r="S358" s="175">
        <v>0</v>
      </c>
      <c r="T358" s="176">
        <f>S358*H358</f>
        <v>0</v>
      </c>
      <c r="AR358" s="17" t="s">
        <v>169</v>
      </c>
      <c r="AT358" s="17" t="s">
        <v>288</v>
      </c>
      <c r="AU358" s="17" t="s">
        <v>82</v>
      </c>
      <c r="AY358" s="17" t="s">
        <v>123</v>
      </c>
      <c r="BE358" s="177">
        <f>IF(N358="základní",J358,0)</f>
        <v>0</v>
      </c>
      <c r="BF358" s="177">
        <f>IF(N358="snížená",J358,0)</f>
        <v>0</v>
      </c>
      <c r="BG358" s="177">
        <f>IF(N358="zákl. přenesená",J358,0)</f>
        <v>0</v>
      </c>
      <c r="BH358" s="177">
        <f>IF(N358="sníž. přenesená",J358,0)</f>
        <v>0</v>
      </c>
      <c r="BI358" s="177">
        <f>IF(N358="nulová",J358,0)</f>
        <v>0</v>
      </c>
      <c r="BJ358" s="17" t="s">
        <v>23</v>
      </c>
      <c r="BK358" s="177">
        <f>ROUND(I358*H358,2)</f>
        <v>0</v>
      </c>
      <c r="BL358" s="17" t="s">
        <v>130</v>
      </c>
      <c r="BM358" s="17" t="s">
        <v>618</v>
      </c>
    </row>
    <row r="359" spans="2:47" s="1" customFormat="1" ht="27">
      <c r="B359" s="34"/>
      <c r="D359" s="180" t="s">
        <v>132</v>
      </c>
      <c r="F359" s="181" t="s">
        <v>619</v>
      </c>
      <c r="I359" s="139"/>
      <c r="L359" s="34"/>
      <c r="M359" s="63"/>
      <c r="N359" s="35"/>
      <c r="O359" s="35"/>
      <c r="P359" s="35"/>
      <c r="Q359" s="35"/>
      <c r="R359" s="35"/>
      <c r="S359" s="35"/>
      <c r="T359" s="64"/>
      <c r="AT359" s="17" t="s">
        <v>132</v>
      </c>
      <c r="AU359" s="17" t="s">
        <v>82</v>
      </c>
    </row>
    <row r="360" spans="2:51" s="11" customFormat="1" ht="13.5">
      <c r="B360" s="182"/>
      <c r="D360" s="178" t="s">
        <v>148</v>
      </c>
      <c r="E360" s="183" t="s">
        <v>22</v>
      </c>
      <c r="F360" s="184" t="s">
        <v>547</v>
      </c>
      <c r="H360" s="185">
        <v>4</v>
      </c>
      <c r="I360" s="186"/>
      <c r="L360" s="182"/>
      <c r="M360" s="187"/>
      <c r="N360" s="188"/>
      <c r="O360" s="188"/>
      <c r="P360" s="188"/>
      <c r="Q360" s="188"/>
      <c r="R360" s="188"/>
      <c r="S360" s="188"/>
      <c r="T360" s="189"/>
      <c r="AT360" s="190" t="s">
        <v>148</v>
      </c>
      <c r="AU360" s="190" t="s">
        <v>82</v>
      </c>
      <c r="AV360" s="11" t="s">
        <v>82</v>
      </c>
      <c r="AW360" s="11" t="s">
        <v>38</v>
      </c>
      <c r="AX360" s="11" t="s">
        <v>75</v>
      </c>
      <c r="AY360" s="190" t="s">
        <v>123</v>
      </c>
    </row>
    <row r="361" spans="2:65" s="1" customFormat="1" ht="31.5" customHeight="1">
      <c r="B361" s="165"/>
      <c r="C361" s="210" t="s">
        <v>620</v>
      </c>
      <c r="D361" s="210" t="s">
        <v>288</v>
      </c>
      <c r="E361" s="211" t="s">
        <v>621</v>
      </c>
      <c r="F361" s="212" t="s">
        <v>622</v>
      </c>
      <c r="G361" s="213" t="s">
        <v>468</v>
      </c>
      <c r="H361" s="214">
        <v>11</v>
      </c>
      <c r="I361" s="215"/>
      <c r="J361" s="216">
        <f>ROUND(I361*H361,2)</f>
        <v>0</v>
      </c>
      <c r="K361" s="212" t="s">
        <v>129</v>
      </c>
      <c r="L361" s="217"/>
      <c r="M361" s="218" t="s">
        <v>22</v>
      </c>
      <c r="N361" s="219" t="s">
        <v>46</v>
      </c>
      <c r="O361" s="35"/>
      <c r="P361" s="175">
        <f>O361*H361</f>
        <v>0</v>
      </c>
      <c r="Q361" s="175">
        <v>3.46</v>
      </c>
      <c r="R361" s="175">
        <f>Q361*H361</f>
        <v>38.06</v>
      </c>
      <c r="S361" s="175">
        <v>0</v>
      </c>
      <c r="T361" s="176">
        <f>S361*H361</f>
        <v>0</v>
      </c>
      <c r="AR361" s="17" t="s">
        <v>169</v>
      </c>
      <c r="AT361" s="17" t="s">
        <v>288</v>
      </c>
      <c r="AU361" s="17" t="s">
        <v>82</v>
      </c>
      <c r="AY361" s="17" t="s">
        <v>123</v>
      </c>
      <c r="BE361" s="177">
        <f>IF(N361="základní",J361,0)</f>
        <v>0</v>
      </c>
      <c r="BF361" s="177">
        <f>IF(N361="snížená",J361,0)</f>
        <v>0</v>
      </c>
      <c r="BG361" s="177">
        <f>IF(N361="zákl. přenesená",J361,0)</f>
        <v>0</v>
      </c>
      <c r="BH361" s="177">
        <f>IF(N361="sníž. přenesená",J361,0)</f>
        <v>0</v>
      </c>
      <c r="BI361" s="177">
        <f>IF(N361="nulová",J361,0)</f>
        <v>0</v>
      </c>
      <c r="BJ361" s="17" t="s">
        <v>23</v>
      </c>
      <c r="BK361" s="177">
        <f>ROUND(I361*H361,2)</f>
        <v>0</v>
      </c>
      <c r="BL361" s="17" t="s">
        <v>130</v>
      </c>
      <c r="BM361" s="17" t="s">
        <v>623</v>
      </c>
    </row>
    <row r="362" spans="2:47" s="1" customFormat="1" ht="27">
      <c r="B362" s="34"/>
      <c r="D362" s="178" t="s">
        <v>132</v>
      </c>
      <c r="F362" s="179" t="s">
        <v>624</v>
      </c>
      <c r="I362" s="139"/>
      <c r="L362" s="34"/>
      <c r="M362" s="63"/>
      <c r="N362" s="35"/>
      <c r="O362" s="35"/>
      <c r="P362" s="35"/>
      <c r="Q362" s="35"/>
      <c r="R362" s="35"/>
      <c r="S362" s="35"/>
      <c r="T362" s="64"/>
      <c r="AT362" s="17" t="s">
        <v>132</v>
      </c>
      <c r="AU362" s="17" t="s">
        <v>82</v>
      </c>
    </row>
    <row r="363" spans="2:65" s="1" customFormat="1" ht="22.5" customHeight="1">
      <c r="B363" s="165"/>
      <c r="C363" s="166" t="s">
        <v>625</v>
      </c>
      <c r="D363" s="166" t="s">
        <v>125</v>
      </c>
      <c r="E363" s="167" t="s">
        <v>626</v>
      </c>
      <c r="F363" s="168" t="s">
        <v>627</v>
      </c>
      <c r="G363" s="169" t="s">
        <v>476</v>
      </c>
      <c r="H363" s="170">
        <v>20</v>
      </c>
      <c r="I363" s="171"/>
      <c r="J363" s="172">
        <f>ROUND(I363*H363,2)</f>
        <v>0</v>
      </c>
      <c r="K363" s="168" t="s">
        <v>129</v>
      </c>
      <c r="L363" s="34"/>
      <c r="M363" s="173" t="s">
        <v>22</v>
      </c>
      <c r="N363" s="174" t="s">
        <v>46</v>
      </c>
      <c r="O363" s="35"/>
      <c r="P363" s="175">
        <f>O363*H363</f>
        <v>0</v>
      </c>
      <c r="Q363" s="175">
        <v>4.3794109</v>
      </c>
      <c r="R363" s="175">
        <f>Q363*H363</f>
        <v>87.588218</v>
      </c>
      <c r="S363" s="175">
        <v>0</v>
      </c>
      <c r="T363" s="176">
        <f>S363*H363</f>
        <v>0</v>
      </c>
      <c r="AR363" s="17" t="s">
        <v>130</v>
      </c>
      <c r="AT363" s="17" t="s">
        <v>125</v>
      </c>
      <c r="AU363" s="17" t="s">
        <v>82</v>
      </c>
      <c r="AY363" s="17" t="s">
        <v>123</v>
      </c>
      <c r="BE363" s="177">
        <f>IF(N363="základní",J363,0)</f>
        <v>0</v>
      </c>
      <c r="BF363" s="177">
        <f>IF(N363="snížená",J363,0)</f>
        <v>0</v>
      </c>
      <c r="BG363" s="177">
        <f>IF(N363="zákl. přenesená",J363,0)</f>
        <v>0</v>
      </c>
      <c r="BH363" s="177">
        <f>IF(N363="sníž. přenesená",J363,0)</f>
        <v>0</v>
      </c>
      <c r="BI363" s="177">
        <f>IF(N363="nulová",J363,0)</f>
        <v>0</v>
      </c>
      <c r="BJ363" s="17" t="s">
        <v>23</v>
      </c>
      <c r="BK363" s="177">
        <f>ROUND(I363*H363,2)</f>
        <v>0</v>
      </c>
      <c r="BL363" s="17" t="s">
        <v>130</v>
      </c>
      <c r="BM363" s="17" t="s">
        <v>628</v>
      </c>
    </row>
    <row r="364" spans="2:47" s="1" customFormat="1" ht="13.5">
      <c r="B364" s="34"/>
      <c r="D364" s="178" t="s">
        <v>132</v>
      </c>
      <c r="F364" s="179" t="s">
        <v>629</v>
      </c>
      <c r="I364" s="139"/>
      <c r="L364" s="34"/>
      <c r="M364" s="63"/>
      <c r="N364" s="35"/>
      <c r="O364" s="35"/>
      <c r="P364" s="35"/>
      <c r="Q364" s="35"/>
      <c r="R364" s="35"/>
      <c r="S364" s="35"/>
      <c r="T364" s="64"/>
      <c r="AT364" s="17" t="s">
        <v>132</v>
      </c>
      <c r="AU364" s="17" t="s">
        <v>82</v>
      </c>
    </row>
    <row r="365" spans="2:65" s="1" customFormat="1" ht="22.5" customHeight="1">
      <c r="B365" s="165"/>
      <c r="C365" s="210" t="s">
        <v>630</v>
      </c>
      <c r="D365" s="210" t="s">
        <v>288</v>
      </c>
      <c r="E365" s="211" t="s">
        <v>631</v>
      </c>
      <c r="F365" s="212" t="s">
        <v>632</v>
      </c>
      <c r="G365" s="213" t="s">
        <v>468</v>
      </c>
      <c r="H365" s="214">
        <v>10</v>
      </c>
      <c r="I365" s="215"/>
      <c r="J365" s="216">
        <f>ROUND(I365*H365,2)</f>
        <v>0</v>
      </c>
      <c r="K365" s="212" t="s">
        <v>22</v>
      </c>
      <c r="L365" s="217"/>
      <c r="M365" s="218" t="s">
        <v>22</v>
      </c>
      <c r="N365" s="219" t="s">
        <v>46</v>
      </c>
      <c r="O365" s="35"/>
      <c r="P365" s="175">
        <f>O365*H365</f>
        <v>0</v>
      </c>
      <c r="Q365" s="175">
        <v>6.2</v>
      </c>
      <c r="R365" s="175">
        <f>Q365*H365</f>
        <v>62</v>
      </c>
      <c r="S365" s="175">
        <v>0</v>
      </c>
      <c r="T365" s="176">
        <f>S365*H365</f>
        <v>0</v>
      </c>
      <c r="AR365" s="17" t="s">
        <v>169</v>
      </c>
      <c r="AT365" s="17" t="s">
        <v>288</v>
      </c>
      <c r="AU365" s="17" t="s">
        <v>82</v>
      </c>
      <c r="AY365" s="17" t="s">
        <v>123</v>
      </c>
      <c r="BE365" s="177">
        <f>IF(N365="základní",J365,0)</f>
        <v>0</v>
      </c>
      <c r="BF365" s="177">
        <f>IF(N365="snížená",J365,0)</f>
        <v>0</v>
      </c>
      <c r="BG365" s="177">
        <f>IF(N365="zákl. přenesená",J365,0)</f>
        <v>0</v>
      </c>
      <c r="BH365" s="177">
        <f>IF(N365="sníž. přenesená",J365,0)</f>
        <v>0</v>
      </c>
      <c r="BI365" s="177">
        <f>IF(N365="nulová",J365,0)</f>
        <v>0</v>
      </c>
      <c r="BJ365" s="17" t="s">
        <v>23</v>
      </c>
      <c r="BK365" s="177">
        <f>ROUND(I365*H365,2)</f>
        <v>0</v>
      </c>
      <c r="BL365" s="17" t="s">
        <v>130</v>
      </c>
      <c r="BM365" s="17" t="s">
        <v>633</v>
      </c>
    </row>
    <row r="366" spans="2:47" s="1" customFormat="1" ht="13.5">
      <c r="B366" s="34"/>
      <c r="D366" s="178" t="s">
        <v>132</v>
      </c>
      <c r="F366" s="179" t="s">
        <v>634</v>
      </c>
      <c r="I366" s="139"/>
      <c r="L366" s="34"/>
      <c r="M366" s="63"/>
      <c r="N366" s="35"/>
      <c r="O366" s="35"/>
      <c r="P366" s="35"/>
      <c r="Q366" s="35"/>
      <c r="R366" s="35"/>
      <c r="S366" s="35"/>
      <c r="T366" s="64"/>
      <c r="AT366" s="17" t="s">
        <v>132</v>
      </c>
      <c r="AU366" s="17" t="s">
        <v>82</v>
      </c>
    </row>
    <row r="367" spans="2:65" s="1" customFormat="1" ht="22.5" customHeight="1">
      <c r="B367" s="165"/>
      <c r="C367" s="166" t="s">
        <v>635</v>
      </c>
      <c r="D367" s="166" t="s">
        <v>125</v>
      </c>
      <c r="E367" s="167" t="s">
        <v>636</v>
      </c>
      <c r="F367" s="168" t="s">
        <v>637</v>
      </c>
      <c r="G367" s="169" t="s">
        <v>141</v>
      </c>
      <c r="H367" s="170">
        <v>40.084</v>
      </c>
      <c r="I367" s="171"/>
      <c r="J367" s="172">
        <f>ROUND(I367*H367,2)</f>
        <v>0</v>
      </c>
      <c r="K367" s="168" t="s">
        <v>129</v>
      </c>
      <c r="L367" s="34"/>
      <c r="M367" s="173" t="s">
        <v>22</v>
      </c>
      <c r="N367" s="174" t="s">
        <v>46</v>
      </c>
      <c r="O367" s="35"/>
      <c r="P367" s="175">
        <f>O367*H367</f>
        <v>0</v>
      </c>
      <c r="Q367" s="175">
        <v>2.46367</v>
      </c>
      <c r="R367" s="175">
        <f>Q367*H367</f>
        <v>98.75374828000001</v>
      </c>
      <c r="S367" s="175">
        <v>0</v>
      </c>
      <c r="T367" s="176">
        <f>S367*H367</f>
        <v>0</v>
      </c>
      <c r="AR367" s="17" t="s">
        <v>130</v>
      </c>
      <c r="AT367" s="17" t="s">
        <v>125</v>
      </c>
      <c r="AU367" s="17" t="s">
        <v>82</v>
      </c>
      <c r="AY367" s="17" t="s">
        <v>123</v>
      </c>
      <c r="BE367" s="177">
        <f>IF(N367="základní",J367,0)</f>
        <v>0</v>
      </c>
      <c r="BF367" s="177">
        <f>IF(N367="snížená",J367,0)</f>
        <v>0</v>
      </c>
      <c r="BG367" s="177">
        <f>IF(N367="zákl. přenesená",J367,0)</f>
        <v>0</v>
      </c>
      <c r="BH367" s="177">
        <f>IF(N367="sníž. přenesená",J367,0)</f>
        <v>0</v>
      </c>
      <c r="BI367" s="177">
        <f>IF(N367="nulová",J367,0)</f>
        <v>0</v>
      </c>
      <c r="BJ367" s="17" t="s">
        <v>23</v>
      </c>
      <c r="BK367" s="177">
        <f>ROUND(I367*H367,2)</f>
        <v>0</v>
      </c>
      <c r="BL367" s="17" t="s">
        <v>130</v>
      </c>
      <c r="BM367" s="17" t="s">
        <v>638</v>
      </c>
    </row>
    <row r="368" spans="2:47" s="1" customFormat="1" ht="13.5">
      <c r="B368" s="34"/>
      <c r="D368" s="178" t="s">
        <v>132</v>
      </c>
      <c r="F368" s="179" t="s">
        <v>639</v>
      </c>
      <c r="I368" s="139"/>
      <c r="L368" s="34"/>
      <c r="M368" s="63"/>
      <c r="N368" s="35"/>
      <c r="O368" s="35"/>
      <c r="P368" s="35"/>
      <c r="Q368" s="35"/>
      <c r="R368" s="35"/>
      <c r="S368" s="35"/>
      <c r="T368" s="64"/>
      <c r="AT368" s="17" t="s">
        <v>132</v>
      </c>
      <c r="AU368" s="17" t="s">
        <v>82</v>
      </c>
    </row>
    <row r="369" spans="2:65" s="1" customFormat="1" ht="22.5" customHeight="1">
      <c r="B369" s="165"/>
      <c r="C369" s="166" t="s">
        <v>640</v>
      </c>
      <c r="D369" s="166" t="s">
        <v>125</v>
      </c>
      <c r="E369" s="167" t="s">
        <v>636</v>
      </c>
      <c r="F369" s="168" t="s">
        <v>637</v>
      </c>
      <c r="G369" s="169" t="s">
        <v>141</v>
      </c>
      <c r="H369" s="170">
        <v>26</v>
      </c>
      <c r="I369" s="171"/>
      <c r="J369" s="172">
        <f>ROUND(I369*H369,2)</f>
        <v>0</v>
      </c>
      <c r="K369" s="168" t="s">
        <v>129</v>
      </c>
      <c r="L369" s="34"/>
      <c r="M369" s="173" t="s">
        <v>22</v>
      </c>
      <c r="N369" s="174" t="s">
        <v>46</v>
      </c>
      <c r="O369" s="35"/>
      <c r="P369" s="175">
        <f>O369*H369</f>
        <v>0</v>
      </c>
      <c r="Q369" s="175">
        <v>2.46367</v>
      </c>
      <c r="R369" s="175">
        <f>Q369*H369</f>
        <v>64.05542</v>
      </c>
      <c r="S369" s="175">
        <v>0</v>
      </c>
      <c r="T369" s="176">
        <f>S369*H369</f>
        <v>0</v>
      </c>
      <c r="AR369" s="17" t="s">
        <v>130</v>
      </c>
      <c r="AT369" s="17" t="s">
        <v>125</v>
      </c>
      <c r="AU369" s="17" t="s">
        <v>82</v>
      </c>
      <c r="AY369" s="17" t="s">
        <v>123</v>
      </c>
      <c r="BE369" s="177">
        <f>IF(N369="základní",J369,0)</f>
        <v>0</v>
      </c>
      <c r="BF369" s="177">
        <f>IF(N369="snížená",J369,0)</f>
        <v>0</v>
      </c>
      <c r="BG369" s="177">
        <f>IF(N369="zákl. přenesená",J369,0)</f>
        <v>0</v>
      </c>
      <c r="BH369" s="177">
        <f>IF(N369="sníž. přenesená",J369,0)</f>
        <v>0</v>
      </c>
      <c r="BI369" s="177">
        <f>IF(N369="nulová",J369,0)</f>
        <v>0</v>
      </c>
      <c r="BJ369" s="17" t="s">
        <v>23</v>
      </c>
      <c r="BK369" s="177">
        <f>ROUND(I369*H369,2)</f>
        <v>0</v>
      </c>
      <c r="BL369" s="17" t="s">
        <v>130</v>
      </c>
      <c r="BM369" s="17" t="s">
        <v>641</v>
      </c>
    </row>
    <row r="370" spans="2:47" s="1" customFormat="1" ht="13.5">
      <c r="B370" s="34"/>
      <c r="D370" s="180" t="s">
        <v>132</v>
      </c>
      <c r="F370" s="181" t="s">
        <v>639</v>
      </c>
      <c r="I370" s="139"/>
      <c r="L370" s="34"/>
      <c r="M370" s="63"/>
      <c r="N370" s="35"/>
      <c r="O370" s="35"/>
      <c r="P370" s="35"/>
      <c r="Q370" s="35"/>
      <c r="R370" s="35"/>
      <c r="S370" s="35"/>
      <c r="T370" s="64"/>
      <c r="AT370" s="17" t="s">
        <v>132</v>
      </c>
      <c r="AU370" s="17" t="s">
        <v>82</v>
      </c>
    </row>
    <row r="371" spans="2:51" s="11" customFormat="1" ht="13.5">
      <c r="B371" s="182"/>
      <c r="D371" s="178" t="s">
        <v>148</v>
      </c>
      <c r="E371" s="183" t="s">
        <v>22</v>
      </c>
      <c r="F371" s="184" t="s">
        <v>642</v>
      </c>
      <c r="H371" s="185">
        <v>26</v>
      </c>
      <c r="I371" s="186"/>
      <c r="L371" s="182"/>
      <c r="M371" s="187"/>
      <c r="N371" s="188"/>
      <c r="O371" s="188"/>
      <c r="P371" s="188"/>
      <c r="Q371" s="188"/>
      <c r="R371" s="188"/>
      <c r="S371" s="188"/>
      <c r="T371" s="189"/>
      <c r="AT371" s="190" t="s">
        <v>148</v>
      </c>
      <c r="AU371" s="190" t="s">
        <v>82</v>
      </c>
      <c r="AV371" s="11" t="s">
        <v>82</v>
      </c>
      <c r="AW371" s="11" t="s">
        <v>38</v>
      </c>
      <c r="AX371" s="11" t="s">
        <v>23</v>
      </c>
      <c r="AY371" s="190" t="s">
        <v>123</v>
      </c>
    </row>
    <row r="372" spans="2:65" s="1" customFormat="1" ht="22.5" customHeight="1">
      <c r="B372" s="165"/>
      <c r="C372" s="166" t="s">
        <v>643</v>
      </c>
      <c r="D372" s="166" t="s">
        <v>125</v>
      </c>
      <c r="E372" s="167" t="s">
        <v>644</v>
      </c>
      <c r="F372" s="168" t="s">
        <v>645</v>
      </c>
      <c r="G372" s="169" t="s">
        <v>128</v>
      </c>
      <c r="H372" s="170">
        <v>45757.5</v>
      </c>
      <c r="I372" s="171"/>
      <c r="J372" s="172">
        <f>ROUND(I372*H372,2)</f>
        <v>0</v>
      </c>
      <c r="K372" s="168" t="s">
        <v>129</v>
      </c>
      <c r="L372" s="34"/>
      <c r="M372" s="173" t="s">
        <v>22</v>
      </c>
      <c r="N372" s="174" t="s">
        <v>46</v>
      </c>
      <c r="O372" s="35"/>
      <c r="P372" s="175">
        <f>O372*H372</f>
        <v>0</v>
      </c>
      <c r="Q372" s="175">
        <v>0.00047</v>
      </c>
      <c r="R372" s="175">
        <f>Q372*H372</f>
        <v>21.506025</v>
      </c>
      <c r="S372" s="175">
        <v>0</v>
      </c>
      <c r="T372" s="176">
        <f>S372*H372</f>
        <v>0</v>
      </c>
      <c r="AR372" s="17" t="s">
        <v>130</v>
      </c>
      <c r="AT372" s="17" t="s">
        <v>125</v>
      </c>
      <c r="AU372" s="17" t="s">
        <v>82</v>
      </c>
      <c r="AY372" s="17" t="s">
        <v>123</v>
      </c>
      <c r="BE372" s="177">
        <f>IF(N372="základní",J372,0)</f>
        <v>0</v>
      </c>
      <c r="BF372" s="177">
        <f>IF(N372="snížená",J372,0)</f>
        <v>0</v>
      </c>
      <c r="BG372" s="177">
        <f>IF(N372="zákl. přenesená",J372,0)</f>
        <v>0</v>
      </c>
      <c r="BH372" s="177">
        <f>IF(N372="sníž. přenesená",J372,0)</f>
        <v>0</v>
      </c>
      <c r="BI372" s="177">
        <f>IF(N372="nulová",J372,0)</f>
        <v>0</v>
      </c>
      <c r="BJ372" s="17" t="s">
        <v>23</v>
      </c>
      <c r="BK372" s="177">
        <f>ROUND(I372*H372,2)</f>
        <v>0</v>
      </c>
      <c r="BL372" s="17" t="s">
        <v>130</v>
      </c>
      <c r="BM372" s="17" t="s">
        <v>646</v>
      </c>
    </row>
    <row r="373" spans="2:47" s="1" customFormat="1" ht="13.5">
      <c r="B373" s="34"/>
      <c r="D373" s="180" t="s">
        <v>132</v>
      </c>
      <c r="F373" s="181" t="s">
        <v>647</v>
      </c>
      <c r="I373" s="139"/>
      <c r="L373" s="34"/>
      <c r="M373" s="63"/>
      <c r="N373" s="35"/>
      <c r="O373" s="35"/>
      <c r="P373" s="35"/>
      <c r="Q373" s="35"/>
      <c r="R373" s="35"/>
      <c r="S373" s="35"/>
      <c r="T373" s="64"/>
      <c r="AT373" s="17" t="s">
        <v>132</v>
      </c>
      <c r="AU373" s="17" t="s">
        <v>82</v>
      </c>
    </row>
    <row r="374" spans="2:51" s="11" customFormat="1" ht="13.5">
      <c r="B374" s="182"/>
      <c r="D374" s="178" t="s">
        <v>148</v>
      </c>
      <c r="E374" s="183" t="s">
        <v>22</v>
      </c>
      <c r="F374" s="184" t="s">
        <v>648</v>
      </c>
      <c r="H374" s="185">
        <v>45757.5</v>
      </c>
      <c r="I374" s="186"/>
      <c r="L374" s="182"/>
      <c r="M374" s="187"/>
      <c r="N374" s="188"/>
      <c r="O374" s="188"/>
      <c r="P374" s="188"/>
      <c r="Q374" s="188"/>
      <c r="R374" s="188"/>
      <c r="S374" s="188"/>
      <c r="T374" s="189"/>
      <c r="AT374" s="190" t="s">
        <v>148</v>
      </c>
      <c r="AU374" s="190" t="s">
        <v>82</v>
      </c>
      <c r="AV374" s="11" t="s">
        <v>82</v>
      </c>
      <c r="AW374" s="11" t="s">
        <v>38</v>
      </c>
      <c r="AX374" s="11" t="s">
        <v>23</v>
      </c>
      <c r="AY374" s="190" t="s">
        <v>123</v>
      </c>
    </row>
    <row r="375" spans="2:65" s="1" customFormat="1" ht="22.5" customHeight="1">
      <c r="B375" s="165"/>
      <c r="C375" s="166" t="s">
        <v>649</v>
      </c>
      <c r="D375" s="166" t="s">
        <v>125</v>
      </c>
      <c r="E375" s="167" t="s">
        <v>650</v>
      </c>
      <c r="F375" s="168" t="s">
        <v>651</v>
      </c>
      <c r="G375" s="169" t="s">
        <v>141</v>
      </c>
      <c r="H375" s="170">
        <v>23.04</v>
      </c>
      <c r="I375" s="171"/>
      <c r="J375" s="172">
        <f>ROUND(I375*H375,2)</f>
        <v>0</v>
      </c>
      <c r="K375" s="168" t="s">
        <v>129</v>
      </c>
      <c r="L375" s="34"/>
      <c r="M375" s="173" t="s">
        <v>22</v>
      </c>
      <c r="N375" s="174" t="s">
        <v>46</v>
      </c>
      <c r="O375" s="35"/>
      <c r="P375" s="175">
        <f>O375*H375</f>
        <v>0</v>
      </c>
      <c r="Q375" s="175">
        <v>0.12</v>
      </c>
      <c r="R375" s="175">
        <f>Q375*H375</f>
        <v>2.7647999999999997</v>
      </c>
      <c r="S375" s="175">
        <v>2.2</v>
      </c>
      <c r="T375" s="176">
        <f>S375*H375</f>
        <v>50.688</v>
      </c>
      <c r="AR375" s="17" t="s">
        <v>130</v>
      </c>
      <c r="AT375" s="17" t="s">
        <v>125</v>
      </c>
      <c r="AU375" s="17" t="s">
        <v>82</v>
      </c>
      <c r="AY375" s="17" t="s">
        <v>123</v>
      </c>
      <c r="BE375" s="177">
        <f>IF(N375="základní",J375,0)</f>
        <v>0</v>
      </c>
      <c r="BF375" s="177">
        <f>IF(N375="snížená",J375,0)</f>
        <v>0</v>
      </c>
      <c r="BG375" s="177">
        <f>IF(N375="zákl. přenesená",J375,0)</f>
        <v>0</v>
      </c>
      <c r="BH375" s="177">
        <f>IF(N375="sníž. přenesená",J375,0)</f>
        <v>0</v>
      </c>
      <c r="BI375" s="177">
        <f>IF(N375="nulová",J375,0)</f>
        <v>0</v>
      </c>
      <c r="BJ375" s="17" t="s">
        <v>23</v>
      </c>
      <c r="BK375" s="177">
        <f>ROUND(I375*H375,2)</f>
        <v>0</v>
      </c>
      <c r="BL375" s="17" t="s">
        <v>130</v>
      </c>
      <c r="BM375" s="17" t="s">
        <v>652</v>
      </c>
    </row>
    <row r="376" spans="2:47" s="1" customFormat="1" ht="13.5">
      <c r="B376" s="34"/>
      <c r="D376" s="180" t="s">
        <v>132</v>
      </c>
      <c r="F376" s="181" t="s">
        <v>653</v>
      </c>
      <c r="I376" s="139"/>
      <c r="L376" s="34"/>
      <c r="M376" s="63"/>
      <c r="N376" s="35"/>
      <c r="O376" s="35"/>
      <c r="P376" s="35"/>
      <c r="Q376" s="35"/>
      <c r="R376" s="35"/>
      <c r="S376" s="35"/>
      <c r="T376" s="64"/>
      <c r="AT376" s="17" t="s">
        <v>132</v>
      </c>
      <c r="AU376" s="17" t="s">
        <v>82</v>
      </c>
    </row>
    <row r="377" spans="2:51" s="11" customFormat="1" ht="13.5">
      <c r="B377" s="182"/>
      <c r="D377" s="178" t="s">
        <v>148</v>
      </c>
      <c r="E377" s="183" t="s">
        <v>22</v>
      </c>
      <c r="F377" s="184" t="s">
        <v>654</v>
      </c>
      <c r="H377" s="185">
        <v>23.04</v>
      </c>
      <c r="I377" s="186"/>
      <c r="L377" s="182"/>
      <c r="M377" s="187"/>
      <c r="N377" s="188"/>
      <c r="O377" s="188"/>
      <c r="P377" s="188"/>
      <c r="Q377" s="188"/>
      <c r="R377" s="188"/>
      <c r="S377" s="188"/>
      <c r="T377" s="189"/>
      <c r="AT377" s="190" t="s">
        <v>148</v>
      </c>
      <c r="AU377" s="190" t="s">
        <v>82</v>
      </c>
      <c r="AV377" s="11" t="s">
        <v>82</v>
      </c>
      <c r="AW377" s="11" t="s">
        <v>38</v>
      </c>
      <c r="AX377" s="11" t="s">
        <v>75</v>
      </c>
      <c r="AY377" s="190" t="s">
        <v>123</v>
      </c>
    </row>
    <row r="378" spans="2:65" s="1" customFormat="1" ht="22.5" customHeight="1">
      <c r="B378" s="165"/>
      <c r="C378" s="166" t="s">
        <v>655</v>
      </c>
      <c r="D378" s="166" t="s">
        <v>125</v>
      </c>
      <c r="E378" s="167" t="s">
        <v>656</v>
      </c>
      <c r="F378" s="168" t="s">
        <v>657</v>
      </c>
      <c r="G378" s="169" t="s">
        <v>476</v>
      </c>
      <c r="H378" s="170">
        <v>15</v>
      </c>
      <c r="I378" s="171"/>
      <c r="J378" s="172">
        <f>ROUND(I378*H378,2)</f>
        <v>0</v>
      </c>
      <c r="K378" s="168" t="s">
        <v>129</v>
      </c>
      <c r="L378" s="34"/>
      <c r="M378" s="173" t="s">
        <v>22</v>
      </c>
      <c r="N378" s="174" t="s">
        <v>46</v>
      </c>
      <c r="O378" s="35"/>
      <c r="P378" s="175">
        <f>O378*H378</f>
        <v>0</v>
      </c>
      <c r="Q378" s="175">
        <v>0</v>
      </c>
      <c r="R378" s="175">
        <f>Q378*H378</f>
        <v>0</v>
      </c>
      <c r="S378" s="175">
        <v>3.06</v>
      </c>
      <c r="T378" s="176">
        <f>S378*H378</f>
        <v>45.9</v>
      </c>
      <c r="AR378" s="17" t="s">
        <v>130</v>
      </c>
      <c r="AT378" s="17" t="s">
        <v>125</v>
      </c>
      <c r="AU378" s="17" t="s">
        <v>82</v>
      </c>
      <c r="AY378" s="17" t="s">
        <v>123</v>
      </c>
      <c r="BE378" s="177">
        <f>IF(N378="základní",J378,0)</f>
        <v>0</v>
      </c>
      <c r="BF378" s="177">
        <f>IF(N378="snížená",J378,0)</f>
        <v>0</v>
      </c>
      <c r="BG378" s="177">
        <f>IF(N378="zákl. přenesená",J378,0)</f>
        <v>0</v>
      </c>
      <c r="BH378" s="177">
        <f>IF(N378="sníž. přenesená",J378,0)</f>
        <v>0</v>
      </c>
      <c r="BI378" s="177">
        <f>IF(N378="nulová",J378,0)</f>
        <v>0</v>
      </c>
      <c r="BJ378" s="17" t="s">
        <v>23</v>
      </c>
      <c r="BK378" s="177">
        <f>ROUND(I378*H378,2)</f>
        <v>0</v>
      </c>
      <c r="BL378" s="17" t="s">
        <v>130</v>
      </c>
      <c r="BM378" s="17" t="s">
        <v>658</v>
      </c>
    </row>
    <row r="379" spans="2:47" s="1" customFormat="1" ht="27">
      <c r="B379" s="34"/>
      <c r="D379" s="180" t="s">
        <v>132</v>
      </c>
      <c r="F379" s="181" t="s">
        <v>659</v>
      </c>
      <c r="I379" s="139"/>
      <c r="L379" s="34"/>
      <c r="M379" s="63"/>
      <c r="N379" s="35"/>
      <c r="O379" s="35"/>
      <c r="P379" s="35"/>
      <c r="Q379" s="35"/>
      <c r="R379" s="35"/>
      <c r="S379" s="35"/>
      <c r="T379" s="64"/>
      <c r="AT379" s="17" t="s">
        <v>132</v>
      </c>
      <c r="AU379" s="17" t="s">
        <v>82</v>
      </c>
    </row>
    <row r="380" spans="2:63" s="10" customFormat="1" ht="29.25" customHeight="1">
      <c r="B380" s="151"/>
      <c r="D380" s="162" t="s">
        <v>74</v>
      </c>
      <c r="E380" s="163" t="s">
        <v>660</v>
      </c>
      <c r="F380" s="163" t="s">
        <v>661</v>
      </c>
      <c r="I380" s="154"/>
      <c r="J380" s="164">
        <f>BK380</f>
        <v>0</v>
      </c>
      <c r="L380" s="151"/>
      <c r="M380" s="156"/>
      <c r="N380" s="157"/>
      <c r="O380" s="157"/>
      <c r="P380" s="158">
        <f>SUM(P381:P396)</f>
        <v>0</v>
      </c>
      <c r="Q380" s="157"/>
      <c r="R380" s="158">
        <f>SUM(R381:R396)</f>
        <v>0</v>
      </c>
      <c r="S380" s="157"/>
      <c r="T380" s="159">
        <f>SUM(T381:T396)</f>
        <v>0</v>
      </c>
      <c r="AR380" s="152" t="s">
        <v>23</v>
      </c>
      <c r="AT380" s="160" t="s">
        <v>74</v>
      </c>
      <c r="AU380" s="160" t="s">
        <v>23</v>
      </c>
      <c r="AY380" s="152" t="s">
        <v>123</v>
      </c>
      <c r="BK380" s="161">
        <f>SUM(BK381:BK396)</f>
        <v>0</v>
      </c>
    </row>
    <row r="381" spans="2:65" s="1" customFormat="1" ht="22.5" customHeight="1">
      <c r="B381" s="165"/>
      <c r="C381" s="166" t="s">
        <v>662</v>
      </c>
      <c r="D381" s="166" t="s">
        <v>125</v>
      </c>
      <c r="E381" s="167" t="s">
        <v>663</v>
      </c>
      <c r="F381" s="168" t="s">
        <v>664</v>
      </c>
      <c r="G381" s="169" t="s">
        <v>334</v>
      </c>
      <c r="H381" s="170">
        <v>558.48</v>
      </c>
      <c r="I381" s="171"/>
      <c r="J381" s="172">
        <f>ROUND(I381*H381,2)</f>
        <v>0</v>
      </c>
      <c r="K381" s="168" t="s">
        <v>129</v>
      </c>
      <c r="L381" s="34"/>
      <c r="M381" s="173" t="s">
        <v>22</v>
      </c>
      <c r="N381" s="174" t="s">
        <v>46</v>
      </c>
      <c r="O381" s="35"/>
      <c r="P381" s="175">
        <f>O381*H381</f>
        <v>0</v>
      </c>
      <c r="Q381" s="175">
        <v>0</v>
      </c>
      <c r="R381" s="175">
        <f>Q381*H381</f>
        <v>0</v>
      </c>
      <c r="S381" s="175">
        <v>0</v>
      </c>
      <c r="T381" s="176">
        <f>S381*H381</f>
        <v>0</v>
      </c>
      <c r="AR381" s="17" t="s">
        <v>130</v>
      </c>
      <c r="AT381" s="17" t="s">
        <v>125</v>
      </c>
      <c r="AU381" s="17" t="s">
        <v>82</v>
      </c>
      <c r="AY381" s="17" t="s">
        <v>123</v>
      </c>
      <c r="BE381" s="177">
        <f>IF(N381="základní",J381,0)</f>
        <v>0</v>
      </c>
      <c r="BF381" s="177">
        <f>IF(N381="snížená",J381,0)</f>
        <v>0</v>
      </c>
      <c r="BG381" s="177">
        <f>IF(N381="zákl. přenesená",J381,0)</f>
        <v>0</v>
      </c>
      <c r="BH381" s="177">
        <f>IF(N381="sníž. přenesená",J381,0)</f>
        <v>0</v>
      </c>
      <c r="BI381" s="177">
        <f>IF(N381="nulová",J381,0)</f>
        <v>0</v>
      </c>
      <c r="BJ381" s="17" t="s">
        <v>23</v>
      </c>
      <c r="BK381" s="177">
        <f>ROUND(I381*H381,2)</f>
        <v>0</v>
      </c>
      <c r="BL381" s="17" t="s">
        <v>130</v>
      </c>
      <c r="BM381" s="17" t="s">
        <v>665</v>
      </c>
    </row>
    <row r="382" spans="2:47" s="1" customFormat="1" ht="27">
      <c r="B382" s="34"/>
      <c r="D382" s="178" t="s">
        <v>132</v>
      </c>
      <c r="F382" s="179" t="s">
        <v>666</v>
      </c>
      <c r="I382" s="139"/>
      <c r="L382" s="34"/>
      <c r="M382" s="63"/>
      <c r="N382" s="35"/>
      <c r="O382" s="35"/>
      <c r="P382" s="35"/>
      <c r="Q382" s="35"/>
      <c r="R382" s="35"/>
      <c r="S382" s="35"/>
      <c r="T382" s="64"/>
      <c r="AT382" s="17" t="s">
        <v>132</v>
      </c>
      <c r="AU382" s="17" t="s">
        <v>82</v>
      </c>
    </row>
    <row r="383" spans="2:65" s="1" customFormat="1" ht="22.5" customHeight="1">
      <c r="B383" s="165"/>
      <c r="C383" s="166" t="s">
        <v>29</v>
      </c>
      <c r="D383" s="166" t="s">
        <v>125</v>
      </c>
      <c r="E383" s="167" t="s">
        <v>667</v>
      </c>
      <c r="F383" s="168" t="s">
        <v>668</v>
      </c>
      <c r="G383" s="169" t="s">
        <v>334</v>
      </c>
      <c r="H383" s="170">
        <v>10611.12</v>
      </c>
      <c r="I383" s="171"/>
      <c r="J383" s="172">
        <f>ROUND(I383*H383,2)</f>
        <v>0</v>
      </c>
      <c r="K383" s="168" t="s">
        <v>129</v>
      </c>
      <c r="L383" s="34"/>
      <c r="M383" s="173" t="s">
        <v>22</v>
      </c>
      <c r="N383" s="174" t="s">
        <v>46</v>
      </c>
      <c r="O383" s="35"/>
      <c r="P383" s="175">
        <f>O383*H383</f>
        <v>0</v>
      </c>
      <c r="Q383" s="175">
        <v>0</v>
      </c>
      <c r="R383" s="175">
        <f>Q383*H383</f>
        <v>0</v>
      </c>
      <c r="S383" s="175">
        <v>0</v>
      </c>
      <c r="T383" s="176">
        <f>S383*H383</f>
        <v>0</v>
      </c>
      <c r="AR383" s="17" t="s">
        <v>130</v>
      </c>
      <c r="AT383" s="17" t="s">
        <v>125</v>
      </c>
      <c r="AU383" s="17" t="s">
        <v>82</v>
      </c>
      <c r="AY383" s="17" t="s">
        <v>123</v>
      </c>
      <c r="BE383" s="177">
        <f>IF(N383="základní",J383,0)</f>
        <v>0</v>
      </c>
      <c r="BF383" s="177">
        <f>IF(N383="snížená",J383,0)</f>
        <v>0</v>
      </c>
      <c r="BG383" s="177">
        <f>IF(N383="zákl. přenesená",J383,0)</f>
        <v>0</v>
      </c>
      <c r="BH383" s="177">
        <f>IF(N383="sníž. přenesená",J383,0)</f>
        <v>0</v>
      </c>
      <c r="BI383" s="177">
        <f>IF(N383="nulová",J383,0)</f>
        <v>0</v>
      </c>
      <c r="BJ383" s="17" t="s">
        <v>23</v>
      </c>
      <c r="BK383" s="177">
        <f>ROUND(I383*H383,2)</f>
        <v>0</v>
      </c>
      <c r="BL383" s="17" t="s">
        <v>130</v>
      </c>
      <c r="BM383" s="17" t="s">
        <v>669</v>
      </c>
    </row>
    <row r="384" spans="2:47" s="1" customFormat="1" ht="27">
      <c r="B384" s="34"/>
      <c r="D384" s="180" t="s">
        <v>132</v>
      </c>
      <c r="F384" s="181" t="s">
        <v>670</v>
      </c>
      <c r="I384" s="139"/>
      <c r="L384" s="34"/>
      <c r="M384" s="63"/>
      <c r="N384" s="35"/>
      <c r="O384" s="35"/>
      <c r="P384" s="35"/>
      <c r="Q384" s="35"/>
      <c r="R384" s="35"/>
      <c r="S384" s="35"/>
      <c r="T384" s="64"/>
      <c r="AT384" s="17" t="s">
        <v>132</v>
      </c>
      <c r="AU384" s="17" t="s">
        <v>82</v>
      </c>
    </row>
    <row r="385" spans="2:51" s="11" customFormat="1" ht="13.5">
      <c r="B385" s="182"/>
      <c r="D385" s="178" t="s">
        <v>148</v>
      </c>
      <c r="F385" s="184" t="s">
        <v>671</v>
      </c>
      <c r="H385" s="185">
        <v>10611.12</v>
      </c>
      <c r="I385" s="186"/>
      <c r="L385" s="182"/>
      <c r="M385" s="187"/>
      <c r="N385" s="188"/>
      <c r="O385" s="188"/>
      <c r="P385" s="188"/>
      <c r="Q385" s="188"/>
      <c r="R385" s="188"/>
      <c r="S385" s="188"/>
      <c r="T385" s="189"/>
      <c r="AT385" s="190" t="s">
        <v>148</v>
      </c>
      <c r="AU385" s="190" t="s">
        <v>82</v>
      </c>
      <c r="AV385" s="11" t="s">
        <v>82</v>
      </c>
      <c r="AW385" s="11" t="s">
        <v>4</v>
      </c>
      <c r="AX385" s="11" t="s">
        <v>23</v>
      </c>
      <c r="AY385" s="190" t="s">
        <v>123</v>
      </c>
    </row>
    <row r="386" spans="2:65" s="1" customFormat="1" ht="22.5" customHeight="1">
      <c r="B386" s="165"/>
      <c r="C386" s="166" t="s">
        <v>672</v>
      </c>
      <c r="D386" s="166" t="s">
        <v>125</v>
      </c>
      <c r="E386" s="167" t="s">
        <v>673</v>
      </c>
      <c r="F386" s="168" t="s">
        <v>674</v>
      </c>
      <c r="G386" s="169" t="s">
        <v>334</v>
      </c>
      <c r="H386" s="170">
        <v>96.588</v>
      </c>
      <c r="I386" s="171"/>
      <c r="J386" s="172">
        <f>ROUND(I386*H386,2)</f>
        <v>0</v>
      </c>
      <c r="K386" s="168" t="s">
        <v>129</v>
      </c>
      <c r="L386" s="34"/>
      <c r="M386" s="173" t="s">
        <v>22</v>
      </c>
      <c r="N386" s="174" t="s">
        <v>46</v>
      </c>
      <c r="O386" s="35"/>
      <c r="P386" s="175">
        <f>O386*H386</f>
        <v>0</v>
      </c>
      <c r="Q386" s="175">
        <v>0</v>
      </c>
      <c r="R386" s="175">
        <f>Q386*H386</f>
        <v>0</v>
      </c>
      <c r="S386" s="175">
        <v>0</v>
      </c>
      <c r="T386" s="176">
        <f>S386*H386</f>
        <v>0</v>
      </c>
      <c r="AR386" s="17" t="s">
        <v>130</v>
      </c>
      <c r="AT386" s="17" t="s">
        <v>125</v>
      </c>
      <c r="AU386" s="17" t="s">
        <v>82</v>
      </c>
      <c r="AY386" s="17" t="s">
        <v>123</v>
      </c>
      <c r="BE386" s="177">
        <f>IF(N386="základní",J386,0)</f>
        <v>0</v>
      </c>
      <c r="BF386" s="177">
        <f>IF(N386="snížená",J386,0)</f>
        <v>0</v>
      </c>
      <c r="BG386" s="177">
        <f>IF(N386="zákl. přenesená",J386,0)</f>
        <v>0</v>
      </c>
      <c r="BH386" s="177">
        <f>IF(N386="sníž. přenesená",J386,0)</f>
        <v>0</v>
      </c>
      <c r="BI386" s="177">
        <f>IF(N386="nulová",J386,0)</f>
        <v>0</v>
      </c>
      <c r="BJ386" s="17" t="s">
        <v>23</v>
      </c>
      <c r="BK386" s="177">
        <f>ROUND(I386*H386,2)</f>
        <v>0</v>
      </c>
      <c r="BL386" s="17" t="s">
        <v>130</v>
      </c>
      <c r="BM386" s="17" t="s">
        <v>675</v>
      </c>
    </row>
    <row r="387" spans="2:47" s="1" customFormat="1" ht="27">
      <c r="B387" s="34"/>
      <c r="D387" s="178" t="s">
        <v>132</v>
      </c>
      <c r="F387" s="179" t="s">
        <v>676</v>
      </c>
      <c r="I387" s="139"/>
      <c r="L387" s="34"/>
      <c r="M387" s="63"/>
      <c r="N387" s="35"/>
      <c r="O387" s="35"/>
      <c r="P387" s="35"/>
      <c r="Q387" s="35"/>
      <c r="R387" s="35"/>
      <c r="S387" s="35"/>
      <c r="T387" s="64"/>
      <c r="AT387" s="17" t="s">
        <v>132</v>
      </c>
      <c r="AU387" s="17" t="s">
        <v>82</v>
      </c>
    </row>
    <row r="388" spans="2:65" s="1" customFormat="1" ht="22.5" customHeight="1">
      <c r="B388" s="165"/>
      <c r="C388" s="166" t="s">
        <v>677</v>
      </c>
      <c r="D388" s="166" t="s">
        <v>125</v>
      </c>
      <c r="E388" s="167" t="s">
        <v>678</v>
      </c>
      <c r="F388" s="168" t="s">
        <v>679</v>
      </c>
      <c r="G388" s="169" t="s">
        <v>334</v>
      </c>
      <c r="H388" s="170">
        <v>1835.172</v>
      </c>
      <c r="I388" s="171"/>
      <c r="J388" s="172">
        <f>ROUND(I388*H388,2)</f>
        <v>0</v>
      </c>
      <c r="K388" s="168" t="s">
        <v>129</v>
      </c>
      <c r="L388" s="34"/>
      <c r="M388" s="173" t="s">
        <v>22</v>
      </c>
      <c r="N388" s="174" t="s">
        <v>46</v>
      </c>
      <c r="O388" s="35"/>
      <c r="P388" s="175">
        <f>O388*H388</f>
        <v>0</v>
      </c>
      <c r="Q388" s="175">
        <v>0</v>
      </c>
      <c r="R388" s="175">
        <f>Q388*H388</f>
        <v>0</v>
      </c>
      <c r="S388" s="175">
        <v>0</v>
      </c>
      <c r="T388" s="176">
        <f>S388*H388</f>
        <v>0</v>
      </c>
      <c r="AR388" s="17" t="s">
        <v>130</v>
      </c>
      <c r="AT388" s="17" t="s">
        <v>125</v>
      </c>
      <c r="AU388" s="17" t="s">
        <v>82</v>
      </c>
      <c r="AY388" s="17" t="s">
        <v>123</v>
      </c>
      <c r="BE388" s="177">
        <f>IF(N388="základní",J388,0)</f>
        <v>0</v>
      </c>
      <c r="BF388" s="177">
        <f>IF(N388="snížená",J388,0)</f>
        <v>0</v>
      </c>
      <c r="BG388" s="177">
        <f>IF(N388="zákl. přenesená",J388,0)</f>
        <v>0</v>
      </c>
      <c r="BH388" s="177">
        <f>IF(N388="sníž. přenesená",J388,0)</f>
        <v>0</v>
      </c>
      <c r="BI388" s="177">
        <f>IF(N388="nulová",J388,0)</f>
        <v>0</v>
      </c>
      <c r="BJ388" s="17" t="s">
        <v>23</v>
      </c>
      <c r="BK388" s="177">
        <f>ROUND(I388*H388,2)</f>
        <v>0</v>
      </c>
      <c r="BL388" s="17" t="s">
        <v>130</v>
      </c>
      <c r="BM388" s="17" t="s">
        <v>680</v>
      </c>
    </row>
    <row r="389" spans="2:47" s="1" customFormat="1" ht="27">
      <c r="B389" s="34"/>
      <c r="D389" s="180" t="s">
        <v>132</v>
      </c>
      <c r="F389" s="181" t="s">
        <v>670</v>
      </c>
      <c r="I389" s="139"/>
      <c r="L389" s="34"/>
      <c r="M389" s="63"/>
      <c r="N389" s="35"/>
      <c r="O389" s="35"/>
      <c r="P389" s="35"/>
      <c r="Q389" s="35"/>
      <c r="R389" s="35"/>
      <c r="S389" s="35"/>
      <c r="T389" s="64"/>
      <c r="AT389" s="17" t="s">
        <v>132</v>
      </c>
      <c r="AU389" s="17" t="s">
        <v>82</v>
      </c>
    </row>
    <row r="390" spans="2:51" s="11" customFormat="1" ht="13.5">
      <c r="B390" s="182"/>
      <c r="D390" s="178" t="s">
        <v>148</v>
      </c>
      <c r="F390" s="184" t="s">
        <v>681</v>
      </c>
      <c r="H390" s="185">
        <v>1835.172</v>
      </c>
      <c r="I390" s="186"/>
      <c r="L390" s="182"/>
      <c r="M390" s="187"/>
      <c r="N390" s="188"/>
      <c r="O390" s="188"/>
      <c r="P390" s="188"/>
      <c r="Q390" s="188"/>
      <c r="R390" s="188"/>
      <c r="S390" s="188"/>
      <c r="T390" s="189"/>
      <c r="AT390" s="190" t="s">
        <v>148</v>
      </c>
      <c r="AU390" s="190" t="s">
        <v>82</v>
      </c>
      <c r="AV390" s="11" t="s">
        <v>82</v>
      </c>
      <c r="AW390" s="11" t="s">
        <v>4</v>
      </c>
      <c r="AX390" s="11" t="s">
        <v>23</v>
      </c>
      <c r="AY390" s="190" t="s">
        <v>123</v>
      </c>
    </row>
    <row r="391" spans="2:65" s="1" customFormat="1" ht="22.5" customHeight="1">
      <c r="B391" s="165"/>
      <c r="C391" s="166" t="s">
        <v>682</v>
      </c>
      <c r="D391" s="166" t="s">
        <v>125</v>
      </c>
      <c r="E391" s="167" t="s">
        <v>683</v>
      </c>
      <c r="F391" s="168" t="s">
        <v>684</v>
      </c>
      <c r="G391" s="169" t="s">
        <v>334</v>
      </c>
      <c r="H391" s="170">
        <v>96.588</v>
      </c>
      <c r="I391" s="171"/>
      <c r="J391" s="172">
        <f>ROUND(I391*H391,2)</f>
        <v>0</v>
      </c>
      <c r="K391" s="168" t="s">
        <v>129</v>
      </c>
      <c r="L391" s="34"/>
      <c r="M391" s="173" t="s">
        <v>22</v>
      </c>
      <c r="N391" s="174" t="s">
        <v>46</v>
      </c>
      <c r="O391" s="35"/>
      <c r="P391" s="175">
        <f>O391*H391</f>
        <v>0</v>
      </c>
      <c r="Q391" s="175">
        <v>0</v>
      </c>
      <c r="R391" s="175">
        <f>Q391*H391</f>
        <v>0</v>
      </c>
      <c r="S391" s="175">
        <v>0</v>
      </c>
      <c r="T391" s="176">
        <f>S391*H391</f>
        <v>0</v>
      </c>
      <c r="AR391" s="17" t="s">
        <v>130</v>
      </c>
      <c r="AT391" s="17" t="s">
        <v>125</v>
      </c>
      <c r="AU391" s="17" t="s">
        <v>82</v>
      </c>
      <c r="AY391" s="17" t="s">
        <v>123</v>
      </c>
      <c r="BE391" s="177">
        <f>IF(N391="základní",J391,0)</f>
        <v>0</v>
      </c>
      <c r="BF391" s="177">
        <f>IF(N391="snížená",J391,0)</f>
        <v>0</v>
      </c>
      <c r="BG391" s="177">
        <f>IF(N391="zákl. přenesená",J391,0)</f>
        <v>0</v>
      </c>
      <c r="BH391" s="177">
        <f>IF(N391="sníž. přenesená",J391,0)</f>
        <v>0</v>
      </c>
      <c r="BI391" s="177">
        <f>IF(N391="nulová",J391,0)</f>
        <v>0</v>
      </c>
      <c r="BJ391" s="17" t="s">
        <v>23</v>
      </c>
      <c r="BK391" s="177">
        <f>ROUND(I391*H391,2)</f>
        <v>0</v>
      </c>
      <c r="BL391" s="17" t="s">
        <v>130</v>
      </c>
      <c r="BM391" s="17" t="s">
        <v>685</v>
      </c>
    </row>
    <row r="392" spans="2:47" s="1" customFormat="1" ht="13.5">
      <c r="B392" s="34"/>
      <c r="D392" s="178" t="s">
        <v>132</v>
      </c>
      <c r="F392" s="179" t="s">
        <v>686</v>
      </c>
      <c r="I392" s="139"/>
      <c r="L392" s="34"/>
      <c r="M392" s="63"/>
      <c r="N392" s="35"/>
      <c r="O392" s="35"/>
      <c r="P392" s="35"/>
      <c r="Q392" s="35"/>
      <c r="R392" s="35"/>
      <c r="S392" s="35"/>
      <c r="T392" s="64"/>
      <c r="AT392" s="17" t="s">
        <v>132</v>
      </c>
      <c r="AU392" s="17" t="s">
        <v>82</v>
      </c>
    </row>
    <row r="393" spans="2:65" s="1" customFormat="1" ht="22.5" customHeight="1">
      <c r="B393" s="165"/>
      <c r="C393" s="166" t="s">
        <v>687</v>
      </c>
      <c r="D393" s="166" t="s">
        <v>125</v>
      </c>
      <c r="E393" s="167" t="s">
        <v>688</v>
      </c>
      <c r="F393" s="168" t="s">
        <v>689</v>
      </c>
      <c r="G393" s="169" t="s">
        <v>334</v>
      </c>
      <c r="H393" s="170">
        <v>246.48</v>
      </c>
      <c r="I393" s="171"/>
      <c r="J393" s="172">
        <f>ROUND(I393*H393,2)</f>
        <v>0</v>
      </c>
      <c r="K393" s="168" t="s">
        <v>129</v>
      </c>
      <c r="L393" s="34"/>
      <c r="M393" s="173" t="s">
        <v>22</v>
      </c>
      <c r="N393" s="174" t="s">
        <v>46</v>
      </c>
      <c r="O393" s="35"/>
      <c r="P393" s="175">
        <f>O393*H393</f>
        <v>0</v>
      </c>
      <c r="Q393" s="175">
        <v>0</v>
      </c>
      <c r="R393" s="175">
        <f>Q393*H393</f>
        <v>0</v>
      </c>
      <c r="S393" s="175">
        <v>0</v>
      </c>
      <c r="T393" s="176">
        <f>S393*H393</f>
        <v>0</v>
      </c>
      <c r="AR393" s="17" t="s">
        <v>130</v>
      </c>
      <c r="AT393" s="17" t="s">
        <v>125</v>
      </c>
      <c r="AU393" s="17" t="s">
        <v>82</v>
      </c>
      <c r="AY393" s="17" t="s">
        <v>123</v>
      </c>
      <c r="BE393" s="177">
        <f>IF(N393="základní",J393,0)</f>
        <v>0</v>
      </c>
      <c r="BF393" s="177">
        <f>IF(N393="snížená",J393,0)</f>
        <v>0</v>
      </c>
      <c r="BG393" s="177">
        <f>IF(N393="zákl. přenesená",J393,0)</f>
        <v>0</v>
      </c>
      <c r="BH393" s="177">
        <f>IF(N393="sníž. přenesená",J393,0)</f>
        <v>0</v>
      </c>
      <c r="BI393" s="177">
        <f>IF(N393="nulová",J393,0)</f>
        <v>0</v>
      </c>
      <c r="BJ393" s="17" t="s">
        <v>23</v>
      </c>
      <c r="BK393" s="177">
        <f>ROUND(I393*H393,2)</f>
        <v>0</v>
      </c>
      <c r="BL393" s="17" t="s">
        <v>130</v>
      </c>
      <c r="BM393" s="17" t="s">
        <v>690</v>
      </c>
    </row>
    <row r="394" spans="2:47" s="1" customFormat="1" ht="13.5">
      <c r="B394" s="34"/>
      <c r="D394" s="178" t="s">
        <v>132</v>
      </c>
      <c r="F394" s="179" t="s">
        <v>691</v>
      </c>
      <c r="I394" s="139"/>
      <c r="L394" s="34"/>
      <c r="M394" s="63"/>
      <c r="N394" s="35"/>
      <c r="O394" s="35"/>
      <c r="P394" s="35"/>
      <c r="Q394" s="35"/>
      <c r="R394" s="35"/>
      <c r="S394" s="35"/>
      <c r="T394" s="64"/>
      <c r="AT394" s="17" t="s">
        <v>132</v>
      </c>
      <c r="AU394" s="17" t="s">
        <v>82</v>
      </c>
    </row>
    <row r="395" spans="2:65" s="1" customFormat="1" ht="22.5" customHeight="1">
      <c r="B395" s="165"/>
      <c r="C395" s="166" t="s">
        <v>692</v>
      </c>
      <c r="D395" s="166" t="s">
        <v>125</v>
      </c>
      <c r="E395" s="167" t="s">
        <v>693</v>
      </c>
      <c r="F395" s="168" t="s">
        <v>694</v>
      </c>
      <c r="G395" s="169" t="s">
        <v>334</v>
      </c>
      <c r="H395" s="170">
        <v>312</v>
      </c>
      <c r="I395" s="171"/>
      <c r="J395" s="172">
        <f>ROUND(I395*H395,2)</f>
        <v>0</v>
      </c>
      <c r="K395" s="168" t="s">
        <v>129</v>
      </c>
      <c r="L395" s="34"/>
      <c r="M395" s="173" t="s">
        <v>22</v>
      </c>
      <c r="N395" s="174" t="s">
        <v>46</v>
      </c>
      <c r="O395" s="35"/>
      <c r="P395" s="175">
        <f>O395*H395</f>
        <v>0</v>
      </c>
      <c r="Q395" s="175">
        <v>0</v>
      </c>
      <c r="R395" s="175">
        <f>Q395*H395</f>
        <v>0</v>
      </c>
      <c r="S395" s="175">
        <v>0</v>
      </c>
      <c r="T395" s="176">
        <f>S395*H395</f>
        <v>0</v>
      </c>
      <c r="AR395" s="17" t="s">
        <v>130</v>
      </c>
      <c r="AT395" s="17" t="s">
        <v>125</v>
      </c>
      <c r="AU395" s="17" t="s">
        <v>82</v>
      </c>
      <c r="AY395" s="17" t="s">
        <v>123</v>
      </c>
      <c r="BE395" s="177">
        <f>IF(N395="základní",J395,0)</f>
        <v>0</v>
      </c>
      <c r="BF395" s="177">
        <f>IF(N395="snížená",J395,0)</f>
        <v>0</v>
      </c>
      <c r="BG395" s="177">
        <f>IF(N395="zákl. přenesená",J395,0)</f>
        <v>0</v>
      </c>
      <c r="BH395" s="177">
        <f>IF(N395="sníž. přenesená",J395,0)</f>
        <v>0</v>
      </c>
      <c r="BI395" s="177">
        <f>IF(N395="nulová",J395,0)</f>
        <v>0</v>
      </c>
      <c r="BJ395" s="17" t="s">
        <v>23</v>
      </c>
      <c r="BK395" s="177">
        <f>ROUND(I395*H395,2)</f>
        <v>0</v>
      </c>
      <c r="BL395" s="17" t="s">
        <v>130</v>
      </c>
      <c r="BM395" s="17" t="s">
        <v>695</v>
      </c>
    </row>
    <row r="396" spans="2:47" s="1" customFormat="1" ht="13.5">
      <c r="B396" s="34"/>
      <c r="D396" s="180" t="s">
        <v>132</v>
      </c>
      <c r="F396" s="181" t="s">
        <v>696</v>
      </c>
      <c r="I396" s="139"/>
      <c r="L396" s="34"/>
      <c r="M396" s="63"/>
      <c r="N396" s="35"/>
      <c r="O396" s="35"/>
      <c r="P396" s="35"/>
      <c r="Q396" s="35"/>
      <c r="R396" s="35"/>
      <c r="S396" s="35"/>
      <c r="T396" s="64"/>
      <c r="AT396" s="17" t="s">
        <v>132</v>
      </c>
      <c r="AU396" s="17" t="s">
        <v>82</v>
      </c>
    </row>
    <row r="397" spans="2:63" s="10" customFormat="1" ht="29.25" customHeight="1">
      <c r="B397" s="151"/>
      <c r="D397" s="162" t="s">
        <v>74</v>
      </c>
      <c r="E397" s="163" t="s">
        <v>697</v>
      </c>
      <c r="F397" s="163" t="s">
        <v>698</v>
      </c>
      <c r="I397" s="154"/>
      <c r="J397" s="164">
        <f>BK397</f>
        <v>0</v>
      </c>
      <c r="L397" s="151"/>
      <c r="M397" s="156"/>
      <c r="N397" s="157"/>
      <c r="O397" s="157"/>
      <c r="P397" s="158">
        <f>SUM(P398:P399)</f>
        <v>0</v>
      </c>
      <c r="Q397" s="157"/>
      <c r="R397" s="158">
        <f>SUM(R398:R399)</f>
        <v>0</v>
      </c>
      <c r="S397" s="157"/>
      <c r="T397" s="159">
        <f>SUM(T398:T399)</f>
        <v>0</v>
      </c>
      <c r="AR397" s="152" t="s">
        <v>23</v>
      </c>
      <c r="AT397" s="160" t="s">
        <v>74</v>
      </c>
      <c r="AU397" s="160" t="s">
        <v>23</v>
      </c>
      <c r="AY397" s="152" t="s">
        <v>123</v>
      </c>
      <c r="BK397" s="161">
        <f>SUM(BK398:BK399)</f>
        <v>0</v>
      </c>
    </row>
    <row r="398" spans="2:65" s="1" customFormat="1" ht="31.5" customHeight="1">
      <c r="B398" s="165"/>
      <c r="C398" s="166" t="s">
        <v>699</v>
      </c>
      <c r="D398" s="166" t="s">
        <v>125</v>
      </c>
      <c r="E398" s="167" t="s">
        <v>700</v>
      </c>
      <c r="F398" s="168" t="s">
        <v>701</v>
      </c>
      <c r="G398" s="169" t="s">
        <v>334</v>
      </c>
      <c r="H398" s="170">
        <v>1821.215</v>
      </c>
      <c r="I398" s="171"/>
      <c r="J398" s="172">
        <f>ROUND(I398*H398,2)</f>
        <v>0</v>
      </c>
      <c r="K398" s="168" t="s">
        <v>129</v>
      </c>
      <c r="L398" s="34"/>
      <c r="M398" s="173" t="s">
        <v>22</v>
      </c>
      <c r="N398" s="174" t="s">
        <v>46</v>
      </c>
      <c r="O398" s="35"/>
      <c r="P398" s="175">
        <f>O398*H398</f>
        <v>0</v>
      </c>
      <c r="Q398" s="175">
        <v>0</v>
      </c>
      <c r="R398" s="175">
        <f>Q398*H398</f>
        <v>0</v>
      </c>
      <c r="S398" s="175">
        <v>0</v>
      </c>
      <c r="T398" s="176">
        <f>S398*H398</f>
        <v>0</v>
      </c>
      <c r="AR398" s="17" t="s">
        <v>130</v>
      </c>
      <c r="AT398" s="17" t="s">
        <v>125</v>
      </c>
      <c r="AU398" s="17" t="s">
        <v>82</v>
      </c>
      <c r="AY398" s="17" t="s">
        <v>123</v>
      </c>
      <c r="BE398" s="177">
        <f>IF(N398="základní",J398,0)</f>
        <v>0</v>
      </c>
      <c r="BF398" s="177">
        <f>IF(N398="snížená",J398,0)</f>
        <v>0</v>
      </c>
      <c r="BG398" s="177">
        <f>IF(N398="zákl. přenesená",J398,0)</f>
        <v>0</v>
      </c>
      <c r="BH398" s="177">
        <f>IF(N398="sníž. přenesená",J398,0)</f>
        <v>0</v>
      </c>
      <c r="BI398" s="177">
        <f>IF(N398="nulová",J398,0)</f>
        <v>0</v>
      </c>
      <c r="BJ398" s="17" t="s">
        <v>23</v>
      </c>
      <c r="BK398" s="177">
        <f>ROUND(I398*H398,2)</f>
        <v>0</v>
      </c>
      <c r="BL398" s="17" t="s">
        <v>130</v>
      </c>
      <c r="BM398" s="17" t="s">
        <v>702</v>
      </c>
    </row>
    <row r="399" spans="2:47" s="1" customFormat="1" ht="27">
      <c r="B399" s="34"/>
      <c r="D399" s="180" t="s">
        <v>132</v>
      </c>
      <c r="F399" s="181" t="s">
        <v>703</v>
      </c>
      <c r="I399" s="139"/>
      <c r="L399" s="34"/>
      <c r="M399" s="220"/>
      <c r="N399" s="221"/>
      <c r="O399" s="221"/>
      <c r="P399" s="221"/>
      <c r="Q399" s="221"/>
      <c r="R399" s="221"/>
      <c r="S399" s="221"/>
      <c r="T399" s="222"/>
      <c r="AT399" s="17" t="s">
        <v>132</v>
      </c>
      <c r="AU399" s="17" t="s">
        <v>82</v>
      </c>
    </row>
    <row r="400" spans="2:12" s="1" customFormat="1" ht="6.75" customHeight="1">
      <c r="B400" s="49"/>
      <c r="C400" s="50"/>
      <c r="D400" s="50"/>
      <c r="E400" s="50"/>
      <c r="F400" s="50"/>
      <c r="G400" s="50"/>
      <c r="H400" s="50"/>
      <c r="I400" s="117"/>
      <c r="J400" s="50"/>
      <c r="K400" s="50"/>
      <c r="L400" s="34"/>
    </row>
    <row r="401" ht="13.5">
      <c r="AT401" s="223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69"/>
      <c r="C1" s="269"/>
      <c r="D1" s="268" t="s">
        <v>1</v>
      </c>
      <c r="E1" s="269"/>
      <c r="F1" s="270" t="s">
        <v>717</v>
      </c>
      <c r="G1" s="275" t="s">
        <v>718</v>
      </c>
      <c r="H1" s="275"/>
      <c r="I1" s="276"/>
      <c r="J1" s="270" t="s">
        <v>719</v>
      </c>
      <c r="K1" s="268" t="s">
        <v>87</v>
      </c>
      <c r="L1" s="270" t="s">
        <v>720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86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82</v>
      </c>
    </row>
    <row r="4" spans="2:46" ht="36.75" customHeight="1">
      <c r="B4" s="21"/>
      <c r="C4" s="22"/>
      <c r="D4" s="23" t="s">
        <v>88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Obnovení komunikačního spojení přes Radovesickou výsypku</v>
      </c>
      <c r="F7" s="231"/>
      <c r="G7" s="231"/>
      <c r="H7" s="231"/>
      <c r="I7" s="94"/>
      <c r="J7" s="22"/>
      <c r="K7" s="24"/>
    </row>
    <row r="8" spans="2:11" s="1" customFormat="1" ht="15">
      <c r="B8" s="34"/>
      <c r="C8" s="35"/>
      <c r="D8" s="30" t="s">
        <v>89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704</v>
      </c>
      <c r="F9" s="238"/>
      <c r="G9" s="238"/>
      <c r="H9" s="238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22</v>
      </c>
      <c r="G11" s="35"/>
      <c r="H11" s="35"/>
      <c r="I11" s="96" t="s">
        <v>21</v>
      </c>
      <c r="J11" s="28" t="s">
        <v>22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25</v>
      </c>
      <c r="G12" s="35"/>
      <c r="H12" s="35"/>
      <c r="I12" s="96" t="s">
        <v>26</v>
      </c>
      <c r="J12" s="97" t="str">
        <f>'Rekapitulace stavby'!AN8</f>
        <v>2.6.2016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22</v>
      </c>
      <c r="K14" s="38"/>
    </row>
    <row r="15" spans="2:11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96" t="s">
        <v>33</v>
      </c>
      <c r="J15" s="28" t="s">
        <v>22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34</v>
      </c>
      <c r="E17" s="35"/>
      <c r="F17" s="35"/>
      <c r="G17" s="35"/>
      <c r="H17" s="35"/>
      <c r="I17" s="96" t="s">
        <v>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36</v>
      </c>
      <c r="E20" s="35"/>
      <c r="F20" s="35"/>
      <c r="G20" s="35"/>
      <c r="H20" s="35"/>
      <c r="I20" s="96" t="s">
        <v>31</v>
      </c>
      <c r="J20" s="28" t="s">
        <v>22</v>
      </c>
      <c r="K20" s="38"/>
    </row>
    <row r="21" spans="2:11" s="1" customFormat="1" ht="18" customHeight="1">
      <c r="B21" s="34"/>
      <c r="C21" s="35"/>
      <c r="D21" s="35"/>
      <c r="E21" s="28" t="s">
        <v>37</v>
      </c>
      <c r="F21" s="35"/>
      <c r="G21" s="35"/>
      <c r="H21" s="35"/>
      <c r="I21" s="96" t="s">
        <v>33</v>
      </c>
      <c r="J21" s="28" t="s">
        <v>22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39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9"/>
      <c r="C24" s="100"/>
      <c r="D24" s="100"/>
      <c r="E24" s="234" t="s">
        <v>22</v>
      </c>
      <c r="F24" s="264"/>
      <c r="G24" s="264"/>
      <c r="H24" s="264"/>
      <c r="I24" s="101"/>
      <c r="J24" s="100"/>
      <c r="K24" s="102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3"/>
      <c r="J26" s="61"/>
      <c r="K26" s="104"/>
    </row>
    <row r="27" spans="2:11" s="1" customFormat="1" ht="24.75" customHeight="1">
      <c r="B27" s="34"/>
      <c r="C27" s="35"/>
      <c r="D27" s="105" t="s">
        <v>41</v>
      </c>
      <c r="E27" s="35"/>
      <c r="F27" s="35"/>
      <c r="G27" s="35"/>
      <c r="H27" s="35"/>
      <c r="I27" s="95"/>
      <c r="J27" s="106">
        <f>ROUNDUP(J77,2)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3"/>
      <c r="J28" s="61"/>
      <c r="K28" s="104"/>
    </row>
    <row r="29" spans="2:11" s="1" customFormat="1" ht="14.25" customHeight="1">
      <c r="B29" s="34"/>
      <c r="C29" s="35"/>
      <c r="D29" s="35"/>
      <c r="E29" s="35"/>
      <c r="F29" s="39" t="s">
        <v>43</v>
      </c>
      <c r="G29" s="35"/>
      <c r="H29" s="35"/>
      <c r="I29" s="107" t="s">
        <v>42</v>
      </c>
      <c r="J29" s="39" t="s">
        <v>44</v>
      </c>
      <c r="K29" s="38"/>
    </row>
    <row r="30" spans="2:11" s="1" customFormat="1" ht="14.25" customHeight="1">
      <c r="B30" s="34"/>
      <c r="C30" s="35"/>
      <c r="D30" s="42" t="s">
        <v>45</v>
      </c>
      <c r="E30" s="42" t="s">
        <v>46</v>
      </c>
      <c r="F30" s="108">
        <f>ROUNDUP(SUM(BE77:BE80),2)</f>
        <v>0</v>
      </c>
      <c r="G30" s="35"/>
      <c r="H30" s="35"/>
      <c r="I30" s="109">
        <v>0.21</v>
      </c>
      <c r="J30" s="108">
        <f>ROUNDUP(ROUNDUP((SUM(BE77:BE80)),2)*I30,1)</f>
        <v>0</v>
      </c>
      <c r="K30" s="38"/>
    </row>
    <row r="31" spans="2:11" s="1" customFormat="1" ht="14.25" customHeight="1">
      <c r="B31" s="34"/>
      <c r="C31" s="35"/>
      <c r="D31" s="35"/>
      <c r="E31" s="42" t="s">
        <v>47</v>
      </c>
      <c r="F31" s="108">
        <f>ROUNDUP(SUM(BF77:BF80),2)</f>
        <v>0</v>
      </c>
      <c r="G31" s="35"/>
      <c r="H31" s="35"/>
      <c r="I31" s="109">
        <v>0.15</v>
      </c>
      <c r="J31" s="108">
        <f>ROUNDUP(ROUNDUP((SUM(BF77:BF80)),2)*I31,1)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8">
        <f>ROUNDUP(SUM(BG77:BG80),2)</f>
        <v>0</v>
      </c>
      <c r="G32" s="35"/>
      <c r="H32" s="35"/>
      <c r="I32" s="109">
        <v>0.21</v>
      </c>
      <c r="J32" s="108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49</v>
      </c>
      <c r="F33" s="108">
        <f>ROUNDUP(SUM(BH77:BH80),2)</f>
        <v>0</v>
      </c>
      <c r="G33" s="35"/>
      <c r="H33" s="35"/>
      <c r="I33" s="109">
        <v>0.15</v>
      </c>
      <c r="J33" s="108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50</v>
      </c>
      <c r="F34" s="108">
        <f>ROUNDUP(SUM(BI77:BI80),2)</f>
        <v>0</v>
      </c>
      <c r="G34" s="35"/>
      <c r="H34" s="35"/>
      <c r="I34" s="109">
        <v>0</v>
      </c>
      <c r="J34" s="108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10"/>
      <c r="D36" s="111" t="s">
        <v>51</v>
      </c>
      <c r="E36" s="65"/>
      <c r="F36" s="65"/>
      <c r="G36" s="112" t="s">
        <v>52</v>
      </c>
      <c r="H36" s="113" t="s">
        <v>53</v>
      </c>
      <c r="I36" s="114"/>
      <c r="J36" s="115">
        <f>SUM(J27:J34)</f>
        <v>0</v>
      </c>
      <c r="K36" s="116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7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8"/>
      <c r="J41" s="53"/>
      <c r="K41" s="119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Obnovení komunikačního spojení přes Radovesickou výsypku</v>
      </c>
      <c r="F45" s="238"/>
      <c r="G45" s="238"/>
      <c r="H45" s="238"/>
      <c r="I45" s="95"/>
      <c r="J45" s="35"/>
      <c r="K45" s="38"/>
    </row>
    <row r="46" spans="2:11" s="1" customFormat="1" ht="14.25" customHeight="1">
      <c r="B46" s="34"/>
      <c r="C46" s="30" t="s">
        <v>89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1a - Komunikace Štěpánov - Kostomlaty - Vedlejší a ostatní náklady</v>
      </c>
      <c r="F47" s="238"/>
      <c r="G47" s="238"/>
      <c r="H47" s="238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2.6.2016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SD a.s., Chomutov</v>
      </c>
      <c r="G51" s="35"/>
      <c r="H51" s="35"/>
      <c r="I51" s="96" t="s">
        <v>36</v>
      </c>
      <c r="J51" s="28" t="str">
        <f>E21</f>
        <v>Báňské projekty Teplice a.s.</v>
      </c>
      <c r="K51" s="38"/>
    </row>
    <row r="52" spans="2:11" s="1" customFormat="1" ht="14.25" customHeight="1">
      <c r="B52" s="34"/>
      <c r="C52" s="30" t="s">
        <v>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20" t="s">
        <v>94</v>
      </c>
      <c r="D54" s="110"/>
      <c r="E54" s="110"/>
      <c r="F54" s="110"/>
      <c r="G54" s="110"/>
      <c r="H54" s="110"/>
      <c r="I54" s="121"/>
      <c r="J54" s="122" t="s">
        <v>95</v>
      </c>
      <c r="K54" s="123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4" t="s">
        <v>96</v>
      </c>
      <c r="D56" s="35"/>
      <c r="E56" s="35"/>
      <c r="F56" s="35"/>
      <c r="G56" s="35"/>
      <c r="H56" s="35"/>
      <c r="I56" s="95"/>
      <c r="J56" s="106">
        <f>J77</f>
        <v>0</v>
      </c>
      <c r="K56" s="38"/>
      <c r="AU56" s="17" t="s">
        <v>97</v>
      </c>
    </row>
    <row r="57" spans="2:11" s="7" customFormat="1" ht="24.75" customHeight="1">
      <c r="B57" s="125"/>
      <c r="C57" s="126"/>
      <c r="D57" s="127" t="s">
        <v>705</v>
      </c>
      <c r="E57" s="128"/>
      <c r="F57" s="128"/>
      <c r="G57" s="128"/>
      <c r="H57" s="128"/>
      <c r="I57" s="129"/>
      <c r="J57" s="130">
        <f>J78</f>
        <v>0</v>
      </c>
      <c r="K57" s="131"/>
    </row>
    <row r="58" spans="2:11" s="1" customFormat="1" ht="21.75" customHeight="1">
      <c r="B58" s="34"/>
      <c r="C58" s="35"/>
      <c r="D58" s="35"/>
      <c r="E58" s="35"/>
      <c r="F58" s="35"/>
      <c r="G58" s="35"/>
      <c r="H58" s="35"/>
      <c r="I58" s="95"/>
      <c r="J58" s="35"/>
      <c r="K58" s="38"/>
    </row>
    <row r="59" spans="2:11" s="1" customFormat="1" ht="6.75" customHeight="1">
      <c r="B59" s="49"/>
      <c r="C59" s="50"/>
      <c r="D59" s="50"/>
      <c r="E59" s="50"/>
      <c r="F59" s="50"/>
      <c r="G59" s="50"/>
      <c r="H59" s="50"/>
      <c r="I59" s="117"/>
      <c r="J59" s="50"/>
      <c r="K59" s="51"/>
    </row>
    <row r="63" spans="2:12" s="1" customFormat="1" ht="6.75" customHeight="1">
      <c r="B63" s="52"/>
      <c r="C63" s="53"/>
      <c r="D63" s="53"/>
      <c r="E63" s="53"/>
      <c r="F63" s="53"/>
      <c r="G63" s="53"/>
      <c r="H63" s="53"/>
      <c r="I63" s="118"/>
      <c r="J63" s="53"/>
      <c r="K63" s="53"/>
      <c r="L63" s="34"/>
    </row>
    <row r="64" spans="2:12" s="1" customFormat="1" ht="36.75" customHeight="1">
      <c r="B64" s="34"/>
      <c r="C64" s="54" t="s">
        <v>107</v>
      </c>
      <c r="I64" s="139"/>
      <c r="L64" s="34"/>
    </row>
    <row r="65" spans="2:12" s="1" customFormat="1" ht="6.75" customHeight="1">
      <c r="B65" s="34"/>
      <c r="I65" s="139"/>
      <c r="L65" s="34"/>
    </row>
    <row r="66" spans="2:12" s="1" customFormat="1" ht="14.25" customHeight="1">
      <c r="B66" s="34"/>
      <c r="C66" s="56" t="s">
        <v>16</v>
      </c>
      <c r="I66" s="139"/>
      <c r="L66" s="34"/>
    </row>
    <row r="67" spans="2:12" s="1" customFormat="1" ht="22.5" customHeight="1">
      <c r="B67" s="34"/>
      <c r="E67" s="265" t="str">
        <f>E7</f>
        <v>Obnovení komunikačního spojení přes Radovesickou výsypku</v>
      </c>
      <c r="F67" s="228"/>
      <c r="G67" s="228"/>
      <c r="H67" s="228"/>
      <c r="I67" s="139"/>
      <c r="L67" s="34"/>
    </row>
    <row r="68" spans="2:12" s="1" customFormat="1" ht="14.25" customHeight="1">
      <c r="B68" s="34"/>
      <c r="C68" s="56" t="s">
        <v>89</v>
      </c>
      <c r="I68" s="139"/>
      <c r="L68" s="34"/>
    </row>
    <row r="69" spans="2:12" s="1" customFormat="1" ht="23.25" customHeight="1">
      <c r="B69" s="34"/>
      <c r="E69" s="246" t="str">
        <f>E9</f>
        <v>1a - Komunikace Štěpánov - Kostomlaty - Vedlejší a ostatní náklady</v>
      </c>
      <c r="F69" s="228"/>
      <c r="G69" s="228"/>
      <c r="H69" s="228"/>
      <c r="I69" s="139"/>
      <c r="L69" s="34"/>
    </row>
    <row r="70" spans="2:12" s="1" customFormat="1" ht="6.75" customHeight="1">
      <c r="B70" s="34"/>
      <c r="I70" s="139"/>
      <c r="L70" s="34"/>
    </row>
    <row r="71" spans="2:12" s="1" customFormat="1" ht="18" customHeight="1">
      <c r="B71" s="34"/>
      <c r="C71" s="56" t="s">
        <v>24</v>
      </c>
      <c r="F71" s="140" t="str">
        <f>F12</f>
        <v> </v>
      </c>
      <c r="I71" s="141" t="s">
        <v>26</v>
      </c>
      <c r="J71" s="60" t="str">
        <f>IF(J12="","",J12)</f>
        <v>2.6.2016</v>
      </c>
      <c r="L71" s="34"/>
    </row>
    <row r="72" spans="2:12" s="1" customFormat="1" ht="6.75" customHeight="1">
      <c r="B72" s="34"/>
      <c r="I72" s="139"/>
      <c r="L72" s="34"/>
    </row>
    <row r="73" spans="2:12" s="1" customFormat="1" ht="15">
      <c r="B73" s="34"/>
      <c r="C73" s="56" t="s">
        <v>30</v>
      </c>
      <c r="F73" s="140" t="str">
        <f>E15</f>
        <v>SD a.s., Chomutov</v>
      </c>
      <c r="I73" s="141" t="s">
        <v>36</v>
      </c>
      <c r="J73" s="140" t="str">
        <f>E21</f>
        <v>Báňské projekty Teplice a.s.</v>
      </c>
      <c r="L73" s="34"/>
    </row>
    <row r="74" spans="2:12" s="1" customFormat="1" ht="14.25" customHeight="1">
      <c r="B74" s="34"/>
      <c r="C74" s="56" t="s">
        <v>34</v>
      </c>
      <c r="F74" s="140">
        <f>IF(E18="","",E18)</f>
      </c>
      <c r="I74" s="139"/>
      <c r="L74" s="34"/>
    </row>
    <row r="75" spans="2:12" s="1" customFormat="1" ht="9.75" customHeight="1">
      <c r="B75" s="34"/>
      <c r="I75" s="139"/>
      <c r="L75" s="34"/>
    </row>
    <row r="76" spans="2:20" s="9" customFormat="1" ht="29.25" customHeight="1">
      <c r="B76" s="142"/>
      <c r="C76" s="143" t="s">
        <v>108</v>
      </c>
      <c r="D76" s="144" t="s">
        <v>60</v>
      </c>
      <c r="E76" s="144" t="s">
        <v>56</v>
      </c>
      <c r="F76" s="144" t="s">
        <v>109</v>
      </c>
      <c r="G76" s="144" t="s">
        <v>110</v>
      </c>
      <c r="H76" s="144" t="s">
        <v>111</v>
      </c>
      <c r="I76" s="145" t="s">
        <v>112</v>
      </c>
      <c r="J76" s="144" t="s">
        <v>95</v>
      </c>
      <c r="K76" s="146" t="s">
        <v>113</v>
      </c>
      <c r="L76" s="142"/>
      <c r="M76" s="67" t="s">
        <v>114</v>
      </c>
      <c r="N76" s="68" t="s">
        <v>45</v>
      </c>
      <c r="O76" s="68" t="s">
        <v>115</v>
      </c>
      <c r="P76" s="68" t="s">
        <v>116</v>
      </c>
      <c r="Q76" s="68" t="s">
        <v>117</v>
      </c>
      <c r="R76" s="68" t="s">
        <v>118</v>
      </c>
      <c r="S76" s="68" t="s">
        <v>119</v>
      </c>
      <c r="T76" s="69" t="s">
        <v>120</v>
      </c>
    </row>
    <row r="77" spans="2:63" s="1" customFormat="1" ht="29.25" customHeight="1">
      <c r="B77" s="34"/>
      <c r="C77" s="71" t="s">
        <v>96</v>
      </c>
      <c r="I77" s="139"/>
      <c r="J77" s="147">
        <f>BK77</f>
        <v>0</v>
      </c>
      <c r="L77" s="34"/>
      <c r="M77" s="70"/>
      <c r="N77" s="61"/>
      <c r="O77" s="61"/>
      <c r="P77" s="148">
        <f>P78</f>
        <v>0</v>
      </c>
      <c r="Q77" s="61"/>
      <c r="R77" s="148">
        <f>R78</f>
        <v>0</v>
      </c>
      <c r="S77" s="61"/>
      <c r="T77" s="149">
        <f>T78</f>
        <v>0</v>
      </c>
      <c r="AT77" s="17" t="s">
        <v>74</v>
      </c>
      <c r="AU77" s="17" t="s">
        <v>97</v>
      </c>
      <c r="BK77" s="150">
        <f>BK78</f>
        <v>0</v>
      </c>
    </row>
    <row r="78" spans="2:63" s="10" customFormat="1" ht="36.75" customHeight="1">
      <c r="B78" s="151"/>
      <c r="D78" s="162" t="s">
        <v>74</v>
      </c>
      <c r="E78" s="224" t="s">
        <v>706</v>
      </c>
      <c r="F78" s="224" t="s">
        <v>707</v>
      </c>
      <c r="I78" s="154"/>
      <c r="J78" s="225">
        <f>BK78</f>
        <v>0</v>
      </c>
      <c r="L78" s="151"/>
      <c r="M78" s="156"/>
      <c r="N78" s="157"/>
      <c r="O78" s="157"/>
      <c r="P78" s="158">
        <f>SUM(P79:P80)</f>
        <v>0</v>
      </c>
      <c r="Q78" s="157"/>
      <c r="R78" s="158">
        <f>SUM(R79:R80)</f>
        <v>0</v>
      </c>
      <c r="S78" s="157"/>
      <c r="T78" s="159">
        <f>SUM(T79:T80)</f>
        <v>0</v>
      </c>
      <c r="AR78" s="152" t="s">
        <v>150</v>
      </c>
      <c r="AT78" s="160" t="s">
        <v>74</v>
      </c>
      <c r="AU78" s="160" t="s">
        <v>75</v>
      </c>
      <c r="AY78" s="152" t="s">
        <v>123</v>
      </c>
      <c r="BK78" s="161">
        <f>SUM(BK79:BK80)</f>
        <v>0</v>
      </c>
    </row>
    <row r="79" spans="2:65" s="1" customFormat="1" ht="22.5" customHeight="1">
      <c r="B79" s="165"/>
      <c r="C79" s="166" t="s">
        <v>23</v>
      </c>
      <c r="D79" s="166" t="s">
        <v>125</v>
      </c>
      <c r="E79" s="167" t="s">
        <v>708</v>
      </c>
      <c r="F79" s="168" t="s">
        <v>709</v>
      </c>
      <c r="G79" s="169" t="s">
        <v>710</v>
      </c>
      <c r="H79" s="170">
        <v>1</v>
      </c>
      <c r="I79" s="171"/>
      <c r="J79" s="172">
        <f>ROUND(I79*H79,2)</f>
        <v>0</v>
      </c>
      <c r="K79" s="168" t="s">
        <v>22</v>
      </c>
      <c r="L79" s="34"/>
      <c r="M79" s="173" t="s">
        <v>22</v>
      </c>
      <c r="N79" s="174" t="s">
        <v>46</v>
      </c>
      <c r="O79" s="35"/>
      <c r="P79" s="175">
        <f>O79*H79</f>
        <v>0</v>
      </c>
      <c r="Q79" s="175">
        <v>0</v>
      </c>
      <c r="R79" s="175">
        <f>Q79*H79</f>
        <v>0</v>
      </c>
      <c r="S79" s="175">
        <v>0</v>
      </c>
      <c r="T79" s="176">
        <f>S79*H79</f>
        <v>0</v>
      </c>
      <c r="AR79" s="17" t="s">
        <v>711</v>
      </c>
      <c r="AT79" s="17" t="s">
        <v>125</v>
      </c>
      <c r="AU79" s="17" t="s">
        <v>23</v>
      </c>
      <c r="AY79" s="17" t="s">
        <v>123</v>
      </c>
      <c r="BE79" s="177">
        <f>IF(N79="základní",J79,0)</f>
        <v>0</v>
      </c>
      <c r="BF79" s="177">
        <f>IF(N79="snížená",J79,0)</f>
        <v>0</v>
      </c>
      <c r="BG79" s="177">
        <f>IF(N79="zákl. přenesená",J79,0)</f>
        <v>0</v>
      </c>
      <c r="BH79" s="177">
        <f>IF(N79="sníž. přenesená",J79,0)</f>
        <v>0</v>
      </c>
      <c r="BI79" s="177">
        <f>IF(N79="nulová",J79,0)</f>
        <v>0</v>
      </c>
      <c r="BJ79" s="17" t="s">
        <v>23</v>
      </c>
      <c r="BK79" s="177">
        <f>ROUND(I79*H79,2)</f>
        <v>0</v>
      </c>
      <c r="BL79" s="17" t="s">
        <v>711</v>
      </c>
      <c r="BM79" s="17" t="s">
        <v>712</v>
      </c>
    </row>
    <row r="80" spans="2:47" s="1" customFormat="1" ht="13.5">
      <c r="B80" s="34"/>
      <c r="D80" s="180" t="s">
        <v>132</v>
      </c>
      <c r="F80" s="181" t="s">
        <v>713</v>
      </c>
      <c r="I80" s="139"/>
      <c r="L80" s="34"/>
      <c r="M80" s="220"/>
      <c r="N80" s="221"/>
      <c r="O80" s="221"/>
      <c r="P80" s="221"/>
      <c r="Q80" s="221"/>
      <c r="R80" s="221"/>
      <c r="S80" s="221"/>
      <c r="T80" s="222"/>
      <c r="AT80" s="17" t="s">
        <v>132</v>
      </c>
      <c r="AU80" s="17" t="s">
        <v>23</v>
      </c>
    </row>
    <row r="81" spans="2:12" s="1" customFormat="1" ht="6.75" customHeight="1"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34"/>
    </row>
    <row r="401" ht="13.5">
      <c r="AT401" s="223"/>
    </row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77" customWidth="1"/>
    <col min="2" max="2" width="1.66796875" style="277" customWidth="1"/>
    <col min="3" max="4" width="5" style="277" customWidth="1"/>
    <col min="5" max="5" width="11.66015625" style="277" customWidth="1"/>
    <col min="6" max="6" width="9.16015625" style="277" customWidth="1"/>
    <col min="7" max="7" width="5" style="277" customWidth="1"/>
    <col min="8" max="8" width="77.83203125" style="277" customWidth="1"/>
    <col min="9" max="10" width="20" style="277" customWidth="1"/>
    <col min="11" max="11" width="1.66796875" style="277" customWidth="1"/>
    <col min="12" max="16384" width="9.3320312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284" customFormat="1" ht="45" customHeight="1">
      <c r="B3" s="281"/>
      <c r="C3" s="282" t="s">
        <v>721</v>
      </c>
      <c r="D3" s="282"/>
      <c r="E3" s="282"/>
      <c r="F3" s="282"/>
      <c r="G3" s="282"/>
      <c r="H3" s="282"/>
      <c r="I3" s="282"/>
      <c r="J3" s="282"/>
      <c r="K3" s="283"/>
    </row>
    <row r="4" spans="2:11" ht="25.5" customHeight="1">
      <c r="B4" s="285"/>
      <c r="C4" s="286" t="s">
        <v>722</v>
      </c>
      <c r="D4" s="286"/>
      <c r="E4" s="286"/>
      <c r="F4" s="286"/>
      <c r="G4" s="286"/>
      <c r="H4" s="286"/>
      <c r="I4" s="286"/>
      <c r="J4" s="286"/>
      <c r="K4" s="287"/>
    </row>
    <row r="5" spans="2:1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5"/>
      <c r="C6" s="289" t="s">
        <v>723</v>
      </c>
      <c r="D6" s="289"/>
      <c r="E6" s="289"/>
      <c r="F6" s="289"/>
      <c r="G6" s="289"/>
      <c r="H6" s="289"/>
      <c r="I6" s="289"/>
      <c r="J6" s="289"/>
      <c r="K6" s="287"/>
    </row>
    <row r="7" spans="2:11" ht="15" customHeight="1">
      <c r="B7" s="290"/>
      <c r="C7" s="289" t="s">
        <v>724</v>
      </c>
      <c r="D7" s="289"/>
      <c r="E7" s="289"/>
      <c r="F7" s="289"/>
      <c r="G7" s="289"/>
      <c r="H7" s="289"/>
      <c r="I7" s="289"/>
      <c r="J7" s="289"/>
      <c r="K7" s="287"/>
    </row>
    <row r="8" spans="2:11" ht="12.75" customHeight="1">
      <c r="B8" s="290"/>
      <c r="C8" s="291"/>
      <c r="D8" s="291"/>
      <c r="E8" s="291"/>
      <c r="F8" s="291"/>
      <c r="G8" s="291"/>
      <c r="H8" s="291"/>
      <c r="I8" s="291"/>
      <c r="J8" s="291"/>
      <c r="K8" s="287"/>
    </row>
    <row r="9" spans="2:11" ht="15" customHeight="1">
      <c r="B9" s="290"/>
      <c r="C9" s="289" t="s">
        <v>725</v>
      </c>
      <c r="D9" s="289"/>
      <c r="E9" s="289"/>
      <c r="F9" s="289"/>
      <c r="G9" s="289"/>
      <c r="H9" s="289"/>
      <c r="I9" s="289"/>
      <c r="J9" s="289"/>
      <c r="K9" s="287"/>
    </row>
    <row r="10" spans="2:11" ht="15" customHeight="1">
      <c r="B10" s="290"/>
      <c r="C10" s="291"/>
      <c r="D10" s="289" t="s">
        <v>726</v>
      </c>
      <c r="E10" s="289"/>
      <c r="F10" s="289"/>
      <c r="G10" s="289"/>
      <c r="H10" s="289"/>
      <c r="I10" s="289"/>
      <c r="J10" s="289"/>
      <c r="K10" s="287"/>
    </row>
    <row r="11" spans="2:11" ht="15" customHeight="1">
      <c r="B11" s="290"/>
      <c r="C11" s="292"/>
      <c r="D11" s="289" t="s">
        <v>727</v>
      </c>
      <c r="E11" s="289"/>
      <c r="F11" s="289"/>
      <c r="G11" s="289"/>
      <c r="H11" s="289"/>
      <c r="I11" s="289"/>
      <c r="J11" s="289"/>
      <c r="K11" s="287"/>
    </row>
    <row r="12" spans="2:11" ht="12.75" customHeight="1">
      <c r="B12" s="290"/>
      <c r="C12" s="292"/>
      <c r="D12" s="292"/>
      <c r="E12" s="292"/>
      <c r="F12" s="292"/>
      <c r="G12" s="292"/>
      <c r="H12" s="292"/>
      <c r="I12" s="292"/>
      <c r="J12" s="292"/>
      <c r="K12" s="287"/>
    </row>
    <row r="13" spans="2:11" ht="15" customHeight="1">
      <c r="B13" s="290"/>
      <c r="C13" s="292"/>
      <c r="D13" s="289" t="s">
        <v>728</v>
      </c>
      <c r="E13" s="289"/>
      <c r="F13" s="289"/>
      <c r="G13" s="289"/>
      <c r="H13" s="289"/>
      <c r="I13" s="289"/>
      <c r="J13" s="289"/>
      <c r="K13" s="287"/>
    </row>
    <row r="14" spans="2:11" ht="15" customHeight="1">
      <c r="B14" s="290"/>
      <c r="C14" s="292"/>
      <c r="D14" s="289" t="s">
        <v>729</v>
      </c>
      <c r="E14" s="289"/>
      <c r="F14" s="289"/>
      <c r="G14" s="289"/>
      <c r="H14" s="289"/>
      <c r="I14" s="289"/>
      <c r="J14" s="289"/>
      <c r="K14" s="287"/>
    </row>
    <row r="15" spans="2:11" ht="15" customHeight="1">
      <c r="B15" s="290"/>
      <c r="C15" s="292"/>
      <c r="D15" s="289" t="s">
        <v>730</v>
      </c>
      <c r="E15" s="289"/>
      <c r="F15" s="289"/>
      <c r="G15" s="289"/>
      <c r="H15" s="289"/>
      <c r="I15" s="289"/>
      <c r="J15" s="289"/>
      <c r="K15" s="287"/>
    </row>
    <row r="16" spans="2:11" ht="15" customHeight="1">
      <c r="B16" s="290"/>
      <c r="C16" s="292"/>
      <c r="D16" s="292"/>
      <c r="E16" s="293" t="s">
        <v>80</v>
      </c>
      <c r="F16" s="289" t="s">
        <v>731</v>
      </c>
      <c r="G16" s="289"/>
      <c r="H16" s="289"/>
      <c r="I16" s="289"/>
      <c r="J16" s="289"/>
      <c r="K16" s="287"/>
    </row>
    <row r="17" spans="2:11" ht="15" customHeight="1">
      <c r="B17" s="290"/>
      <c r="C17" s="292"/>
      <c r="D17" s="292"/>
      <c r="E17" s="293" t="s">
        <v>732</v>
      </c>
      <c r="F17" s="289" t="s">
        <v>733</v>
      </c>
      <c r="G17" s="289"/>
      <c r="H17" s="289"/>
      <c r="I17" s="289"/>
      <c r="J17" s="289"/>
      <c r="K17" s="287"/>
    </row>
    <row r="18" spans="2:11" ht="15" customHeight="1">
      <c r="B18" s="290"/>
      <c r="C18" s="292"/>
      <c r="D18" s="292"/>
      <c r="E18" s="293" t="s">
        <v>734</v>
      </c>
      <c r="F18" s="289" t="s">
        <v>735</v>
      </c>
      <c r="G18" s="289"/>
      <c r="H18" s="289"/>
      <c r="I18" s="289"/>
      <c r="J18" s="289"/>
      <c r="K18" s="287"/>
    </row>
    <row r="19" spans="2:11" ht="15" customHeight="1">
      <c r="B19" s="290"/>
      <c r="C19" s="292"/>
      <c r="D19" s="292"/>
      <c r="E19" s="293" t="s">
        <v>85</v>
      </c>
      <c r="F19" s="289" t="s">
        <v>736</v>
      </c>
      <c r="G19" s="289"/>
      <c r="H19" s="289"/>
      <c r="I19" s="289"/>
      <c r="J19" s="289"/>
      <c r="K19" s="287"/>
    </row>
    <row r="20" spans="2:11" ht="15" customHeight="1">
      <c r="B20" s="290"/>
      <c r="C20" s="292"/>
      <c r="D20" s="292"/>
      <c r="E20" s="293" t="s">
        <v>737</v>
      </c>
      <c r="F20" s="289" t="s">
        <v>738</v>
      </c>
      <c r="G20" s="289"/>
      <c r="H20" s="289"/>
      <c r="I20" s="289"/>
      <c r="J20" s="289"/>
      <c r="K20" s="287"/>
    </row>
    <row r="21" spans="2:11" ht="15" customHeight="1">
      <c r="B21" s="290"/>
      <c r="C21" s="292"/>
      <c r="D21" s="292"/>
      <c r="E21" s="293" t="s">
        <v>739</v>
      </c>
      <c r="F21" s="289" t="s">
        <v>740</v>
      </c>
      <c r="G21" s="289"/>
      <c r="H21" s="289"/>
      <c r="I21" s="289"/>
      <c r="J21" s="289"/>
      <c r="K21" s="287"/>
    </row>
    <row r="22" spans="2:11" ht="12.75" customHeight="1">
      <c r="B22" s="290"/>
      <c r="C22" s="292"/>
      <c r="D22" s="292"/>
      <c r="E22" s="292"/>
      <c r="F22" s="292"/>
      <c r="G22" s="292"/>
      <c r="H22" s="292"/>
      <c r="I22" s="292"/>
      <c r="J22" s="292"/>
      <c r="K22" s="287"/>
    </row>
    <row r="23" spans="2:11" ht="15" customHeight="1">
      <c r="B23" s="290"/>
      <c r="C23" s="289" t="s">
        <v>741</v>
      </c>
      <c r="D23" s="289"/>
      <c r="E23" s="289"/>
      <c r="F23" s="289"/>
      <c r="G23" s="289"/>
      <c r="H23" s="289"/>
      <c r="I23" s="289"/>
      <c r="J23" s="289"/>
      <c r="K23" s="287"/>
    </row>
    <row r="24" spans="2:11" ht="15" customHeight="1">
      <c r="B24" s="290"/>
      <c r="C24" s="289" t="s">
        <v>742</v>
      </c>
      <c r="D24" s="289"/>
      <c r="E24" s="289"/>
      <c r="F24" s="289"/>
      <c r="G24" s="289"/>
      <c r="H24" s="289"/>
      <c r="I24" s="289"/>
      <c r="J24" s="289"/>
      <c r="K24" s="287"/>
    </row>
    <row r="25" spans="2:11" ht="15" customHeight="1">
      <c r="B25" s="290"/>
      <c r="C25" s="291"/>
      <c r="D25" s="289" t="s">
        <v>743</v>
      </c>
      <c r="E25" s="289"/>
      <c r="F25" s="289"/>
      <c r="G25" s="289"/>
      <c r="H25" s="289"/>
      <c r="I25" s="289"/>
      <c r="J25" s="289"/>
      <c r="K25" s="287"/>
    </row>
    <row r="26" spans="2:11" ht="15" customHeight="1">
      <c r="B26" s="290"/>
      <c r="C26" s="292"/>
      <c r="D26" s="289" t="s">
        <v>744</v>
      </c>
      <c r="E26" s="289"/>
      <c r="F26" s="289"/>
      <c r="G26" s="289"/>
      <c r="H26" s="289"/>
      <c r="I26" s="289"/>
      <c r="J26" s="289"/>
      <c r="K26" s="287"/>
    </row>
    <row r="27" spans="2:11" ht="12.75" customHeight="1">
      <c r="B27" s="290"/>
      <c r="C27" s="292"/>
      <c r="D27" s="292"/>
      <c r="E27" s="292"/>
      <c r="F27" s="292"/>
      <c r="G27" s="292"/>
      <c r="H27" s="292"/>
      <c r="I27" s="292"/>
      <c r="J27" s="292"/>
      <c r="K27" s="287"/>
    </row>
    <row r="28" spans="2:11" ht="15" customHeight="1">
      <c r="B28" s="290"/>
      <c r="C28" s="292"/>
      <c r="D28" s="289" t="s">
        <v>745</v>
      </c>
      <c r="E28" s="289"/>
      <c r="F28" s="289"/>
      <c r="G28" s="289"/>
      <c r="H28" s="289"/>
      <c r="I28" s="289"/>
      <c r="J28" s="289"/>
      <c r="K28" s="287"/>
    </row>
    <row r="29" spans="2:11" ht="15" customHeight="1">
      <c r="B29" s="290"/>
      <c r="C29" s="292"/>
      <c r="D29" s="289" t="s">
        <v>746</v>
      </c>
      <c r="E29" s="289"/>
      <c r="F29" s="289"/>
      <c r="G29" s="289"/>
      <c r="H29" s="289"/>
      <c r="I29" s="289"/>
      <c r="J29" s="289"/>
      <c r="K29" s="287"/>
    </row>
    <row r="30" spans="2:11" ht="12.75" customHeight="1">
      <c r="B30" s="290"/>
      <c r="C30" s="292"/>
      <c r="D30" s="292"/>
      <c r="E30" s="292"/>
      <c r="F30" s="292"/>
      <c r="G30" s="292"/>
      <c r="H30" s="292"/>
      <c r="I30" s="292"/>
      <c r="J30" s="292"/>
      <c r="K30" s="287"/>
    </row>
    <row r="31" spans="2:11" ht="15" customHeight="1">
      <c r="B31" s="290"/>
      <c r="C31" s="292"/>
      <c r="D31" s="289" t="s">
        <v>747</v>
      </c>
      <c r="E31" s="289"/>
      <c r="F31" s="289"/>
      <c r="G31" s="289"/>
      <c r="H31" s="289"/>
      <c r="I31" s="289"/>
      <c r="J31" s="289"/>
      <c r="K31" s="287"/>
    </row>
    <row r="32" spans="2:11" ht="15" customHeight="1">
      <c r="B32" s="290"/>
      <c r="C32" s="292"/>
      <c r="D32" s="289" t="s">
        <v>748</v>
      </c>
      <c r="E32" s="289"/>
      <c r="F32" s="289"/>
      <c r="G32" s="289"/>
      <c r="H32" s="289"/>
      <c r="I32" s="289"/>
      <c r="J32" s="289"/>
      <c r="K32" s="287"/>
    </row>
    <row r="33" spans="2:11" ht="15" customHeight="1">
      <c r="B33" s="290"/>
      <c r="C33" s="292"/>
      <c r="D33" s="289" t="s">
        <v>749</v>
      </c>
      <c r="E33" s="289"/>
      <c r="F33" s="289"/>
      <c r="G33" s="289"/>
      <c r="H33" s="289"/>
      <c r="I33" s="289"/>
      <c r="J33" s="289"/>
      <c r="K33" s="287"/>
    </row>
    <row r="34" spans="2:11" ht="15" customHeight="1">
      <c r="B34" s="290"/>
      <c r="C34" s="292"/>
      <c r="D34" s="291"/>
      <c r="E34" s="294" t="s">
        <v>108</v>
      </c>
      <c r="F34" s="291"/>
      <c r="G34" s="289" t="s">
        <v>750</v>
      </c>
      <c r="H34" s="289"/>
      <c r="I34" s="289"/>
      <c r="J34" s="289"/>
      <c r="K34" s="287"/>
    </row>
    <row r="35" spans="2:11" ht="30.75" customHeight="1">
      <c r="B35" s="290"/>
      <c r="C35" s="292"/>
      <c r="D35" s="291"/>
      <c r="E35" s="294" t="s">
        <v>751</v>
      </c>
      <c r="F35" s="291"/>
      <c r="G35" s="289" t="s">
        <v>752</v>
      </c>
      <c r="H35" s="289"/>
      <c r="I35" s="289"/>
      <c r="J35" s="289"/>
      <c r="K35" s="287"/>
    </row>
    <row r="36" spans="2:11" ht="15" customHeight="1">
      <c r="B36" s="290"/>
      <c r="C36" s="292"/>
      <c r="D36" s="291"/>
      <c r="E36" s="294" t="s">
        <v>56</v>
      </c>
      <c r="F36" s="291"/>
      <c r="G36" s="289" t="s">
        <v>753</v>
      </c>
      <c r="H36" s="289"/>
      <c r="I36" s="289"/>
      <c r="J36" s="289"/>
      <c r="K36" s="287"/>
    </row>
    <row r="37" spans="2:11" ht="15" customHeight="1">
      <c r="B37" s="290"/>
      <c r="C37" s="292"/>
      <c r="D37" s="291"/>
      <c r="E37" s="294" t="s">
        <v>109</v>
      </c>
      <c r="F37" s="291"/>
      <c r="G37" s="289" t="s">
        <v>754</v>
      </c>
      <c r="H37" s="289"/>
      <c r="I37" s="289"/>
      <c r="J37" s="289"/>
      <c r="K37" s="287"/>
    </row>
    <row r="38" spans="2:11" ht="15" customHeight="1">
      <c r="B38" s="290"/>
      <c r="C38" s="292"/>
      <c r="D38" s="291"/>
      <c r="E38" s="294" t="s">
        <v>110</v>
      </c>
      <c r="F38" s="291"/>
      <c r="G38" s="289" t="s">
        <v>755</v>
      </c>
      <c r="H38" s="289"/>
      <c r="I38" s="289"/>
      <c r="J38" s="289"/>
      <c r="K38" s="287"/>
    </row>
    <row r="39" spans="2:11" ht="15" customHeight="1">
      <c r="B39" s="290"/>
      <c r="C39" s="292"/>
      <c r="D39" s="291"/>
      <c r="E39" s="294" t="s">
        <v>111</v>
      </c>
      <c r="F39" s="291"/>
      <c r="G39" s="289" t="s">
        <v>756</v>
      </c>
      <c r="H39" s="289"/>
      <c r="I39" s="289"/>
      <c r="J39" s="289"/>
      <c r="K39" s="287"/>
    </row>
    <row r="40" spans="2:11" ht="15" customHeight="1">
      <c r="B40" s="290"/>
      <c r="C40" s="292"/>
      <c r="D40" s="291"/>
      <c r="E40" s="294" t="s">
        <v>757</v>
      </c>
      <c r="F40" s="291"/>
      <c r="G40" s="289" t="s">
        <v>758</v>
      </c>
      <c r="H40" s="289"/>
      <c r="I40" s="289"/>
      <c r="J40" s="289"/>
      <c r="K40" s="287"/>
    </row>
    <row r="41" spans="2:11" ht="15" customHeight="1">
      <c r="B41" s="290"/>
      <c r="C41" s="292"/>
      <c r="D41" s="291"/>
      <c r="E41" s="294"/>
      <c r="F41" s="291"/>
      <c r="G41" s="289" t="s">
        <v>759</v>
      </c>
      <c r="H41" s="289"/>
      <c r="I41" s="289"/>
      <c r="J41" s="289"/>
      <c r="K41" s="287"/>
    </row>
    <row r="42" spans="2:11" ht="15" customHeight="1">
      <c r="B42" s="290"/>
      <c r="C42" s="292"/>
      <c r="D42" s="291"/>
      <c r="E42" s="294" t="s">
        <v>760</v>
      </c>
      <c r="F42" s="291"/>
      <c r="G42" s="289" t="s">
        <v>761</v>
      </c>
      <c r="H42" s="289"/>
      <c r="I42" s="289"/>
      <c r="J42" s="289"/>
      <c r="K42" s="287"/>
    </row>
    <row r="43" spans="2:11" ht="15" customHeight="1">
      <c r="B43" s="290"/>
      <c r="C43" s="292"/>
      <c r="D43" s="291"/>
      <c r="E43" s="294" t="s">
        <v>113</v>
      </c>
      <c r="F43" s="291"/>
      <c r="G43" s="289" t="s">
        <v>762</v>
      </c>
      <c r="H43" s="289"/>
      <c r="I43" s="289"/>
      <c r="J43" s="289"/>
      <c r="K43" s="287"/>
    </row>
    <row r="44" spans="2:11" ht="12.75" customHeight="1">
      <c r="B44" s="290"/>
      <c r="C44" s="292"/>
      <c r="D44" s="291"/>
      <c r="E44" s="291"/>
      <c r="F44" s="291"/>
      <c r="G44" s="291"/>
      <c r="H44" s="291"/>
      <c r="I44" s="291"/>
      <c r="J44" s="291"/>
      <c r="K44" s="287"/>
    </row>
    <row r="45" spans="2:11" ht="15" customHeight="1">
      <c r="B45" s="290"/>
      <c r="C45" s="292"/>
      <c r="D45" s="289" t="s">
        <v>763</v>
      </c>
      <c r="E45" s="289"/>
      <c r="F45" s="289"/>
      <c r="G45" s="289"/>
      <c r="H45" s="289"/>
      <c r="I45" s="289"/>
      <c r="J45" s="289"/>
      <c r="K45" s="287"/>
    </row>
    <row r="46" spans="2:11" ht="15" customHeight="1">
      <c r="B46" s="290"/>
      <c r="C46" s="292"/>
      <c r="D46" s="292"/>
      <c r="E46" s="289" t="s">
        <v>764</v>
      </c>
      <c r="F46" s="289"/>
      <c r="G46" s="289"/>
      <c r="H46" s="289"/>
      <c r="I46" s="289"/>
      <c r="J46" s="289"/>
      <c r="K46" s="287"/>
    </row>
    <row r="47" spans="2:11" ht="15" customHeight="1">
      <c r="B47" s="290"/>
      <c r="C47" s="292"/>
      <c r="D47" s="292"/>
      <c r="E47" s="289" t="s">
        <v>765</v>
      </c>
      <c r="F47" s="289"/>
      <c r="G47" s="289"/>
      <c r="H47" s="289"/>
      <c r="I47" s="289"/>
      <c r="J47" s="289"/>
      <c r="K47" s="287"/>
    </row>
    <row r="48" spans="2:11" ht="15" customHeight="1">
      <c r="B48" s="290"/>
      <c r="C48" s="292"/>
      <c r="D48" s="292"/>
      <c r="E48" s="289" t="s">
        <v>766</v>
      </c>
      <c r="F48" s="289"/>
      <c r="G48" s="289"/>
      <c r="H48" s="289"/>
      <c r="I48" s="289"/>
      <c r="J48" s="289"/>
      <c r="K48" s="287"/>
    </row>
    <row r="49" spans="2:11" ht="15" customHeight="1">
      <c r="B49" s="290"/>
      <c r="C49" s="292"/>
      <c r="D49" s="289" t="s">
        <v>767</v>
      </c>
      <c r="E49" s="289"/>
      <c r="F49" s="289"/>
      <c r="G49" s="289"/>
      <c r="H49" s="289"/>
      <c r="I49" s="289"/>
      <c r="J49" s="289"/>
      <c r="K49" s="287"/>
    </row>
    <row r="50" spans="2:11" ht="25.5" customHeight="1">
      <c r="B50" s="285"/>
      <c r="C50" s="286" t="s">
        <v>768</v>
      </c>
      <c r="D50" s="286"/>
      <c r="E50" s="286"/>
      <c r="F50" s="286"/>
      <c r="G50" s="286"/>
      <c r="H50" s="286"/>
      <c r="I50" s="286"/>
      <c r="J50" s="286"/>
      <c r="K50" s="287"/>
    </row>
    <row r="51" spans="2:11" ht="5.25" customHeight="1">
      <c r="B51" s="285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5"/>
      <c r="C52" s="289" t="s">
        <v>769</v>
      </c>
      <c r="D52" s="289"/>
      <c r="E52" s="289"/>
      <c r="F52" s="289"/>
      <c r="G52" s="289"/>
      <c r="H52" s="289"/>
      <c r="I52" s="289"/>
      <c r="J52" s="289"/>
      <c r="K52" s="287"/>
    </row>
    <row r="53" spans="2:11" ht="15" customHeight="1">
      <c r="B53" s="285"/>
      <c r="C53" s="289" t="s">
        <v>770</v>
      </c>
      <c r="D53" s="289"/>
      <c r="E53" s="289"/>
      <c r="F53" s="289"/>
      <c r="G53" s="289"/>
      <c r="H53" s="289"/>
      <c r="I53" s="289"/>
      <c r="J53" s="289"/>
      <c r="K53" s="287"/>
    </row>
    <row r="54" spans="2:11" ht="12.75" customHeight="1">
      <c r="B54" s="285"/>
      <c r="C54" s="291"/>
      <c r="D54" s="291"/>
      <c r="E54" s="291"/>
      <c r="F54" s="291"/>
      <c r="G54" s="291"/>
      <c r="H54" s="291"/>
      <c r="I54" s="291"/>
      <c r="J54" s="291"/>
      <c r="K54" s="287"/>
    </row>
    <row r="55" spans="2:11" ht="15" customHeight="1">
      <c r="B55" s="285"/>
      <c r="C55" s="289" t="s">
        <v>771</v>
      </c>
      <c r="D55" s="289"/>
      <c r="E55" s="289"/>
      <c r="F55" s="289"/>
      <c r="G55" s="289"/>
      <c r="H55" s="289"/>
      <c r="I55" s="289"/>
      <c r="J55" s="289"/>
      <c r="K55" s="287"/>
    </row>
    <row r="56" spans="2:11" ht="15" customHeight="1">
      <c r="B56" s="285"/>
      <c r="C56" s="292"/>
      <c r="D56" s="289" t="s">
        <v>772</v>
      </c>
      <c r="E56" s="289"/>
      <c r="F56" s="289"/>
      <c r="G56" s="289"/>
      <c r="H56" s="289"/>
      <c r="I56" s="289"/>
      <c r="J56" s="289"/>
      <c r="K56" s="287"/>
    </row>
    <row r="57" spans="2:11" ht="15" customHeight="1">
      <c r="B57" s="285"/>
      <c r="C57" s="292"/>
      <c r="D57" s="289" t="s">
        <v>773</v>
      </c>
      <c r="E57" s="289"/>
      <c r="F57" s="289"/>
      <c r="G57" s="289"/>
      <c r="H57" s="289"/>
      <c r="I57" s="289"/>
      <c r="J57" s="289"/>
      <c r="K57" s="287"/>
    </row>
    <row r="58" spans="2:11" ht="15" customHeight="1">
      <c r="B58" s="285"/>
      <c r="C58" s="292"/>
      <c r="D58" s="289" t="s">
        <v>774</v>
      </c>
      <c r="E58" s="289"/>
      <c r="F58" s="289"/>
      <c r="G58" s="289"/>
      <c r="H58" s="289"/>
      <c r="I58" s="289"/>
      <c r="J58" s="289"/>
      <c r="K58" s="287"/>
    </row>
    <row r="59" spans="2:11" ht="15" customHeight="1">
      <c r="B59" s="285"/>
      <c r="C59" s="292"/>
      <c r="D59" s="289" t="s">
        <v>775</v>
      </c>
      <c r="E59" s="289"/>
      <c r="F59" s="289"/>
      <c r="G59" s="289"/>
      <c r="H59" s="289"/>
      <c r="I59" s="289"/>
      <c r="J59" s="289"/>
      <c r="K59" s="287"/>
    </row>
    <row r="60" spans="2:11" ht="15" customHeight="1">
      <c r="B60" s="285"/>
      <c r="C60" s="292"/>
      <c r="D60" s="295" t="s">
        <v>776</v>
      </c>
      <c r="E60" s="295"/>
      <c r="F60" s="295"/>
      <c r="G60" s="295"/>
      <c r="H60" s="295"/>
      <c r="I60" s="295"/>
      <c r="J60" s="295"/>
      <c r="K60" s="287"/>
    </row>
    <row r="61" spans="2:11" ht="15" customHeight="1">
      <c r="B61" s="285"/>
      <c r="C61" s="292"/>
      <c r="D61" s="289" t="s">
        <v>777</v>
      </c>
      <c r="E61" s="289"/>
      <c r="F61" s="289"/>
      <c r="G61" s="289"/>
      <c r="H61" s="289"/>
      <c r="I61" s="289"/>
      <c r="J61" s="289"/>
      <c r="K61" s="287"/>
    </row>
    <row r="62" spans="2:11" ht="12.75" customHeight="1">
      <c r="B62" s="285"/>
      <c r="C62" s="292"/>
      <c r="D62" s="292"/>
      <c r="E62" s="296"/>
      <c r="F62" s="292"/>
      <c r="G62" s="292"/>
      <c r="H62" s="292"/>
      <c r="I62" s="292"/>
      <c r="J62" s="292"/>
      <c r="K62" s="287"/>
    </row>
    <row r="63" spans="2:11" ht="15" customHeight="1">
      <c r="B63" s="285"/>
      <c r="C63" s="292"/>
      <c r="D63" s="289" t="s">
        <v>778</v>
      </c>
      <c r="E63" s="289"/>
      <c r="F63" s="289"/>
      <c r="G63" s="289"/>
      <c r="H63" s="289"/>
      <c r="I63" s="289"/>
      <c r="J63" s="289"/>
      <c r="K63" s="287"/>
    </row>
    <row r="64" spans="2:11" ht="15" customHeight="1">
      <c r="B64" s="285"/>
      <c r="C64" s="292"/>
      <c r="D64" s="295" t="s">
        <v>779</v>
      </c>
      <c r="E64" s="295"/>
      <c r="F64" s="295"/>
      <c r="G64" s="295"/>
      <c r="H64" s="295"/>
      <c r="I64" s="295"/>
      <c r="J64" s="295"/>
      <c r="K64" s="287"/>
    </row>
    <row r="65" spans="2:11" ht="15" customHeight="1">
      <c r="B65" s="285"/>
      <c r="C65" s="292"/>
      <c r="D65" s="289" t="s">
        <v>780</v>
      </c>
      <c r="E65" s="289"/>
      <c r="F65" s="289"/>
      <c r="G65" s="289"/>
      <c r="H65" s="289"/>
      <c r="I65" s="289"/>
      <c r="J65" s="289"/>
      <c r="K65" s="287"/>
    </row>
    <row r="66" spans="2:11" ht="15" customHeight="1">
      <c r="B66" s="285"/>
      <c r="C66" s="292"/>
      <c r="D66" s="289" t="s">
        <v>781</v>
      </c>
      <c r="E66" s="289"/>
      <c r="F66" s="289"/>
      <c r="G66" s="289"/>
      <c r="H66" s="289"/>
      <c r="I66" s="289"/>
      <c r="J66" s="289"/>
      <c r="K66" s="287"/>
    </row>
    <row r="67" spans="2:11" ht="15" customHeight="1">
      <c r="B67" s="285"/>
      <c r="C67" s="292"/>
      <c r="D67" s="289" t="s">
        <v>782</v>
      </c>
      <c r="E67" s="289"/>
      <c r="F67" s="289"/>
      <c r="G67" s="289"/>
      <c r="H67" s="289"/>
      <c r="I67" s="289"/>
      <c r="J67" s="289"/>
      <c r="K67" s="287"/>
    </row>
    <row r="68" spans="2:11" ht="15" customHeight="1">
      <c r="B68" s="285"/>
      <c r="C68" s="292"/>
      <c r="D68" s="289" t="s">
        <v>783</v>
      </c>
      <c r="E68" s="289"/>
      <c r="F68" s="289"/>
      <c r="G68" s="289"/>
      <c r="H68" s="289"/>
      <c r="I68" s="289"/>
      <c r="J68" s="289"/>
      <c r="K68" s="287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306" t="s">
        <v>720</v>
      </c>
      <c r="D73" s="306"/>
      <c r="E73" s="306"/>
      <c r="F73" s="306"/>
      <c r="G73" s="306"/>
      <c r="H73" s="306"/>
      <c r="I73" s="306"/>
      <c r="J73" s="306"/>
      <c r="K73" s="307"/>
    </row>
    <row r="74" spans="2:11" ht="17.25" customHeight="1">
      <c r="B74" s="305"/>
      <c r="C74" s="308" t="s">
        <v>784</v>
      </c>
      <c r="D74" s="308"/>
      <c r="E74" s="308"/>
      <c r="F74" s="308" t="s">
        <v>785</v>
      </c>
      <c r="G74" s="309"/>
      <c r="H74" s="308" t="s">
        <v>109</v>
      </c>
      <c r="I74" s="308" t="s">
        <v>60</v>
      </c>
      <c r="J74" s="308" t="s">
        <v>786</v>
      </c>
      <c r="K74" s="307"/>
    </row>
    <row r="75" spans="2:11" ht="17.25" customHeight="1">
      <c r="B75" s="305"/>
      <c r="C75" s="310" t="s">
        <v>787</v>
      </c>
      <c r="D75" s="310"/>
      <c r="E75" s="310"/>
      <c r="F75" s="311" t="s">
        <v>788</v>
      </c>
      <c r="G75" s="312"/>
      <c r="H75" s="310"/>
      <c r="I75" s="310"/>
      <c r="J75" s="310" t="s">
        <v>789</v>
      </c>
      <c r="K75" s="307"/>
    </row>
    <row r="76" spans="2:11" ht="5.25" customHeight="1">
      <c r="B76" s="305"/>
      <c r="C76" s="313"/>
      <c r="D76" s="313"/>
      <c r="E76" s="313"/>
      <c r="F76" s="313"/>
      <c r="G76" s="314"/>
      <c r="H76" s="313"/>
      <c r="I76" s="313"/>
      <c r="J76" s="313"/>
      <c r="K76" s="307"/>
    </row>
    <row r="77" spans="2:11" ht="15" customHeight="1">
      <c r="B77" s="305"/>
      <c r="C77" s="294" t="s">
        <v>56</v>
      </c>
      <c r="D77" s="313"/>
      <c r="E77" s="313"/>
      <c r="F77" s="315" t="s">
        <v>790</v>
      </c>
      <c r="G77" s="314"/>
      <c r="H77" s="294" t="s">
        <v>791</v>
      </c>
      <c r="I77" s="294" t="s">
        <v>792</v>
      </c>
      <c r="J77" s="294">
        <v>20</v>
      </c>
      <c r="K77" s="307"/>
    </row>
    <row r="78" spans="2:11" ht="15" customHeight="1">
      <c r="B78" s="305"/>
      <c r="C78" s="294" t="s">
        <v>793</v>
      </c>
      <c r="D78" s="294"/>
      <c r="E78" s="294"/>
      <c r="F78" s="315" t="s">
        <v>790</v>
      </c>
      <c r="G78" s="314"/>
      <c r="H78" s="294" t="s">
        <v>794</v>
      </c>
      <c r="I78" s="294" t="s">
        <v>792</v>
      </c>
      <c r="J78" s="294">
        <v>120</v>
      </c>
      <c r="K78" s="307"/>
    </row>
    <row r="79" spans="2:11" ht="15" customHeight="1">
      <c r="B79" s="316"/>
      <c r="C79" s="294" t="s">
        <v>795</v>
      </c>
      <c r="D79" s="294"/>
      <c r="E79" s="294"/>
      <c r="F79" s="315" t="s">
        <v>796</v>
      </c>
      <c r="G79" s="314"/>
      <c r="H79" s="294" t="s">
        <v>797</v>
      </c>
      <c r="I79" s="294" t="s">
        <v>792</v>
      </c>
      <c r="J79" s="294">
        <v>50</v>
      </c>
      <c r="K79" s="307"/>
    </row>
    <row r="80" spans="2:11" ht="15" customHeight="1">
      <c r="B80" s="316"/>
      <c r="C80" s="294" t="s">
        <v>798</v>
      </c>
      <c r="D80" s="294"/>
      <c r="E80" s="294"/>
      <c r="F80" s="315" t="s">
        <v>790</v>
      </c>
      <c r="G80" s="314"/>
      <c r="H80" s="294" t="s">
        <v>799</v>
      </c>
      <c r="I80" s="294" t="s">
        <v>800</v>
      </c>
      <c r="J80" s="294"/>
      <c r="K80" s="307"/>
    </row>
    <row r="81" spans="2:11" ht="15" customHeight="1">
      <c r="B81" s="316"/>
      <c r="C81" s="317" t="s">
        <v>801</v>
      </c>
      <c r="D81" s="317"/>
      <c r="E81" s="317"/>
      <c r="F81" s="318" t="s">
        <v>796</v>
      </c>
      <c r="G81" s="317"/>
      <c r="H81" s="317" t="s">
        <v>802</v>
      </c>
      <c r="I81" s="317" t="s">
        <v>792</v>
      </c>
      <c r="J81" s="317">
        <v>15</v>
      </c>
      <c r="K81" s="307"/>
    </row>
    <row r="82" spans="2:11" ht="15" customHeight="1">
      <c r="B82" s="316"/>
      <c r="C82" s="317" t="s">
        <v>803</v>
      </c>
      <c r="D82" s="317"/>
      <c r="E82" s="317"/>
      <c r="F82" s="318" t="s">
        <v>796</v>
      </c>
      <c r="G82" s="317"/>
      <c r="H82" s="317" t="s">
        <v>804</v>
      </c>
      <c r="I82" s="317" t="s">
        <v>792</v>
      </c>
      <c r="J82" s="317">
        <v>15</v>
      </c>
      <c r="K82" s="307"/>
    </row>
    <row r="83" spans="2:11" ht="15" customHeight="1">
      <c r="B83" s="316"/>
      <c r="C83" s="317" t="s">
        <v>805</v>
      </c>
      <c r="D83" s="317"/>
      <c r="E83" s="317"/>
      <c r="F83" s="318" t="s">
        <v>796</v>
      </c>
      <c r="G83" s="317"/>
      <c r="H83" s="317" t="s">
        <v>806</v>
      </c>
      <c r="I83" s="317" t="s">
        <v>792</v>
      </c>
      <c r="J83" s="317">
        <v>20</v>
      </c>
      <c r="K83" s="307"/>
    </row>
    <row r="84" spans="2:11" ht="15" customHeight="1">
      <c r="B84" s="316"/>
      <c r="C84" s="317" t="s">
        <v>807</v>
      </c>
      <c r="D84" s="317"/>
      <c r="E84" s="317"/>
      <c r="F84" s="318" t="s">
        <v>796</v>
      </c>
      <c r="G84" s="317"/>
      <c r="H84" s="317" t="s">
        <v>808</v>
      </c>
      <c r="I84" s="317" t="s">
        <v>792</v>
      </c>
      <c r="J84" s="317">
        <v>20</v>
      </c>
      <c r="K84" s="307"/>
    </row>
    <row r="85" spans="2:11" ht="15" customHeight="1">
      <c r="B85" s="316"/>
      <c r="C85" s="294" t="s">
        <v>809</v>
      </c>
      <c r="D85" s="294"/>
      <c r="E85" s="294"/>
      <c r="F85" s="315" t="s">
        <v>796</v>
      </c>
      <c r="G85" s="314"/>
      <c r="H85" s="294" t="s">
        <v>810</v>
      </c>
      <c r="I85" s="294" t="s">
        <v>792</v>
      </c>
      <c r="J85" s="294">
        <v>50</v>
      </c>
      <c r="K85" s="307"/>
    </row>
    <row r="86" spans="2:11" ht="15" customHeight="1">
      <c r="B86" s="316"/>
      <c r="C86" s="294" t="s">
        <v>811</v>
      </c>
      <c r="D86" s="294"/>
      <c r="E86" s="294"/>
      <c r="F86" s="315" t="s">
        <v>796</v>
      </c>
      <c r="G86" s="314"/>
      <c r="H86" s="294" t="s">
        <v>812</v>
      </c>
      <c r="I86" s="294" t="s">
        <v>792</v>
      </c>
      <c r="J86" s="294">
        <v>20</v>
      </c>
      <c r="K86" s="307"/>
    </row>
    <row r="87" spans="2:11" ht="15" customHeight="1">
      <c r="B87" s="316"/>
      <c r="C87" s="294" t="s">
        <v>813</v>
      </c>
      <c r="D87" s="294"/>
      <c r="E87" s="294"/>
      <c r="F87" s="315" t="s">
        <v>796</v>
      </c>
      <c r="G87" s="314"/>
      <c r="H87" s="294" t="s">
        <v>814</v>
      </c>
      <c r="I87" s="294" t="s">
        <v>792</v>
      </c>
      <c r="J87" s="294">
        <v>20</v>
      </c>
      <c r="K87" s="307"/>
    </row>
    <row r="88" spans="2:11" ht="15" customHeight="1">
      <c r="B88" s="316"/>
      <c r="C88" s="294" t="s">
        <v>815</v>
      </c>
      <c r="D88" s="294"/>
      <c r="E88" s="294"/>
      <c r="F88" s="315" t="s">
        <v>796</v>
      </c>
      <c r="G88" s="314"/>
      <c r="H88" s="294" t="s">
        <v>816</v>
      </c>
      <c r="I88" s="294" t="s">
        <v>792</v>
      </c>
      <c r="J88" s="294">
        <v>50</v>
      </c>
      <c r="K88" s="307"/>
    </row>
    <row r="89" spans="2:11" ht="15" customHeight="1">
      <c r="B89" s="316"/>
      <c r="C89" s="294" t="s">
        <v>817</v>
      </c>
      <c r="D89" s="294"/>
      <c r="E89" s="294"/>
      <c r="F89" s="315" t="s">
        <v>796</v>
      </c>
      <c r="G89" s="314"/>
      <c r="H89" s="294" t="s">
        <v>817</v>
      </c>
      <c r="I89" s="294" t="s">
        <v>792</v>
      </c>
      <c r="J89" s="294">
        <v>50</v>
      </c>
      <c r="K89" s="307"/>
    </row>
    <row r="90" spans="2:11" ht="15" customHeight="1">
      <c r="B90" s="316"/>
      <c r="C90" s="294" t="s">
        <v>114</v>
      </c>
      <c r="D90" s="294"/>
      <c r="E90" s="294"/>
      <c r="F90" s="315" t="s">
        <v>796</v>
      </c>
      <c r="G90" s="314"/>
      <c r="H90" s="294" t="s">
        <v>818</v>
      </c>
      <c r="I90" s="294" t="s">
        <v>792</v>
      </c>
      <c r="J90" s="294">
        <v>255</v>
      </c>
      <c r="K90" s="307"/>
    </row>
    <row r="91" spans="2:11" ht="15" customHeight="1">
      <c r="B91" s="316"/>
      <c r="C91" s="294" t="s">
        <v>819</v>
      </c>
      <c r="D91" s="294"/>
      <c r="E91" s="294"/>
      <c r="F91" s="315" t="s">
        <v>790</v>
      </c>
      <c r="G91" s="314"/>
      <c r="H91" s="294" t="s">
        <v>820</v>
      </c>
      <c r="I91" s="294" t="s">
        <v>821</v>
      </c>
      <c r="J91" s="294"/>
      <c r="K91" s="307"/>
    </row>
    <row r="92" spans="2:11" ht="15" customHeight="1">
      <c r="B92" s="316"/>
      <c r="C92" s="294" t="s">
        <v>822</v>
      </c>
      <c r="D92" s="294"/>
      <c r="E92" s="294"/>
      <c r="F92" s="315" t="s">
        <v>790</v>
      </c>
      <c r="G92" s="314"/>
      <c r="H92" s="294" t="s">
        <v>823</v>
      </c>
      <c r="I92" s="294" t="s">
        <v>824</v>
      </c>
      <c r="J92" s="294"/>
      <c r="K92" s="307"/>
    </row>
    <row r="93" spans="2:11" ht="15" customHeight="1">
      <c r="B93" s="316"/>
      <c r="C93" s="294" t="s">
        <v>825</v>
      </c>
      <c r="D93" s="294"/>
      <c r="E93" s="294"/>
      <c r="F93" s="315" t="s">
        <v>790</v>
      </c>
      <c r="G93" s="314"/>
      <c r="H93" s="294" t="s">
        <v>825</v>
      </c>
      <c r="I93" s="294" t="s">
        <v>824</v>
      </c>
      <c r="J93" s="294"/>
      <c r="K93" s="307"/>
    </row>
    <row r="94" spans="2:11" ht="15" customHeight="1">
      <c r="B94" s="316"/>
      <c r="C94" s="294" t="s">
        <v>41</v>
      </c>
      <c r="D94" s="294"/>
      <c r="E94" s="294"/>
      <c r="F94" s="315" t="s">
        <v>790</v>
      </c>
      <c r="G94" s="314"/>
      <c r="H94" s="294" t="s">
        <v>826</v>
      </c>
      <c r="I94" s="294" t="s">
        <v>824</v>
      </c>
      <c r="J94" s="294"/>
      <c r="K94" s="307"/>
    </row>
    <row r="95" spans="2:11" ht="15" customHeight="1">
      <c r="B95" s="316"/>
      <c r="C95" s="294" t="s">
        <v>51</v>
      </c>
      <c r="D95" s="294"/>
      <c r="E95" s="294"/>
      <c r="F95" s="315" t="s">
        <v>790</v>
      </c>
      <c r="G95" s="314"/>
      <c r="H95" s="294" t="s">
        <v>827</v>
      </c>
      <c r="I95" s="294" t="s">
        <v>824</v>
      </c>
      <c r="J95" s="294"/>
      <c r="K95" s="307"/>
    </row>
    <row r="96" spans="2:11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spans="2:11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306" t="s">
        <v>828</v>
      </c>
      <c r="D100" s="306"/>
      <c r="E100" s="306"/>
      <c r="F100" s="306"/>
      <c r="G100" s="306"/>
      <c r="H100" s="306"/>
      <c r="I100" s="306"/>
      <c r="J100" s="306"/>
      <c r="K100" s="307"/>
    </row>
    <row r="101" spans="2:11" ht="17.25" customHeight="1">
      <c r="B101" s="305"/>
      <c r="C101" s="308" t="s">
        <v>784</v>
      </c>
      <c r="D101" s="308"/>
      <c r="E101" s="308"/>
      <c r="F101" s="308" t="s">
        <v>785</v>
      </c>
      <c r="G101" s="309"/>
      <c r="H101" s="308" t="s">
        <v>109</v>
      </c>
      <c r="I101" s="308" t="s">
        <v>60</v>
      </c>
      <c r="J101" s="308" t="s">
        <v>786</v>
      </c>
      <c r="K101" s="307"/>
    </row>
    <row r="102" spans="2:11" ht="17.25" customHeight="1">
      <c r="B102" s="305"/>
      <c r="C102" s="310" t="s">
        <v>787</v>
      </c>
      <c r="D102" s="310"/>
      <c r="E102" s="310"/>
      <c r="F102" s="311" t="s">
        <v>788</v>
      </c>
      <c r="G102" s="312"/>
      <c r="H102" s="310"/>
      <c r="I102" s="310"/>
      <c r="J102" s="310" t="s">
        <v>789</v>
      </c>
      <c r="K102" s="307"/>
    </row>
    <row r="103" spans="2:11" ht="5.25" customHeight="1">
      <c r="B103" s="305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spans="2:11" ht="15" customHeight="1">
      <c r="B104" s="305"/>
      <c r="C104" s="294" t="s">
        <v>56</v>
      </c>
      <c r="D104" s="313"/>
      <c r="E104" s="313"/>
      <c r="F104" s="315" t="s">
        <v>790</v>
      </c>
      <c r="G104" s="324"/>
      <c r="H104" s="294" t="s">
        <v>829</v>
      </c>
      <c r="I104" s="294" t="s">
        <v>792</v>
      </c>
      <c r="J104" s="294">
        <v>20</v>
      </c>
      <c r="K104" s="307"/>
    </row>
    <row r="105" spans="2:11" ht="15" customHeight="1">
      <c r="B105" s="305"/>
      <c r="C105" s="294" t="s">
        <v>793</v>
      </c>
      <c r="D105" s="294"/>
      <c r="E105" s="294"/>
      <c r="F105" s="315" t="s">
        <v>790</v>
      </c>
      <c r="G105" s="294"/>
      <c r="H105" s="294" t="s">
        <v>829</v>
      </c>
      <c r="I105" s="294" t="s">
        <v>792</v>
      </c>
      <c r="J105" s="294">
        <v>120</v>
      </c>
      <c r="K105" s="307"/>
    </row>
    <row r="106" spans="2:11" ht="15" customHeight="1">
      <c r="B106" s="316"/>
      <c r="C106" s="294" t="s">
        <v>795</v>
      </c>
      <c r="D106" s="294"/>
      <c r="E106" s="294"/>
      <c r="F106" s="315" t="s">
        <v>796</v>
      </c>
      <c r="G106" s="294"/>
      <c r="H106" s="294" t="s">
        <v>829</v>
      </c>
      <c r="I106" s="294" t="s">
        <v>792</v>
      </c>
      <c r="J106" s="294">
        <v>50</v>
      </c>
      <c r="K106" s="307"/>
    </row>
    <row r="107" spans="2:11" ht="15" customHeight="1">
      <c r="B107" s="316"/>
      <c r="C107" s="294" t="s">
        <v>798</v>
      </c>
      <c r="D107" s="294"/>
      <c r="E107" s="294"/>
      <c r="F107" s="315" t="s">
        <v>790</v>
      </c>
      <c r="G107" s="294"/>
      <c r="H107" s="294" t="s">
        <v>829</v>
      </c>
      <c r="I107" s="294" t="s">
        <v>800</v>
      </c>
      <c r="J107" s="294"/>
      <c r="K107" s="307"/>
    </row>
    <row r="108" spans="2:11" ht="15" customHeight="1">
      <c r="B108" s="316"/>
      <c r="C108" s="294" t="s">
        <v>809</v>
      </c>
      <c r="D108" s="294"/>
      <c r="E108" s="294"/>
      <c r="F108" s="315" t="s">
        <v>796</v>
      </c>
      <c r="G108" s="294"/>
      <c r="H108" s="294" t="s">
        <v>829</v>
      </c>
      <c r="I108" s="294" t="s">
        <v>792</v>
      </c>
      <c r="J108" s="294">
        <v>50</v>
      </c>
      <c r="K108" s="307"/>
    </row>
    <row r="109" spans="2:11" ht="15" customHeight="1">
      <c r="B109" s="316"/>
      <c r="C109" s="294" t="s">
        <v>817</v>
      </c>
      <c r="D109" s="294"/>
      <c r="E109" s="294"/>
      <c r="F109" s="315" t="s">
        <v>796</v>
      </c>
      <c r="G109" s="294"/>
      <c r="H109" s="294" t="s">
        <v>829</v>
      </c>
      <c r="I109" s="294" t="s">
        <v>792</v>
      </c>
      <c r="J109" s="294">
        <v>50</v>
      </c>
      <c r="K109" s="307"/>
    </row>
    <row r="110" spans="2:11" ht="15" customHeight="1">
      <c r="B110" s="316"/>
      <c r="C110" s="294" t="s">
        <v>815</v>
      </c>
      <c r="D110" s="294"/>
      <c r="E110" s="294"/>
      <c r="F110" s="315" t="s">
        <v>796</v>
      </c>
      <c r="G110" s="294"/>
      <c r="H110" s="294" t="s">
        <v>829</v>
      </c>
      <c r="I110" s="294" t="s">
        <v>792</v>
      </c>
      <c r="J110" s="294">
        <v>50</v>
      </c>
      <c r="K110" s="307"/>
    </row>
    <row r="111" spans="2:11" ht="15" customHeight="1">
      <c r="B111" s="316"/>
      <c r="C111" s="294" t="s">
        <v>56</v>
      </c>
      <c r="D111" s="294"/>
      <c r="E111" s="294"/>
      <c r="F111" s="315" t="s">
        <v>790</v>
      </c>
      <c r="G111" s="294"/>
      <c r="H111" s="294" t="s">
        <v>830</v>
      </c>
      <c r="I111" s="294" t="s">
        <v>792</v>
      </c>
      <c r="J111" s="294">
        <v>20</v>
      </c>
      <c r="K111" s="307"/>
    </row>
    <row r="112" spans="2:11" ht="15" customHeight="1">
      <c r="B112" s="316"/>
      <c r="C112" s="294" t="s">
        <v>831</v>
      </c>
      <c r="D112" s="294"/>
      <c r="E112" s="294"/>
      <c r="F112" s="315" t="s">
        <v>790</v>
      </c>
      <c r="G112" s="294"/>
      <c r="H112" s="294" t="s">
        <v>832</v>
      </c>
      <c r="I112" s="294" t="s">
        <v>792</v>
      </c>
      <c r="J112" s="294">
        <v>120</v>
      </c>
      <c r="K112" s="307"/>
    </row>
    <row r="113" spans="2:11" ht="15" customHeight="1">
      <c r="B113" s="316"/>
      <c r="C113" s="294" t="s">
        <v>41</v>
      </c>
      <c r="D113" s="294"/>
      <c r="E113" s="294"/>
      <c r="F113" s="315" t="s">
        <v>790</v>
      </c>
      <c r="G113" s="294"/>
      <c r="H113" s="294" t="s">
        <v>833</v>
      </c>
      <c r="I113" s="294" t="s">
        <v>824</v>
      </c>
      <c r="J113" s="294"/>
      <c r="K113" s="307"/>
    </row>
    <row r="114" spans="2:11" ht="15" customHeight="1">
      <c r="B114" s="316"/>
      <c r="C114" s="294" t="s">
        <v>51</v>
      </c>
      <c r="D114" s="294"/>
      <c r="E114" s="294"/>
      <c r="F114" s="315" t="s">
        <v>790</v>
      </c>
      <c r="G114" s="294"/>
      <c r="H114" s="294" t="s">
        <v>834</v>
      </c>
      <c r="I114" s="294" t="s">
        <v>824</v>
      </c>
      <c r="J114" s="294"/>
      <c r="K114" s="307"/>
    </row>
    <row r="115" spans="2:11" ht="15" customHeight="1">
      <c r="B115" s="316"/>
      <c r="C115" s="294" t="s">
        <v>60</v>
      </c>
      <c r="D115" s="294"/>
      <c r="E115" s="294"/>
      <c r="F115" s="315" t="s">
        <v>790</v>
      </c>
      <c r="G115" s="294"/>
      <c r="H115" s="294" t="s">
        <v>835</v>
      </c>
      <c r="I115" s="294" t="s">
        <v>836</v>
      </c>
      <c r="J115" s="294"/>
      <c r="K115" s="307"/>
    </row>
    <row r="116" spans="2:11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spans="2:11" ht="18.75" customHeight="1">
      <c r="B117" s="326"/>
      <c r="C117" s="291"/>
      <c r="D117" s="291"/>
      <c r="E117" s="291"/>
      <c r="F117" s="327"/>
      <c r="G117" s="291"/>
      <c r="H117" s="291"/>
      <c r="I117" s="291"/>
      <c r="J117" s="291"/>
      <c r="K117" s="326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spans="2:11" ht="45" customHeight="1">
      <c r="B120" s="331"/>
      <c r="C120" s="282" t="s">
        <v>837</v>
      </c>
      <c r="D120" s="282"/>
      <c r="E120" s="282"/>
      <c r="F120" s="282"/>
      <c r="G120" s="282"/>
      <c r="H120" s="282"/>
      <c r="I120" s="282"/>
      <c r="J120" s="282"/>
      <c r="K120" s="332"/>
    </row>
    <row r="121" spans="2:11" ht="17.25" customHeight="1">
      <c r="B121" s="333"/>
      <c r="C121" s="308" t="s">
        <v>784</v>
      </c>
      <c r="D121" s="308"/>
      <c r="E121" s="308"/>
      <c r="F121" s="308" t="s">
        <v>785</v>
      </c>
      <c r="G121" s="309"/>
      <c r="H121" s="308" t="s">
        <v>109</v>
      </c>
      <c r="I121" s="308" t="s">
        <v>60</v>
      </c>
      <c r="J121" s="308" t="s">
        <v>786</v>
      </c>
      <c r="K121" s="334"/>
    </row>
    <row r="122" spans="2:11" ht="17.25" customHeight="1">
      <c r="B122" s="333"/>
      <c r="C122" s="310" t="s">
        <v>787</v>
      </c>
      <c r="D122" s="310"/>
      <c r="E122" s="310"/>
      <c r="F122" s="311" t="s">
        <v>788</v>
      </c>
      <c r="G122" s="312"/>
      <c r="H122" s="310"/>
      <c r="I122" s="310"/>
      <c r="J122" s="310" t="s">
        <v>789</v>
      </c>
      <c r="K122" s="334"/>
    </row>
    <row r="123" spans="2:11" ht="5.25" customHeight="1">
      <c r="B123" s="335"/>
      <c r="C123" s="313"/>
      <c r="D123" s="313"/>
      <c r="E123" s="313"/>
      <c r="F123" s="313"/>
      <c r="G123" s="294"/>
      <c r="H123" s="313"/>
      <c r="I123" s="313"/>
      <c r="J123" s="313"/>
      <c r="K123" s="336"/>
    </row>
    <row r="124" spans="2:11" ht="15" customHeight="1">
      <c r="B124" s="335"/>
      <c r="C124" s="294" t="s">
        <v>793</v>
      </c>
      <c r="D124" s="313"/>
      <c r="E124" s="313"/>
      <c r="F124" s="315" t="s">
        <v>790</v>
      </c>
      <c r="G124" s="294"/>
      <c r="H124" s="294" t="s">
        <v>829</v>
      </c>
      <c r="I124" s="294" t="s">
        <v>792</v>
      </c>
      <c r="J124" s="294">
        <v>120</v>
      </c>
      <c r="K124" s="337"/>
    </row>
    <row r="125" spans="2:11" ht="15" customHeight="1">
      <c r="B125" s="335"/>
      <c r="C125" s="294" t="s">
        <v>838</v>
      </c>
      <c r="D125" s="294"/>
      <c r="E125" s="294"/>
      <c r="F125" s="315" t="s">
        <v>790</v>
      </c>
      <c r="G125" s="294"/>
      <c r="H125" s="294" t="s">
        <v>839</v>
      </c>
      <c r="I125" s="294" t="s">
        <v>792</v>
      </c>
      <c r="J125" s="294" t="s">
        <v>840</v>
      </c>
      <c r="K125" s="337"/>
    </row>
    <row r="126" spans="2:11" ht="15" customHeight="1">
      <c r="B126" s="335"/>
      <c r="C126" s="294" t="s">
        <v>739</v>
      </c>
      <c r="D126" s="294"/>
      <c r="E126" s="294"/>
      <c r="F126" s="315" t="s">
        <v>790</v>
      </c>
      <c r="G126" s="294"/>
      <c r="H126" s="294" t="s">
        <v>841</v>
      </c>
      <c r="I126" s="294" t="s">
        <v>792</v>
      </c>
      <c r="J126" s="294" t="s">
        <v>840</v>
      </c>
      <c r="K126" s="337"/>
    </row>
    <row r="127" spans="2:11" ht="15" customHeight="1">
      <c r="B127" s="335"/>
      <c r="C127" s="294" t="s">
        <v>801</v>
      </c>
      <c r="D127" s="294"/>
      <c r="E127" s="294"/>
      <c r="F127" s="315" t="s">
        <v>796</v>
      </c>
      <c r="G127" s="294"/>
      <c r="H127" s="294" t="s">
        <v>802</v>
      </c>
      <c r="I127" s="294" t="s">
        <v>792</v>
      </c>
      <c r="J127" s="294">
        <v>15</v>
      </c>
      <c r="K127" s="337"/>
    </row>
    <row r="128" spans="2:11" ht="15" customHeight="1">
      <c r="B128" s="335"/>
      <c r="C128" s="317" t="s">
        <v>803</v>
      </c>
      <c r="D128" s="317"/>
      <c r="E128" s="317"/>
      <c r="F128" s="318" t="s">
        <v>796</v>
      </c>
      <c r="G128" s="317"/>
      <c r="H128" s="317" t="s">
        <v>804</v>
      </c>
      <c r="I128" s="317" t="s">
        <v>792</v>
      </c>
      <c r="J128" s="317">
        <v>15</v>
      </c>
      <c r="K128" s="337"/>
    </row>
    <row r="129" spans="2:11" ht="15" customHeight="1">
      <c r="B129" s="335"/>
      <c r="C129" s="317" t="s">
        <v>805</v>
      </c>
      <c r="D129" s="317"/>
      <c r="E129" s="317"/>
      <c r="F129" s="318" t="s">
        <v>796</v>
      </c>
      <c r="G129" s="317"/>
      <c r="H129" s="317" t="s">
        <v>806</v>
      </c>
      <c r="I129" s="317" t="s">
        <v>792</v>
      </c>
      <c r="J129" s="317">
        <v>20</v>
      </c>
      <c r="K129" s="337"/>
    </row>
    <row r="130" spans="2:11" ht="15" customHeight="1">
      <c r="B130" s="335"/>
      <c r="C130" s="317" t="s">
        <v>807</v>
      </c>
      <c r="D130" s="317"/>
      <c r="E130" s="317"/>
      <c r="F130" s="318" t="s">
        <v>796</v>
      </c>
      <c r="G130" s="317"/>
      <c r="H130" s="317" t="s">
        <v>808</v>
      </c>
      <c r="I130" s="317" t="s">
        <v>792</v>
      </c>
      <c r="J130" s="317">
        <v>20</v>
      </c>
      <c r="K130" s="337"/>
    </row>
    <row r="131" spans="2:11" ht="15" customHeight="1">
      <c r="B131" s="335"/>
      <c r="C131" s="294" t="s">
        <v>795</v>
      </c>
      <c r="D131" s="294"/>
      <c r="E131" s="294"/>
      <c r="F131" s="315" t="s">
        <v>796</v>
      </c>
      <c r="G131" s="294"/>
      <c r="H131" s="294" t="s">
        <v>829</v>
      </c>
      <c r="I131" s="294" t="s">
        <v>792</v>
      </c>
      <c r="J131" s="294">
        <v>50</v>
      </c>
      <c r="K131" s="337"/>
    </row>
    <row r="132" spans="2:11" ht="15" customHeight="1">
      <c r="B132" s="335"/>
      <c r="C132" s="294" t="s">
        <v>809</v>
      </c>
      <c r="D132" s="294"/>
      <c r="E132" s="294"/>
      <c r="F132" s="315" t="s">
        <v>796</v>
      </c>
      <c r="G132" s="294"/>
      <c r="H132" s="294" t="s">
        <v>829</v>
      </c>
      <c r="I132" s="294" t="s">
        <v>792</v>
      </c>
      <c r="J132" s="294">
        <v>50</v>
      </c>
      <c r="K132" s="337"/>
    </row>
    <row r="133" spans="2:11" ht="15" customHeight="1">
      <c r="B133" s="335"/>
      <c r="C133" s="294" t="s">
        <v>815</v>
      </c>
      <c r="D133" s="294"/>
      <c r="E133" s="294"/>
      <c r="F133" s="315" t="s">
        <v>796</v>
      </c>
      <c r="G133" s="294"/>
      <c r="H133" s="294" t="s">
        <v>829</v>
      </c>
      <c r="I133" s="294" t="s">
        <v>792</v>
      </c>
      <c r="J133" s="294">
        <v>50</v>
      </c>
      <c r="K133" s="337"/>
    </row>
    <row r="134" spans="2:11" ht="15" customHeight="1">
      <c r="B134" s="335"/>
      <c r="C134" s="294" t="s">
        <v>817</v>
      </c>
      <c r="D134" s="294"/>
      <c r="E134" s="294"/>
      <c r="F134" s="315" t="s">
        <v>796</v>
      </c>
      <c r="G134" s="294"/>
      <c r="H134" s="294" t="s">
        <v>829</v>
      </c>
      <c r="I134" s="294" t="s">
        <v>792</v>
      </c>
      <c r="J134" s="294">
        <v>50</v>
      </c>
      <c r="K134" s="337"/>
    </row>
    <row r="135" spans="2:11" ht="15" customHeight="1">
      <c r="B135" s="335"/>
      <c r="C135" s="294" t="s">
        <v>114</v>
      </c>
      <c r="D135" s="294"/>
      <c r="E135" s="294"/>
      <c r="F135" s="315" t="s">
        <v>796</v>
      </c>
      <c r="G135" s="294"/>
      <c r="H135" s="294" t="s">
        <v>842</v>
      </c>
      <c r="I135" s="294" t="s">
        <v>792</v>
      </c>
      <c r="J135" s="294">
        <v>255</v>
      </c>
      <c r="K135" s="337"/>
    </row>
    <row r="136" spans="2:11" ht="15" customHeight="1">
      <c r="B136" s="335"/>
      <c r="C136" s="294" t="s">
        <v>819</v>
      </c>
      <c r="D136" s="294"/>
      <c r="E136" s="294"/>
      <c r="F136" s="315" t="s">
        <v>790</v>
      </c>
      <c r="G136" s="294"/>
      <c r="H136" s="294" t="s">
        <v>843</v>
      </c>
      <c r="I136" s="294" t="s">
        <v>821</v>
      </c>
      <c r="J136" s="294"/>
      <c r="K136" s="337"/>
    </row>
    <row r="137" spans="2:11" ht="15" customHeight="1">
      <c r="B137" s="335"/>
      <c r="C137" s="294" t="s">
        <v>822</v>
      </c>
      <c r="D137" s="294"/>
      <c r="E137" s="294"/>
      <c r="F137" s="315" t="s">
        <v>790</v>
      </c>
      <c r="G137" s="294"/>
      <c r="H137" s="294" t="s">
        <v>844</v>
      </c>
      <c r="I137" s="294" t="s">
        <v>824</v>
      </c>
      <c r="J137" s="294"/>
      <c r="K137" s="337"/>
    </row>
    <row r="138" spans="2:11" ht="15" customHeight="1">
      <c r="B138" s="335"/>
      <c r="C138" s="294" t="s">
        <v>825</v>
      </c>
      <c r="D138" s="294"/>
      <c r="E138" s="294"/>
      <c r="F138" s="315" t="s">
        <v>790</v>
      </c>
      <c r="G138" s="294"/>
      <c r="H138" s="294" t="s">
        <v>825</v>
      </c>
      <c r="I138" s="294" t="s">
        <v>824</v>
      </c>
      <c r="J138" s="294"/>
      <c r="K138" s="337"/>
    </row>
    <row r="139" spans="2:11" ht="15" customHeight="1">
      <c r="B139" s="335"/>
      <c r="C139" s="294" t="s">
        <v>41</v>
      </c>
      <c r="D139" s="294"/>
      <c r="E139" s="294"/>
      <c r="F139" s="315" t="s">
        <v>790</v>
      </c>
      <c r="G139" s="294"/>
      <c r="H139" s="294" t="s">
        <v>845</v>
      </c>
      <c r="I139" s="294" t="s">
        <v>824</v>
      </c>
      <c r="J139" s="294"/>
      <c r="K139" s="337"/>
    </row>
    <row r="140" spans="2:11" ht="15" customHeight="1">
      <c r="B140" s="335"/>
      <c r="C140" s="294" t="s">
        <v>846</v>
      </c>
      <c r="D140" s="294"/>
      <c r="E140" s="294"/>
      <c r="F140" s="315" t="s">
        <v>790</v>
      </c>
      <c r="G140" s="294"/>
      <c r="H140" s="294" t="s">
        <v>847</v>
      </c>
      <c r="I140" s="294" t="s">
        <v>824</v>
      </c>
      <c r="J140" s="294"/>
      <c r="K140" s="337"/>
    </row>
    <row r="141" spans="2:1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spans="2:11" ht="18.75" customHeight="1">
      <c r="B142" s="291"/>
      <c r="C142" s="291"/>
      <c r="D142" s="291"/>
      <c r="E142" s="291"/>
      <c r="F142" s="327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306" t="s">
        <v>848</v>
      </c>
      <c r="D145" s="306"/>
      <c r="E145" s="306"/>
      <c r="F145" s="306"/>
      <c r="G145" s="306"/>
      <c r="H145" s="306"/>
      <c r="I145" s="306"/>
      <c r="J145" s="306"/>
      <c r="K145" s="307"/>
    </row>
    <row r="146" spans="2:11" ht="17.25" customHeight="1">
      <c r="B146" s="305"/>
      <c r="C146" s="308" t="s">
        <v>784</v>
      </c>
      <c r="D146" s="308"/>
      <c r="E146" s="308"/>
      <c r="F146" s="308" t="s">
        <v>785</v>
      </c>
      <c r="G146" s="309"/>
      <c r="H146" s="308" t="s">
        <v>109</v>
      </c>
      <c r="I146" s="308" t="s">
        <v>60</v>
      </c>
      <c r="J146" s="308" t="s">
        <v>786</v>
      </c>
      <c r="K146" s="307"/>
    </row>
    <row r="147" spans="2:11" ht="17.25" customHeight="1">
      <c r="B147" s="305"/>
      <c r="C147" s="310" t="s">
        <v>787</v>
      </c>
      <c r="D147" s="310"/>
      <c r="E147" s="310"/>
      <c r="F147" s="311" t="s">
        <v>788</v>
      </c>
      <c r="G147" s="312"/>
      <c r="H147" s="310"/>
      <c r="I147" s="310"/>
      <c r="J147" s="310" t="s">
        <v>789</v>
      </c>
      <c r="K147" s="307"/>
    </row>
    <row r="148" spans="2:11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spans="2:11" ht="15" customHeight="1">
      <c r="B149" s="316"/>
      <c r="C149" s="341" t="s">
        <v>793</v>
      </c>
      <c r="D149" s="294"/>
      <c r="E149" s="294"/>
      <c r="F149" s="342" t="s">
        <v>790</v>
      </c>
      <c r="G149" s="294"/>
      <c r="H149" s="341" t="s">
        <v>829</v>
      </c>
      <c r="I149" s="341" t="s">
        <v>792</v>
      </c>
      <c r="J149" s="341">
        <v>120</v>
      </c>
      <c r="K149" s="337"/>
    </row>
    <row r="150" spans="2:11" ht="15" customHeight="1">
      <c r="B150" s="316"/>
      <c r="C150" s="341" t="s">
        <v>838</v>
      </c>
      <c r="D150" s="294"/>
      <c r="E150" s="294"/>
      <c r="F150" s="342" t="s">
        <v>790</v>
      </c>
      <c r="G150" s="294"/>
      <c r="H150" s="341" t="s">
        <v>849</v>
      </c>
      <c r="I150" s="341" t="s">
        <v>792</v>
      </c>
      <c r="J150" s="341" t="s">
        <v>840</v>
      </c>
      <c r="K150" s="337"/>
    </row>
    <row r="151" spans="2:11" ht="15" customHeight="1">
      <c r="B151" s="316"/>
      <c r="C151" s="341" t="s">
        <v>739</v>
      </c>
      <c r="D151" s="294"/>
      <c r="E151" s="294"/>
      <c r="F151" s="342" t="s">
        <v>790</v>
      </c>
      <c r="G151" s="294"/>
      <c r="H151" s="341" t="s">
        <v>850</v>
      </c>
      <c r="I151" s="341" t="s">
        <v>792</v>
      </c>
      <c r="J151" s="341" t="s">
        <v>840</v>
      </c>
      <c r="K151" s="337"/>
    </row>
    <row r="152" spans="2:11" ht="15" customHeight="1">
      <c r="B152" s="316"/>
      <c r="C152" s="341" t="s">
        <v>795</v>
      </c>
      <c r="D152" s="294"/>
      <c r="E152" s="294"/>
      <c r="F152" s="342" t="s">
        <v>796</v>
      </c>
      <c r="G152" s="294"/>
      <c r="H152" s="341" t="s">
        <v>829</v>
      </c>
      <c r="I152" s="341" t="s">
        <v>792</v>
      </c>
      <c r="J152" s="341">
        <v>50</v>
      </c>
      <c r="K152" s="337"/>
    </row>
    <row r="153" spans="2:11" ht="15" customHeight="1">
      <c r="B153" s="316"/>
      <c r="C153" s="341" t="s">
        <v>798</v>
      </c>
      <c r="D153" s="294"/>
      <c r="E153" s="294"/>
      <c r="F153" s="342" t="s">
        <v>790</v>
      </c>
      <c r="G153" s="294"/>
      <c r="H153" s="341" t="s">
        <v>829</v>
      </c>
      <c r="I153" s="341" t="s">
        <v>800</v>
      </c>
      <c r="J153" s="341"/>
      <c r="K153" s="337"/>
    </row>
    <row r="154" spans="2:11" ht="15" customHeight="1">
      <c r="B154" s="316"/>
      <c r="C154" s="341" t="s">
        <v>809</v>
      </c>
      <c r="D154" s="294"/>
      <c r="E154" s="294"/>
      <c r="F154" s="342" t="s">
        <v>796</v>
      </c>
      <c r="G154" s="294"/>
      <c r="H154" s="341" t="s">
        <v>829</v>
      </c>
      <c r="I154" s="341" t="s">
        <v>792</v>
      </c>
      <c r="J154" s="341">
        <v>50</v>
      </c>
      <c r="K154" s="337"/>
    </row>
    <row r="155" spans="2:11" ht="15" customHeight="1">
      <c r="B155" s="316"/>
      <c r="C155" s="341" t="s">
        <v>817</v>
      </c>
      <c r="D155" s="294"/>
      <c r="E155" s="294"/>
      <c r="F155" s="342" t="s">
        <v>796</v>
      </c>
      <c r="G155" s="294"/>
      <c r="H155" s="341" t="s">
        <v>829</v>
      </c>
      <c r="I155" s="341" t="s">
        <v>792</v>
      </c>
      <c r="J155" s="341">
        <v>50</v>
      </c>
      <c r="K155" s="337"/>
    </row>
    <row r="156" spans="2:11" ht="15" customHeight="1">
      <c r="B156" s="316"/>
      <c r="C156" s="341" t="s">
        <v>815</v>
      </c>
      <c r="D156" s="294"/>
      <c r="E156" s="294"/>
      <c r="F156" s="342" t="s">
        <v>796</v>
      </c>
      <c r="G156" s="294"/>
      <c r="H156" s="341" t="s">
        <v>829</v>
      </c>
      <c r="I156" s="341" t="s">
        <v>792</v>
      </c>
      <c r="J156" s="341">
        <v>50</v>
      </c>
      <c r="K156" s="337"/>
    </row>
    <row r="157" spans="2:11" ht="15" customHeight="1">
      <c r="B157" s="316"/>
      <c r="C157" s="341" t="s">
        <v>94</v>
      </c>
      <c r="D157" s="294"/>
      <c r="E157" s="294"/>
      <c r="F157" s="342" t="s">
        <v>790</v>
      </c>
      <c r="G157" s="294"/>
      <c r="H157" s="341" t="s">
        <v>851</v>
      </c>
      <c r="I157" s="341" t="s">
        <v>792</v>
      </c>
      <c r="J157" s="341" t="s">
        <v>852</v>
      </c>
      <c r="K157" s="337"/>
    </row>
    <row r="158" spans="2:11" ht="15" customHeight="1">
      <c r="B158" s="316"/>
      <c r="C158" s="341" t="s">
        <v>853</v>
      </c>
      <c r="D158" s="294"/>
      <c r="E158" s="294"/>
      <c r="F158" s="342" t="s">
        <v>790</v>
      </c>
      <c r="G158" s="294"/>
      <c r="H158" s="341" t="s">
        <v>854</v>
      </c>
      <c r="I158" s="341" t="s">
        <v>824</v>
      </c>
      <c r="J158" s="341"/>
      <c r="K158" s="337"/>
    </row>
    <row r="159" spans="2:11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spans="2:11" ht="18.75" customHeight="1">
      <c r="B160" s="291"/>
      <c r="C160" s="294"/>
      <c r="D160" s="294"/>
      <c r="E160" s="294"/>
      <c r="F160" s="315"/>
      <c r="G160" s="294"/>
      <c r="H160" s="294"/>
      <c r="I160" s="294"/>
      <c r="J160" s="294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282" t="s">
        <v>855</v>
      </c>
      <c r="D163" s="282"/>
      <c r="E163" s="282"/>
      <c r="F163" s="282"/>
      <c r="G163" s="282"/>
      <c r="H163" s="282"/>
      <c r="I163" s="282"/>
      <c r="J163" s="282"/>
      <c r="K163" s="283"/>
    </row>
    <row r="164" spans="2:11" ht="17.25" customHeight="1">
      <c r="B164" s="281"/>
      <c r="C164" s="308" t="s">
        <v>784</v>
      </c>
      <c r="D164" s="308"/>
      <c r="E164" s="308"/>
      <c r="F164" s="308" t="s">
        <v>785</v>
      </c>
      <c r="G164" s="345"/>
      <c r="H164" s="346" t="s">
        <v>109</v>
      </c>
      <c r="I164" s="346" t="s">
        <v>60</v>
      </c>
      <c r="J164" s="308" t="s">
        <v>786</v>
      </c>
      <c r="K164" s="283"/>
    </row>
    <row r="165" spans="2:11" ht="17.25" customHeight="1">
      <c r="B165" s="285"/>
      <c r="C165" s="310" t="s">
        <v>787</v>
      </c>
      <c r="D165" s="310"/>
      <c r="E165" s="310"/>
      <c r="F165" s="311" t="s">
        <v>788</v>
      </c>
      <c r="G165" s="347"/>
      <c r="H165" s="348"/>
      <c r="I165" s="348"/>
      <c r="J165" s="310" t="s">
        <v>789</v>
      </c>
      <c r="K165" s="287"/>
    </row>
    <row r="166" spans="2:11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spans="2:11" ht="15" customHeight="1">
      <c r="B167" s="316"/>
      <c r="C167" s="294" t="s">
        <v>793</v>
      </c>
      <c r="D167" s="294"/>
      <c r="E167" s="294"/>
      <c r="F167" s="315" t="s">
        <v>790</v>
      </c>
      <c r="G167" s="294"/>
      <c r="H167" s="294" t="s">
        <v>829</v>
      </c>
      <c r="I167" s="294" t="s">
        <v>792</v>
      </c>
      <c r="J167" s="294">
        <v>120</v>
      </c>
      <c r="K167" s="337"/>
    </row>
    <row r="168" spans="2:11" ht="15" customHeight="1">
      <c r="B168" s="316"/>
      <c r="C168" s="294" t="s">
        <v>838</v>
      </c>
      <c r="D168" s="294"/>
      <c r="E168" s="294"/>
      <c r="F168" s="315" t="s">
        <v>790</v>
      </c>
      <c r="G168" s="294"/>
      <c r="H168" s="294" t="s">
        <v>839</v>
      </c>
      <c r="I168" s="294" t="s">
        <v>792</v>
      </c>
      <c r="J168" s="294" t="s">
        <v>840</v>
      </c>
      <c r="K168" s="337"/>
    </row>
    <row r="169" spans="2:11" ht="15" customHeight="1">
      <c r="B169" s="316"/>
      <c r="C169" s="294" t="s">
        <v>739</v>
      </c>
      <c r="D169" s="294"/>
      <c r="E169" s="294"/>
      <c r="F169" s="315" t="s">
        <v>790</v>
      </c>
      <c r="G169" s="294"/>
      <c r="H169" s="294" t="s">
        <v>856</v>
      </c>
      <c r="I169" s="294" t="s">
        <v>792</v>
      </c>
      <c r="J169" s="294" t="s">
        <v>840</v>
      </c>
      <c r="K169" s="337"/>
    </row>
    <row r="170" spans="2:11" ht="15" customHeight="1">
      <c r="B170" s="316"/>
      <c r="C170" s="294" t="s">
        <v>795</v>
      </c>
      <c r="D170" s="294"/>
      <c r="E170" s="294"/>
      <c r="F170" s="315" t="s">
        <v>796</v>
      </c>
      <c r="G170" s="294"/>
      <c r="H170" s="294" t="s">
        <v>856</v>
      </c>
      <c r="I170" s="294" t="s">
        <v>792</v>
      </c>
      <c r="J170" s="294">
        <v>50</v>
      </c>
      <c r="K170" s="337"/>
    </row>
    <row r="171" spans="2:11" ht="15" customHeight="1">
      <c r="B171" s="316"/>
      <c r="C171" s="294" t="s">
        <v>798</v>
      </c>
      <c r="D171" s="294"/>
      <c r="E171" s="294"/>
      <c r="F171" s="315" t="s">
        <v>790</v>
      </c>
      <c r="G171" s="294"/>
      <c r="H171" s="294" t="s">
        <v>856</v>
      </c>
      <c r="I171" s="294" t="s">
        <v>800</v>
      </c>
      <c r="J171" s="294"/>
      <c r="K171" s="337"/>
    </row>
    <row r="172" spans="2:11" ht="15" customHeight="1">
      <c r="B172" s="316"/>
      <c r="C172" s="294" t="s">
        <v>809</v>
      </c>
      <c r="D172" s="294"/>
      <c r="E172" s="294"/>
      <c r="F172" s="315" t="s">
        <v>796</v>
      </c>
      <c r="G172" s="294"/>
      <c r="H172" s="294" t="s">
        <v>856</v>
      </c>
      <c r="I172" s="294" t="s">
        <v>792</v>
      </c>
      <c r="J172" s="294">
        <v>50</v>
      </c>
      <c r="K172" s="337"/>
    </row>
    <row r="173" spans="2:11" ht="15" customHeight="1">
      <c r="B173" s="316"/>
      <c r="C173" s="294" t="s">
        <v>817</v>
      </c>
      <c r="D173" s="294"/>
      <c r="E173" s="294"/>
      <c r="F173" s="315" t="s">
        <v>796</v>
      </c>
      <c r="G173" s="294"/>
      <c r="H173" s="294" t="s">
        <v>856</v>
      </c>
      <c r="I173" s="294" t="s">
        <v>792</v>
      </c>
      <c r="J173" s="294">
        <v>50</v>
      </c>
      <c r="K173" s="337"/>
    </row>
    <row r="174" spans="2:11" ht="15" customHeight="1">
      <c r="B174" s="316"/>
      <c r="C174" s="294" t="s">
        <v>815</v>
      </c>
      <c r="D174" s="294"/>
      <c r="E174" s="294"/>
      <c r="F174" s="315" t="s">
        <v>796</v>
      </c>
      <c r="G174" s="294"/>
      <c r="H174" s="294" t="s">
        <v>856</v>
      </c>
      <c r="I174" s="294" t="s">
        <v>792</v>
      </c>
      <c r="J174" s="294">
        <v>50</v>
      </c>
      <c r="K174" s="337"/>
    </row>
    <row r="175" spans="2:11" ht="15" customHeight="1">
      <c r="B175" s="316"/>
      <c r="C175" s="294" t="s">
        <v>108</v>
      </c>
      <c r="D175" s="294"/>
      <c r="E175" s="294"/>
      <c r="F175" s="315" t="s">
        <v>790</v>
      </c>
      <c r="G175" s="294"/>
      <c r="H175" s="294" t="s">
        <v>857</v>
      </c>
      <c r="I175" s="294" t="s">
        <v>858</v>
      </c>
      <c r="J175" s="294"/>
      <c r="K175" s="337"/>
    </row>
    <row r="176" spans="2:11" ht="15" customHeight="1">
      <c r="B176" s="316"/>
      <c r="C176" s="294" t="s">
        <v>60</v>
      </c>
      <c r="D176" s="294"/>
      <c r="E176" s="294"/>
      <c r="F176" s="315" t="s">
        <v>790</v>
      </c>
      <c r="G176" s="294"/>
      <c r="H176" s="294" t="s">
        <v>859</v>
      </c>
      <c r="I176" s="294" t="s">
        <v>860</v>
      </c>
      <c r="J176" s="294">
        <v>1</v>
      </c>
      <c r="K176" s="337"/>
    </row>
    <row r="177" spans="2:11" ht="15" customHeight="1">
      <c r="B177" s="316"/>
      <c r="C177" s="294" t="s">
        <v>56</v>
      </c>
      <c r="D177" s="294"/>
      <c r="E177" s="294"/>
      <c r="F177" s="315" t="s">
        <v>790</v>
      </c>
      <c r="G177" s="294"/>
      <c r="H177" s="294" t="s">
        <v>861</v>
      </c>
      <c r="I177" s="294" t="s">
        <v>792</v>
      </c>
      <c r="J177" s="294">
        <v>20</v>
      </c>
      <c r="K177" s="337"/>
    </row>
    <row r="178" spans="2:11" ht="15" customHeight="1">
      <c r="B178" s="316"/>
      <c r="C178" s="294" t="s">
        <v>109</v>
      </c>
      <c r="D178" s="294"/>
      <c r="E178" s="294"/>
      <c r="F178" s="315" t="s">
        <v>790</v>
      </c>
      <c r="G178" s="294"/>
      <c r="H178" s="294" t="s">
        <v>862</v>
      </c>
      <c r="I178" s="294" t="s">
        <v>792</v>
      </c>
      <c r="J178" s="294">
        <v>255</v>
      </c>
      <c r="K178" s="337"/>
    </row>
    <row r="179" spans="2:11" ht="15" customHeight="1">
      <c r="B179" s="316"/>
      <c r="C179" s="294" t="s">
        <v>110</v>
      </c>
      <c r="D179" s="294"/>
      <c r="E179" s="294"/>
      <c r="F179" s="315" t="s">
        <v>790</v>
      </c>
      <c r="G179" s="294"/>
      <c r="H179" s="294" t="s">
        <v>755</v>
      </c>
      <c r="I179" s="294" t="s">
        <v>792</v>
      </c>
      <c r="J179" s="294">
        <v>10</v>
      </c>
      <c r="K179" s="337"/>
    </row>
    <row r="180" spans="2:11" ht="15" customHeight="1">
      <c r="B180" s="316"/>
      <c r="C180" s="294" t="s">
        <v>111</v>
      </c>
      <c r="D180" s="294"/>
      <c r="E180" s="294"/>
      <c r="F180" s="315" t="s">
        <v>790</v>
      </c>
      <c r="G180" s="294"/>
      <c r="H180" s="294" t="s">
        <v>863</v>
      </c>
      <c r="I180" s="294" t="s">
        <v>824</v>
      </c>
      <c r="J180" s="294"/>
      <c r="K180" s="337"/>
    </row>
    <row r="181" spans="2:11" ht="15" customHeight="1">
      <c r="B181" s="316"/>
      <c r="C181" s="294" t="s">
        <v>864</v>
      </c>
      <c r="D181" s="294"/>
      <c r="E181" s="294"/>
      <c r="F181" s="315" t="s">
        <v>790</v>
      </c>
      <c r="G181" s="294"/>
      <c r="H181" s="294" t="s">
        <v>865</v>
      </c>
      <c r="I181" s="294" t="s">
        <v>824</v>
      </c>
      <c r="J181" s="294"/>
      <c r="K181" s="337"/>
    </row>
    <row r="182" spans="2:11" ht="15" customHeight="1">
      <c r="B182" s="316"/>
      <c r="C182" s="294" t="s">
        <v>853</v>
      </c>
      <c r="D182" s="294"/>
      <c r="E182" s="294"/>
      <c r="F182" s="315" t="s">
        <v>790</v>
      </c>
      <c r="G182" s="294"/>
      <c r="H182" s="294" t="s">
        <v>866</v>
      </c>
      <c r="I182" s="294" t="s">
        <v>824</v>
      </c>
      <c r="J182" s="294"/>
      <c r="K182" s="337"/>
    </row>
    <row r="183" spans="2:11" ht="15" customHeight="1">
      <c r="B183" s="316"/>
      <c r="C183" s="294" t="s">
        <v>113</v>
      </c>
      <c r="D183" s="294"/>
      <c r="E183" s="294"/>
      <c r="F183" s="315" t="s">
        <v>796</v>
      </c>
      <c r="G183" s="294"/>
      <c r="H183" s="294" t="s">
        <v>867</v>
      </c>
      <c r="I183" s="294" t="s">
        <v>792</v>
      </c>
      <c r="J183" s="294">
        <v>50</v>
      </c>
      <c r="K183" s="337"/>
    </row>
    <row r="184" spans="2:11" ht="15" customHeight="1">
      <c r="B184" s="316"/>
      <c r="C184" s="294" t="s">
        <v>868</v>
      </c>
      <c r="D184" s="294"/>
      <c r="E184" s="294"/>
      <c r="F184" s="315" t="s">
        <v>796</v>
      </c>
      <c r="G184" s="294"/>
      <c r="H184" s="294" t="s">
        <v>869</v>
      </c>
      <c r="I184" s="294" t="s">
        <v>870</v>
      </c>
      <c r="J184" s="294"/>
      <c r="K184" s="337"/>
    </row>
    <row r="185" spans="2:11" ht="15" customHeight="1">
      <c r="B185" s="316"/>
      <c r="C185" s="294" t="s">
        <v>871</v>
      </c>
      <c r="D185" s="294"/>
      <c r="E185" s="294"/>
      <c r="F185" s="315" t="s">
        <v>796</v>
      </c>
      <c r="G185" s="294"/>
      <c r="H185" s="294" t="s">
        <v>872</v>
      </c>
      <c r="I185" s="294" t="s">
        <v>870</v>
      </c>
      <c r="J185" s="294"/>
      <c r="K185" s="337"/>
    </row>
    <row r="186" spans="2:11" ht="15" customHeight="1">
      <c r="B186" s="316"/>
      <c r="C186" s="294" t="s">
        <v>873</v>
      </c>
      <c r="D186" s="294"/>
      <c r="E186" s="294"/>
      <c r="F186" s="315" t="s">
        <v>796</v>
      </c>
      <c r="G186" s="294"/>
      <c r="H186" s="294" t="s">
        <v>874</v>
      </c>
      <c r="I186" s="294" t="s">
        <v>870</v>
      </c>
      <c r="J186" s="294"/>
      <c r="K186" s="337"/>
    </row>
    <row r="187" spans="2:11" ht="15" customHeight="1">
      <c r="B187" s="316"/>
      <c r="C187" s="349" t="s">
        <v>875</v>
      </c>
      <c r="D187" s="294"/>
      <c r="E187" s="294"/>
      <c r="F187" s="315" t="s">
        <v>796</v>
      </c>
      <c r="G187" s="294"/>
      <c r="H187" s="294" t="s">
        <v>876</v>
      </c>
      <c r="I187" s="294" t="s">
        <v>877</v>
      </c>
      <c r="J187" s="350" t="s">
        <v>878</v>
      </c>
      <c r="K187" s="337"/>
    </row>
    <row r="188" spans="2:11" ht="15" customHeight="1">
      <c r="B188" s="343"/>
      <c r="C188" s="351"/>
      <c r="D188" s="325"/>
      <c r="E188" s="325"/>
      <c r="F188" s="325"/>
      <c r="G188" s="325"/>
      <c r="H188" s="325"/>
      <c r="I188" s="325"/>
      <c r="J188" s="325"/>
      <c r="K188" s="344"/>
    </row>
    <row r="189" spans="2:11" ht="18.75" customHeight="1">
      <c r="B189" s="352"/>
      <c r="C189" s="353"/>
      <c r="D189" s="353"/>
      <c r="E189" s="353"/>
      <c r="F189" s="354"/>
      <c r="G189" s="294"/>
      <c r="H189" s="294"/>
      <c r="I189" s="294"/>
      <c r="J189" s="294"/>
      <c r="K189" s="291"/>
    </row>
    <row r="190" spans="2:11" ht="18.75" customHeight="1">
      <c r="B190" s="291"/>
      <c r="C190" s="294"/>
      <c r="D190" s="294"/>
      <c r="E190" s="294"/>
      <c r="F190" s="315"/>
      <c r="G190" s="294"/>
      <c r="H190" s="294"/>
      <c r="I190" s="294"/>
      <c r="J190" s="294"/>
      <c r="K190" s="291"/>
    </row>
    <row r="191" spans="2:11" ht="18.75" customHeight="1"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</row>
    <row r="192" spans="2:11" ht="13.5">
      <c r="B192" s="278"/>
      <c r="C192" s="279"/>
      <c r="D192" s="279"/>
      <c r="E192" s="279"/>
      <c r="F192" s="279"/>
      <c r="G192" s="279"/>
      <c r="H192" s="279"/>
      <c r="I192" s="279"/>
      <c r="J192" s="279"/>
      <c r="K192" s="280"/>
    </row>
    <row r="193" spans="2:11" ht="21">
      <c r="B193" s="281"/>
      <c r="C193" s="282" t="s">
        <v>879</v>
      </c>
      <c r="D193" s="282"/>
      <c r="E193" s="282"/>
      <c r="F193" s="282"/>
      <c r="G193" s="282"/>
      <c r="H193" s="282"/>
      <c r="I193" s="282"/>
      <c r="J193" s="282"/>
      <c r="K193" s="283"/>
    </row>
    <row r="194" spans="2:11" ht="25.5" customHeight="1">
      <c r="B194" s="281"/>
      <c r="C194" s="355" t="s">
        <v>880</v>
      </c>
      <c r="D194" s="355"/>
      <c r="E194" s="355"/>
      <c r="F194" s="355" t="s">
        <v>881</v>
      </c>
      <c r="G194" s="356"/>
      <c r="H194" s="357" t="s">
        <v>882</v>
      </c>
      <c r="I194" s="357"/>
      <c r="J194" s="357"/>
      <c r="K194" s="283"/>
    </row>
    <row r="195" spans="2:11" ht="5.25" customHeight="1">
      <c r="B195" s="316"/>
      <c r="C195" s="313"/>
      <c r="D195" s="313"/>
      <c r="E195" s="313"/>
      <c r="F195" s="313"/>
      <c r="G195" s="294"/>
      <c r="H195" s="313"/>
      <c r="I195" s="313"/>
      <c r="J195" s="313"/>
      <c r="K195" s="337"/>
    </row>
    <row r="196" spans="2:11" ht="15" customHeight="1">
      <c r="B196" s="316"/>
      <c r="C196" s="294" t="s">
        <v>883</v>
      </c>
      <c r="D196" s="294"/>
      <c r="E196" s="294"/>
      <c r="F196" s="315" t="s">
        <v>46</v>
      </c>
      <c r="G196" s="294"/>
      <c r="H196" s="358" t="s">
        <v>884</v>
      </c>
      <c r="I196" s="358"/>
      <c r="J196" s="358"/>
      <c r="K196" s="337"/>
    </row>
    <row r="197" spans="2:11" ht="15" customHeight="1">
      <c r="B197" s="316"/>
      <c r="C197" s="322"/>
      <c r="D197" s="294"/>
      <c r="E197" s="294"/>
      <c r="F197" s="315" t="s">
        <v>47</v>
      </c>
      <c r="G197" s="294"/>
      <c r="H197" s="358" t="s">
        <v>885</v>
      </c>
      <c r="I197" s="358"/>
      <c r="J197" s="358"/>
      <c r="K197" s="337"/>
    </row>
    <row r="198" spans="2:11" ht="15" customHeight="1">
      <c r="B198" s="316"/>
      <c r="C198" s="322"/>
      <c r="D198" s="294"/>
      <c r="E198" s="294"/>
      <c r="F198" s="315" t="s">
        <v>50</v>
      </c>
      <c r="G198" s="294"/>
      <c r="H198" s="358" t="s">
        <v>886</v>
      </c>
      <c r="I198" s="358"/>
      <c r="J198" s="358"/>
      <c r="K198" s="337"/>
    </row>
    <row r="199" spans="2:11" ht="15" customHeight="1">
      <c r="B199" s="316"/>
      <c r="C199" s="294"/>
      <c r="D199" s="294"/>
      <c r="E199" s="294"/>
      <c r="F199" s="315" t="s">
        <v>48</v>
      </c>
      <c r="G199" s="294"/>
      <c r="H199" s="358" t="s">
        <v>887</v>
      </c>
      <c r="I199" s="358"/>
      <c r="J199" s="358"/>
      <c r="K199" s="337"/>
    </row>
    <row r="200" spans="2:11" ht="15" customHeight="1">
      <c r="B200" s="316"/>
      <c r="C200" s="294"/>
      <c r="D200" s="294"/>
      <c r="E200" s="294"/>
      <c r="F200" s="315" t="s">
        <v>49</v>
      </c>
      <c r="G200" s="294"/>
      <c r="H200" s="358" t="s">
        <v>888</v>
      </c>
      <c r="I200" s="358"/>
      <c r="J200" s="358"/>
      <c r="K200" s="337"/>
    </row>
    <row r="201" spans="2:11" ht="15" customHeight="1">
      <c r="B201" s="316"/>
      <c r="C201" s="294"/>
      <c r="D201" s="294"/>
      <c r="E201" s="294"/>
      <c r="F201" s="315"/>
      <c r="G201" s="294"/>
      <c r="H201" s="294"/>
      <c r="I201" s="294"/>
      <c r="J201" s="294"/>
      <c r="K201" s="337"/>
    </row>
    <row r="202" spans="2:11" ht="15" customHeight="1">
      <c r="B202" s="316"/>
      <c r="C202" s="294" t="s">
        <v>836</v>
      </c>
      <c r="D202" s="294"/>
      <c r="E202" s="294"/>
      <c r="F202" s="315" t="s">
        <v>80</v>
      </c>
      <c r="G202" s="294"/>
      <c r="H202" s="358" t="s">
        <v>889</v>
      </c>
      <c r="I202" s="358"/>
      <c r="J202" s="358"/>
      <c r="K202" s="337"/>
    </row>
    <row r="203" spans="2:11" ht="15" customHeight="1">
      <c r="B203" s="316"/>
      <c r="C203" s="322"/>
      <c r="D203" s="294"/>
      <c r="E203" s="294"/>
      <c r="F203" s="315" t="s">
        <v>734</v>
      </c>
      <c r="G203" s="294"/>
      <c r="H203" s="358" t="s">
        <v>735</v>
      </c>
      <c r="I203" s="358"/>
      <c r="J203" s="358"/>
      <c r="K203" s="337"/>
    </row>
    <row r="204" spans="2:11" ht="15" customHeight="1">
      <c r="B204" s="316"/>
      <c r="C204" s="294"/>
      <c r="D204" s="294"/>
      <c r="E204" s="294"/>
      <c r="F204" s="315" t="s">
        <v>732</v>
      </c>
      <c r="G204" s="294"/>
      <c r="H204" s="358" t="s">
        <v>890</v>
      </c>
      <c r="I204" s="358"/>
      <c r="J204" s="358"/>
      <c r="K204" s="337"/>
    </row>
    <row r="205" spans="2:11" ht="15" customHeight="1">
      <c r="B205" s="359"/>
      <c r="C205" s="322"/>
      <c r="D205" s="322"/>
      <c r="E205" s="322"/>
      <c r="F205" s="315" t="s">
        <v>85</v>
      </c>
      <c r="G205" s="300"/>
      <c r="H205" s="360" t="s">
        <v>736</v>
      </c>
      <c r="I205" s="360"/>
      <c r="J205" s="360"/>
      <c r="K205" s="361"/>
    </row>
    <row r="206" spans="2:11" ht="15" customHeight="1">
      <c r="B206" s="359"/>
      <c r="C206" s="322"/>
      <c r="D206" s="322"/>
      <c r="E206" s="322"/>
      <c r="F206" s="315" t="s">
        <v>737</v>
      </c>
      <c r="G206" s="300"/>
      <c r="H206" s="360" t="s">
        <v>891</v>
      </c>
      <c r="I206" s="360"/>
      <c r="J206" s="360"/>
      <c r="K206" s="361"/>
    </row>
    <row r="207" spans="2:11" ht="15" customHeight="1">
      <c r="B207" s="359"/>
      <c r="C207" s="322"/>
      <c r="D207" s="322"/>
      <c r="E207" s="322"/>
      <c r="F207" s="362"/>
      <c r="G207" s="300"/>
      <c r="H207" s="363"/>
      <c r="I207" s="363"/>
      <c r="J207" s="363"/>
      <c r="K207" s="361"/>
    </row>
    <row r="208" spans="2:11" ht="15" customHeight="1">
      <c r="B208" s="359"/>
      <c r="C208" s="294" t="s">
        <v>860</v>
      </c>
      <c r="D208" s="322"/>
      <c r="E208" s="322"/>
      <c r="F208" s="315">
        <v>1</v>
      </c>
      <c r="G208" s="300"/>
      <c r="H208" s="360" t="s">
        <v>892</v>
      </c>
      <c r="I208" s="360"/>
      <c r="J208" s="360"/>
      <c r="K208" s="361"/>
    </row>
    <row r="209" spans="2:11" ht="15" customHeight="1">
      <c r="B209" s="359"/>
      <c r="C209" s="322"/>
      <c r="D209" s="322"/>
      <c r="E209" s="322"/>
      <c r="F209" s="315">
        <v>2</v>
      </c>
      <c r="G209" s="300"/>
      <c r="H209" s="360" t="s">
        <v>893</v>
      </c>
      <c r="I209" s="360"/>
      <c r="J209" s="360"/>
      <c r="K209" s="361"/>
    </row>
    <row r="210" spans="2:11" ht="15" customHeight="1">
      <c r="B210" s="359"/>
      <c r="C210" s="322"/>
      <c r="D210" s="322"/>
      <c r="E210" s="322"/>
      <c r="F210" s="315">
        <v>3</v>
      </c>
      <c r="G210" s="300"/>
      <c r="H210" s="360" t="s">
        <v>894</v>
      </c>
      <c r="I210" s="360"/>
      <c r="J210" s="360"/>
      <c r="K210" s="361"/>
    </row>
    <row r="211" spans="2:11" ht="15" customHeight="1">
      <c r="B211" s="359"/>
      <c r="C211" s="322"/>
      <c r="D211" s="322"/>
      <c r="E211" s="322"/>
      <c r="F211" s="315">
        <v>4</v>
      </c>
      <c r="G211" s="300"/>
      <c r="H211" s="360" t="s">
        <v>895</v>
      </c>
      <c r="I211" s="360"/>
      <c r="J211" s="360"/>
      <c r="K211" s="361"/>
    </row>
    <row r="212" spans="2:11" ht="12.75" customHeight="1">
      <c r="B212" s="364"/>
      <c r="C212" s="365"/>
      <c r="D212" s="365"/>
      <c r="E212" s="365"/>
      <c r="F212" s="365"/>
      <c r="G212" s="365"/>
      <c r="H212" s="365"/>
      <c r="I212" s="365"/>
      <c r="J212" s="365"/>
      <c r="K212" s="366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Marek Ladislav</cp:lastModifiedBy>
  <dcterms:created xsi:type="dcterms:W3CDTF">2016-06-08T07:28:55Z</dcterms:created>
  <dcterms:modified xsi:type="dcterms:W3CDTF">2016-06-08T07:29:01Z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