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firstSheet="1" activeTab="1"/>
  </bookViews>
  <sheets>
    <sheet name="Stavba" sheetId="1" r:id="rId1"/>
    <sheet name="Finanční objem" sheetId="2" r:id="rId2"/>
    <sheet name="J1" sheetId="3" r:id="rId3"/>
    <sheet name="J2" sheetId="4" r:id="rId4"/>
    <sheet name="J3" sheetId="5" r:id="rId5"/>
    <sheet name="J1-J3" sheetId="6" r:id="rId6"/>
    <sheet name="Sanační monitoring" sheetId="7" r:id="rId7"/>
    <sheet name="Sled řízení prací" sheetId="8" r:id="rId8"/>
  </sheets>
  <definedNames>
    <definedName name="CelkemObjekty" localSheetId="0">'Stavba'!$I$36</definedName>
    <definedName name="SazbaDPH1" localSheetId="0">'Stavba'!$D$20</definedName>
    <definedName name="SazbaDPH2" localSheetId="0">'Stavba'!$D$22</definedName>
  </definedNames>
  <calcPr fullCalcOnLoad="1"/>
</workbook>
</file>

<file path=xl/sharedStrings.xml><?xml version="1.0" encoding="utf-8"?>
<sst xmlns="http://schemas.openxmlformats.org/spreadsheetml/2006/main" count="749" uniqueCount="231">
  <si>
    <t>S:</t>
  </si>
  <si>
    <t>5/2014</t>
  </si>
  <si>
    <t>RWE ENERGIE, s.r.o., lokalita Jihlava, Samostatný projekt sanace opěrné zdi a zemin v nejbliž. okolí</t>
  </si>
  <si>
    <t>O:</t>
  </si>
  <si>
    <t>1</t>
  </si>
  <si>
    <t>Olast sanace J1</t>
  </si>
  <si>
    <t>R:</t>
  </si>
  <si>
    <t>P.č.</t>
  </si>
  <si>
    <t>Kód CPV</t>
  </si>
  <si>
    <t>Číslo položky</t>
  </si>
  <si>
    <t>Název položky</t>
  </si>
  <si>
    <t>MJ</t>
  </si>
  <si>
    <t>množství</t>
  </si>
  <si>
    <t>cena / MJ</t>
  </si>
  <si>
    <t>celkem</t>
  </si>
  <si>
    <t>Díl:</t>
  </si>
  <si>
    <t>Zemní práce</t>
  </si>
  <si>
    <t>45111200-0</t>
  </si>
  <si>
    <t>Odstranění křovin a stromů průměru kmene do 100 mm i s kořeny z celk. plochy do 1000m2</t>
  </si>
  <si>
    <t>m2</t>
  </si>
  <si>
    <t>Přirážka na odstranění křovin a stromů ve svahu 1:1</t>
  </si>
  <si>
    <t>Kácení stromů listnatých o průměru kmene 10-30 cm</t>
  </si>
  <si>
    <t>kus</t>
  </si>
  <si>
    <t>Odstranění pařezů pod úrovní, o průměru 10 - 30 cm</t>
  </si>
  <si>
    <t>45112000-5</t>
  </si>
  <si>
    <t>Dočasné zajištění kabelů a kabelových tratí ze 3 volně ložených  kabelů</t>
  </si>
  <si>
    <t>m</t>
  </si>
  <si>
    <t>Příplatek za ztížení vykopávky v blízkosti vedení</t>
  </si>
  <si>
    <t>m3</t>
  </si>
  <si>
    <t>45112500-0</t>
  </si>
  <si>
    <t>Vodorovné přemístění výkopku z hor.1-4 do 500 m</t>
  </si>
  <si>
    <t>60100000-9</t>
  </si>
  <si>
    <t>16270110A</t>
  </si>
  <si>
    <t>Přeprava zem. a suti (odpady) 75 km,vytíženost přepr. 20t</t>
  </si>
  <si>
    <t>t</t>
  </si>
  <si>
    <t>45112300-8</t>
  </si>
  <si>
    <t>Zásyp jam, šachet rýh nebo kolem objektů sypaninou se zhutněním</t>
  </si>
  <si>
    <t>včetně strojního přemístění materiálu pro zásyp ze vzdálenosti do 10 m od okraje zásypu</t>
  </si>
  <si>
    <t>583312000</t>
  </si>
  <si>
    <t>Zásypový materiál/alternativně kamenivo těžené</t>
  </si>
  <si>
    <t>45112310-1</t>
  </si>
  <si>
    <t>Rozprostření ornice pl do 500m2 ve svahu přes 1:5 tl.vrstvy do 200 mm</t>
  </si>
  <si>
    <t>45112700-2</t>
  </si>
  <si>
    <t>Výsev trávníku hydroosevem na ornici</t>
  </si>
  <si>
    <t>Včetně hmot potřebných k provedení hydroosevu, s výjimkou travního semene.</t>
  </si>
  <si>
    <t>96</t>
  </si>
  <si>
    <t>Bourání konstrukcí</t>
  </si>
  <si>
    <t>90522200-4</t>
  </si>
  <si>
    <t>979097115</t>
  </si>
  <si>
    <t>Popl.skládka zem.akam. N</t>
  </si>
  <si>
    <t>45112360-6</t>
  </si>
  <si>
    <t>97909111A</t>
  </si>
  <si>
    <t>Stabilizace odpadu (50%kat.N)</t>
  </si>
  <si>
    <t>97909111B</t>
  </si>
  <si>
    <t>Dekontaminace odpadu (50%N)</t>
  </si>
  <si>
    <t>799</t>
  </si>
  <si>
    <t>Ostatní</t>
  </si>
  <si>
    <t>71900000-7</t>
  </si>
  <si>
    <t>J1-01</t>
  </si>
  <si>
    <t>Lab.analýzy-pevnámatrice,sanační monitor. v nesaturaované zóně hornin.prostředí NEL,PAU-12,BTEX</t>
  </si>
  <si>
    <t>ks</t>
  </si>
  <si>
    <t>J1-02</t>
  </si>
  <si>
    <t>Lab anal.-pevná mat.odpady kat. N (stanovení tř.vyluh.)a BTEX,uhl.C10,C40,PAU,PCB,TOC v suš.odpadu</t>
  </si>
  <si>
    <t>J1-03</t>
  </si>
  <si>
    <t>J1-05</t>
  </si>
  <si>
    <t>Lab.anal.pevná matr.postsan.monitor.v rozsahu NEL,PAU12,BTEX,kresoly,fenoly,uhlov.C10-40</t>
  </si>
  <si>
    <t>J1-06</t>
  </si>
  <si>
    <t>Odběr směsného vzorku-pevná matrice</t>
  </si>
  <si>
    <t>J1-07</t>
  </si>
  <si>
    <t>J1-08</t>
  </si>
  <si>
    <t>Dokumentace odběru vzorku</t>
  </si>
  <si>
    <t>J1-09</t>
  </si>
  <si>
    <t>Převzetí a evidence vzorku laboratoří</t>
  </si>
  <si>
    <t>J1-10</t>
  </si>
  <si>
    <t>Sušení pevného vzorku bez vážení</t>
  </si>
  <si>
    <t>J1-11</t>
  </si>
  <si>
    <t>Příprava vodného výluhu</t>
  </si>
  <si>
    <t>J1-12</t>
  </si>
  <si>
    <t>Skartace pevného vzorku</t>
  </si>
  <si>
    <t>J1-14</t>
  </si>
  <si>
    <t>Vystavení protokolu o laboratorní zkoušce</t>
  </si>
  <si>
    <t>60140000-1</t>
  </si>
  <si>
    <t>J1-15</t>
  </si>
  <si>
    <t>Doprava osob,techniky,vzorků a materiálu</t>
  </si>
  <si>
    <t>km</t>
  </si>
  <si>
    <t>M21</t>
  </si>
  <si>
    <t>Elektromontáže</t>
  </si>
  <si>
    <t>45310000-3</t>
  </si>
  <si>
    <t>74871120A</t>
  </si>
  <si>
    <t>Demontáž a montáž.zap. stožár osvětlení parkový</t>
  </si>
  <si>
    <t>kpl</t>
  </si>
  <si>
    <t>Odstranění křovin i s kořeny na ploše do 1000 m2</t>
  </si>
  <si>
    <t>Hloubení zapažených jam v hor.3 do 1000 m3</t>
  </si>
  <si>
    <t>Demontáž a montáž,zap stožár osvětlení parkový</t>
  </si>
  <si>
    <t>2</t>
  </si>
  <si>
    <t>Oblast sanace J2</t>
  </si>
  <si>
    <t>45112000-8</t>
  </si>
  <si>
    <t>162701105-2</t>
  </si>
  <si>
    <t>Zpětná doprava zásypového materiálu</t>
  </si>
  <si>
    <t>Popl.skládka zem.a kam. N</t>
  </si>
  <si>
    <t>Skartace vzorku vody</t>
  </si>
  <si>
    <t>3</t>
  </si>
  <si>
    <t>Oblast sanace J3</t>
  </si>
  <si>
    <t>6</t>
  </si>
  <si>
    <t>Opěrná zeď v úseku J1 - J3</t>
  </si>
  <si>
    <t>Hloubení rýh š.do 200 cm hor.3 do 100 m3,STROJNĚ</t>
  </si>
  <si>
    <t>45232453-2</t>
  </si>
  <si>
    <t>Zásyp rýh pro drény bez zhutnění, hl.do 2,0 m</t>
  </si>
  <si>
    <t>Svislé a kompletní konstrukce</t>
  </si>
  <si>
    <t>45262500-6</t>
  </si>
  <si>
    <t>Zdivo podezdívek oplocení z lom. kamene, MC 5 - 10</t>
  </si>
  <si>
    <t>Kamenivo těžené frakce 32/63 Jihomor. kraj</t>
  </si>
  <si>
    <t>T</t>
  </si>
  <si>
    <t>45262310-7</t>
  </si>
  <si>
    <t>Železobeton nadzákladových zdí pohledový C 20/25</t>
  </si>
  <si>
    <t>Včetně pomocného lešení o výšce podlahy do 1900 mm a pro zatížení 1,5 kPa.</t>
  </si>
  <si>
    <t>Bednění nadzákladových zdí oboustranné - zřízení</t>
  </si>
  <si>
    <t>Bednění nadzákladových zdí oboustranné-odstranění</t>
  </si>
  <si>
    <t>Výztuž nadzákladových zdí z betonářské ocelí 10505</t>
  </si>
  <si>
    <t>Výztuž nadzákladových zdí ze svařovaných sítí KARI</t>
  </si>
  <si>
    <t>45262400-5</t>
  </si>
  <si>
    <t>Osazení sloupků plot. ocelových do 2 m, zalitím MC</t>
  </si>
  <si>
    <t>Sloupky z ocelových trubek SL 7 H 255 cm</t>
  </si>
  <si>
    <t>8</t>
  </si>
  <si>
    <t>Trubní vedení</t>
  </si>
  <si>
    <t>Kladení dren. potrubí do rýhy, flex. PVC, do 65 mm</t>
  </si>
  <si>
    <t>28611222.A</t>
  </si>
  <si>
    <t>Trubka PVC drenážní flexibilní d 80 mm</t>
  </si>
  <si>
    <t>4511100-9</t>
  </si>
  <si>
    <t>Bourání zdiva nadzákladového kamenného na MVC</t>
  </si>
  <si>
    <t>Vybourání kamenných.krycích desek tl. do 10 cm</t>
  </si>
  <si>
    <t>99</t>
  </si>
  <si>
    <t>Staveništní přesun hmot</t>
  </si>
  <si>
    <t>Přesun hmot, oplocení a zvláštní obj. zděné do 10m</t>
  </si>
  <si>
    <t>Přesun hmot, oplocení, zvláštní obj. monol. do 3 m</t>
  </si>
  <si>
    <t>Přesun hmot pro odvodnění drenáží s výplní rýh</t>
  </si>
  <si>
    <t>767</t>
  </si>
  <si>
    <t>Konstrukce zámečnické</t>
  </si>
  <si>
    <t>45342000-6</t>
  </si>
  <si>
    <t>Montáž oplocení z pletiva v.do 1,6 m,napínací drát</t>
  </si>
  <si>
    <t>Pletivo 4hr drátěné plastifik 50x2,2x1750mmFluidex</t>
  </si>
  <si>
    <t>Demontáž oplocení rámového H do 2 m</t>
  </si>
  <si>
    <t>7</t>
  </si>
  <si>
    <t>Sanační monitoring</t>
  </si>
  <si>
    <t>00</t>
  </si>
  <si>
    <t>Sanační monitoring jakosti podzemních vod</t>
  </si>
  <si>
    <t>Odběr vzorku vod-odběr z dynam.hladiny</t>
  </si>
  <si>
    <t>Doprava osob a techniky,vzorkůa materiálu</t>
  </si>
  <si>
    <t>9</t>
  </si>
  <si>
    <t>Sled a řízení prací</t>
  </si>
  <si>
    <t>SP</t>
  </si>
  <si>
    <t>Sanační práce-sled a řízení prací</t>
  </si>
  <si>
    <t>71541000-2</t>
  </si>
  <si>
    <t>J001</t>
  </si>
  <si>
    <t>Manager projektu-sled a řízení prací</t>
  </si>
  <si>
    <t>hod</t>
  </si>
  <si>
    <t>71351913-6</t>
  </si>
  <si>
    <t>J002</t>
  </si>
  <si>
    <t>Sanační geolog-sled a řízení prací</t>
  </si>
  <si>
    <t>71540000-5</t>
  </si>
  <si>
    <t>J003</t>
  </si>
  <si>
    <t>Stavbyvedoucí -sled a řízení prací</t>
  </si>
  <si>
    <t>71521000-6</t>
  </si>
  <si>
    <t>J004</t>
  </si>
  <si>
    <t>Technik- sled a řízení prací</t>
  </si>
  <si>
    <t>71540000-1</t>
  </si>
  <si>
    <t>J004-1</t>
  </si>
  <si>
    <t>Geodet- sled a řízení prací</t>
  </si>
  <si>
    <t>71322000-1</t>
  </si>
  <si>
    <t>J005</t>
  </si>
  <si>
    <t>J009</t>
  </si>
  <si>
    <t>Doprava osobní</t>
  </si>
  <si>
    <t xml:space="preserve">Datum: </t>
  </si>
  <si>
    <t xml:space="preserve"> </t>
  </si>
  <si>
    <t>Stavba :</t>
  </si>
  <si>
    <t xml:space="preserve">Objednatel : </t>
  </si>
  <si>
    <t>Ministerstvo financí</t>
  </si>
  <si>
    <t>IČO :</t>
  </si>
  <si>
    <t>00006947</t>
  </si>
  <si>
    <t>Letenská 525/15</t>
  </si>
  <si>
    <t>DIČ :</t>
  </si>
  <si>
    <t>CZ00006947</t>
  </si>
  <si>
    <t>11800</t>
  </si>
  <si>
    <t>Praha-Malá Strana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</si>
  <si>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</si>
  <si>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</si>
  <si>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</si>
  <si>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</si>
  <si>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</si>
  <si>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</si>
  <si>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</si>
  <si>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</si>
  <si>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</si>
  <si>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Rekapitulace objektů, provozních souborů a nákladů</t>
  </si>
  <si>
    <t>Číslo a název objektu / provozního souboru</t>
  </si>
  <si>
    <t>DPH celkem</t>
  </si>
  <si>
    <t>Celkem za stavbu</t>
  </si>
  <si>
    <t>Rekapitulace rozpočtů</t>
  </si>
  <si>
    <t>Číslo</t>
  </si>
  <si>
    <t>Název</t>
  </si>
  <si>
    <t>Rekapitulace dílů</t>
  </si>
  <si>
    <t>Typ dílu</t>
  </si>
  <si>
    <t>Dodávka</t>
  </si>
  <si>
    <t>Montáž</t>
  </si>
  <si>
    <t>Celkem</t>
  </si>
  <si>
    <t>HSV</t>
  </si>
  <si>
    <t>PSV</t>
  </si>
  <si>
    <t>MON</t>
  </si>
  <si>
    <t>Činnost dle CPV kódu</t>
  </si>
  <si>
    <t>Oblast sanace J1</t>
  </si>
  <si>
    <t>Opěrná zeď J1-J3</t>
  </si>
  <si>
    <t xml:space="preserve">Celkem </t>
  </si>
  <si>
    <t>% podíl z celkového objemu prací</t>
  </si>
  <si>
    <t>Finanční objem</t>
  </si>
  <si>
    <t>45111100-9</t>
  </si>
  <si>
    <t>71521000-5</t>
  </si>
  <si>
    <t>71521000-7</t>
  </si>
  <si>
    <t>kontrolní součet</t>
  </si>
  <si>
    <t>Shrnutí dle CPV kódu</t>
  </si>
  <si>
    <t>stavební práce</t>
  </si>
  <si>
    <t>služby</t>
  </si>
  <si>
    <t>celkem kč</t>
  </si>
  <si>
    <t>71300000-1</t>
  </si>
  <si>
    <t>J1-04</t>
  </si>
  <si>
    <t>Lab. analýzy PAU-12CIU,BTEX,kyanidy celk.,volné,komplexotvorné,kresoly fenoly,NH4,uhlov.C10-C40, NEL</t>
  </si>
  <si>
    <t>Závěrečná zpráva sanačních prací</t>
  </si>
  <si>
    <t>Hloubení jam zapažených v hornině tř.3 objemu do 1000 m3</t>
  </si>
  <si>
    <t>Výkaz výměr</t>
  </si>
  <si>
    <t xml:space="preserve">Výkaz výměr </t>
  </si>
  <si>
    <t>opěrné zdi a zemin v nejbliž. okolí - AKTUALIZACE KE DNI 29.7. 2016</t>
  </si>
  <si>
    <t xml:space="preserve">RWE ENERGIE, s.r.o., lokalita Jihlava, Samostatný projekt sanace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</si>
</sst>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6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19" borderId="10" xfId="0" applyFont="1" applyFill="1" applyBorder="1" applyAlignment="1">
      <alignment wrapText="1"/>
    </xf>
    <xf numFmtId="0" fontId="8" fillId="19" borderId="11" xfId="0" applyFont="1" applyFill="1" applyBorder="1" applyAlignment="1">
      <alignment wrapText="1"/>
    </xf>
    <xf numFmtId="0" fontId="8" fillId="19" borderId="12" xfId="0" applyFont="1" applyFill="1" applyBorder="1" applyAlignment="1">
      <alignment wrapText="1"/>
    </xf>
    <xf numFmtId="0" fontId="8" fillId="19" borderId="10" xfId="0" applyFont="1" applyFill="1" applyBorder="1" applyAlignment="1">
      <alignment horizontal="right" wrapText="1"/>
    </xf>
    <xf numFmtId="0" fontId="0" fillId="19" borderId="11" xfId="0" applyFill="1" applyBorder="1" applyAlignment="1">
      <alignment/>
    </xf>
    <xf numFmtId="0" fontId="8" fillId="19" borderId="11" xfId="0" applyFont="1" applyFill="1" applyBorder="1" applyAlignment="1">
      <alignment horizontal="right" wrapText="1"/>
    </xf>
    <xf numFmtId="0" fontId="8" fillId="19" borderId="12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1" fillId="18" borderId="10" xfId="0" applyFont="1" applyFill="1" applyBorder="1" applyAlignment="1">
      <alignment vertical="center"/>
    </xf>
    <xf numFmtId="0" fontId="10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" fontId="1" fillId="18" borderId="20" xfId="0" applyNumberFormat="1" applyFont="1" applyFill="1" applyBorder="1" applyAlignment="1">
      <alignment horizontal="right" vertical="center"/>
    </xf>
    <xf numFmtId="4" fontId="1" fillId="18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0" fillId="0" borderId="13" xfId="0" applyNumberFormat="1" applyBorder="1" applyAlignment="1">
      <alignment/>
    </xf>
    <xf numFmtId="4" fontId="8" fillId="19" borderId="15" xfId="0" applyNumberFormat="1" applyFont="1" applyFill="1" applyBorder="1" applyAlignment="1">
      <alignment vertical="center"/>
    </xf>
    <xf numFmtId="4" fontId="10" fillId="19" borderId="16" xfId="0" applyNumberFormat="1" applyFont="1" applyFill="1" applyBorder="1" applyAlignment="1">
      <alignment vertical="center"/>
    </xf>
    <xf numFmtId="4" fontId="10" fillId="19" borderId="16" xfId="0" applyNumberFormat="1" applyFont="1" applyFill="1" applyBorder="1" applyAlignment="1">
      <alignment vertical="center" wrapText="1"/>
    </xf>
    <xf numFmtId="4" fontId="10" fillId="19" borderId="22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18" borderId="24" xfId="0" applyNumberFormat="1" applyFill="1" applyBorder="1" applyAlignment="1">
      <alignment/>
    </xf>
    <xf numFmtId="4" fontId="0" fillId="18" borderId="24" xfId="0" applyNumberFormat="1" applyFill="1" applyBorder="1" applyAlignment="1">
      <alignment/>
    </xf>
    <xf numFmtId="0" fontId="1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center" wrapText="1"/>
    </xf>
    <xf numFmtId="4" fontId="10" fillId="19" borderId="15" xfId="0" applyNumberFormat="1" applyFont="1" applyFill="1" applyBorder="1" applyAlignment="1">
      <alignment horizontal="center" vertical="center" wrapText="1"/>
    </xf>
    <xf numFmtId="4" fontId="10" fillId="19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10" fillId="19" borderId="2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18" borderId="17" xfId="0" applyNumberFormat="1" applyFill="1" applyBorder="1" applyAlignment="1">
      <alignment/>
    </xf>
    <xf numFmtId="4" fontId="0" fillId="18" borderId="18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0" fillId="19" borderId="25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18" borderId="25" xfId="0" applyNumberFormat="1" applyFill="1" applyBorder="1" applyAlignment="1">
      <alignment/>
    </xf>
    <xf numFmtId="4" fontId="0" fillId="18" borderId="10" xfId="0" applyNumberFormat="1" applyFill="1" applyBorder="1" applyAlignment="1">
      <alignment/>
    </xf>
    <xf numFmtId="4" fontId="0" fillId="18" borderId="12" xfId="0" applyNumberFormat="1" applyFill="1" applyBorder="1" applyAlignment="1">
      <alignment/>
    </xf>
    <xf numFmtId="4" fontId="0" fillId="18" borderId="25" xfId="0" applyNumberFormat="1" applyFill="1" applyBorder="1" applyAlignment="1">
      <alignment/>
    </xf>
    <xf numFmtId="4" fontId="0" fillId="0" borderId="0" xfId="0" applyNumberFormat="1" applyBorder="1" applyAlignment="1">
      <alignment vertical="center"/>
    </xf>
    <xf numFmtId="0" fontId="0" fillId="19" borderId="26" xfId="0" applyFill="1" applyBorder="1" applyAlignment="1" applyProtection="1">
      <alignment vertical="top"/>
      <protection/>
    </xf>
    <xf numFmtId="0" fontId="0" fillId="19" borderId="27" xfId="0" applyFill="1" applyBorder="1" applyAlignment="1" applyProtection="1">
      <alignment vertical="top"/>
      <protection/>
    </xf>
    <xf numFmtId="49" fontId="0" fillId="19" borderId="28" xfId="0" applyNumberFormat="1" applyFill="1" applyBorder="1" applyAlignment="1" applyProtection="1">
      <alignment vertical="top"/>
      <protection/>
    </xf>
    <xf numFmtId="49" fontId="0" fillId="19" borderId="29" xfId="0" applyNumberFormat="1" applyFill="1" applyBorder="1" applyAlignment="1" applyProtection="1">
      <alignment horizontal="left" vertical="top" wrapText="1"/>
      <protection/>
    </xf>
    <xf numFmtId="0" fontId="0" fillId="19" borderId="30" xfId="0" applyFill="1" applyBorder="1" applyAlignment="1" applyProtection="1">
      <alignment horizontal="center" vertical="top" shrinkToFit="1"/>
      <protection/>
    </xf>
    <xf numFmtId="164" fontId="0" fillId="19" borderId="29" xfId="0" applyNumberFormat="1" applyFill="1" applyBorder="1" applyAlignment="1" applyProtection="1">
      <alignment vertical="top"/>
      <protection/>
    </xf>
    <xf numFmtId="0" fontId="2" fillId="0" borderId="31" xfId="0" applyFont="1" applyBorder="1" applyAlignment="1" applyProtection="1">
      <alignment vertical="top"/>
      <protection/>
    </xf>
    <xf numFmtId="0" fontId="2" fillId="0" borderId="23" xfId="0" applyFont="1" applyBorder="1" applyAlignment="1" applyProtection="1">
      <alignment vertical="top"/>
      <protection/>
    </xf>
    <xf numFmtId="0" fontId="2" fillId="0" borderId="13" xfId="0" applyNumberFormat="1" applyFont="1" applyBorder="1" applyAlignment="1" applyProtection="1">
      <alignment horizontal="left" vertical="top"/>
      <protection/>
    </xf>
    <xf numFmtId="0" fontId="2" fillId="0" borderId="23" xfId="0" applyNumberFormat="1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vertical="top" shrinkToFit="1"/>
      <protection/>
    </xf>
    <xf numFmtId="164" fontId="2" fillId="0" borderId="23" xfId="0" applyNumberFormat="1" applyFont="1" applyBorder="1" applyAlignment="1" applyProtection="1">
      <alignment vertical="top" shrinkToFit="1"/>
      <protection/>
    </xf>
    <xf numFmtId="0" fontId="0" fillId="19" borderId="32" xfId="0" applyFill="1" applyBorder="1" applyAlignment="1" applyProtection="1">
      <alignment vertical="top"/>
      <protection/>
    </xf>
    <xf numFmtId="0" fontId="0" fillId="19" borderId="24" xfId="0" applyFill="1" applyBorder="1" applyAlignment="1" applyProtection="1">
      <alignment vertical="top"/>
      <protection/>
    </xf>
    <xf numFmtId="0" fontId="0" fillId="19" borderId="17" xfId="0" applyNumberFormat="1" applyFill="1" applyBorder="1" applyAlignment="1" applyProtection="1">
      <alignment vertical="top"/>
      <protection/>
    </xf>
    <xf numFmtId="0" fontId="0" fillId="19" borderId="24" xfId="0" applyNumberFormat="1" applyFill="1" applyBorder="1" applyAlignment="1" applyProtection="1">
      <alignment horizontal="left" vertical="top" wrapText="1"/>
      <protection/>
    </xf>
    <xf numFmtId="0" fontId="0" fillId="19" borderId="19" xfId="0" applyFill="1" applyBorder="1" applyAlignment="1" applyProtection="1">
      <alignment vertical="top" shrinkToFit="1"/>
      <protection/>
    </xf>
    <xf numFmtId="164" fontId="0" fillId="19" borderId="24" xfId="0" applyNumberFormat="1" applyFill="1" applyBorder="1" applyAlignment="1" applyProtection="1">
      <alignment vertical="top" shrinkToFit="1"/>
      <protection/>
    </xf>
    <xf numFmtId="0" fontId="2" fillId="0" borderId="13" xfId="0" applyNumberFormat="1" applyFont="1" applyBorder="1" applyAlignment="1" applyProtection="1">
      <alignment vertical="top"/>
      <protection/>
    </xf>
    <xf numFmtId="0" fontId="2" fillId="0" borderId="33" xfId="0" applyFont="1" applyBorder="1" applyAlignment="1" applyProtection="1">
      <alignment vertical="top"/>
      <protection/>
    </xf>
    <xf numFmtId="0" fontId="2" fillId="0" borderId="34" xfId="0" applyNumberFormat="1" applyFont="1" applyBorder="1" applyAlignment="1" applyProtection="1">
      <alignment vertical="top"/>
      <protection/>
    </xf>
    <xf numFmtId="0" fontId="2" fillId="0" borderId="35" xfId="0" applyNumberFormat="1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vertical="top" shrinkToFit="1"/>
      <protection/>
    </xf>
    <xf numFmtId="164" fontId="2" fillId="0" borderId="35" xfId="0" applyNumberFormat="1" applyFont="1" applyBorder="1" applyAlignment="1" applyProtection="1">
      <alignment vertical="top" shrinkToFi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 vertical="top"/>
      <protection/>
    </xf>
    <xf numFmtId="0" fontId="0" fillId="0" borderId="38" xfId="0" applyBorder="1" applyAlignment="1" applyProtection="1">
      <alignment vertical="top"/>
      <protection/>
    </xf>
    <xf numFmtId="49" fontId="0" fillId="0" borderId="38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49" fontId="0" fillId="0" borderId="11" xfId="0" applyNumberFormat="1" applyBorder="1" applyAlignment="1" applyProtection="1">
      <alignment vertical="top"/>
      <protection/>
    </xf>
    <xf numFmtId="0" fontId="0" fillId="19" borderId="40" xfId="0" applyFill="1" applyBorder="1" applyAlignment="1" applyProtection="1">
      <alignment vertical="top"/>
      <protection/>
    </xf>
    <xf numFmtId="0" fontId="0" fillId="19" borderId="41" xfId="0" applyFill="1" applyBorder="1" applyAlignment="1" applyProtection="1">
      <alignment vertical="top"/>
      <protection/>
    </xf>
    <xf numFmtId="49" fontId="0" fillId="19" borderId="41" xfId="0" applyNumberForma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vertical="top" wrapText="1"/>
      <protection/>
    </xf>
    <xf numFmtId="0" fontId="0" fillId="19" borderId="42" xfId="0" applyFill="1" applyBorder="1" applyAlignment="1" applyProtection="1">
      <alignment vertical="top"/>
      <protection/>
    </xf>
    <xf numFmtId="0" fontId="0" fillId="19" borderId="29" xfId="0" applyFill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0" fillId="19" borderId="17" xfId="0" applyNumberFormat="1" applyFill="1" applyBorder="1" applyAlignment="1" applyProtection="1">
      <alignment horizontal="left" vertical="top"/>
      <protection/>
    </xf>
    <xf numFmtId="0" fontId="2" fillId="0" borderId="34" xfId="0" applyNumberFormat="1" applyFont="1" applyBorder="1" applyAlignment="1" applyProtection="1">
      <alignment horizontal="left" vertical="top"/>
      <protection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5" xfId="0" applyNumberFormat="1" applyBorder="1" applyAlignment="1">
      <alignment horizontal="center" vertical="center"/>
    </xf>
    <xf numFmtId="0" fontId="0" fillId="19" borderId="43" xfId="0" applyFill="1" applyBorder="1" applyAlignment="1" applyProtection="1">
      <alignment vertical="top"/>
      <protection/>
    </xf>
    <xf numFmtId="49" fontId="0" fillId="19" borderId="44" xfId="0" applyNumberFormat="1" applyFill="1" applyBorder="1" applyAlignment="1" applyProtection="1">
      <alignment vertical="top"/>
      <protection/>
    </xf>
    <xf numFmtId="49" fontId="0" fillId="19" borderId="44" xfId="0" applyNumberFormat="1" applyFill="1" applyBorder="1" applyAlignment="1" applyProtection="1">
      <alignment horizontal="left" vertical="top" wrapText="1"/>
      <protection/>
    </xf>
    <xf numFmtId="0" fontId="0" fillId="19" borderId="44" xfId="0" applyFill="1" applyBorder="1" applyAlignment="1" applyProtection="1">
      <alignment horizontal="center" vertical="top" shrinkToFit="1"/>
      <protection/>
    </xf>
    <xf numFmtId="164" fontId="0" fillId="19" borderId="44" xfId="0" applyNumberFormat="1" applyFill="1" applyBorder="1" applyAlignment="1" applyProtection="1">
      <alignment vertical="top"/>
      <protection/>
    </xf>
    <xf numFmtId="0" fontId="2" fillId="0" borderId="35" xfId="0" applyFont="1" applyBorder="1" applyAlignment="1" applyProtection="1">
      <alignment vertical="top"/>
      <protection/>
    </xf>
    <xf numFmtId="0" fontId="0" fillId="19" borderId="45" xfId="0" applyFill="1" applyBorder="1" applyAlignment="1" applyProtection="1">
      <alignment vertical="top"/>
      <protection/>
    </xf>
    <xf numFmtId="0" fontId="0" fillId="19" borderId="23" xfId="0" applyFill="1" applyBorder="1" applyAlignment="1" applyProtection="1">
      <alignment vertical="top"/>
      <protection/>
    </xf>
    <xf numFmtId="49" fontId="0" fillId="19" borderId="23" xfId="0" applyNumberFormat="1" applyFill="1" applyBorder="1" applyAlignment="1" applyProtection="1">
      <alignment vertical="top"/>
      <protection/>
    </xf>
    <xf numFmtId="49" fontId="0" fillId="19" borderId="23" xfId="0" applyNumberFormat="1" applyFill="1" applyBorder="1" applyAlignment="1" applyProtection="1">
      <alignment horizontal="left" vertical="top" wrapText="1"/>
      <protection/>
    </xf>
    <xf numFmtId="0" fontId="0" fillId="19" borderId="23" xfId="0" applyFill="1" applyBorder="1" applyAlignment="1" applyProtection="1">
      <alignment horizontal="center" vertical="top" shrinkToFit="1"/>
      <protection/>
    </xf>
    <xf numFmtId="164" fontId="0" fillId="19" borderId="23" xfId="0" applyNumberFormat="1" applyFill="1" applyBorder="1" applyAlignment="1" applyProtection="1">
      <alignment vertical="top"/>
      <protection/>
    </xf>
    <xf numFmtId="0" fontId="0" fillId="0" borderId="46" xfId="0" applyBorder="1" applyAlignment="1" applyProtection="1">
      <alignment vertical="top"/>
      <protection/>
    </xf>
    <xf numFmtId="49" fontId="0" fillId="0" borderId="46" xfId="0" applyNumberFormat="1" applyBorder="1" applyAlignment="1" applyProtection="1">
      <alignment vertical="top"/>
      <protection/>
    </xf>
    <xf numFmtId="49" fontId="0" fillId="0" borderId="46" xfId="0" applyNumberFormat="1" applyBorder="1" applyAlignment="1" applyProtection="1">
      <alignment vertical="top" wrapText="1"/>
      <protection/>
    </xf>
    <xf numFmtId="0" fontId="0" fillId="0" borderId="46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4" fontId="0" fillId="0" borderId="14" xfId="0" applyNumberForma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4" fontId="0" fillId="19" borderId="44" xfId="0" applyNumberFormat="1" applyFill="1" applyBorder="1" applyAlignment="1" applyProtection="1">
      <alignment vertical="top"/>
      <protection locked="0"/>
    </xf>
    <xf numFmtId="4" fontId="0" fillId="19" borderId="47" xfId="0" applyNumberFormat="1" applyFill="1" applyBorder="1" applyAlignment="1" applyProtection="1">
      <alignment vertical="top"/>
      <protection locked="0"/>
    </xf>
    <xf numFmtId="4" fontId="0" fillId="19" borderId="28" xfId="0" applyNumberFormat="1" applyFill="1" applyBorder="1" applyAlignment="1" applyProtection="1">
      <alignment vertical="top"/>
      <protection locked="0"/>
    </xf>
    <xf numFmtId="4" fontId="2" fillId="0" borderId="23" xfId="0" applyNumberFormat="1" applyFont="1" applyBorder="1" applyAlignment="1" applyProtection="1">
      <alignment vertical="top" shrinkToFit="1"/>
      <protection locked="0"/>
    </xf>
    <xf numFmtId="4" fontId="0" fillId="19" borderId="17" xfId="0" applyNumberFormat="1" applyFill="1" applyBorder="1" applyAlignment="1" applyProtection="1">
      <alignment vertical="top" shrinkToFit="1"/>
      <protection locked="0"/>
    </xf>
    <xf numFmtId="4" fontId="2" fillId="0" borderId="35" xfId="0" applyNumberFormat="1" applyFont="1" applyBorder="1" applyAlignment="1" applyProtection="1">
      <alignment vertical="top" shrinkToFit="1"/>
      <protection locked="0"/>
    </xf>
    <xf numFmtId="4" fontId="0" fillId="19" borderId="23" xfId="0" applyNumberFormat="1" applyFill="1" applyBorder="1" applyAlignment="1" applyProtection="1">
      <alignment vertical="top"/>
      <protection locked="0"/>
    </xf>
    <xf numFmtId="4" fontId="0" fillId="19" borderId="48" xfId="0" applyNumberFormat="1" applyFill="1" applyBorder="1" applyAlignment="1" applyProtection="1">
      <alignment vertical="top"/>
      <protection locked="0"/>
    </xf>
    <xf numFmtId="0" fontId="0" fillId="0" borderId="46" xfId="0" applyBorder="1" applyAlignment="1" applyProtection="1">
      <alignment vertical="top"/>
      <protection locked="0"/>
    </xf>
    <xf numFmtId="4" fontId="0" fillId="19" borderId="48" xfId="0" applyNumberFormat="1" applyFill="1" applyBorder="1" applyAlignment="1" applyProtection="1">
      <alignment vertical="top"/>
      <protection/>
    </xf>
    <xf numFmtId="4" fontId="0" fillId="19" borderId="49" xfId="0" applyNumberFormat="1" applyFill="1" applyBorder="1" applyAlignment="1" applyProtection="1">
      <alignment vertical="top"/>
      <protection hidden="1"/>
    </xf>
    <xf numFmtId="4" fontId="2" fillId="0" borderId="50" xfId="0" applyNumberFormat="1" applyFont="1" applyBorder="1" applyAlignment="1" applyProtection="1">
      <alignment vertical="top" shrinkToFit="1"/>
      <protection hidden="1"/>
    </xf>
    <xf numFmtId="4" fontId="0" fillId="19" borderId="51" xfId="0" applyNumberFormat="1" applyFill="1" applyBorder="1" applyAlignment="1" applyProtection="1">
      <alignment vertical="top" shrinkToFit="1"/>
      <protection hidden="1"/>
    </xf>
    <xf numFmtId="4" fontId="2" fillId="0" borderId="52" xfId="0" applyNumberFormat="1" applyFont="1" applyBorder="1" applyAlignment="1" applyProtection="1">
      <alignment vertical="top" shrinkToFit="1"/>
      <protection hidden="1"/>
    </xf>
    <xf numFmtId="4" fontId="0" fillId="19" borderId="49" xfId="0" applyNumberFormat="1" applyFill="1" applyBorder="1" applyAlignment="1" applyProtection="1">
      <alignment vertical="top"/>
      <protection/>
    </xf>
    <xf numFmtId="4" fontId="2" fillId="0" borderId="50" xfId="0" applyNumberFormat="1" applyFont="1" applyBorder="1" applyAlignment="1" applyProtection="1">
      <alignment vertical="top" shrinkToFit="1"/>
      <protection/>
    </xf>
    <xf numFmtId="4" fontId="0" fillId="19" borderId="51" xfId="0" applyNumberFormat="1" applyFill="1" applyBorder="1" applyAlignment="1" applyProtection="1">
      <alignment vertical="top" shrinkToFit="1"/>
      <protection/>
    </xf>
    <xf numFmtId="4" fontId="2" fillId="0" borderId="52" xfId="0" applyNumberFormat="1" applyFont="1" applyBorder="1" applyAlignment="1" applyProtection="1">
      <alignment vertical="top" shrinkToFit="1"/>
      <protection/>
    </xf>
    <xf numFmtId="4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17" borderId="21" xfId="0" applyNumberFormat="1" applyFont="1" applyFill="1" applyBorder="1" applyAlignment="1">
      <alignment horizontal="right" vertical="center"/>
    </xf>
    <xf numFmtId="4" fontId="1" fillId="17" borderId="53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18" borderId="10" xfId="0" applyNumberFormat="1" applyFill="1" applyBorder="1" applyAlignment="1">
      <alignment/>
    </xf>
    <xf numFmtId="4" fontId="0" fillId="18" borderId="11" xfId="0" applyNumberFormat="1" applyFill="1" applyBorder="1" applyAlignment="1">
      <alignment/>
    </xf>
    <xf numFmtId="4" fontId="0" fillId="18" borderId="12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3" fillId="0" borderId="23" xfId="0" applyNumberFormat="1" applyFont="1" applyBorder="1" applyAlignment="1" applyProtection="1">
      <alignment horizontal="left" vertical="top" wrapText="1"/>
      <protection/>
    </xf>
    <xf numFmtId="0" fontId="3" fillId="0" borderId="14" xfId="0" applyNumberFormat="1" applyFont="1" applyBorder="1" applyAlignment="1" applyProtection="1">
      <alignment vertical="top" wrapText="1" shrinkToFit="1"/>
      <protection/>
    </xf>
    <xf numFmtId="164" fontId="3" fillId="0" borderId="14" xfId="0" applyNumberFormat="1" applyFont="1" applyBorder="1" applyAlignment="1" applyProtection="1">
      <alignment vertical="top" wrapText="1" shrinkToFit="1"/>
      <protection/>
    </xf>
    <xf numFmtId="4" fontId="3" fillId="0" borderId="14" xfId="0" applyNumberFormat="1" applyFont="1" applyBorder="1" applyAlignment="1" applyProtection="1">
      <alignment vertical="top" wrapText="1" shrinkToFit="1"/>
      <protection/>
    </xf>
    <xf numFmtId="4" fontId="3" fillId="0" borderId="55" xfId="0" applyNumberFormat="1" applyFont="1" applyBorder="1" applyAlignment="1" applyProtection="1">
      <alignment vertical="top" wrapText="1" shrinkToFit="1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wrapText="1"/>
      <protection/>
    </xf>
    <xf numFmtId="49" fontId="0" fillId="0" borderId="38" xfId="0" applyNumberFormat="1" applyBorder="1" applyAlignment="1" applyProtection="1">
      <alignment vertical="top" wrapText="1" shrinkToFit="1"/>
      <protection/>
    </xf>
    <xf numFmtId="49" fontId="0" fillId="0" borderId="38" xfId="0" applyNumberFormat="1" applyBorder="1" applyAlignment="1" applyProtection="1">
      <alignment vertical="top" shrinkToFit="1"/>
      <protection/>
    </xf>
    <xf numFmtId="49" fontId="0" fillId="0" borderId="56" xfId="0" applyNumberFormat="1" applyBorder="1" applyAlignment="1" applyProtection="1">
      <alignment vertical="top" shrinkToFit="1"/>
      <protection/>
    </xf>
    <xf numFmtId="49" fontId="0" fillId="0" borderId="11" xfId="0" applyNumberFormat="1" applyBorder="1" applyAlignment="1" applyProtection="1">
      <alignment vertical="top" wrapText="1" shrinkToFit="1"/>
      <protection/>
    </xf>
    <xf numFmtId="49" fontId="0" fillId="0" borderId="11" xfId="0" applyNumberFormat="1" applyBorder="1" applyAlignment="1" applyProtection="1">
      <alignment vertical="top" shrinkToFit="1"/>
      <protection/>
    </xf>
    <xf numFmtId="49" fontId="0" fillId="0" borderId="57" xfId="0" applyNumberFormat="1" applyBorder="1" applyAlignment="1" applyProtection="1">
      <alignment vertical="top" shrinkToFit="1"/>
      <protection/>
    </xf>
    <xf numFmtId="49" fontId="0" fillId="19" borderId="41" xfId="0" applyNumberFormat="1" applyFill="1" applyBorder="1" applyAlignment="1" applyProtection="1">
      <alignment vertical="top" wrapText="1" shrinkToFit="1"/>
      <protection/>
    </xf>
    <xf numFmtId="49" fontId="0" fillId="19" borderId="41" xfId="0" applyNumberFormat="1" applyFill="1" applyBorder="1" applyAlignment="1" applyProtection="1">
      <alignment vertical="top" shrinkToFit="1"/>
      <protection/>
    </xf>
    <xf numFmtId="49" fontId="0" fillId="19" borderId="58" xfId="0" applyNumberFormat="1" applyFill="1" applyBorder="1" applyAlignment="1" applyProtection="1">
      <alignment vertical="top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zoomScalePageLayoutView="0" workbookViewId="0" topLeftCell="B1">
      <selection activeCell="B43" sqref="B43"/>
    </sheetView>
  </sheetViews>
  <sheetFormatPr defaultColWidth="9.140625" defaultRowHeight="12.75"/>
  <cols>
    <col min="1" max="1" width="0.5625" style="0" hidden="1" customWidth="1"/>
    <col min="4" max="4" width="13.421875" style="0" customWidth="1"/>
    <col min="5" max="5" width="12.140625" style="0" customWidth="1"/>
    <col min="6" max="6" width="11.421875" style="0" customWidth="1"/>
    <col min="7" max="7" width="15.421875" style="2" bestFit="1" customWidth="1"/>
    <col min="8" max="8" width="13.57421875" style="0" customWidth="1"/>
    <col min="9" max="9" width="15.421875" style="2" bestFit="1" customWidth="1"/>
    <col min="10" max="10" width="11.28125" style="2" customWidth="1"/>
    <col min="11" max="11" width="10.7109375" style="0" customWidth="1"/>
    <col min="12" max="14" width="11.7109375" style="0" bestFit="1" customWidth="1"/>
    <col min="15" max="15" width="10.7109375" style="0" customWidth="1"/>
  </cols>
  <sheetData>
    <row r="1" ht="12" customHeight="1"/>
    <row r="2" spans="2:11" ht="17.25" customHeight="1">
      <c r="B2" s="3"/>
      <c r="C2" s="170" t="s">
        <v>227</v>
      </c>
      <c r="D2" s="171"/>
      <c r="E2" s="5"/>
      <c r="F2" s="4"/>
      <c r="G2" s="6"/>
      <c r="H2" s="7" t="s">
        <v>172</v>
      </c>
      <c r="I2" s="8">
        <f ca="1">TODAY()</f>
        <v>42650</v>
      </c>
      <c r="K2" s="3"/>
    </row>
    <row r="3" spans="3:4" ht="12.75" customHeight="1">
      <c r="C3" s="9"/>
      <c r="D3" s="1" t="s">
        <v>173</v>
      </c>
    </row>
    <row r="4" ht="14.25" customHeight="1"/>
    <row r="5" spans="2:17" ht="13.5" customHeight="1">
      <c r="B5" s="201" t="s">
        <v>174</v>
      </c>
      <c r="C5" s="201"/>
      <c r="D5" s="10"/>
      <c r="E5" s="175" t="s">
        <v>230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5:11" ht="15.75">
      <c r="E6" s="172" t="s">
        <v>229</v>
      </c>
      <c r="F6" s="173"/>
      <c r="G6" s="174"/>
      <c r="H6" s="173"/>
      <c r="I6" s="174"/>
      <c r="J6" s="174"/>
      <c r="K6" s="173"/>
    </row>
    <row r="8" spans="2:11" ht="25.5" customHeight="1">
      <c r="B8" s="202" t="s">
        <v>175</v>
      </c>
      <c r="C8" s="202"/>
      <c r="D8" s="11" t="s">
        <v>176</v>
      </c>
      <c r="H8" s="12" t="s">
        <v>177</v>
      </c>
      <c r="I8" s="13" t="s">
        <v>178</v>
      </c>
      <c r="J8" s="14"/>
      <c r="K8" s="14"/>
    </row>
    <row r="9" spans="4:11" ht="12.75">
      <c r="D9" s="11" t="s">
        <v>179</v>
      </c>
      <c r="H9" s="12" t="s">
        <v>180</v>
      </c>
      <c r="I9" s="13" t="s">
        <v>181</v>
      </c>
      <c r="J9" s="14"/>
      <c r="K9" s="14"/>
    </row>
    <row r="10" spans="3:10" ht="12" customHeight="1">
      <c r="C10" s="15" t="s">
        <v>182</v>
      </c>
      <c r="D10" s="11" t="s">
        <v>183</v>
      </c>
      <c r="J10" s="12"/>
    </row>
    <row r="11" spans="3:10" ht="12" customHeight="1">
      <c r="C11" s="12"/>
      <c r="D11" s="14"/>
      <c r="J11" s="12"/>
    </row>
    <row r="12" spans="2:11" ht="12.75" customHeight="1">
      <c r="B12" s="202" t="s">
        <v>184</v>
      </c>
      <c r="C12" s="202"/>
      <c r="D12" s="14"/>
      <c r="H12" s="12" t="s">
        <v>177</v>
      </c>
      <c r="J12" s="14"/>
      <c r="K12" s="14"/>
    </row>
    <row r="13" spans="4:11" ht="12.75">
      <c r="D13" s="14"/>
      <c r="H13" s="12" t="s">
        <v>180</v>
      </c>
      <c r="J13" s="14"/>
      <c r="K13" s="14"/>
    </row>
    <row r="14" spans="3:10" ht="12.75">
      <c r="C14" s="12"/>
      <c r="D14" s="14"/>
      <c r="H14" s="12"/>
      <c r="J14" s="14"/>
    </row>
    <row r="15" spans="2:10" ht="24.75" customHeight="1">
      <c r="B15" s="203" t="s">
        <v>185</v>
      </c>
      <c r="C15" s="203"/>
      <c r="D15" s="203"/>
      <c r="H15" s="16" t="s">
        <v>186</v>
      </c>
      <c r="J15" s="12"/>
    </row>
    <row r="16" spans="7:10" ht="12.75" customHeight="1">
      <c r="G16" s="17"/>
      <c r="J16" s="12"/>
    </row>
    <row r="17" spans="3:15" ht="22.5" customHeight="1">
      <c r="C17" s="16" t="s">
        <v>187</v>
      </c>
      <c r="H17" s="16" t="s">
        <v>187</v>
      </c>
      <c r="K17" s="84"/>
      <c r="L17" s="84"/>
      <c r="M17" s="84"/>
      <c r="N17" s="84"/>
      <c r="O17" s="84"/>
    </row>
    <row r="18" spans="11:15" ht="19.5" customHeight="1">
      <c r="K18" s="84"/>
      <c r="L18" s="84"/>
      <c r="M18" s="84"/>
      <c r="N18" s="84"/>
      <c r="O18" s="84"/>
    </row>
    <row r="19" spans="2:15" ht="13.5" customHeight="1">
      <c r="B19" s="18"/>
      <c r="C19" s="19"/>
      <c r="D19" s="19"/>
      <c r="E19" s="20"/>
      <c r="F19" s="21"/>
      <c r="G19" s="22"/>
      <c r="H19" s="23"/>
      <c r="I19" s="22"/>
      <c r="J19" s="24" t="s">
        <v>188</v>
      </c>
      <c r="K19" s="85"/>
      <c r="L19" s="84"/>
      <c r="M19" s="84"/>
      <c r="N19" s="84"/>
      <c r="O19" s="84"/>
    </row>
    <row r="20" spans="2:15" ht="15" customHeight="1">
      <c r="B20" s="25" t="s">
        <v>189</v>
      </c>
      <c r="C20" s="26"/>
      <c r="D20" s="27">
        <v>15</v>
      </c>
      <c r="E20" s="28" t="s">
        <v>190</v>
      </c>
      <c r="F20" s="29"/>
      <c r="G20" s="30"/>
      <c r="H20" s="30"/>
      <c r="I20" s="209">
        <f>F36</f>
        <v>0</v>
      </c>
      <c r="J20" s="210"/>
      <c r="K20" s="86"/>
      <c r="L20" s="84"/>
      <c r="M20" s="84"/>
      <c r="N20" s="84"/>
      <c r="O20" s="84"/>
    </row>
    <row r="21" spans="2:15" ht="12.75">
      <c r="B21" s="25" t="s">
        <v>191</v>
      </c>
      <c r="C21" s="26"/>
      <c r="D21" s="27">
        <f>SazbaDPH1</f>
        <v>15</v>
      </c>
      <c r="E21" s="28" t="s">
        <v>190</v>
      </c>
      <c r="F21" s="31"/>
      <c r="G21" s="32"/>
      <c r="H21" s="32"/>
      <c r="I21" s="211">
        <v>0</v>
      </c>
      <c r="J21" s="212"/>
      <c r="K21" s="87"/>
      <c r="L21" s="84"/>
      <c r="M21" s="84"/>
      <c r="N21" s="84"/>
      <c r="O21" s="84"/>
    </row>
    <row r="22" spans="2:15" ht="12.75">
      <c r="B22" s="25" t="s">
        <v>189</v>
      </c>
      <c r="C22" s="26"/>
      <c r="D22" s="27">
        <v>21</v>
      </c>
      <c r="E22" s="28" t="s">
        <v>190</v>
      </c>
      <c r="F22" s="31"/>
      <c r="G22" s="32"/>
      <c r="H22" s="32"/>
      <c r="I22" s="211">
        <f>G36</f>
        <v>0</v>
      </c>
      <c r="J22" s="212"/>
      <c r="K22" s="87"/>
      <c r="L22" s="84"/>
      <c r="M22" s="84"/>
      <c r="N22" s="84"/>
      <c r="O22" s="84"/>
    </row>
    <row r="23" spans="2:15" ht="13.5" thickBot="1">
      <c r="B23" s="33" t="s">
        <v>191</v>
      </c>
      <c r="C23" s="34"/>
      <c r="D23" s="35">
        <f>SazbaDPH2</f>
        <v>21</v>
      </c>
      <c r="E23" s="36" t="s">
        <v>190</v>
      </c>
      <c r="F23" s="37"/>
      <c r="G23" s="38"/>
      <c r="H23" s="38"/>
      <c r="I23" s="213">
        <f>G36*0.21</f>
        <v>0</v>
      </c>
      <c r="J23" s="214"/>
      <c r="K23" s="87"/>
      <c r="L23" s="84"/>
      <c r="M23" s="84"/>
      <c r="N23" s="84"/>
      <c r="O23" s="84"/>
    </row>
    <row r="24" spans="2:16" ht="16.5" thickBot="1">
      <c r="B24" s="39" t="s">
        <v>192</v>
      </c>
      <c r="C24" s="40"/>
      <c r="D24" s="40"/>
      <c r="E24" s="41"/>
      <c r="F24" s="42"/>
      <c r="G24" s="43"/>
      <c r="H24" s="43"/>
      <c r="I24" s="204">
        <f>I22+I23</f>
        <v>0</v>
      </c>
      <c r="J24" s="205"/>
      <c r="K24" s="89"/>
      <c r="L24" s="88"/>
      <c r="M24" s="88"/>
      <c r="N24" s="88"/>
      <c r="O24" s="88"/>
      <c r="P24" s="83"/>
    </row>
    <row r="25" spans="11:16" ht="12.75">
      <c r="K25" s="84"/>
      <c r="L25" s="90"/>
      <c r="M25" s="91"/>
      <c r="N25" s="90"/>
      <c r="O25" s="90"/>
      <c r="P25" s="83"/>
    </row>
    <row r="26" spans="11:16" ht="13.5" customHeight="1">
      <c r="K26" s="84"/>
      <c r="L26" s="90"/>
      <c r="M26" s="91"/>
      <c r="N26" s="90"/>
      <c r="O26" s="90"/>
      <c r="P26" s="83"/>
    </row>
    <row r="27" spans="2:16" ht="18">
      <c r="B27" s="44" t="s">
        <v>193</v>
      </c>
      <c r="C27" s="45"/>
      <c r="D27" s="45"/>
      <c r="E27" s="45"/>
      <c r="F27" s="45"/>
      <c r="G27" s="45"/>
      <c r="H27" s="45"/>
      <c r="I27" s="45"/>
      <c r="J27" s="45"/>
      <c r="K27" s="84"/>
      <c r="L27" s="90"/>
      <c r="M27" s="91"/>
      <c r="N27" s="90"/>
      <c r="O27" s="90"/>
      <c r="P27" s="83"/>
    </row>
    <row r="28" spans="11:16" ht="12.75">
      <c r="K28" s="84"/>
      <c r="L28" s="90"/>
      <c r="M28" s="91"/>
      <c r="N28" s="90"/>
      <c r="O28" s="90"/>
      <c r="P28" s="83"/>
    </row>
    <row r="29" spans="1:16" ht="25.5">
      <c r="A29" s="46"/>
      <c r="B29" s="47" t="s">
        <v>194</v>
      </c>
      <c r="C29" s="48"/>
      <c r="D29" s="48"/>
      <c r="E29" s="49"/>
      <c r="F29" s="50" t="str">
        <f>CONCATENATE("Základ DPH ",SazbaDPH1," %")</f>
        <v>Základ DPH 15 %</v>
      </c>
      <c r="G29" s="92" t="str">
        <f>CONCATENATE("Základ DPH ",SazbaDPH2," %")</f>
        <v>Základ DPH 21 %</v>
      </c>
      <c r="H29" s="92" t="s">
        <v>195</v>
      </c>
      <c r="I29" s="92" t="s">
        <v>192</v>
      </c>
      <c r="J29" s="92" t="s">
        <v>190</v>
      </c>
      <c r="K29" s="84"/>
      <c r="L29" s="90"/>
      <c r="M29" s="91"/>
      <c r="N29" s="90"/>
      <c r="O29" s="90"/>
      <c r="P29" s="83"/>
    </row>
    <row r="30" spans="1:16" ht="12.75">
      <c r="A30" s="46"/>
      <c r="B30" s="51" t="s">
        <v>4</v>
      </c>
      <c r="C30" s="52" t="s">
        <v>5</v>
      </c>
      <c r="D30" s="52"/>
      <c r="E30" s="52"/>
      <c r="F30" s="53">
        <v>0</v>
      </c>
      <c r="G30" s="81">
        <f>SUM('J1'!H8:H17,'J1'!H19:H21,'J1'!H24:H26,'J1'!H28:H38,'J1'!H40)</f>
        <v>0</v>
      </c>
      <c r="H30" s="53">
        <f aca="true" t="shared" si="0" ref="H30:H35">G30*0.21</f>
        <v>0</v>
      </c>
      <c r="I30" s="81">
        <f aca="true" t="shared" si="1" ref="I30:I35">G30*1.21</f>
        <v>0</v>
      </c>
      <c r="J30" s="57">
        <f aca="true" t="shared" si="2" ref="J30:J35">IF(CelkemObjekty=0,"",I30/CelkemObjekty*100)</f>
      </c>
      <c r="K30" s="84"/>
      <c r="L30" s="90"/>
      <c r="M30" s="91"/>
      <c r="N30" s="90"/>
      <c r="O30" s="90"/>
      <c r="P30" s="83"/>
    </row>
    <row r="31" spans="1:16" ht="12.75">
      <c r="A31" s="46"/>
      <c r="B31" s="46" t="s">
        <v>94</v>
      </c>
      <c r="C31" s="55" t="s">
        <v>95</v>
      </c>
      <c r="D31" s="55"/>
      <c r="E31" s="55"/>
      <c r="F31" s="56">
        <v>0</v>
      </c>
      <c r="G31" s="93">
        <f>SUM('J2'!H8:H17,'J2'!H19:H21,'J2'!H24:H26,'J2'!H28:H38,'J2'!H40)</f>
        <v>0</v>
      </c>
      <c r="H31" s="56">
        <f t="shared" si="0"/>
        <v>0</v>
      </c>
      <c r="I31" s="81">
        <f t="shared" si="1"/>
        <v>0</v>
      </c>
      <c r="J31" s="57">
        <f t="shared" si="2"/>
      </c>
      <c r="K31" s="84"/>
      <c r="L31" s="88"/>
      <c r="M31" s="88"/>
      <c r="N31" s="88"/>
      <c r="O31" s="88"/>
      <c r="P31" s="83"/>
    </row>
    <row r="32" spans="1:15" ht="12.75">
      <c r="A32" s="46"/>
      <c r="B32" s="46" t="s">
        <v>101</v>
      </c>
      <c r="C32" s="55" t="s">
        <v>102</v>
      </c>
      <c r="D32" s="55"/>
      <c r="E32" s="55"/>
      <c r="F32" s="56">
        <v>0</v>
      </c>
      <c r="G32" s="93">
        <f>SUM('J3'!H8:H17,'J3'!H19:H22,'J3'!H25:H27,'J3'!H29:H39,'J3'!H41)</f>
        <v>0</v>
      </c>
      <c r="H32" s="56">
        <f t="shared" si="0"/>
        <v>0</v>
      </c>
      <c r="I32" s="81">
        <f t="shared" si="1"/>
        <v>0</v>
      </c>
      <c r="J32" s="57">
        <f t="shared" si="2"/>
      </c>
      <c r="K32" s="84"/>
      <c r="L32" s="84"/>
      <c r="M32" s="84"/>
      <c r="N32" s="84"/>
      <c r="O32" s="84"/>
    </row>
    <row r="33" spans="1:15" ht="12.75">
      <c r="A33" s="46"/>
      <c r="B33" s="46" t="s">
        <v>103</v>
      </c>
      <c r="C33" s="55" t="s">
        <v>104</v>
      </c>
      <c r="D33" s="55"/>
      <c r="E33" s="55"/>
      <c r="F33" s="56">
        <v>0</v>
      </c>
      <c r="G33" s="93">
        <f>SUM('J1-J3'!H7,'J1-J3'!H10,'J1-J3'!H12,'J1-J3'!H14,'J1-J3'!H23,'J1-J3'!H26,'J1-J3'!H29,'J1-J3'!H33)</f>
        <v>0</v>
      </c>
      <c r="H33" s="56">
        <f t="shared" si="0"/>
        <v>0</v>
      </c>
      <c r="I33" s="81">
        <f t="shared" si="1"/>
        <v>0</v>
      </c>
      <c r="J33" s="57">
        <f t="shared" si="2"/>
      </c>
      <c r="K33" s="84"/>
      <c r="L33" s="84"/>
      <c r="M33" s="84"/>
      <c r="N33" s="84"/>
      <c r="O33" s="84"/>
    </row>
    <row r="34" spans="1:15" ht="12.75">
      <c r="A34" s="46"/>
      <c r="B34" s="46" t="s">
        <v>142</v>
      </c>
      <c r="C34" s="55" t="s">
        <v>143</v>
      </c>
      <c r="D34" s="55"/>
      <c r="E34" s="55"/>
      <c r="F34" s="56">
        <v>0</v>
      </c>
      <c r="G34" s="93">
        <f>SUM('Sanační monitoring'!H8:H14)</f>
        <v>0</v>
      </c>
      <c r="H34" s="56">
        <f t="shared" si="0"/>
        <v>0</v>
      </c>
      <c r="I34" s="81">
        <f t="shared" si="1"/>
        <v>0</v>
      </c>
      <c r="J34" s="57">
        <f t="shared" si="2"/>
      </c>
      <c r="K34" s="84"/>
      <c r="L34" s="84"/>
      <c r="M34" s="84"/>
      <c r="N34" s="84"/>
      <c r="O34" s="84"/>
    </row>
    <row r="35" spans="1:15" ht="12.75">
      <c r="A35" s="46"/>
      <c r="B35" s="46" t="s">
        <v>148</v>
      </c>
      <c r="C35" s="55" t="s">
        <v>149</v>
      </c>
      <c r="D35" s="55"/>
      <c r="E35" s="55"/>
      <c r="F35" s="56">
        <v>0</v>
      </c>
      <c r="G35" s="93">
        <f>SUM('Sled řízení prací'!H8:H14)</f>
        <v>0</v>
      </c>
      <c r="H35" s="56">
        <f t="shared" si="0"/>
        <v>0</v>
      </c>
      <c r="I35" s="81">
        <f t="shared" si="1"/>
        <v>0</v>
      </c>
      <c r="J35" s="57">
        <f t="shared" si="2"/>
      </c>
      <c r="K35" s="84"/>
      <c r="L35" s="84"/>
      <c r="M35" s="84"/>
      <c r="N35" s="84"/>
      <c r="O35" s="84"/>
    </row>
    <row r="36" spans="1:10" ht="12.75">
      <c r="A36" s="46"/>
      <c r="B36" s="215" t="s">
        <v>196</v>
      </c>
      <c r="C36" s="216"/>
      <c r="D36" s="216"/>
      <c r="E36" s="217"/>
      <c r="F36" s="94">
        <f>SUM(F30:F35)</f>
        <v>0</v>
      </c>
      <c r="G36" s="95">
        <f>SUM(G30:G35)</f>
        <v>0</v>
      </c>
      <c r="H36" s="94">
        <f>SUM(H30:H35)</f>
        <v>0</v>
      </c>
      <c r="I36" s="96">
        <f>SUM(I30:I35)</f>
        <v>0</v>
      </c>
      <c r="J36" s="97">
        <f>SUM(J30:J35)</f>
        <v>0</v>
      </c>
    </row>
    <row r="39" ht="15.75">
      <c r="B39" s="64" t="s">
        <v>197</v>
      </c>
    </row>
    <row r="41" spans="1:11" ht="25.5" customHeight="1">
      <c r="A41" s="65"/>
      <c r="B41" s="66" t="s">
        <v>198</v>
      </c>
      <c r="C41" s="67" t="s">
        <v>199</v>
      </c>
      <c r="D41" s="67"/>
      <c r="E41" s="67"/>
      <c r="F41" s="50" t="str">
        <f>CONCATENATE("Základ DPH ",SazbaDPH1," %")</f>
        <v>Základ DPH 15 %</v>
      </c>
      <c r="G41" s="50" t="str">
        <f>CONCATENATE("Základ DPH ",SazbaDPH2," %")</f>
        <v>Základ DPH 21 %</v>
      </c>
      <c r="H41" s="50" t="s">
        <v>195</v>
      </c>
      <c r="I41" s="92" t="s">
        <v>192</v>
      </c>
      <c r="J41" s="50" t="s">
        <v>190</v>
      </c>
      <c r="K41" s="68"/>
    </row>
    <row r="42" spans="1:10" ht="12.75">
      <c r="A42" s="46"/>
      <c r="B42" s="51" t="s">
        <v>4</v>
      </c>
      <c r="C42" s="52" t="s">
        <v>209</v>
      </c>
      <c r="D42" s="52"/>
      <c r="E42" s="52"/>
      <c r="F42" s="53">
        <v>0</v>
      </c>
      <c r="G42" s="54">
        <f aca="true" t="shared" si="3" ref="G42:G47">G30</f>
        <v>0</v>
      </c>
      <c r="H42" s="53">
        <f aca="true" t="shared" si="4" ref="H42:H47">G42*0.21</f>
        <v>0</v>
      </c>
      <c r="I42" s="81">
        <f aca="true" t="shared" si="5" ref="I42:I47">G42*1.21</f>
        <v>0</v>
      </c>
      <c r="J42" s="54">
        <f aca="true" t="shared" si="6" ref="J42:J47">IF(CelkemObjekty=0,"",I42/CelkemObjekty*100)</f>
      </c>
    </row>
    <row r="43" spans="1:10" ht="12.75">
      <c r="A43" s="46"/>
      <c r="B43" s="46" t="s">
        <v>94</v>
      </c>
      <c r="C43" s="55" t="s">
        <v>95</v>
      </c>
      <c r="D43" s="55"/>
      <c r="E43" s="55"/>
      <c r="F43" s="56">
        <v>0</v>
      </c>
      <c r="G43" s="57">
        <f t="shared" si="3"/>
        <v>0</v>
      </c>
      <c r="H43" s="56">
        <f t="shared" si="4"/>
        <v>0</v>
      </c>
      <c r="I43" s="81">
        <f t="shared" si="5"/>
        <v>0</v>
      </c>
      <c r="J43" s="57">
        <f t="shared" si="6"/>
      </c>
    </row>
    <row r="44" spans="1:10" ht="12.75">
      <c r="A44" s="46"/>
      <c r="B44" s="46" t="s">
        <v>101</v>
      </c>
      <c r="C44" s="55" t="s">
        <v>102</v>
      </c>
      <c r="D44" s="55"/>
      <c r="E44" s="55"/>
      <c r="F44" s="56">
        <v>0</v>
      </c>
      <c r="G44" s="57">
        <f t="shared" si="3"/>
        <v>0</v>
      </c>
      <c r="H44" s="56">
        <f t="shared" si="4"/>
        <v>0</v>
      </c>
      <c r="I44" s="81">
        <f t="shared" si="5"/>
        <v>0</v>
      </c>
      <c r="J44" s="57">
        <f t="shared" si="6"/>
      </c>
    </row>
    <row r="45" spans="1:10" ht="12.75">
      <c r="A45" s="46"/>
      <c r="B45" s="46" t="s">
        <v>103</v>
      </c>
      <c r="C45" s="55" t="s">
        <v>104</v>
      </c>
      <c r="D45" s="55"/>
      <c r="E45" s="55"/>
      <c r="F45" s="56">
        <v>0</v>
      </c>
      <c r="G45" s="57">
        <f t="shared" si="3"/>
        <v>0</v>
      </c>
      <c r="H45" s="56">
        <f t="shared" si="4"/>
        <v>0</v>
      </c>
      <c r="I45" s="81">
        <f t="shared" si="5"/>
        <v>0</v>
      </c>
      <c r="J45" s="57">
        <f t="shared" si="6"/>
      </c>
    </row>
    <row r="46" spans="1:10" ht="12.75">
      <c r="A46" s="46"/>
      <c r="B46" s="46" t="s">
        <v>142</v>
      </c>
      <c r="C46" s="55" t="s">
        <v>143</v>
      </c>
      <c r="D46" s="55"/>
      <c r="E46" s="55"/>
      <c r="F46" s="56">
        <v>0</v>
      </c>
      <c r="G46" s="57">
        <f t="shared" si="3"/>
        <v>0</v>
      </c>
      <c r="H46" s="56">
        <f t="shared" si="4"/>
        <v>0</v>
      </c>
      <c r="I46" s="81">
        <f t="shared" si="5"/>
        <v>0</v>
      </c>
      <c r="J46" s="57">
        <f t="shared" si="6"/>
      </c>
    </row>
    <row r="47" spans="1:10" ht="12.75">
      <c r="A47" s="46"/>
      <c r="B47" s="58" t="s">
        <v>148</v>
      </c>
      <c r="C47" s="59" t="s">
        <v>149</v>
      </c>
      <c r="D47" s="59"/>
      <c r="E47" s="59"/>
      <c r="F47" s="60">
        <v>0</v>
      </c>
      <c r="G47" s="61">
        <f t="shared" si="3"/>
        <v>0</v>
      </c>
      <c r="H47" s="56">
        <f t="shared" si="4"/>
        <v>0</v>
      </c>
      <c r="I47" s="81">
        <f t="shared" si="5"/>
        <v>0</v>
      </c>
      <c r="J47" s="61">
        <f t="shared" si="6"/>
      </c>
    </row>
    <row r="48" spans="1:10" ht="12.75">
      <c r="A48" s="46"/>
      <c r="B48" s="215" t="s">
        <v>196</v>
      </c>
      <c r="C48" s="216"/>
      <c r="D48" s="216"/>
      <c r="E48" s="217"/>
      <c r="F48" s="62">
        <f>SUM(F42:F47)</f>
        <v>0</v>
      </c>
      <c r="G48" s="63">
        <f>SUM(G42:G47)</f>
        <v>0</v>
      </c>
      <c r="H48" s="94">
        <f>SUM(H42:H47)</f>
        <v>0</v>
      </c>
      <c r="I48" s="97">
        <f>SUM(I42:I47)</f>
        <v>0</v>
      </c>
      <c r="J48" s="63">
        <f>SUM(J42:J47)</f>
        <v>0</v>
      </c>
    </row>
    <row r="51" spans="2:15" ht="15.75">
      <c r="B51" s="64" t="s">
        <v>200</v>
      </c>
      <c r="L51" s="83"/>
      <c r="M51" s="83"/>
      <c r="N51" s="83"/>
      <c r="O51" s="83"/>
    </row>
    <row r="52" spans="12:15" ht="12.75">
      <c r="L52" s="83"/>
      <c r="M52" s="83"/>
      <c r="N52" s="83"/>
      <c r="O52" s="83"/>
    </row>
    <row r="53" spans="1:15" ht="25.5" customHeight="1">
      <c r="A53" s="69"/>
      <c r="B53" s="70" t="s">
        <v>198</v>
      </c>
      <c r="C53" s="71" t="s">
        <v>199</v>
      </c>
      <c r="D53" s="71"/>
      <c r="E53" s="71"/>
      <c r="F53" s="72" t="s">
        <v>201</v>
      </c>
      <c r="G53" s="72" t="s">
        <v>202</v>
      </c>
      <c r="H53" s="72" t="s">
        <v>203</v>
      </c>
      <c r="I53" s="72" t="s">
        <v>204</v>
      </c>
      <c r="J53" s="72" t="s">
        <v>190</v>
      </c>
      <c r="L53" s="83"/>
      <c r="M53" s="83"/>
      <c r="N53" s="83"/>
      <c r="O53" s="83"/>
    </row>
    <row r="54" spans="1:15" ht="15.75" customHeight="1">
      <c r="A54" s="73"/>
      <c r="B54" s="74" t="s">
        <v>4</v>
      </c>
      <c r="C54" s="208" t="s">
        <v>16</v>
      </c>
      <c r="D54" s="208"/>
      <c r="E54" s="208"/>
      <c r="F54" s="75" t="s">
        <v>205</v>
      </c>
      <c r="G54" s="75"/>
      <c r="H54" s="75"/>
      <c r="I54" s="75">
        <f>'J1'!H7+'J2'!H7+'J3'!H7+'J1-J3'!H7+'J1-J3'!H12</f>
        <v>0</v>
      </c>
      <c r="J54" s="75">
        <f>IF(I64=0,"",I54/I64*100)</f>
      </c>
      <c r="L54" s="83"/>
      <c r="M54" s="98"/>
      <c r="N54" s="98">
        <f>IF(M64=0,"",M54/M64*100)</f>
      </c>
      <c r="O54" s="83"/>
    </row>
    <row r="55" spans="1:15" ht="15" customHeight="1">
      <c r="A55" s="73"/>
      <c r="B55" s="73" t="s">
        <v>101</v>
      </c>
      <c r="C55" s="206" t="s">
        <v>108</v>
      </c>
      <c r="D55" s="206"/>
      <c r="E55" s="206"/>
      <c r="F55" s="76" t="s">
        <v>205</v>
      </c>
      <c r="G55" s="76"/>
      <c r="H55" s="76"/>
      <c r="I55" s="76">
        <f>'J1-J3'!H10+'J1-J3'!H14</f>
        <v>0</v>
      </c>
      <c r="J55" s="76">
        <f>IF(I64=0,"",I55/I64*100)</f>
      </c>
      <c r="L55" s="83"/>
      <c r="M55" s="98"/>
      <c r="N55" s="98">
        <f>IF(M64=0,"",M55/M64*100)</f>
      </c>
      <c r="O55" s="83"/>
    </row>
    <row r="56" spans="1:15" ht="17.25" customHeight="1">
      <c r="A56" s="73"/>
      <c r="B56" s="73" t="s">
        <v>123</v>
      </c>
      <c r="C56" s="206" t="s">
        <v>124</v>
      </c>
      <c r="D56" s="206"/>
      <c r="E56" s="206"/>
      <c r="F56" s="76" t="s">
        <v>205</v>
      </c>
      <c r="G56" s="76"/>
      <c r="H56" s="76"/>
      <c r="I56" s="76">
        <f>'J1-J3'!H23</f>
        <v>0</v>
      </c>
      <c r="J56" s="76">
        <f>IF(I64=0,"",I56/I64*100)</f>
      </c>
      <c r="L56" s="83"/>
      <c r="M56" s="98"/>
      <c r="N56" s="98">
        <f>IF(M64=0,"",M56/M64*100)</f>
      </c>
      <c r="O56" s="83"/>
    </row>
    <row r="57" spans="1:15" ht="15.75" customHeight="1">
      <c r="A57" s="73"/>
      <c r="B57" s="73" t="s">
        <v>45</v>
      </c>
      <c r="C57" s="206" t="s">
        <v>46</v>
      </c>
      <c r="D57" s="206"/>
      <c r="E57" s="206"/>
      <c r="F57" s="76" t="s">
        <v>205</v>
      </c>
      <c r="G57" s="76"/>
      <c r="H57" s="76"/>
      <c r="I57" s="76">
        <f>'J1'!H23+'J2'!H23+'J3'!H24+'J1-J3'!H26</f>
        <v>0</v>
      </c>
      <c r="J57" s="76">
        <f>IF(I64=0,"",I57/I64*100)</f>
      </c>
      <c r="L57" s="83"/>
      <c r="M57" s="98"/>
      <c r="N57" s="98">
        <f>IF(M64=0,"",M57/M64*100)</f>
      </c>
      <c r="O57" s="83"/>
    </row>
    <row r="58" spans="1:15" ht="17.25" customHeight="1">
      <c r="A58" s="73"/>
      <c r="B58" s="73" t="s">
        <v>131</v>
      </c>
      <c r="C58" s="206" t="s">
        <v>132</v>
      </c>
      <c r="D58" s="206"/>
      <c r="E58" s="206"/>
      <c r="F58" s="76" t="s">
        <v>205</v>
      </c>
      <c r="G58" s="76"/>
      <c r="H58" s="76"/>
      <c r="I58" s="76">
        <f>'J1-J3'!H29</f>
        <v>0</v>
      </c>
      <c r="J58" s="76">
        <f>IF(I64=0,"",I58/I64*100)</f>
      </c>
      <c r="L58" s="83"/>
      <c r="M58" s="98"/>
      <c r="N58" s="98">
        <f>IF(M64=0,"",M58/M64*100)</f>
      </c>
      <c r="O58" s="83"/>
    </row>
    <row r="59" spans="1:15" ht="21.75" customHeight="1">
      <c r="A59" s="73"/>
      <c r="B59" s="73" t="s">
        <v>144</v>
      </c>
      <c r="C59" s="206" t="s">
        <v>145</v>
      </c>
      <c r="D59" s="206"/>
      <c r="E59" s="206"/>
      <c r="F59" s="76" t="s">
        <v>206</v>
      </c>
      <c r="G59" s="76"/>
      <c r="H59" s="73"/>
      <c r="I59" s="169">
        <f>'Sanační monitoring'!H7</f>
        <v>0</v>
      </c>
      <c r="J59" s="168">
        <f>IF(I64=0,"",I59/I64*100)</f>
      </c>
      <c r="L59" s="83"/>
      <c r="M59" s="98"/>
      <c r="N59" s="98">
        <f>IF(M64=0,"",M59/M64*100)</f>
      </c>
      <c r="O59" s="83"/>
    </row>
    <row r="60" spans="1:15" ht="15.75" customHeight="1">
      <c r="A60" s="73"/>
      <c r="B60" s="73" t="s">
        <v>136</v>
      </c>
      <c r="C60" s="206" t="s">
        <v>137</v>
      </c>
      <c r="D60" s="206"/>
      <c r="E60" s="206"/>
      <c r="F60" s="76" t="s">
        <v>206</v>
      </c>
      <c r="G60" s="76"/>
      <c r="H60" s="76"/>
      <c r="I60" s="76">
        <f>'J1-J3'!H33</f>
        <v>0</v>
      </c>
      <c r="J60" s="76">
        <f>IF(I64=0,"",I60/I64*100)</f>
      </c>
      <c r="L60" s="83"/>
      <c r="M60" s="98"/>
      <c r="N60" s="98">
        <f>IF(M64=0,"",M60/M64*100)</f>
      </c>
      <c r="O60" s="83"/>
    </row>
    <row r="61" spans="1:15" ht="15" customHeight="1">
      <c r="A61" s="73"/>
      <c r="B61" s="73" t="s">
        <v>55</v>
      </c>
      <c r="C61" s="206" t="s">
        <v>56</v>
      </c>
      <c r="D61" s="206"/>
      <c r="E61" s="206"/>
      <c r="F61" s="76" t="s">
        <v>206</v>
      </c>
      <c r="G61" s="76"/>
      <c r="H61" s="76"/>
      <c r="I61" s="76">
        <f>'J1'!H27+'J2'!H27+'J3'!H28</f>
        <v>0</v>
      </c>
      <c r="J61" s="76">
        <f>IF(I64=0,"",I61/I64*100)</f>
      </c>
      <c r="L61" s="83"/>
      <c r="M61" s="98"/>
      <c r="N61" s="98">
        <f>IF(M64=0,"",M61/M64*100)</f>
      </c>
      <c r="O61" s="83"/>
    </row>
    <row r="62" spans="1:15" ht="15" customHeight="1">
      <c r="A62" s="73"/>
      <c r="B62" s="73" t="s">
        <v>150</v>
      </c>
      <c r="C62" s="206" t="s">
        <v>151</v>
      </c>
      <c r="D62" s="206"/>
      <c r="E62" s="206"/>
      <c r="F62" s="76" t="s">
        <v>206</v>
      </c>
      <c r="G62" s="76"/>
      <c r="H62" s="76"/>
      <c r="I62" s="169">
        <f>'Sled řízení prací'!H7</f>
        <v>0</v>
      </c>
      <c r="J62" s="76">
        <f>IF(I64=0,"",I62/I64*100)</f>
      </c>
      <c r="L62" s="83"/>
      <c r="M62" s="98"/>
      <c r="N62" s="98">
        <f>IF(M64=0,"",M62/M64*100)</f>
      </c>
      <c r="O62" s="83"/>
    </row>
    <row r="63" spans="1:15" ht="19.5" customHeight="1">
      <c r="A63" s="73"/>
      <c r="B63" s="77" t="s">
        <v>85</v>
      </c>
      <c r="C63" s="207" t="s">
        <v>86</v>
      </c>
      <c r="D63" s="207"/>
      <c r="E63" s="207"/>
      <c r="F63" s="78" t="s">
        <v>207</v>
      </c>
      <c r="G63" s="78"/>
      <c r="H63" s="78"/>
      <c r="I63" s="78">
        <f>'J1'!H39+'J2'!H39+'J3'!H40</f>
        <v>0</v>
      </c>
      <c r="J63" s="78">
        <f>IF(I64=0,"",I63/I64*100)</f>
      </c>
      <c r="L63" s="83"/>
      <c r="M63" s="98"/>
      <c r="N63" s="98">
        <f>IF(M64=0,"",M63/M64*100)</f>
      </c>
      <c r="O63" s="83"/>
    </row>
    <row r="64" spans="1:15" ht="12.75">
      <c r="A64" s="46"/>
      <c r="B64" s="79" t="s">
        <v>192</v>
      </c>
      <c r="C64" s="80"/>
      <c r="D64" s="80"/>
      <c r="E64" s="80"/>
      <c r="F64" s="62"/>
      <c r="G64" s="63">
        <f>SUM(G54:G63)</f>
        <v>0</v>
      </c>
      <c r="H64" s="62">
        <f>SUM(H54:H63)</f>
        <v>0</v>
      </c>
      <c r="I64" s="63">
        <f>SUM(I54:I63)</f>
        <v>0</v>
      </c>
      <c r="J64" s="63">
        <f>SUM(J54:J63)</f>
        <v>0</v>
      </c>
      <c r="L64" s="83"/>
      <c r="M64" s="83"/>
      <c r="N64" s="83"/>
      <c r="O64" s="83"/>
    </row>
    <row r="65" spans="1:10" ht="12.75">
      <c r="A65" s="81"/>
      <c r="B65" s="81"/>
      <c r="C65" s="81"/>
      <c r="D65" s="81"/>
      <c r="E65" s="81"/>
      <c r="F65" s="81"/>
      <c r="G65" s="82"/>
      <c r="H65" s="81"/>
      <c r="I65" s="82"/>
      <c r="J65" s="82"/>
    </row>
    <row r="66" spans="1:10" ht="12.75">
      <c r="A66" s="81"/>
      <c r="B66" s="81"/>
      <c r="C66" s="81"/>
      <c r="D66" s="81"/>
      <c r="E66" s="81"/>
      <c r="F66" s="81"/>
      <c r="G66" s="82"/>
      <c r="H66" s="81"/>
      <c r="I66" s="82"/>
      <c r="J66" s="82"/>
    </row>
    <row r="67" spans="1:10" ht="12.75">
      <c r="A67" s="81"/>
      <c r="B67" s="81"/>
      <c r="C67" s="81"/>
      <c r="D67" s="81"/>
      <c r="E67" s="81"/>
      <c r="F67" s="81"/>
      <c r="G67" s="82"/>
      <c r="H67" s="81"/>
      <c r="I67" s="82"/>
      <c r="J67" s="82"/>
    </row>
  </sheetData>
  <sheetProtection password="CA38" sheet="1"/>
  <mergeCells count="21">
    <mergeCell ref="C57:E57"/>
    <mergeCell ref="B36:E36"/>
    <mergeCell ref="B48:E48"/>
    <mergeCell ref="I20:J20"/>
    <mergeCell ref="I21:J21"/>
    <mergeCell ref="I22:J22"/>
    <mergeCell ref="I23:J23"/>
    <mergeCell ref="I24:J24"/>
    <mergeCell ref="C62:E62"/>
    <mergeCell ref="C63:E63"/>
    <mergeCell ref="C58:E58"/>
    <mergeCell ref="C59:E59"/>
    <mergeCell ref="C60:E60"/>
    <mergeCell ref="C61:E61"/>
    <mergeCell ref="C54:E54"/>
    <mergeCell ref="C55:E55"/>
    <mergeCell ref="C56:E56"/>
    <mergeCell ref="B5:C5"/>
    <mergeCell ref="B8:C8"/>
    <mergeCell ref="B12:C12"/>
    <mergeCell ref="B15:D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9.00390625" style="0" customWidth="1"/>
    <col min="2" max="2" width="11.8515625" style="0" bestFit="1" customWidth="1"/>
    <col min="3" max="4" width="10.140625" style="0" bestFit="1" customWidth="1"/>
    <col min="5" max="5" width="11.7109375" style="0" bestFit="1" customWidth="1"/>
    <col min="6" max="6" width="9.7109375" style="0" bestFit="1" customWidth="1"/>
    <col min="7" max="7" width="10.140625" style="0" bestFit="1" customWidth="1"/>
    <col min="8" max="8" width="11.7109375" style="0" customWidth="1"/>
    <col min="9" max="9" width="17.8515625" style="0" customWidth="1"/>
  </cols>
  <sheetData>
    <row r="2" spans="1:9" ht="12.75">
      <c r="A2" s="221" t="s">
        <v>208</v>
      </c>
      <c r="B2" s="222" t="s">
        <v>213</v>
      </c>
      <c r="C2" s="222"/>
      <c r="D2" s="222"/>
      <c r="E2" s="222"/>
      <c r="F2" s="222"/>
      <c r="G2" s="222"/>
      <c r="H2" s="221" t="s">
        <v>211</v>
      </c>
      <c r="I2" s="221" t="s">
        <v>212</v>
      </c>
    </row>
    <row r="3" spans="1:11" ht="26.25" customHeight="1">
      <c r="A3" s="221"/>
      <c r="B3" s="145" t="s">
        <v>209</v>
      </c>
      <c r="C3" s="145" t="s">
        <v>95</v>
      </c>
      <c r="D3" s="145" t="s">
        <v>102</v>
      </c>
      <c r="E3" s="145" t="s">
        <v>210</v>
      </c>
      <c r="F3" s="145" t="s">
        <v>143</v>
      </c>
      <c r="G3" s="145" t="s">
        <v>149</v>
      </c>
      <c r="H3" s="221"/>
      <c r="I3" s="221"/>
      <c r="J3" s="144"/>
      <c r="K3" s="144"/>
    </row>
    <row r="4" spans="1:9" ht="12.75">
      <c r="A4" s="146" t="s">
        <v>214</v>
      </c>
      <c r="B4" s="146"/>
      <c r="C4" s="146"/>
      <c r="D4" s="146"/>
      <c r="E4" s="149">
        <f>SUM('J1-J3'!H27:H28)</f>
        <v>0</v>
      </c>
      <c r="F4" s="146"/>
      <c r="G4" s="146"/>
      <c r="H4" s="149">
        <f>SUM(B4:G4)</f>
        <v>0</v>
      </c>
      <c r="I4" s="149">
        <f>IF($H$29=0,"",H4/$H$29*100)</f>
      </c>
    </row>
    <row r="5" spans="1:9" ht="12.75">
      <c r="A5" s="146" t="s">
        <v>17</v>
      </c>
      <c r="B5" s="149">
        <f>SUM('J1'!H8:H11)</f>
        <v>0</v>
      </c>
      <c r="C5" s="149">
        <f>SUM('J2'!H8:H11)</f>
        <v>0</v>
      </c>
      <c r="D5" s="149">
        <f>SUM('J3'!H8:H11)</f>
        <v>0</v>
      </c>
      <c r="E5" s="146"/>
      <c r="F5" s="146"/>
      <c r="G5" s="146"/>
      <c r="H5" s="149">
        <f aca="true" t="shared" si="0" ref="H5:H27">SUM(B5:G5)</f>
        <v>0</v>
      </c>
      <c r="I5" s="149">
        <f aca="true" t="shared" si="1" ref="I5:I12">IF($H$29=0,"",H5/$H$29*100)</f>
      </c>
    </row>
    <row r="6" spans="1:9" ht="12.75">
      <c r="A6" s="146" t="s">
        <v>24</v>
      </c>
      <c r="B6" s="149">
        <f>SUM('J1'!H12:H14)</f>
        <v>0</v>
      </c>
      <c r="C6" s="149">
        <f>SUM('J2'!H12:H14)</f>
        <v>0</v>
      </c>
      <c r="D6" s="149">
        <f>SUM('J3'!H12:H14)</f>
        <v>0</v>
      </c>
      <c r="E6" s="149">
        <f>'J1-J3'!H8</f>
        <v>0</v>
      </c>
      <c r="F6" s="146"/>
      <c r="G6" s="146"/>
      <c r="H6" s="149">
        <f t="shared" si="0"/>
        <v>0</v>
      </c>
      <c r="I6" s="149">
        <f t="shared" si="1"/>
      </c>
    </row>
    <row r="7" spans="1:9" ht="12.75">
      <c r="A7" s="146" t="s">
        <v>96</v>
      </c>
      <c r="B7" s="146"/>
      <c r="C7" s="146"/>
      <c r="D7" s="149">
        <f>SUM('J3'!H20)</f>
        <v>0</v>
      </c>
      <c r="E7" s="146"/>
      <c r="F7" s="146"/>
      <c r="G7" s="146"/>
      <c r="H7" s="149">
        <f t="shared" si="0"/>
        <v>0</v>
      </c>
      <c r="I7" s="149">
        <f t="shared" si="1"/>
      </c>
    </row>
    <row r="8" spans="1:9" ht="12.75">
      <c r="A8" s="146" t="s">
        <v>35</v>
      </c>
      <c r="B8" s="149">
        <f>SUM('J1'!H17,'J1'!H19)</f>
        <v>0</v>
      </c>
      <c r="C8" s="149">
        <f>SUM('J2'!H17,'J2'!H19)</f>
        <v>0</v>
      </c>
      <c r="D8" s="149">
        <f>SUM('J3'!H19,'J3'!H17)</f>
        <v>0</v>
      </c>
      <c r="E8" s="146"/>
      <c r="F8" s="146"/>
      <c r="G8" s="146"/>
      <c r="H8" s="149">
        <f t="shared" si="0"/>
        <v>0</v>
      </c>
      <c r="I8" s="149">
        <f t="shared" si="1"/>
      </c>
    </row>
    <row r="9" spans="1:9" ht="12.75">
      <c r="A9" s="146" t="s">
        <v>40</v>
      </c>
      <c r="B9" s="149">
        <f>SUM('J1'!H20)</f>
        <v>0</v>
      </c>
      <c r="C9" s="149">
        <f>SUM('J2'!H20)</f>
        <v>0</v>
      </c>
      <c r="D9" s="149">
        <f>SUM('J3'!H21)</f>
        <v>0</v>
      </c>
      <c r="E9" s="146"/>
      <c r="F9" s="146"/>
      <c r="G9" s="146"/>
      <c r="H9" s="149">
        <f t="shared" si="0"/>
        <v>0</v>
      </c>
      <c r="I9" s="149">
        <f t="shared" si="1"/>
      </c>
    </row>
    <row r="10" spans="1:9" ht="12.75">
      <c r="A10" s="146" t="s">
        <v>29</v>
      </c>
      <c r="B10" s="149">
        <f>SUM('J1'!H15)</f>
        <v>0</v>
      </c>
      <c r="C10" s="149">
        <f>SUM('J2'!H15)</f>
        <v>0</v>
      </c>
      <c r="D10" s="149">
        <f>SUM('J3'!H15)</f>
        <v>0</v>
      </c>
      <c r="E10" s="146"/>
      <c r="F10" s="146"/>
      <c r="G10" s="146"/>
      <c r="H10" s="149">
        <f t="shared" si="0"/>
        <v>0</v>
      </c>
      <c r="I10" s="149">
        <f t="shared" si="1"/>
      </c>
    </row>
    <row r="11" spans="1:9" ht="12.75">
      <c r="A11" s="146" t="s">
        <v>42</v>
      </c>
      <c r="B11" s="149">
        <f>'J1'!H21</f>
        <v>0</v>
      </c>
      <c r="C11" s="149">
        <f>SUM('J2'!H21)</f>
        <v>0</v>
      </c>
      <c r="D11" s="149">
        <f>SUM('J3'!H22)</f>
        <v>0</v>
      </c>
      <c r="E11" s="146"/>
      <c r="F11" s="146"/>
      <c r="G11" s="146"/>
      <c r="H11" s="149">
        <f t="shared" si="0"/>
        <v>0</v>
      </c>
      <c r="I11" s="149">
        <f t="shared" si="1"/>
      </c>
    </row>
    <row r="12" spans="1:9" ht="12.75">
      <c r="A12" s="146" t="s">
        <v>106</v>
      </c>
      <c r="B12" s="146"/>
      <c r="C12" s="146"/>
      <c r="D12" s="146"/>
      <c r="E12" s="149">
        <f>SUM('J1-J3'!H9,'J1-J3'!H13,'J1-J3'!H24:H25,'J1-J3'!H32)</f>
        <v>0</v>
      </c>
      <c r="F12" s="146"/>
      <c r="G12" s="146"/>
      <c r="H12" s="149">
        <f t="shared" si="0"/>
        <v>0</v>
      </c>
      <c r="I12" s="149">
        <f t="shared" si="1"/>
      </c>
    </row>
    <row r="13" spans="1:9" ht="15">
      <c r="A13" s="146" t="s">
        <v>113</v>
      </c>
      <c r="B13" s="146"/>
      <c r="C13" s="146"/>
      <c r="D13" s="146"/>
      <c r="E13" s="149">
        <f>SUM('J1-J3'!H15,'J1-J3'!H17:H20,'J1-J3'!H31)</f>
        <v>0</v>
      </c>
      <c r="F13" s="146"/>
      <c r="G13" s="146"/>
      <c r="H13" s="149">
        <f t="shared" si="0"/>
        <v>0</v>
      </c>
      <c r="I13" s="176">
        <f>IF($H$29=0,"",H13/$H$29*100)</f>
      </c>
    </row>
    <row r="14" spans="1:9" ht="12.75">
      <c r="A14" s="146" t="s">
        <v>120</v>
      </c>
      <c r="B14" s="146"/>
      <c r="C14" s="146"/>
      <c r="D14" s="146"/>
      <c r="E14" s="149">
        <f>SUM('J1-J3'!H21:H22)</f>
        <v>0</v>
      </c>
      <c r="F14" s="146"/>
      <c r="G14" s="146"/>
      <c r="H14" s="149">
        <f t="shared" si="0"/>
        <v>0</v>
      </c>
      <c r="I14" s="149">
        <f>IF($H$29=0,"",H14/$H$29*100)</f>
      </c>
    </row>
    <row r="15" spans="1:9" ht="12.75">
      <c r="A15" s="146" t="s">
        <v>109</v>
      </c>
      <c r="B15" s="146"/>
      <c r="C15" s="146"/>
      <c r="D15" s="146"/>
      <c r="E15" s="149">
        <f>SUM('J1-J3'!H30,'J1-J3'!H11)</f>
        <v>0</v>
      </c>
      <c r="F15" s="146"/>
      <c r="G15" s="146"/>
      <c r="H15" s="149">
        <f t="shared" si="0"/>
        <v>0</v>
      </c>
      <c r="I15" s="149">
        <f>IF($H$29=0,"",H15/$H$29*100)</f>
      </c>
    </row>
    <row r="16" spans="1:9" ht="12.75">
      <c r="A16" s="146" t="s">
        <v>87</v>
      </c>
      <c r="B16" s="149">
        <f>'J1'!H40</f>
        <v>0</v>
      </c>
      <c r="C16" s="149">
        <f>'J2'!H40</f>
        <v>0</v>
      </c>
      <c r="D16" s="149">
        <f>'J3'!H41</f>
        <v>0</v>
      </c>
      <c r="E16" s="146"/>
      <c r="F16" s="146"/>
      <c r="G16" s="146"/>
      <c r="H16" s="149">
        <f t="shared" si="0"/>
        <v>0</v>
      </c>
      <c r="I16" s="149">
        <f>IF($H$29=0,"",H16/$H$29*100)</f>
      </c>
    </row>
    <row r="17" spans="1:9" ht="12.75">
      <c r="A17" s="146" t="s">
        <v>138</v>
      </c>
      <c r="B17" s="146"/>
      <c r="C17" s="146"/>
      <c r="D17" s="146"/>
      <c r="E17" s="149">
        <f>SUM('J1-J3'!H34:H36)</f>
        <v>0</v>
      </c>
      <c r="F17" s="146"/>
      <c r="G17" s="146"/>
      <c r="H17" s="149">
        <f t="shared" si="0"/>
        <v>0</v>
      </c>
      <c r="I17" s="149">
        <f aca="true" t="shared" si="2" ref="I17:I27">IF($H$29=0,"",H17/$H$29*100)</f>
      </c>
    </row>
    <row r="18" spans="1:9" ht="12.75">
      <c r="A18" s="146" t="s">
        <v>31</v>
      </c>
      <c r="B18" s="149">
        <f>SUM('J1'!H16)</f>
        <v>0</v>
      </c>
      <c r="C18" s="149">
        <f>SUM('J2'!H16)</f>
        <v>0</v>
      </c>
      <c r="D18" s="149">
        <f>SUM('J3'!H16)</f>
        <v>0</v>
      </c>
      <c r="E18" s="146"/>
      <c r="F18" s="146"/>
      <c r="G18" s="146"/>
      <c r="H18" s="149">
        <f t="shared" si="0"/>
        <v>0</v>
      </c>
      <c r="I18" s="149">
        <f t="shared" si="2"/>
      </c>
    </row>
    <row r="19" spans="1:9" ht="12.75">
      <c r="A19" s="146" t="s">
        <v>81</v>
      </c>
      <c r="B19" s="149">
        <f>'J1'!H38</f>
        <v>0</v>
      </c>
      <c r="C19" s="149">
        <f>'J2'!H38</f>
        <v>0</v>
      </c>
      <c r="D19" s="149">
        <f>SUM('J3'!H39)</f>
        <v>0</v>
      </c>
      <c r="E19" s="146"/>
      <c r="F19" s="149">
        <f>SUM('Sanační monitoring'!H14)</f>
        <v>0</v>
      </c>
      <c r="G19" s="149">
        <f>'Sled řízení prací'!H14</f>
        <v>0</v>
      </c>
      <c r="H19" s="149">
        <f t="shared" si="0"/>
        <v>0</v>
      </c>
      <c r="I19" s="149">
        <f t="shared" si="2"/>
      </c>
    </row>
    <row r="20" spans="1:9" ht="12.75">
      <c r="A20" s="146" t="s">
        <v>222</v>
      </c>
      <c r="B20" s="146"/>
      <c r="C20" s="146"/>
      <c r="D20" s="146"/>
      <c r="E20" s="146"/>
      <c r="F20" s="146"/>
      <c r="G20" s="149">
        <f>'Sled řízení prací'!H13</f>
        <v>0</v>
      </c>
      <c r="H20" s="149">
        <f t="shared" si="0"/>
        <v>0</v>
      </c>
      <c r="I20" s="149">
        <f t="shared" si="2"/>
      </c>
    </row>
    <row r="21" spans="1:9" ht="12.75">
      <c r="A21" s="146" t="s">
        <v>156</v>
      </c>
      <c r="B21" s="146"/>
      <c r="C21" s="146"/>
      <c r="D21" s="146"/>
      <c r="E21" s="146"/>
      <c r="F21" s="146"/>
      <c r="G21" s="149">
        <f>'Sled řízení prací'!H9</f>
        <v>0</v>
      </c>
      <c r="H21" s="149">
        <f t="shared" si="0"/>
        <v>0</v>
      </c>
      <c r="I21" s="149">
        <f t="shared" si="2"/>
      </c>
    </row>
    <row r="22" spans="1:9" ht="12.75">
      <c r="A22" s="146" t="s">
        <v>215</v>
      </c>
      <c r="B22" s="146"/>
      <c r="C22" s="146"/>
      <c r="D22" s="146"/>
      <c r="E22" s="146"/>
      <c r="F22" s="146"/>
      <c r="G22" s="149">
        <f>'Sled řízení prací'!H11</f>
        <v>0</v>
      </c>
      <c r="H22" s="149">
        <f t="shared" si="0"/>
        <v>0</v>
      </c>
      <c r="I22" s="149">
        <f t="shared" si="2"/>
      </c>
    </row>
    <row r="23" spans="1:9" ht="12.75">
      <c r="A23" s="146" t="s">
        <v>216</v>
      </c>
      <c r="B23" s="146"/>
      <c r="C23" s="146"/>
      <c r="D23" s="146"/>
      <c r="E23" s="146"/>
      <c r="F23" s="146"/>
      <c r="G23" s="149">
        <f>'Sled řízení prací'!H12</f>
        <v>0</v>
      </c>
      <c r="H23" s="149">
        <f t="shared" si="0"/>
        <v>0</v>
      </c>
      <c r="I23" s="149">
        <f t="shared" si="2"/>
      </c>
    </row>
    <row r="24" spans="1:9" ht="12.75">
      <c r="A24" s="146" t="s">
        <v>159</v>
      </c>
      <c r="B24" s="146"/>
      <c r="C24" s="146"/>
      <c r="D24" s="146"/>
      <c r="E24" s="146"/>
      <c r="F24" s="146"/>
      <c r="G24" s="149">
        <f>'Sled řízení prací'!H10</f>
        <v>0</v>
      </c>
      <c r="H24" s="149">
        <f t="shared" si="0"/>
        <v>0</v>
      </c>
      <c r="I24" s="149">
        <f t="shared" si="2"/>
      </c>
    </row>
    <row r="25" spans="1:9" ht="12.75">
      <c r="A25" s="146" t="s">
        <v>152</v>
      </c>
      <c r="B25" s="146"/>
      <c r="C25" s="146"/>
      <c r="D25" s="146"/>
      <c r="E25" s="146"/>
      <c r="F25" s="146"/>
      <c r="G25" s="149">
        <f>'Sled řízení prací'!H8</f>
        <v>0</v>
      </c>
      <c r="H25" s="149">
        <f t="shared" si="0"/>
        <v>0</v>
      </c>
      <c r="I25" s="149">
        <f t="shared" si="2"/>
      </c>
    </row>
    <row r="26" spans="1:9" ht="12.75">
      <c r="A26" s="146" t="s">
        <v>57</v>
      </c>
      <c r="B26" s="149">
        <f>SUM('J1'!H28:H37)</f>
        <v>0</v>
      </c>
      <c r="C26" s="149">
        <f>SUM('J2'!H28:H37)</f>
        <v>0</v>
      </c>
      <c r="D26" s="149">
        <f>SUM('J3'!H29:H38)</f>
        <v>0</v>
      </c>
      <c r="E26" s="146"/>
      <c r="F26" s="149">
        <f>SUM('Sanační monitoring'!H8:H13)</f>
        <v>0</v>
      </c>
      <c r="G26" s="146"/>
      <c r="H26" s="149">
        <f t="shared" si="0"/>
        <v>0</v>
      </c>
      <c r="I26" s="149">
        <f t="shared" si="2"/>
      </c>
    </row>
    <row r="27" spans="1:9" ht="12.75">
      <c r="A27" s="146" t="s">
        <v>47</v>
      </c>
      <c r="B27" s="149">
        <f>SUM('J1'!H24:H26)</f>
        <v>0</v>
      </c>
      <c r="C27" s="149">
        <f>SUM('J2'!H24:H26)</f>
        <v>0</v>
      </c>
      <c r="D27" s="149">
        <f>SUM('J3'!H25:H27)</f>
        <v>0</v>
      </c>
      <c r="E27" s="146"/>
      <c r="F27" s="146"/>
      <c r="G27" s="146"/>
      <c r="H27" s="149">
        <f t="shared" si="0"/>
        <v>0</v>
      </c>
      <c r="I27" s="149">
        <f t="shared" si="2"/>
      </c>
    </row>
    <row r="29" spans="1:9" ht="23.25" customHeight="1">
      <c r="A29" s="147" t="s">
        <v>217</v>
      </c>
      <c r="B29" s="150">
        <f>SUM(B4:B27)</f>
        <v>0</v>
      </c>
      <c r="C29" s="150">
        <f aca="true" t="shared" si="3" ref="C29:I29">SUM(C4:C27)</f>
        <v>0</v>
      </c>
      <c r="D29" s="150">
        <f t="shared" si="3"/>
        <v>0</v>
      </c>
      <c r="E29" s="150">
        <f t="shared" si="3"/>
        <v>0</v>
      </c>
      <c r="F29" s="150">
        <f t="shared" si="3"/>
        <v>0</v>
      </c>
      <c r="G29" s="150">
        <f t="shared" si="3"/>
        <v>0</v>
      </c>
      <c r="H29" s="150">
        <f t="shared" si="3"/>
        <v>0</v>
      </c>
      <c r="I29" s="150">
        <f t="shared" si="3"/>
        <v>0</v>
      </c>
    </row>
    <row r="32" spans="1:6" ht="27.75" customHeight="1">
      <c r="A32" s="148" t="s">
        <v>218</v>
      </c>
      <c r="B32" s="218" t="s">
        <v>221</v>
      </c>
      <c r="C32" s="218"/>
      <c r="D32" s="197" t="s">
        <v>212</v>
      </c>
      <c r="E32" s="198"/>
      <c r="F32" s="199"/>
    </row>
    <row r="33" spans="1:6" ht="12.75" customHeight="1">
      <c r="A33" s="148" t="s">
        <v>219</v>
      </c>
      <c r="B33" s="196">
        <f>SUM(H4:H17)</f>
        <v>0</v>
      </c>
      <c r="C33" s="196"/>
      <c r="D33" s="200">
        <f>SUM(I4:I17)</f>
        <v>0</v>
      </c>
      <c r="E33" s="219"/>
      <c r="F33" s="220"/>
    </row>
    <row r="34" spans="1:6" ht="12.75">
      <c r="A34" s="148" t="s">
        <v>220</v>
      </c>
      <c r="B34" s="196">
        <f>SUM(H18:H27)</f>
        <v>0</v>
      </c>
      <c r="C34" s="196"/>
      <c r="D34" s="200">
        <f>SUM(I18:I27)</f>
        <v>0</v>
      </c>
      <c r="E34" s="219"/>
      <c r="F34" s="220"/>
    </row>
  </sheetData>
  <sheetProtection password="CA38" sheet="1"/>
  <mergeCells count="10">
    <mergeCell ref="A2:A3"/>
    <mergeCell ref="H2:H3"/>
    <mergeCell ref="I2:I3"/>
    <mergeCell ref="B2:G2"/>
    <mergeCell ref="B32:C32"/>
    <mergeCell ref="B34:C34"/>
    <mergeCell ref="B33:C33"/>
    <mergeCell ref="D32:F32"/>
    <mergeCell ref="D34:F34"/>
    <mergeCell ref="D33:F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7"/>
  <sheetViews>
    <sheetView zoomScale="110" zoomScaleNormal="110" zoomScalePageLayoutView="0" workbookViewId="0" topLeftCell="A22">
      <selection activeCell="D29" sqref="D29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53" width="9.140625" style="124" customWidth="1"/>
    <col min="54" max="54" width="73.421875" style="124" customWidth="1"/>
    <col min="55" max="16384" width="9.140625" style="124" customWidth="1"/>
  </cols>
  <sheetData>
    <row r="1" spans="1:11" ht="16.5" thickBot="1">
      <c r="A1" s="228" t="s">
        <v>227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4</v>
      </c>
      <c r="D3" s="234" t="s">
        <v>209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4</v>
      </c>
      <c r="D4" s="237" t="s">
        <v>209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23"/>
      <c r="B5" s="123"/>
      <c r="C5" s="134"/>
      <c r="D5" s="135"/>
      <c r="E5" s="167"/>
      <c r="F5" s="123"/>
      <c r="G5" s="177"/>
      <c r="H5" s="177"/>
      <c r="I5" s="123"/>
      <c r="J5" s="123"/>
      <c r="K5" s="123"/>
    </row>
    <row r="6" spans="1:11" ht="14.25" thickBot="1" thickTop="1">
      <c r="A6" s="151" t="s">
        <v>7</v>
      </c>
      <c r="B6" s="99" t="s">
        <v>8</v>
      </c>
      <c r="C6" s="152" t="s">
        <v>9</v>
      </c>
      <c r="D6" s="153" t="s">
        <v>10</v>
      </c>
      <c r="E6" s="154" t="s">
        <v>11</v>
      </c>
      <c r="F6" s="155" t="s">
        <v>12</v>
      </c>
      <c r="G6" s="178" t="s">
        <v>13</v>
      </c>
      <c r="H6" s="179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4</v>
      </c>
      <c r="D7" s="102" t="s">
        <v>16</v>
      </c>
      <c r="E7" s="103"/>
      <c r="F7" s="104"/>
      <c r="G7" s="180"/>
      <c r="H7" s="192">
        <f>SUM(H8:H22)</f>
        <v>0</v>
      </c>
      <c r="I7" s="123"/>
      <c r="J7" s="123"/>
      <c r="K7" s="123"/>
    </row>
    <row r="8" spans="1:61" ht="22.5" outlineLevel="1">
      <c r="A8" s="105">
        <v>1</v>
      </c>
      <c r="B8" s="106" t="s">
        <v>17</v>
      </c>
      <c r="C8" s="107">
        <v>111201101</v>
      </c>
      <c r="D8" s="108" t="s">
        <v>18</v>
      </c>
      <c r="E8" s="109" t="s">
        <v>19</v>
      </c>
      <c r="F8" s="110">
        <v>125</v>
      </c>
      <c r="G8" s="181"/>
      <c r="H8" s="193">
        <f aca="true" t="shared" si="0" ref="H8:H17"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2</v>
      </c>
      <c r="B9" s="106" t="s">
        <v>17</v>
      </c>
      <c r="C9" s="107">
        <v>11120110</v>
      </c>
      <c r="D9" s="108" t="s">
        <v>20</v>
      </c>
      <c r="E9" s="109" t="s">
        <v>19</v>
      </c>
      <c r="F9" s="110">
        <v>125</v>
      </c>
      <c r="G9" s="181"/>
      <c r="H9" s="193">
        <f>F9*G9</f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ht="12.75" outlineLevel="1">
      <c r="A10" s="105">
        <v>3</v>
      </c>
      <c r="B10" s="106" t="s">
        <v>17</v>
      </c>
      <c r="C10" s="107">
        <v>112101101</v>
      </c>
      <c r="D10" s="108" t="s">
        <v>21</v>
      </c>
      <c r="E10" s="109" t="s">
        <v>22</v>
      </c>
      <c r="F10" s="110">
        <v>3</v>
      </c>
      <c r="G10" s="181"/>
      <c r="H10" s="193">
        <f t="shared" si="0"/>
        <v>0</v>
      </c>
      <c r="I10" s="138"/>
      <c r="J10" s="138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ht="12.75" outlineLevel="1">
      <c r="A11" s="105">
        <v>4</v>
      </c>
      <c r="B11" s="106" t="s">
        <v>17</v>
      </c>
      <c r="C11" s="107">
        <v>112201101</v>
      </c>
      <c r="D11" s="108" t="s">
        <v>23</v>
      </c>
      <c r="E11" s="109" t="s">
        <v>22</v>
      </c>
      <c r="F11" s="110">
        <v>3</v>
      </c>
      <c r="G11" s="181"/>
      <c r="H11" s="193">
        <f t="shared" si="0"/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ht="22.5" outlineLevel="1">
      <c r="A12" s="105">
        <v>5</v>
      </c>
      <c r="B12" s="106" t="s">
        <v>24</v>
      </c>
      <c r="C12" s="107">
        <v>119001421</v>
      </c>
      <c r="D12" s="108" t="s">
        <v>25</v>
      </c>
      <c r="E12" s="109" t="s">
        <v>26</v>
      </c>
      <c r="F12" s="110">
        <v>27</v>
      </c>
      <c r="G12" s="181"/>
      <c r="H12" s="193">
        <f t="shared" si="0"/>
        <v>0</v>
      </c>
      <c r="I12" s="138"/>
      <c r="J12" s="138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ht="12.75" outlineLevel="1">
      <c r="A13" s="105">
        <v>6</v>
      </c>
      <c r="B13" s="106" t="s">
        <v>24</v>
      </c>
      <c r="C13" s="107">
        <v>120001101</v>
      </c>
      <c r="D13" s="108" t="s">
        <v>27</v>
      </c>
      <c r="E13" s="109" t="s">
        <v>28</v>
      </c>
      <c r="F13" s="110">
        <v>30</v>
      </c>
      <c r="G13" s="181"/>
      <c r="H13" s="193">
        <f t="shared" si="0"/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ht="22.5" outlineLevel="1">
      <c r="A14" s="105">
        <v>7</v>
      </c>
      <c r="B14" s="106" t="s">
        <v>24</v>
      </c>
      <c r="C14" s="107">
        <v>131201202</v>
      </c>
      <c r="D14" s="108" t="s">
        <v>226</v>
      </c>
      <c r="E14" s="109" t="s">
        <v>28</v>
      </c>
      <c r="F14" s="110">
        <v>307.5</v>
      </c>
      <c r="G14" s="181"/>
      <c r="H14" s="193">
        <f t="shared" si="0"/>
        <v>0</v>
      </c>
      <c r="I14" s="138"/>
      <c r="J14" s="138"/>
      <c r="K14" s="138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ht="12.75" outlineLevel="1">
      <c r="A15" s="105">
        <v>8</v>
      </c>
      <c r="B15" s="106" t="s">
        <v>29</v>
      </c>
      <c r="C15" s="107">
        <v>162301101</v>
      </c>
      <c r="D15" s="108" t="s">
        <v>30</v>
      </c>
      <c r="E15" s="109" t="s">
        <v>28</v>
      </c>
      <c r="F15" s="110">
        <v>307.5</v>
      </c>
      <c r="G15" s="181"/>
      <c r="H15" s="193">
        <f t="shared" si="0"/>
        <v>0</v>
      </c>
      <c r="I15" s="138"/>
      <c r="J15" s="138"/>
      <c r="K15" s="138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ht="22.5" outlineLevel="1">
      <c r="A16" s="105">
        <v>9</v>
      </c>
      <c r="B16" s="106" t="s">
        <v>31</v>
      </c>
      <c r="C16" s="107" t="s">
        <v>32</v>
      </c>
      <c r="D16" s="108" t="s">
        <v>33</v>
      </c>
      <c r="E16" s="109" t="s">
        <v>34</v>
      </c>
      <c r="F16" s="110">
        <v>318</v>
      </c>
      <c r="G16" s="181"/>
      <c r="H16" s="193">
        <f t="shared" si="0"/>
        <v>0</v>
      </c>
      <c r="I16" s="138"/>
      <c r="J16" s="138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ht="22.5" outlineLevel="1">
      <c r="A17" s="105">
        <v>10</v>
      </c>
      <c r="B17" s="106" t="s">
        <v>35</v>
      </c>
      <c r="C17" s="107">
        <v>174101101</v>
      </c>
      <c r="D17" s="108" t="s">
        <v>36</v>
      </c>
      <c r="E17" s="109" t="s">
        <v>28</v>
      </c>
      <c r="F17" s="110">
        <v>307.5</v>
      </c>
      <c r="G17" s="181"/>
      <c r="H17" s="193">
        <f t="shared" si="0"/>
        <v>0</v>
      </c>
      <c r="I17" s="138"/>
      <c r="J17" s="138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ht="12.75" outlineLevel="1">
      <c r="A18" s="105"/>
      <c r="B18" s="106"/>
      <c r="C18" s="107"/>
      <c r="D18" s="223" t="s">
        <v>37</v>
      </c>
      <c r="E18" s="224"/>
      <c r="F18" s="225"/>
      <c r="G18" s="226"/>
      <c r="H18" s="227"/>
      <c r="I18" s="138"/>
      <c r="J18" s="138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 t="str">
        <f>D18</f>
        <v>včetně strojního přemístění materiálu pro zásyp ze vzdálenosti do 10 m od okraje zásypu</v>
      </c>
      <c r="BC18" s="139"/>
      <c r="BD18" s="139"/>
      <c r="BE18" s="139"/>
      <c r="BF18" s="139"/>
      <c r="BG18" s="139"/>
      <c r="BH18" s="139"/>
      <c r="BI18" s="139"/>
    </row>
    <row r="19" spans="1:61" ht="12.75" outlineLevel="1">
      <c r="A19" s="105">
        <v>11</v>
      </c>
      <c r="B19" s="106" t="s">
        <v>35</v>
      </c>
      <c r="C19" s="107" t="s">
        <v>38</v>
      </c>
      <c r="D19" s="108" t="s">
        <v>39</v>
      </c>
      <c r="E19" s="109" t="s">
        <v>34</v>
      </c>
      <c r="F19" s="110">
        <v>318</v>
      </c>
      <c r="G19" s="181"/>
      <c r="H19" s="193">
        <f>F19*G19</f>
        <v>0</v>
      </c>
      <c r="I19" s="138"/>
      <c r="J19" s="138"/>
      <c r="K19" s="138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ht="22.5" outlineLevel="1">
      <c r="A20" s="105">
        <v>12</v>
      </c>
      <c r="B20" s="106" t="s">
        <v>40</v>
      </c>
      <c r="C20" s="107">
        <v>182301123</v>
      </c>
      <c r="D20" s="108" t="s">
        <v>41</v>
      </c>
      <c r="E20" s="109" t="s">
        <v>19</v>
      </c>
      <c r="F20" s="110">
        <v>125</v>
      </c>
      <c r="G20" s="181"/>
      <c r="H20" s="193">
        <f>F20*G20</f>
        <v>0</v>
      </c>
      <c r="I20" s="138"/>
      <c r="J20" s="138"/>
      <c r="K20" s="138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ht="12.75" outlineLevel="1">
      <c r="A21" s="105">
        <v>13</v>
      </c>
      <c r="B21" s="106" t="s">
        <v>42</v>
      </c>
      <c r="C21" s="107">
        <v>183405211</v>
      </c>
      <c r="D21" s="108" t="s">
        <v>43</v>
      </c>
      <c r="E21" s="109" t="s">
        <v>19</v>
      </c>
      <c r="F21" s="110">
        <v>125</v>
      </c>
      <c r="G21" s="181"/>
      <c r="H21" s="193">
        <f>F21*G21</f>
        <v>0</v>
      </c>
      <c r="I21" s="138"/>
      <c r="J21" s="138"/>
      <c r="K21" s="138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ht="12.75" outlineLevel="1">
      <c r="A22" s="105"/>
      <c r="B22" s="106"/>
      <c r="C22" s="107"/>
      <c r="D22" s="223" t="s">
        <v>44</v>
      </c>
      <c r="E22" s="224"/>
      <c r="F22" s="225"/>
      <c r="G22" s="226"/>
      <c r="H22" s="227"/>
      <c r="I22" s="138"/>
      <c r="J22" s="138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40" t="str">
        <f>D22</f>
        <v>Včetně hmot potřebných k provedení hydroosevu, s výjimkou travního semene.</v>
      </c>
      <c r="BC22" s="139"/>
      <c r="BD22" s="139"/>
      <c r="BE22" s="139"/>
      <c r="BF22" s="139"/>
      <c r="BG22" s="139"/>
      <c r="BH22" s="139"/>
      <c r="BI22" s="139"/>
    </row>
    <row r="23" spans="1:11" ht="12.75">
      <c r="A23" s="111" t="s">
        <v>15</v>
      </c>
      <c r="B23" s="112"/>
      <c r="C23" s="113" t="s">
        <v>45</v>
      </c>
      <c r="D23" s="114" t="s">
        <v>46</v>
      </c>
      <c r="E23" s="115"/>
      <c r="F23" s="116"/>
      <c r="G23" s="182"/>
      <c r="H23" s="194">
        <f>SUM(H24:H26)</f>
        <v>0</v>
      </c>
      <c r="I23" s="123"/>
      <c r="J23" s="123"/>
      <c r="K23" s="123"/>
    </row>
    <row r="24" spans="1:61" ht="12.75" outlineLevel="1">
      <c r="A24" s="105">
        <v>14</v>
      </c>
      <c r="B24" s="106" t="s">
        <v>47</v>
      </c>
      <c r="C24" s="117" t="s">
        <v>48</v>
      </c>
      <c r="D24" s="108" t="s">
        <v>49</v>
      </c>
      <c r="E24" s="109" t="s">
        <v>34</v>
      </c>
      <c r="F24" s="110">
        <v>318</v>
      </c>
      <c r="G24" s="181"/>
      <c r="H24" s="193">
        <f>F24*G24</f>
        <v>0</v>
      </c>
      <c r="I24" s="138"/>
      <c r="J24" s="138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ht="12.75" outlineLevel="1">
      <c r="A25" s="105">
        <v>15</v>
      </c>
      <c r="B25" s="106" t="s">
        <v>50</v>
      </c>
      <c r="C25" s="117" t="s">
        <v>51</v>
      </c>
      <c r="D25" s="108" t="s">
        <v>52</v>
      </c>
      <c r="E25" s="109" t="s">
        <v>34</v>
      </c>
      <c r="F25" s="110">
        <v>159</v>
      </c>
      <c r="G25" s="181"/>
      <c r="H25" s="193">
        <f>F25*G25</f>
        <v>0</v>
      </c>
      <c r="I25" s="138"/>
      <c r="J25" s="138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ht="12.75" outlineLevel="1">
      <c r="A26" s="105">
        <v>16</v>
      </c>
      <c r="B26" s="106" t="s">
        <v>50</v>
      </c>
      <c r="C26" s="117" t="s">
        <v>53</v>
      </c>
      <c r="D26" s="108" t="s">
        <v>54</v>
      </c>
      <c r="E26" s="109" t="s">
        <v>34</v>
      </c>
      <c r="F26" s="110">
        <v>159</v>
      </c>
      <c r="G26" s="181"/>
      <c r="H26" s="193">
        <f>F26*G26</f>
        <v>0</v>
      </c>
      <c r="I26" s="138"/>
      <c r="J26" s="138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11" ht="12.75">
      <c r="A27" s="111" t="s">
        <v>15</v>
      </c>
      <c r="B27" s="112"/>
      <c r="C27" s="113" t="s">
        <v>55</v>
      </c>
      <c r="D27" s="114" t="s">
        <v>56</v>
      </c>
      <c r="E27" s="115"/>
      <c r="F27" s="116"/>
      <c r="G27" s="182"/>
      <c r="H27" s="194">
        <f>SUM(H28:H38)</f>
        <v>0</v>
      </c>
      <c r="I27" s="123"/>
      <c r="J27" s="123"/>
      <c r="K27" s="123"/>
    </row>
    <row r="28" spans="1:61" ht="33.75" outlineLevel="1">
      <c r="A28" s="105">
        <v>17</v>
      </c>
      <c r="B28" s="106" t="s">
        <v>57</v>
      </c>
      <c r="C28" s="117" t="s">
        <v>58</v>
      </c>
      <c r="D28" s="108" t="s">
        <v>59</v>
      </c>
      <c r="E28" s="109" t="s">
        <v>60</v>
      </c>
      <c r="F28" s="110">
        <v>4</v>
      </c>
      <c r="G28" s="181"/>
      <c r="H28" s="193">
        <f>F28*G28</f>
        <v>0</v>
      </c>
      <c r="I28" s="138"/>
      <c r="J28" s="138"/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</row>
    <row r="29" spans="1:61" ht="33.75" outlineLevel="1">
      <c r="A29" s="105">
        <v>18</v>
      </c>
      <c r="B29" s="106" t="s">
        <v>57</v>
      </c>
      <c r="C29" s="117" t="s">
        <v>61</v>
      </c>
      <c r="D29" s="108" t="s">
        <v>62</v>
      </c>
      <c r="E29" s="109" t="s">
        <v>60</v>
      </c>
      <c r="F29" s="110">
        <v>1</v>
      </c>
      <c r="G29" s="181"/>
      <c r="H29" s="193">
        <f aca="true" t="shared" si="1" ref="H29:H38">F29*G29</f>
        <v>0</v>
      </c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 ht="22.5" outlineLevel="1">
      <c r="A30" s="105">
        <v>20</v>
      </c>
      <c r="B30" s="106" t="s">
        <v>57</v>
      </c>
      <c r="C30" s="117" t="s">
        <v>63</v>
      </c>
      <c r="D30" s="108" t="s">
        <v>65</v>
      </c>
      <c r="E30" s="109" t="s">
        <v>60</v>
      </c>
      <c r="F30" s="110">
        <v>1</v>
      </c>
      <c r="G30" s="181"/>
      <c r="H30" s="193">
        <f t="shared" si="1"/>
        <v>0</v>
      </c>
      <c r="I30" s="138"/>
      <c r="J30" s="138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 ht="12.75" outlineLevel="1">
      <c r="A31" s="105">
        <v>21</v>
      </c>
      <c r="B31" s="106" t="s">
        <v>57</v>
      </c>
      <c r="C31" s="117" t="s">
        <v>223</v>
      </c>
      <c r="D31" s="108" t="s">
        <v>67</v>
      </c>
      <c r="E31" s="109" t="s">
        <v>60</v>
      </c>
      <c r="F31" s="110">
        <v>6</v>
      </c>
      <c r="G31" s="181"/>
      <c r="H31" s="193">
        <f t="shared" si="1"/>
        <v>0</v>
      </c>
      <c r="I31" s="138"/>
      <c r="J31" s="138"/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ht="12.75" outlineLevel="1">
      <c r="A32" s="105">
        <v>23</v>
      </c>
      <c r="B32" s="106" t="s">
        <v>57</v>
      </c>
      <c r="C32" s="117" t="s">
        <v>64</v>
      </c>
      <c r="D32" s="108" t="s">
        <v>70</v>
      </c>
      <c r="E32" s="109" t="s">
        <v>60</v>
      </c>
      <c r="F32" s="110">
        <v>6</v>
      </c>
      <c r="G32" s="181"/>
      <c r="H32" s="193">
        <f t="shared" si="1"/>
        <v>0</v>
      </c>
      <c r="I32" s="138"/>
      <c r="J32" s="138"/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61" ht="12.75" outlineLevel="1">
      <c r="A33" s="105">
        <v>24</v>
      </c>
      <c r="B33" s="106" t="s">
        <v>57</v>
      </c>
      <c r="C33" s="117" t="s">
        <v>66</v>
      </c>
      <c r="D33" s="108" t="s">
        <v>72</v>
      </c>
      <c r="E33" s="109" t="s">
        <v>60</v>
      </c>
      <c r="F33" s="110">
        <v>6</v>
      </c>
      <c r="G33" s="181"/>
      <c r="H33" s="193">
        <f t="shared" si="1"/>
        <v>0</v>
      </c>
      <c r="I33" s="138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</row>
    <row r="34" spans="1:61" ht="12.75" outlineLevel="1">
      <c r="A34" s="105">
        <v>25</v>
      </c>
      <c r="B34" s="106" t="s">
        <v>57</v>
      </c>
      <c r="C34" s="117" t="s">
        <v>68</v>
      </c>
      <c r="D34" s="108" t="s">
        <v>74</v>
      </c>
      <c r="E34" s="109" t="s">
        <v>60</v>
      </c>
      <c r="F34" s="110">
        <v>6</v>
      </c>
      <c r="G34" s="181"/>
      <c r="H34" s="193">
        <f t="shared" si="1"/>
        <v>0</v>
      </c>
      <c r="I34" s="138"/>
      <c r="J34" s="138"/>
      <c r="K34" s="138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ht="12.75" outlineLevel="1">
      <c r="A35" s="105">
        <v>26</v>
      </c>
      <c r="B35" s="106" t="s">
        <v>57</v>
      </c>
      <c r="C35" s="117" t="s">
        <v>69</v>
      </c>
      <c r="D35" s="108" t="s">
        <v>76</v>
      </c>
      <c r="E35" s="109" t="s">
        <v>60</v>
      </c>
      <c r="F35" s="110">
        <v>1</v>
      </c>
      <c r="G35" s="181"/>
      <c r="H35" s="193">
        <f t="shared" si="1"/>
        <v>0</v>
      </c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 ht="12.75" outlineLevel="1">
      <c r="A36" s="105">
        <v>27</v>
      </c>
      <c r="B36" s="106" t="s">
        <v>57</v>
      </c>
      <c r="C36" s="117" t="s">
        <v>71</v>
      </c>
      <c r="D36" s="108" t="s">
        <v>78</v>
      </c>
      <c r="E36" s="109" t="s">
        <v>60</v>
      </c>
      <c r="F36" s="110">
        <v>6</v>
      </c>
      <c r="G36" s="181"/>
      <c r="H36" s="193">
        <f t="shared" si="1"/>
        <v>0</v>
      </c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61" ht="12.75" outlineLevel="1">
      <c r="A37" s="105">
        <v>29</v>
      </c>
      <c r="B37" s="106" t="s">
        <v>57</v>
      </c>
      <c r="C37" s="117" t="s">
        <v>73</v>
      </c>
      <c r="D37" s="108" t="s">
        <v>80</v>
      </c>
      <c r="E37" s="109" t="s">
        <v>60</v>
      </c>
      <c r="F37" s="110">
        <v>6</v>
      </c>
      <c r="G37" s="181"/>
      <c r="H37" s="193">
        <f t="shared" si="1"/>
        <v>0</v>
      </c>
      <c r="I37" s="138"/>
      <c r="J37" s="138"/>
      <c r="K37" s="138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</row>
    <row r="38" spans="1:61" ht="12.75" outlineLevel="1">
      <c r="A38" s="105">
        <v>30</v>
      </c>
      <c r="B38" s="106" t="s">
        <v>81</v>
      </c>
      <c r="C38" s="117" t="s">
        <v>75</v>
      </c>
      <c r="D38" s="108" t="s">
        <v>83</v>
      </c>
      <c r="E38" s="109" t="s">
        <v>84</v>
      </c>
      <c r="F38" s="110">
        <v>420</v>
      </c>
      <c r="G38" s="181"/>
      <c r="H38" s="193">
        <f t="shared" si="1"/>
        <v>0</v>
      </c>
      <c r="I38" s="138"/>
      <c r="J38" s="138"/>
      <c r="K38" s="138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11" ht="12.75">
      <c r="A39" s="111" t="s">
        <v>15</v>
      </c>
      <c r="B39" s="112"/>
      <c r="C39" s="113" t="s">
        <v>85</v>
      </c>
      <c r="D39" s="114" t="s">
        <v>86</v>
      </c>
      <c r="E39" s="115"/>
      <c r="F39" s="116"/>
      <c r="G39" s="182"/>
      <c r="H39" s="194">
        <f>SUM(H40:H40)</f>
        <v>0</v>
      </c>
      <c r="I39" s="123"/>
      <c r="J39" s="123"/>
      <c r="K39" s="123"/>
    </row>
    <row r="40" spans="1:61" ht="13.5" outlineLevel="1" thickBot="1">
      <c r="A40" s="118">
        <v>31</v>
      </c>
      <c r="B40" s="156" t="s">
        <v>87</v>
      </c>
      <c r="C40" s="119" t="s">
        <v>88</v>
      </c>
      <c r="D40" s="120" t="s">
        <v>89</v>
      </c>
      <c r="E40" s="121" t="s">
        <v>90</v>
      </c>
      <c r="F40" s="122">
        <v>2</v>
      </c>
      <c r="G40" s="183"/>
      <c r="H40" s="195">
        <f>F40*G40</f>
        <v>0</v>
      </c>
      <c r="I40" s="138"/>
      <c r="J40" s="138"/>
      <c r="K40" s="138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</row>
    <row r="41" spans="1:42" ht="12.75" customHeight="1">
      <c r="A41" s="123"/>
      <c r="B41" s="123"/>
      <c r="C41" s="134"/>
      <c r="D41" s="135"/>
      <c r="E41" s="123"/>
      <c r="F41" s="123"/>
      <c r="G41" s="123"/>
      <c r="H41" s="123"/>
      <c r="I41" s="123"/>
      <c r="J41" s="123"/>
      <c r="K41" s="123"/>
      <c r="AL41" s="124">
        <f>SUM(AL1:AL40)</f>
        <v>0</v>
      </c>
      <c r="AM41" s="124">
        <f>SUM(AM1:AM40)</f>
        <v>0</v>
      </c>
      <c r="AO41" s="124">
        <v>15</v>
      </c>
      <c r="AP41" s="124">
        <v>21</v>
      </c>
    </row>
    <row r="42" spans="1:42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  <c r="AO42" s="124">
        <f>SUMIF(AN8:AN41,AO41,H8:H41)</f>
        <v>0</v>
      </c>
      <c r="AP42" s="124">
        <f>SUMIF(AN8:AN41,AP41,H8:H41)</f>
        <v>0</v>
      </c>
    </row>
    <row r="43" spans="1:11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</sheetData>
  <sheetProtection password="CA38" sheet="1"/>
  <mergeCells count="6">
    <mergeCell ref="D18:H18"/>
    <mergeCell ref="D22:H22"/>
    <mergeCell ref="A1:H1"/>
    <mergeCell ref="D2:H2"/>
    <mergeCell ref="D3:H3"/>
    <mergeCell ref="D4:H4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7"/>
  <sheetViews>
    <sheetView zoomScalePageLayoutView="0" workbookViewId="0" topLeftCell="A1">
      <selection activeCell="G40" sqref="G40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53" width="9.140625" style="124" customWidth="1"/>
    <col min="54" max="54" width="73.421875" style="124" customWidth="1"/>
    <col min="55" max="16384" width="9.140625" style="124" customWidth="1"/>
  </cols>
  <sheetData>
    <row r="1" spans="1:11" ht="16.5" thickBot="1">
      <c r="A1" s="228" t="s">
        <v>228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94</v>
      </c>
      <c r="D3" s="234" t="s">
        <v>95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94</v>
      </c>
      <c r="D4" s="237" t="s">
        <v>95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63"/>
      <c r="B5" s="163"/>
      <c r="C5" s="164"/>
      <c r="D5" s="165"/>
      <c r="E5" s="166"/>
      <c r="F5" s="163"/>
      <c r="G5" s="163"/>
      <c r="H5" s="163"/>
      <c r="I5" s="123"/>
      <c r="J5" s="123"/>
      <c r="K5" s="123"/>
    </row>
    <row r="6" spans="1:11" ht="14.25" thickBot="1" thickTop="1">
      <c r="A6" s="157" t="s">
        <v>7</v>
      </c>
      <c r="B6" s="158" t="s">
        <v>8</v>
      </c>
      <c r="C6" s="159" t="s">
        <v>9</v>
      </c>
      <c r="D6" s="160" t="s">
        <v>10</v>
      </c>
      <c r="E6" s="161" t="s">
        <v>11</v>
      </c>
      <c r="F6" s="162" t="s">
        <v>12</v>
      </c>
      <c r="G6" s="184" t="s">
        <v>13</v>
      </c>
      <c r="H6" s="185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4</v>
      </c>
      <c r="D7" s="102" t="s">
        <v>16</v>
      </c>
      <c r="E7" s="103"/>
      <c r="F7" s="104"/>
      <c r="G7" s="180"/>
      <c r="H7" s="192">
        <f>SUM(H8:H22)</f>
        <v>0</v>
      </c>
      <c r="I7" s="123"/>
      <c r="J7" s="123"/>
      <c r="K7" s="123"/>
    </row>
    <row r="8" spans="1:61" ht="12.75" outlineLevel="1">
      <c r="A8" s="105">
        <v>1</v>
      </c>
      <c r="B8" s="106" t="s">
        <v>17</v>
      </c>
      <c r="C8" s="107">
        <v>111201101</v>
      </c>
      <c r="D8" s="108" t="s">
        <v>91</v>
      </c>
      <c r="E8" s="109" t="s">
        <v>19</v>
      </c>
      <c r="F8" s="110">
        <v>85</v>
      </c>
      <c r="G8" s="181"/>
      <c r="H8" s="193">
        <f aca="true" t="shared" si="0" ref="H8:H17"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2</v>
      </c>
      <c r="B9" s="106" t="s">
        <v>17</v>
      </c>
      <c r="C9" s="107">
        <v>11120110</v>
      </c>
      <c r="D9" s="108" t="s">
        <v>20</v>
      </c>
      <c r="E9" s="109" t="s">
        <v>19</v>
      </c>
      <c r="F9" s="110">
        <v>85</v>
      </c>
      <c r="G9" s="181"/>
      <c r="H9" s="193">
        <f t="shared" si="0"/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ht="12.75" outlineLevel="1">
      <c r="A10" s="105">
        <v>3</v>
      </c>
      <c r="B10" s="106" t="s">
        <v>17</v>
      </c>
      <c r="C10" s="107">
        <v>112101101</v>
      </c>
      <c r="D10" s="108" t="s">
        <v>21</v>
      </c>
      <c r="E10" s="109" t="s">
        <v>22</v>
      </c>
      <c r="F10" s="110">
        <v>2</v>
      </c>
      <c r="G10" s="181"/>
      <c r="H10" s="193">
        <f t="shared" si="0"/>
        <v>0</v>
      </c>
      <c r="I10" s="138"/>
      <c r="J10" s="138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ht="12.75" outlineLevel="1">
      <c r="A11" s="105">
        <v>4</v>
      </c>
      <c r="B11" s="106" t="s">
        <v>17</v>
      </c>
      <c r="C11" s="107">
        <v>112201101</v>
      </c>
      <c r="D11" s="108" t="s">
        <v>23</v>
      </c>
      <c r="E11" s="109" t="s">
        <v>22</v>
      </c>
      <c r="F11" s="110">
        <v>2</v>
      </c>
      <c r="G11" s="181"/>
      <c r="H11" s="193">
        <f t="shared" si="0"/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ht="22.5" outlineLevel="1">
      <c r="A12" s="105">
        <v>5</v>
      </c>
      <c r="B12" s="106" t="s">
        <v>24</v>
      </c>
      <c r="C12" s="107">
        <v>119001421</v>
      </c>
      <c r="D12" s="108" t="s">
        <v>25</v>
      </c>
      <c r="E12" s="109" t="s">
        <v>26</v>
      </c>
      <c r="F12" s="110">
        <v>13</v>
      </c>
      <c r="G12" s="181"/>
      <c r="H12" s="193">
        <f t="shared" si="0"/>
        <v>0</v>
      </c>
      <c r="I12" s="138"/>
      <c r="J12" s="138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ht="12.75" outlineLevel="1">
      <c r="A13" s="105">
        <v>6</v>
      </c>
      <c r="B13" s="106" t="s">
        <v>24</v>
      </c>
      <c r="C13" s="107">
        <v>120001101</v>
      </c>
      <c r="D13" s="108" t="s">
        <v>27</v>
      </c>
      <c r="E13" s="109" t="s">
        <v>28</v>
      </c>
      <c r="F13" s="110">
        <v>156</v>
      </c>
      <c r="G13" s="181"/>
      <c r="H13" s="193">
        <f t="shared" si="0"/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ht="12.75" outlineLevel="1">
      <c r="A14" s="105">
        <v>7</v>
      </c>
      <c r="B14" s="106" t="s">
        <v>24</v>
      </c>
      <c r="C14" s="107">
        <v>131201202</v>
      </c>
      <c r="D14" s="108" t="s">
        <v>92</v>
      </c>
      <c r="E14" s="109" t="s">
        <v>28</v>
      </c>
      <c r="F14" s="110">
        <v>195</v>
      </c>
      <c r="G14" s="181"/>
      <c r="H14" s="193">
        <f t="shared" si="0"/>
        <v>0</v>
      </c>
      <c r="I14" s="138"/>
      <c r="J14" s="138"/>
      <c r="K14" s="138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ht="12.75" outlineLevel="1">
      <c r="A15" s="105">
        <v>8</v>
      </c>
      <c r="B15" s="106" t="s">
        <v>29</v>
      </c>
      <c r="C15" s="107">
        <v>162301101</v>
      </c>
      <c r="D15" s="108" t="s">
        <v>30</v>
      </c>
      <c r="E15" s="109" t="s">
        <v>28</v>
      </c>
      <c r="F15" s="110">
        <v>195</v>
      </c>
      <c r="G15" s="181"/>
      <c r="H15" s="193">
        <f t="shared" si="0"/>
        <v>0</v>
      </c>
      <c r="I15" s="138"/>
      <c r="J15" s="138"/>
      <c r="K15" s="138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ht="22.5" outlineLevel="1">
      <c r="A16" s="105">
        <v>9</v>
      </c>
      <c r="B16" s="106" t="s">
        <v>31</v>
      </c>
      <c r="C16" s="107" t="s">
        <v>32</v>
      </c>
      <c r="D16" s="108" t="s">
        <v>33</v>
      </c>
      <c r="E16" s="109" t="s">
        <v>34</v>
      </c>
      <c r="F16" s="110">
        <v>164</v>
      </c>
      <c r="G16" s="181"/>
      <c r="H16" s="193">
        <f t="shared" si="0"/>
        <v>0</v>
      </c>
      <c r="I16" s="138"/>
      <c r="J16" s="138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ht="22.5" outlineLevel="1">
      <c r="A17" s="105">
        <v>10</v>
      </c>
      <c r="B17" s="106" t="s">
        <v>35</v>
      </c>
      <c r="C17" s="107">
        <v>174101101</v>
      </c>
      <c r="D17" s="108" t="s">
        <v>36</v>
      </c>
      <c r="E17" s="109" t="s">
        <v>28</v>
      </c>
      <c r="F17" s="110">
        <v>195</v>
      </c>
      <c r="G17" s="181"/>
      <c r="H17" s="193">
        <f t="shared" si="0"/>
        <v>0</v>
      </c>
      <c r="I17" s="138"/>
      <c r="J17" s="138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ht="12.75" outlineLevel="1">
      <c r="A18" s="105"/>
      <c r="B18" s="106"/>
      <c r="C18" s="107"/>
      <c r="D18" s="223" t="s">
        <v>37</v>
      </c>
      <c r="E18" s="224"/>
      <c r="F18" s="225"/>
      <c r="G18" s="226"/>
      <c r="H18" s="227"/>
      <c r="I18" s="138"/>
      <c r="J18" s="138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 t="str">
        <f>D18</f>
        <v>včetně strojního přemístění materiálu pro zásyp ze vzdálenosti do 10 m od okraje zásypu</v>
      </c>
      <c r="BC18" s="139"/>
      <c r="BD18" s="139"/>
      <c r="BE18" s="139"/>
      <c r="BF18" s="139"/>
      <c r="BG18" s="139"/>
      <c r="BH18" s="139"/>
      <c r="BI18" s="139"/>
    </row>
    <row r="19" spans="1:61" ht="12.75" outlineLevel="1">
      <c r="A19" s="105">
        <v>11</v>
      </c>
      <c r="B19" s="106" t="s">
        <v>35</v>
      </c>
      <c r="C19" s="107" t="s">
        <v>38</v>
      </c>
      <c r="D19" s="108" t="s">
        <v>39</v>
      </c>
      <c r="E19" s="109" t="s">
        <v>34</v>
      </c>
      <c r="F19" s="110">
        <v>164</v>
      </c>
      <c r="G19" s="181"/>
      <c r="H19" s="193">
        <f>F19*G19</f>
        <v>0</v>
      </c>
      <c r="I19" s="138"/>
      <c r="J19" s="138"/>
      <c r="K19" s="138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ht="22.5" outlineLevel="1">
      <c r="A20" s="105">
        <v>12</v>
      </c>
      <c r="B20" s="106" t="s">
        <v>40</v>
      </c>
      <c r="C20" s="107">
        <v>182301123</v>
      </c>
      <c r="D20" s="108" t="s">
        <v>41</v>
      </c>
      <c r="E20" s="109" t="s">
        <v>19</v>
      </c>
      <c r="F20" s="110">
        <v>85</v>
      </c>
      <c r="G20" s="181"/>
      <c r="H20" s="193">
        <f>F20*G20</f>
        <v>0</v>
      </c>
      <c r="I20" s="138"/>
      <c r="J20" s="138"/>
      <c r="K20" s="138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ht="12.75" outlineLevel="1">
      <c r="A21" s="105">
        <v>13</v>
      </c>
      <c r="B21" s="106" t="s">
        <v>42</v>
      </c>
      <c r="C21" s="107">
        <v>183405211</v>
      </c>
      <c r="D21" s="108" t="s">
        <v>43</v>
      </c>
      <c r="E21" s="109" t="s">
        <v>19</v>
      </c>
      <c r="F21" s="110">
        <v>85</v>
      </c>
      <c r="G21" s="181"/>
      <c r="H21" s="193">
        <f>F21*G21</f>
        <v>0</v>
      </c>
      <c r="I21" s="138"/>
      <c r="J21" s="138"/>
      <c r="K21" s="138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ht="12.75" outlineLevel="1">
      <c r="A22" s="105"/>
      <c r="B22" s="106"/>
      <c r="C22" s="117"/>
      <c r="D22" s="223" t="s">
        <v>44</v>
      </c>
      <c r="E22" s="224"/>
      <c r="F22" s="225"/>
      <c r="G22" s="226"/>
      <c r="H22" s="227"/>
      <c r="I22" s="138"/>
      <c r="J22" s="138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40" t="str">
        <f>D22</f>
        <v>Včetně hmot potřebných k provedení hydroosevu, s výjimkou travního semene.</v>
      </c>
      <c r="BC22" s="139"/>
      <c r="BD22" s="139"/>
      <c r="BE22" s="139"/>
      <c r="BF22" s="139"/>
      <c r="BG22" s="139"/>
      <c r="BH22" s="139"/>
      <c r="BI22" s="139"/>
    </row>
    <row r="23" spans="1:11" ht="12.75">
      <c r="A23" s="111" t="s">
        <v>15</v>
      </c>
      <c r="B23" s="112"/>
      <c r="C23" s="113" t="s">
        <v>45</v>
      </c>
      <c r="D23" s="114" t="s">
        <v>46</v>
      </c>
      <c r="E23" s="115"/>
      <c r="F23" s="116"/>
      <c r="G23" s="182"/>
      <c r="H23" s="194">
        <f>SUM(H24:H26)</f>
        <v>0</v>
      </c>
      <c r="I23" s="123"/>
      <c r="J23" s="123"/>
      <c r="K23" s="123"/>
    </row>
    <row r="24" spans="1:61" ht="12.75" outlineLevel="1">
      <c r="A24" s="105">
        <v>14</v>
      </c>
      <c r="B24" s="106" t="s">
        <v>47</v>
      </c>
      <c r="C24" s="117" t="s">
        <v>48</v>
      </c>
      <c r="D24" s="108" t="s">
        <v>49</v>
      </c>
      <c r="E24" s="109" t="s">
        <v>34</v>
      </c>
      <c r="F24" s="110">
        <v>164</v>
      </c>
      <c r="G24" s="181"/>
      <c r="H24" s="193">
        <f>F24*G24</f>
        <v>0</v>
      </c>
      <c r="I24" s="138"/>
      <c r="J24" s="138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ht="12.75" outlineLevel="1">
      <c r="A25" s="105">
        <v>15</v>
      </c>
      <c r="B25" s="106" t="s">
        <v>50</v>
      </c>
      <c r="C25" s="117" t="s">
        <v>51</v>
      </c>
      <c r="D25" s="108" t="s">
        <v>52</v>
      </c>
      <c r="E25" s="109" t="s">
        <v>34</v>
      </c>
      <c r="F25" s="110">
        <v>82</v>
      </c>
      <c r="G25" s="181"/>
      <c r="H25" s="193">
        <f>F25*G25</f>
        <v>0</v>
      </c>
      <c r="I25" s="138"/>
      <c r="J25" s="138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ht="12.75" outlineLevel="1">
      <c r="A26" s="105">
        <v>16</v>
      </c>
      <c r="B26" s="106" t="s">
        <v>50</v>
      </c>
      <c r="C26" s="117" t="s">
        <v>53</v>
      </c>
      <c r="D26" s="108" t="s">
        <v>54</v>
      </c>
      <c r="E26" s="109" t="s">
        <v>34</v>
      </c>
      <c r="F26" s="110">
        <v>82</v>
      </c>
      <c r="G26" s="181"/>
      <c r="H26" s="193">
        <f>F26*G26</f>
        <v>0</v>
      </c>
      <c r="I26" s="138"/>
      <c r="J26" s="138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11" ht="12.75">
      <c r="A27" s="111" t="s">
        <v>15</v>
      </c>
      <c r="B27" s="112"/>
      <c r="C27" s="113" t="s">
        <v>55</v>
      </c>
      <c r="D27" s="114" t="s">
        <v>56</v>
      </c>
      <c r="E27" s="115"/>
      <c r="F27" s="116"/>
      <c r="G27" s="182"/>
      <c r="H27" s="194">
        <f>SUM(H28:H38)</f>
        <v>0</v>
      </c>
      <c r="I27" s="123"/>
      <c r="J27" s="123"/>
      <c r="K27" s="123"/>
    </row>
    <row r="28" spans="1:61" ht="33.75" outlineLevel="1">
      <c r="A28" s="105">
        <v>17</v>
      </c>
      <c r="B28" s="106" t="s">
        <v>57</v>
      </c>
      <c r="C28" s="117" t="s">
        <v>58</v>
      </c>
      <c r="D28" s="108" t="s">
        <v>59</v>
      </c>
      <c r="E28" s="109" t="s">
        <v>60</v>
      </c>
      <c r="F28" s="110">
        <v>1</v>
      </c>
      <c r="G28" s="181"/>
      <c r="H28" s="193">
        <f aca="true" t="shared" si="1" ref="H28:H38">F28*G28</f>
        <v>0</v>
      </c>
      <c r="I28" s="138"/>
      <c r="J28" s="138"/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</row>
    <row r="29" spans="1:61" ht="33.75" outlineLevel="1">
      <c r="A29" s="105">
        <v>18</v>
      </c>
      <c r="B29" s="106" t="s">
        <v>57</v>
      </c>
      <c r="C29" s="117" t="s">
        <v>61</v>
      </c>
      <c r="D29" s="108" t="s">
        <v>62</v>
      </c>
      <c r="E29" s="109" t="s">
        <v>60</v>
      </c>
      <c r="F29" s="110">
        <v>1</v>
      </c>
      <c r="G29" s="181"/>
      <c r="H29" s="193">
        <f>F29*G29</f>
        <v>0</v>
      </c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 ht="22.5" outlineLevel="1">
      <c r="A30" s="105">
        <v>20</v>
      </c>
      <c r="B30" s="106" t="s">
        <v>57</v>
      </c>
      <c r="C30" s="117" t="s">
        <v>63</v>
      </c>
      <c r="D30" s="108" t="s">
        <v>65</v>
      </c>
      <c r="E30" s="109" t="s">
        <v>60</v>
      </c>
      <c r="F30" s="110">
        <v>1</v>
      </c>
      <c r="G30" s="181"/>
      <c r="H30" s="193">
        <f t="shared" si="1"/>
        <v>0</v>
      </c>
      <c r="I30" s="138"/>
      <c r="J30" s="138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 ht="12.75" outlineLevel="1">
      <c r="A31" s="105">
        <v>21</v>
      </c>
      <c r="B31" s="106" t="s">
        <v>57</v>
      </c>
      <c r="C31" s="117" t="s">
        <v>223</v>
      </c>
      <c r="D31" s="108" t="s">
        <v>67</v>
      </c>
      <c r="E31" s="109" t="s">
        <v>60</v>
      </c>
      <c r="F31" s="110">
        <v>3</v>
      </c>
      <c r="G31" s="181"/>
      <c r="H31" s="193">
        <f t="shared" si="1"/>
        <v>0</v>
      </c>
      <c r="I31" s="138"/>
      <c r="J31" s="138"/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ht="12.75" outlineLevel="1">
      <c r="A32" s="105">
        <v>23</v>
      </c>
      <c r="B32" s="106" t="s">
        <v>57</v>
      </c>
      <c r="C32" s="117" t="s">
        <v>64</v>
      </c>
      <c r="D32" s="108" t="s">
        <v>70</v>
      </c>
      <c r="E32" s="109" t="s">
        <v>60</v>
      </c>
      <c r="F32" s="110">
        <v>3</v>
      </c>
      <c r="G32" s="181"/>
      <c r="H32" s="193">
        <f t="shared" si="1"/>
        <v>0</v>
      </c>
      <c r="I32" s="138"/>
      <c r="J32" s="138"/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61" ht="12.75" outlineLevel="1">
      <c r="A33" s="105">
        <v>24</v>
      </c>
      <c r="B33" s="106" t="s">
        <v>57</v>
      </c>
      <c r="C33" s="117" t="s">
        <v>66</v>
      </c>
      <c r="D33" s="108" t="s">
        <v>72</v>
      </c>
      <c r="E33" s="109" t="s">
        <v>60</v>
      </c>
      <c r="F33" s="110">
        <v>3</v>
      </c>
      <c r="G33" s="181"/>
      <c r="H33" s="193">
        <f t="shared" si="1"/>
        <v>0</v>
      </c>
      <c r="I33" s="138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</row>
    <row r="34" spans="1:61" ht="12.75" outlineLevel="1">
      <c r="A34" s="105">
        <v>25</v>
      </c>
      <c r="B34" s="106" t="s">
        <v>57</v>
      </c>
      <c r="C34" s="117" t="s">
        <v>68</v>
      </c>
      <c r="D34" s="108" t="s">
        <v>74</v>
      </c>
      <c r="E34" s="109" t="s">
        <v>60</v>
      </c>
      <c r="F34" s="110">
        <v>3</v>
      </c>
      <c r="G34" s="181"/>
      <c r="H34" s="193">
        <f t="shared" si="1"/>
        <v>0</v>
      </c>
      <c r="I34" s="138"/>
      <c r="J34" s="138"/>
      <c r="K34" s="138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ht="12.75" outlineLevel="1">
      <c r="A35" s="105">
        <v>26</v>
      </c>
      <c r="B35" s="106" t="s">
        <v>57</v>
      </c>
      <c r="C35" s="117" t="s">
        <v>69</v>
      </c>
      <c r="D35" s="108" t="s">
        <v>76</v>
      </c>
      <c r="E35" s="109" t="s">
        <v>60</v>
      </c>
      <c r="F35" s="110">
        <v>1</v>
      </c>
      <c r="G35" s="181"/>
      <c r="H35" s="193">
        <f t="shared" si="1"/>
        <v>0</v>
      </c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 ht="12.75" outlineLevel="1">
      <c r="A36" s="105">
        <v>27</v>
      </c>
      <c r="B36" s="106" t="s">
        <v>57</v>
      </c>
      <c r="C36" s="117" t="s">
        <v>71</v>
      </c>
      <c r="D36" s="108" t="s">
        <v>78</v>
      </c>
      <c r="E36" s="109" t="s">
        <v>60</v>
      </c>
      <c r="F36" s="110">
        <v>3</v>
      </c>
      <c r="G36" s="181"/>
      <c r="H36" s="193">
        <f t="shared" si="1"/>
        <v>0</v>
      </c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61" ht="12.75" outlineLevel="1">
      <c r="A37" s="105">
        <v>29</v>
      </c>
      <c r="B37" s="106" t="s">
        <v>57</v>
      </c>
      <c r="C37" s="117" t="s">
        <v>73</v>
      </c>
      <c r="D37" s="108" t="s">
        <v>80</v>
      </c>
      <c r="E37" s="109" t="s">
        <v>60</v>
      </c>
      <c r="F37" s="110">
        <v>3</v>
      </c>
      <c r="G37" s="181"/>
      <c r="H37" s="193">
        <f t="shared" si="1"/>
        <v>0</v>
      </c>
      <c r="I37" s="138"/>
      <c r="J37" s="138"/>
      <c r="K37" s="138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</row>
    <row r="38" spans="1:61" ht="12.75" outlineLevel="1">
      <c r="A38" s="105">
        <v>30</v>
      </c>
      <c r="B38" s="106" t="s">
        <v>81</v>
      </c>
      <c r="C38" s="117" t="s">
        <v>75</v>
      </c>
      <c r="D38" s="108" t="s">
        <v>83</v>
      </c>
      <c r="E38" s="109" t="s">
        <v>84</v>
      </c>
      <c r="F38" s="110">
        <v>100</v>
      </c>
      <c r="G38" s="181"/>
      <c r="H38" s="193">
        <f t="shared" si="1"/>
        <v>0</v>
      </c>
      <c r="I38" s="138"/>
      <c r="J38" s="138"/>
      <c r="K38" s="138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11" ht="12.75">
      <c r="A39" s="111" t="s">
        <v>15</v>
      </c>
      <c r="B39" s="112"/>
      <c r="C39" s="113" t="s">
        <v>85</v>
      </c>
      <c r="D39" s="114" t="s">
        <v>86</v>
      </c>
      <c r="E39" s="115"/>
      <c r="F39" s="116"/>
      <c r="G39" s="182"/>
      <c r="H39" s="194">
        <f>SUM(H40:H40)</f>
        <v>0</v>
      </c>
      <c r="I39" s="123"/>
      <c r="J39" s="123"/>
      <c r="K39" s="123"/>
    </row>
    <row r="40" spans="1:61" ht="13.5" outlineLevel="1" thickBot="1">
      <c r="A40" s="118">
        <v>31</v>
      </c>
      <c r="B40" s="156" t="s">
        <v>87</v>
      </c>
      <c r="C40" s="119" t="s">
        <v>88</v>
      </c>
      <c r="D40" s="120" t="s">
        <v>93</v>
      </c>
      <c r="E40" s="121" t="s">
        <v>90</v>
      </c>
      <c r="F40" s="122">
        <v>2</v>
      </c>
      <c r="G40" s="183"/>
      <c r="H40" s="195">
        <f>F40*G40</f>
        <v>0</v>
      </c>
      <c r="I40" s="138"/>
      <c r="J40" s="138"/>
      <c r="K40" s="138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</row>
    <row r="41" spans="1:42" ht="12.75" customHeight="1">
      <c r="A41" s="123"/>
      <c r="B41" s="123"/>
      <c r="C41" s="134"/>
      <c r="D41" s="135"/>
      <c r="E41" s="123"/>
      <c r="F41" s="123"/>
      <c r="G41" s="123"/>
      <c r="H41" s="123"/>
      <c r="I41" s="123"/>
      <c r="J41" s="123"/>
      <c r="K41" s="123"/>
      <c r="AL41" s="124">
        <f>SUM(AL1:AL40)</f>
        <v>0</v>
      </c>
      <c r="AM41" s="124">
        <f>SUM(AM1:AM40)</f>
        <v>0</v>
      </c>
      <c r="AO41" s="124">
        <v>15</v>
      </c>
      <c r="AP41" s="124">
        <v>21</v>
      </c>
    </row>
    <row r="42" spans="1:42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  <c r="AO42" s="124">
        <f>SUMIF(AN8:AN41,AO41,H8:H41)</f>
        <v>0</v>
      </c>
      <c r="AP42" s="124">
        <f>SUMIF(AN8:AN41,AP41,H8:H41)</f>
        <v>0</v>
      </c>
    </row>
    <row r="43" spans="1:11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</sheetData>
  <sheetProtection password="CA38" sheet="1"/>
  <mergeCells count="6">
    <mergeCell ref="D18:H18"/>
    <mergeCell ref="D22:H22"/>
    <mergeCell ref="A1:H1"/>
    <mergeCell ref="D2:H2"/>
    <mergeCell ref="D3:H3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47"/>
  <sheetViews>
    <sheetView zoomScale="115" zoomScaleNormal="115" zoomScalePageLayoutView="0" workbookViewId="0" topLeftCell="A19">
      <selection activeCell="F44" sqref="F44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53" width="9.140625" style="124" customWidth="1"/>
    <col min="54" max="54" width="73.421875" style="124" customWidth="1"/>
    <col min="55" max="16384" width="9.140625" style="124" customWidth="1"/>
  </cols>
  <sheetData>
    <row r="1" spans="1:11" ht="16.5" thickBot="1">
      <c r="A1" s="228" t="s">
        <v>228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101</v>
      </c>
      <c r="D3" s="234" t="s">
        <v>102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101</v>
      </c>
      <c r="D4" s="237" t="s">
        <v>102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23"/>
      <c r="B5" s="163"/>
      <c r="C5" s="164"/>
      <c r="D5" s="165"/>
      <c r="E5" s="166"/>
      <c r="F5" s="163"/>
      <c r="G5" s="186"/>
      <c r="H5" s="186"/>
      <c r="I5" s="123"/>
      <c r="J5" s="123"/>
      <c r="K5" s="123"/>
    </row>
    <row r="6" spans="1:11" ht="14.25" thickBot="1" thickTop="1">
      <c r="A6" s="136" t="s">
        <v>7</v>
      </c>
      <c r="B6" s="158" t="s">
        <v>8</v>
      </c>
      <c r="C6" s="159" t="s">
        <v>9</v>
      </c>
      <c r="D6" s="160" t="s">
        <v>10</v>
      </c>
      <c r="E6" s="161" t="s">
        <v>11</v>
      </c>
      <c r="F6" s="162" t="s">
        <v>12</v>
      </c>
      <c r="G6" s="184" t="s">
        <v>13</v>
      </c>
      <c r="H6" s="185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4</v>
      </c>
      <c r="D7" s="102" t="s">
        <v>16</v>
      </c>
      <c r="E7" s="103"/>
      <c r="F7" s="104"/>
      <c r="G7" s="180"/>
      <c r="H7" s="192">
        <f>SUM(H8:H23)</f>
        <v>0</v>
      </c>
      <c r="I7" s="123"/>
      <c r="J7" s="123"/>
      <c r="K7" s="123"/>
    </row>
    <row r="8" spans="1:61" ht="12.75" outlineLevel="1">
      <c r="A8" s="105">
        <v>1</v>
      </c>
      <c r="B8" s="106" t="s">
        <v>17</v>
      </c>
      <c r="C8" s="107">
        <v>111201101</v>
      </c>
      <c r="D8" s="108" t="s">
        <v>91</v>
      </c>
      <c r="E8" s="109" t="s">
        <v>19</v>
      </c>
      <c r="F8" s="110">
        <v>72</v>
      </c>
      <c r="G8" s="181"/>
      <c r="H8" s="193">
        <f aca="true" t="shared" si="0" ref="H8:H22"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2</v>
      </c>
      <c r="B9" s="106" t="s">
        <v>17</v>
      </c>
      <c r="C9" s="107">
        <v>11120110</v>
      </c>
      <c r="D9" s="108" t="s">
        <v>20</v>
      </c>
      <c r="E9" s="109" t="s">
        <v>19</v>
      </c>
      <c r="F9" s="110">
        <v>72</v>
      </c>
      <c r="G9" s="181"/>
      <c r="H9" s="193">
        <f t="shared" si="0"/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ht="12.75" outlineLevel="1">
      <c r="A10" s="105">
        <v>3</v>
      </c>
      <c r="B10" s="106" t="s">
        <v>17</v>
      </c>
      <c r="C10" s="107">
        <v>112101101</v>
      </c>
      <c r="D10" s="108" t="s">
        <v>21</v>
      </c>
      <c r="E10" s="109" t="s">
        <v>22</v>
      </c>
      <c r="F10" s="110">
        <v>2</v>
      </c>
      <c r="G10" s="181"/>
      <c r="H10" s="193">
        <f t="shared" si="0"/>
        <v>0</v>
      </c>
      <c r="I10" s="138"/>
      <c r="J10" s="138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ht="12.75" outlineLevel="1">
      <c r="A11" s="105">
        <v>4</v>
      </c>
      <c r="B11" s="106" t="s">
        <v>17</v>
      </c>
      <c r="C11" s="107">
        <v>112201101</v>
      </c>
      <c r="D11" s="108" t="s">
        <v>23</v>
      </c>
      <c r="E11" s="109" t="s">
        <v>22</v>
      </c>
      <c r="F11" s="110">
        <v>2</v>
      </c>
      <c r="G11" s="181"/>
      <c r="H11" s="193">
        <f t="shared" si="0"/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ht="22.5" outlineLevel="1">
      <c r="A12" s="105">
        <v>5</v>
      </c>
      <c r="B12" s="106" t="s">
        <v>24</v>
      </c>
      <c r="C12" s="107">
        <v>119001421</v>
      </c>
      <c r="D12" s="108" t="s">
        <v>25</v>
      </c>
      <c r="E12" s="109" t="s">
        <v>26</v>
      </c>
      <c r="F12" s="110">
        <v>20</v>
      </c>
      <c r="G12" s="181"/>
      <c r="H12" s="193">
        <f t="shared" si="0"/>
        <v>0</v>
      </c>
      <c r="I12" s="138"/>
      <c r="J12" s="138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ht="12.75" outlineLevel="1">
      <c r="A13" s="105">
        <v>6</v>
      </c>
      <c r="B13" s="106" t="s">
        <v>24</v>
      </c>
      <c r="C13" s="107">
        <v>120001101</v>
      </c>
      <c r="D13" s="108" t="s">
        <v>27</v>
      </c>
      <c r="E13" s="109" t="s">
        <v>28</v>
      </c>
      <c r="F13" s="110">
        <v>180</v>
      </c>
      <c r="G13" s="181"/>
      <c r="H13" s="193">
        <f t="shared" si="0"/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ht="12.75" outlineLevel="1">
      <c r="A14" s="105">
        <v>7</v>
      </c>
      <c r="B14" s="106" t="s">
        <v>24</v>
      </c>
      <c r="C14" s="107">
        <v>131201202</v>
      </c>
      <c r="D14" s="108" t="s">
        <v>92</v>
      </c>
      <c r="E14" s="109" t="s">
        <v>28</v>
      </c>
      <c r="F14" s="110">
        <v>182</v>
      </c>
      <c r="G14" s="181"/>
      <c r="H14" s="193">
        <f t="shared" si="0"/>
        <v>0</v>
      </c>
      <c r="I14" s="138"/>
      <c r="J14" s="138"/>
      <c r="K14" s="138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ht="12.75" outlineLevel="1">
      <c r="A15" s="105">
        <v>8</v>
      </c>
      <c r="B15" s="106" t="s">
        <v>29</v>
      </c>
      <c r="C15" s="107">
        <v>162301101</v>
      </c>
      <c r="D15" s="108" t="s">
        <v>30</v>
      </c>
      <c r="E15" s="109" t="s">
        <v>28</v>
      </c>
      <c r="F15" s="110">
        <v>182</v>
      </c>
      <c r="G15" s="181"/>
      <c r="H15" s="193">
        <f t="shared" si="0"/>
        <v>0</v>
      </c>
      <c r="I15" s="138"/>
      <c r="J15" s="138"/>
      <c r="K15" s="138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ht="22.5" outlineLevel="1">
      <c r="A16" s="105">
        <v>9</v>
      </c>
      <c r="B16" s="106" t="s">
        <v>31</v>
      </c>
      <c r="C16" s="107" t="s">
        <v>32</v>
      </c>
      <c r="D16" s="108" t="s">
        <v>33</v>
      </c>
      <c r="E16" s="109" t="s">
        <v>34</v>
      </c>
      <c r="F16" s="110">
        <v>170.5</v>
      </c>
      <c r="G16" s="181"/>
      <c r="H16" s="193">
        <f t="shared" si="0"/>
        <v>0</v>
      </c>
      <c r="I16" s="138"/>
      <c r="J16" s="138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ht="22.5" outlineLevel="1">
      <c r="A17" s="105">
        <v>10</v>
      </c>
      <c r="B17" s="106" t="s">
        <v>35</v>
      </c>
      <c r="C17" s="107">
        <v>174101101</v>
      </c>
      <c r="D17" s="108" t="s">
        <v>36</v>
      </c>
      <c r="E17" s="109" t="s">
        <v>28</v>
      </c>
      <c r="F17" s="110">
        <v>182</v>
      </c>
      <c r="G17" s="181"/>
      <c r="H17" s="193">
        <f t="shared" si="0"/>
        <v>0</v>
      </c>
      <c r="I17" s="138"/>
      <c r="J17" s="138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ht="12.75" outlineLevel="1">
      <c r="A18" s="105"/>
      <c r="B18" s="106"/>
      <c r="C18" s="107"/>
      <c r="D18" s="223" t="s">
        <v>37</v>
      </c>
      <c r="E18" s="224"/>
      <c r="F18" s="225"/>
      <c r="G18" s="226"/>
      <c r="H18" s="227"/>
      <c r="I18" s="138"/>
      <c r="J18" s="138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 t="str">
        <f>D18</f>
        <v>včetně strojního přemístění materiálu pro zásyp ze vzdálenosti do 10 m od okraje zásypu</v>
      </c>
      <c r="BC18" s="139"/>
      <c r="BD18" s="139"/>
      <c r="BE18" s="139"/>
      <c r="BF18" s="139"/>
      <c r="BG18" s="139"/>
      <c r="BH18" s="139"/>
      <c r="BI18" s="139"/>
    </row>
    <row r="19" spans="1:61" ht="12.75" outlineLevel="1">
      <c r="A19" s="105">
        <v>11</v>
      </c>
      <c r="B19" s="106" t="s">
        <v>35</v>
      </c>
      <c r="C19" s="107" t="s">
        <v>38</v>
      </c>
      <c r="D19" s="108" t="s">
        <v>39</v>
      </c>
      <c r="E19" s="109" t="s">
        <v>34</v>
      </c>
      <c r="F19" s="110">
        <v>170.5</v>
      </c>
      <c r="G19" s="181"/>
      <c r="H19" s="193">
        <f t="shared" si="0"/>
        <v>0</v>
      </c>
      <c r="I19" s="138"/>
      <c r="J19" s="138"/>
      <c r="K19" s="138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ht="12.75" outlineLevel="1">
      <c r="A20" s="105">
        <v>12</v>
      </c>
      <c r="B20" s="106" t="s">
        <v>96</v>
      </c>
      <c r="C20" s="117" t="s">
        <v>97</v>
      </c>
      <c r="D20" s="108" t="s">
        <v>98</v>
      </c>
      <c r="E20" s="109" t="s">
        <v>28</v>
      </c>
      <c r="F20" s="110">
        <v>182</v>
      </c>
      <c r="G20" s="181"/>
      <c r="H20" s="193">
        <f t="shared" si="0"/>
        <v>0</v>
      </c>
      <c r="I20" s="138"/>
      <c r="J20" s="138"/>
      <c r="K20" s="138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ht="22.5" outlineLevel="1">
      <c r="A21" s="105">
        <v>13</v>
      </c>
      <c r="B21" s="106" t="s">
        <v>40</v>
      </c>
      <c r="C21" s="107">
        <v>182301123</v>
      </c>
      <c r="D21" s="108" t="s">
        <v>41</v>
      </c>
      <c r="E21" s="109" t="s">
        <v>19</v>
      </c>
      <c r="F21" s="110">
        <v>72</v>
      </c>
      <c r="G21" s="181"/>
      <c r="H21" s="193">
        <f t="shared" si="0"/>
        <v>0</v>
      </c>
      <c r="I21" s="138"/>
      <c r="J21" s="138"/>
      <c r="K21" s="138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ht="12.75" outlineLevel="1">
      <c r="A22" s="105">
        <v>14</v>
      </c>
      <c r="B22" s="106" t="s">
        <v>42</v>
      </c>
      <c r="C22" s="107">
        <v>183405211</v>
      </c>
      <c r="D22" s="108" t="s">
        <v>43</v>
      </c>
      <c r="E22" s="109" t="s">
        <v>19</v>
      </c>
      <c r="F22" s="110">
        <v>72</v>
      </c>
      <c r="G22" s="181"/>
      <c r="H22" s="193">
        <f t="shared" si="0"/>
        <v>0</v>
      </c>
      <c r="I22" s="138"/>
      <c r="J22" s="138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ht="12.75" outlineLevel="1">
      <c r="A23" s="105"/>
      <c r="B23" s="106"/>
      <c r="C23" s="117"/>
      <c r="D23" s="223" t="s">
        <v>44</v>
      </c>
      <c r="E23" s="224"/>
      <c r="F23" s="225"/>
      <c r="G23" s="226"/>
      <c r="H23" s="227"/>
      <c r="I23" s="138"/>
      <c r="J23" s="138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40" t="str">
        <f>D23</f>
        <v>Včetně hmot potřebných k provedení hydroosevu, s výjimkou travního semene.</v>
      </c>
      <c r="BC23" s="139"/>
      <c r="BD23" s="139"/>
      <c r="BE23" s="139"/>
      <c r="BF23" s="139"/>
      <c r="BG23" s="139"/>
      <c r="BH23" s="139"/>
      <c r="BI23" s="139"/>
    </row>
    <row r="24" spans="1:11" ht="12.75">
      <c r="A24" s="111" t="s">
        <v>15</v>
      </c>
      <c r="B24" s="112"/>
      <c r="C24" s="113" t="s">
        <v>45</v>
      </c>
      <c r="D24" s="114" t="s">
        <v>46</v>
      </c>
      <c r="E24" s="115"/>
      <c r="F24" s="116"/>
      <c r="G24" s="182"/>
      <c r="H24" s="194">
        <f>SUM(H25:H27)</f>
        <v>0</v>
      </c>
      <c r="I24" s="123"/>
      <c r="J24" s="123"/>
      <c r="K24" s="123"/>
    </row>
    <row r="25" spans="1:61" ht="12.75" outlineLevel="1">
      <c r="A25" s="105">
        <v>15</v>
      </c>
      <c r="B25" s="106" t="s">
        <v>50</v>
      </c>
      <c r="C25" s="117" t="s">
        <v>51</v>
      </c>
      <c r="D25" s="108" t="s">
        <v>52</v>
      </c>
      <c r="E25" s="109" t="s">
        <v>34</v>
      </c>
      <c r="F25" s="110">
        <v>85.25</v>
      </c>
      <c r="G25" s="181"/>
      <c r="H25" s="193">
        <f>F25*G25</f>
        <v>0</v>
      </c>
      <c r="I25" s="138"/>
      <c r="J25" s="138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ht="12.75" outlineLevel="1">
      <c r="A26" s="105">
        <v>16</v>
      </c>
      <c r="B26" s="106" t="s">
        <v>50</v>
      </c>
      <c r="C26" s="117" t="s">
        <v>53</v>
      </c>
      <c r="D26" s="108" t="s">
        <v>54</v>
      </c>
      <c r="E26" s="109" t="s">
        <v>34</v>
      </c>
      <c r="F26" s="110">
        <v>85.25</v>
      </c>
      <c r="G26" s="181"/>
      <c r="H26" s="193">
        <f>F26*G26</f>
        <v>0</v>
      </c>
      <c r="I26" s="138"/>
      <c r="J26" s="138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ht="12.75" outlineLevel="1">
      <c r="A27" s="105">
        <v>17</v>
      </c>
      <c r="B27" s="106" t="s">
        <v>47</v>
      </c>
      <c r="C27" s="117" t="s">
        <v>48</v>
      </c>
      <c r="D27" s="108" t="s">
        <v>99</v>
      </c>
      <c r="E27" s="109" t="s">
        <v>34</v>
      </c>
      <c r="F27" s="110">
        <v>170.5</v>
      </c>
      <c r="G27" s="181"/>
      <c r="H27" s="193">
        <f>F27*G27</f>
        <v>0</v>
      </c>
      <c r="I27" s="138"/>
      <c r="J27" s="138"/>
      <c r="K27" s="138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</row>
    <row r="28" spans="1:11" ht="12.75">
      <c r="A28" s="111" t="s">
        <v>15</v>
      </c>
      <c r="B28" s="112"/>
      <c r="C28" s="113" t="s">
        <v>55</v>
      </c>
      <c r="D28" s="114" t="s">
        <v>56</v>
      </c>
      <c r="E28" s="115"/>
      <c r="F28" s="116"/>
      <c r="G28" s="182"/>
      <c r="H28" s="194">
        <f>SUM(H29:H39)</f>
        <v>0</v>
      </c>
      <c r="I28" s="123"/>
      <c r="J28" s="123"/>
      <c r="K28" s="123"/>
    </row>
    <row r="29" spans="1:61" ht="33.75" outlineLevel="1">
      <c r="A29" s="105">
        <v>18</v>
      </c>
      <c r="B29" s="106" t="s">
        <v>57</v>
      </c>
      <c r="C29" s="117" t="s">
        <v>58</v>
      </c>
      <c r="D29" s="108" t="s">
        <v>59</v>
      </c>
      <c r="E29" s="109" t="s">
        <v>60</v>
      </c>
      <c r="F29" s="110">
        <v>1</v>
      </c>
      <c r="G29" s="181"/>
      <c r="H29" s="193">
        <f aca="true" t="shared" si="1" ref="H29:H39">F29*G29</f>
        <v>0</v>
      </c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 ht="33.75" outlineLevel="1">
      <c r="A30" s="105">
        <v>19</v>
      </c>
      <c r="B30" s="106" t="s">
        <v>57</v>
      </c>
      <c r="C30" s="117" t="s">
        <v>61</v>
      </c>
      <c r="D30" s="108" t="s">
        <v>62</v>
      </c>
      <c r="E30" s="109" t="s">
        <v>60</v>
      </c>
      <c r="F30" s="110">
        <v>1</v>
      </c>
      <c r="G30" s="181"/>
      <c r="H30" s="193">
        <f t="shared" si="1"/>
        <v>0</v>
      </c>
      <c r="I30" s="138"/>
      <c r="J30" s="138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 ht="22.5" outlineLevel="1">
      <c r="A31" s="105">
        <v>21</v>
      </c>
      <c r="B31" s="106" t="s">
        <v>57</v>
      </c>
      <c r="C31" s="117" t="s">
        <v>64</v>
      </c>
      <c r="D31" s="108" t="s">
        <v>65</v>
      </c>
      <c r="E31" s="109" t="s">
        <v>60</v>
      </c>
      <c r="F31" s="110">
        <v>1</v>
      </c>
      <c r="G31" s="181"/>
      <c r="H31" s="193">
        <f t="shared" si="1"/>
        <v>0</v>
      </c>
      <c r="I31" s="138"/>
      <c r="J31" s="138"/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ht="12.75" outlineLevel="1">
      <c r="A32" s="105">
        <v>22</v>
      </c>
      <c r="B32" s="106" t="s">
        <v>57</v>
      </c>
      <c r="C32" s="117" t="s">
        <v>66</v>
      </c>
      <c r="D32" s="108" t="s">
        <v>67</v>
      </c>
      <c r="E32" s="109" t="s">
        <v>60</v>
      </c>
      <c r="F32" s="110">
        <v>3</v>
      </c>
      <c r="G32" s="181"/>
      <c r="H32" s="193">
        <f t="shared" si="1"/>
        <v>0</v>
      </c>
      <c r="I32" s="138"/>
      <c r="J32" s="138"/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61" ht="12.75" outlineLevel="1">
      <c r="A33" s="105">
        <v>24</v>
      </c>
      <c r="B33" s="106" t="s">
        <v>57</v>
      </c>
      <c r="C33" s="117" t="s">
        <v>69</v>
      </c>
      <c r="D33" s="108" t="s">
        <v>70</v>
      </c>
      <c r="E33" s="109" t="s">
        <v>60</v>
      </c>
      <c r="F33" s="110">
        <v>3</v>
      </c>
      <c r="G33" s="181"/>
      <c r="H33" s="193">
        <f t="shared" si="1"/>
        <v>0</v>
      </c>
      <c r="I33" s="138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</row>
    <row r="34" spans="1:61" ht="12.75" outlineLevel="1">
      <c r="A34" s="105">
        <v>25</v>
      </c>
      <c r="B34" s="106" t="s">
        <v>57</v>
      </c>
      <c r="C34" s="117" t="s">
        <v>71</v>
      </c>
      <c r="D34" s="108" t="s">
        <v>72</v>
      </c>
      <c r="E34" s="109" t="s">
        <v>60</v>
      </c>
      <c r="F34" s="110">
        <v>3</v>
      </c>
      <c r="G34" s="181"/>
      <c r="H34" s="193">
        <f t="shared" si="1"/>
        <v>0</v>
      </c>
      <c r="I34" s="138"/>
      <c r="J34" s="138"/>
      <c r="K34" s="138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ht="12.75" outlineLevel="1">
      <c r="A35" s="105">
        <v>26</v>
      </c>
      <c r="B35" s="106" t="s">
        <v>57</v>
      </c>
      <c r="C35" s="117" t="s">
        <v>73</v>
      </c>
      <c r="D35" s="108" t="s">
        <v>74</v>
      </c>
      <c r="E35" s="109" t="s">
        <v>60</v>
      </c>
      <c r="F35" s="110">
        <v>3</v>
      </c>
      <c r="G35" s="181"/>
      <c r="H35" s="193">
        <f t="shared" si="1"/>
        <v>0</v>
      </c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 ht="12.75" outlineLevel="1">
      <c r="A36" s="105">
        <v>27</v>
      </c>
      <c r="B36" s="106" t="s">
        <v>57</v>
      </c>
      <c r="C36" s="117" t="s">
        <v>75</v>
      </c>
      <c r="D36" s="108" t="s">
        <v>76</v>
      </c>
      <c r="E36" s="109" t="s">
        <v>60</v>
      </c>
      <c r="F36" s="110">
        <v>1</v>
      </c>
      <c r="G36" s="181"/>
      <c r="H36" s="193">
        <f t="shared" si="1"/>
        <v>0</v>
      </c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61" ht="12.75" outlineLevel="1">
      <c r="A37" s="105">
        <v>28</v>
      </c>
      <c r="B37" s="106" t="s">
        <v>57</v>
      </c>
      <c r="C37" s="117" t="s">
        <v>77</v>
      </c>
      <c r="D37" s="108" t="s">
        <v>78</v>
      </c>
      <c r="E37" s="109" t="s">
        <v>60</v>
      </c>
      <c r="F37" s="110">
        <v>3</v>
      </c>
      <c r="G37" s="181"/>
      <c r="H37" s="193">
        <f t="shared" si="1"/>
        <v>0</v>
      </c>
      <c r="I37" s="138"/>
      <c r="J37" s="138"/>
      <c r="K37" s="138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</row>
    <row r="38" spans="1:61" ht="12.75" outlineLevel="1">
      <c r="A38" s="105">
        <v>30</v>
      </c>
      <c r="B38" s="106" t="s">
        <v>57</v>
      </c>
      <c r="C38" s="117" t="s">
        <v>79</v>
      </c>
      <c r="D38" s="108" t="s">
        <v>80</v>
      </c>
      <c r="E38" s="109" t="s">
        <v>60</v>
      </c>
      <c r="F38" s="110">
        <v>3</v>
      </c>
      <c r="G38" s="181"/>
      <c r="H38" s="193">
        <f t="shared" si="1"/>
        <v>0</v>
      </c>
      <c r="I38" s="138"/>
      <c r="J38" s="138"/>
      <c r="K38" s="138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61" ht="12.75" outlineLevel="1">
      <c r="A39" s="105">
        <v>31</v>
      </c>
      <c r="B39" s="106" t="s">
        <v>81</v>
      </c>
      <c r="C39" s="117" t="s">
        <v>82</v>
      </c>
      <c r="D39" s="108" t="s">
        <v>83</v>
      </c>
      <c r="E39" s="109" t="s">
        <v>84</v>
      </c>
      <c r="F39" s="110">
        <v>75</v>
      </c>
      <c r="G39" s="181"/>
      <c r="H39" s="193">
        <f t="shared" si="1"/>
        <v>0</v>
      </c>
      <c r="I39" s="138"/>
      <c r="J39" s="138"/>
      <c r="K39" s="138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</row>
    <row r="40" spans="1:11" ht="12.75">
      <c r="A40" s="111" t="s">
        <v>15</v>
      </c>
      <c r="B40" s="112"/>
      <c r="C40" s="113" t="s">
        <v>85</v>
      </c>
      <c r="D40" s="114" t="s">
        <v>86</v>
      </c>
      <c r="E40" s="115"/>
      <c r="F40" s="116"/>
      <c r="G40" s="182"/>
      <c r="H40" s="194">
        <f>SUM(H41:H41)</f>
        <v>0</v>
      </c>
      <c r="I40" s="123"/>
      <c r="J40" s="123"/>
      <c r="K40" s="123"/>
    </row>
    <row r="41" spans="1:61" ht="13.5" outlineLevel="1" thickBot="1">
      <c r="A41" s="118">
        <v>32</v>
      </c>
      <c r="B41" s="156" t="s">
        <v>87</v>
      </c>
      <c r="C41" s="119" t="s">
        <v>88</v>
      </c>
      <c r="D41" s="120" t="s">
        <v>93</v>
      </c>
      <c r="E41" s="121" t="s">
        <v>90</v>
      </c>
      <c r="F41" s="122">
        <v>2</v>
      </c>
      <c r="G41" s="183"/>
      <c r="H41" s="195">
        <f>F41*G41</f>
        <v>0</v>
      </c>
      <c r="I41" s="138"/>
      <c r="J41" s="138"/>
      <c r="K41" s="138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</row>
    <row r="42" spans="1:42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  <c r="AL42" s="124">
        <f>SUM(AL1:AL41)</f>
        <v>0</v>
      </c>
      <c r="AM42" s="124">
        <f>SUM(AM1:AM41)</f>
        <v>0</v>
      </c>
      <c r="AO42" s="124">
        <v>15</v>
      </c>
      <c r="AP42" s="124">
        <v>21</v>
      </c>
    </row>
    <row r="43" spans="1:42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  <c r="AO43" s="124">
        <f>SUMIF(AN8:AN42,AO42,H8:H42)</f>
        <v>0</v>
      </c>
      <c r="AP43" s="124">
        <f>SUMIF(AN8:AN42,AP42,H8:H42)</f>
        <v>0</v>
      </c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</sheetData>
  <sheetProtection password="CA38" sheet="1"/>
  <mergeCells count="6">
    <mergeCell ref="D23:H23"/>
    <mergeCell ref="D18:H18"/>
    <mergeCell ref="A1:H1"/>
    <mergeCell ref="D2:H2"/>
    <mergeCell ref="D3:H3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R19" sqref="R19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53" width="9.140625" style="124" customWidth="1"/>
    <col min="54" max="54" width="73.421875" style="124" customWidth="1"/>
    <col min="55" max="16384" width="9.140625" style="124" customWidth="1"/>
  </cols>
  <sheetData>
    <row r="1" spans="1:11" ht="16.5" thickBot="1">
      <c r="A1" s="228" t="s">
        <v>227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103</v>
      </c>
      <c r="D3" s="234" t="s">
        <v>104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103</v>
      </c>
      <c r="D4" s="237" t="s">
        <v>104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63"/>
      <c r="B5" s="163"/>
      <c r="C5" s="164"/>
      <c r="D5" s="165"/>
      <c r="E5" s="166"/>
      <c r="F5" s="163"/>
      <c r="G5" s="163"/>
      <c r="H5" s="163"/>
      <c r="I5" s="123"/>
      <c r="J5" s="123"/>
      <c r="K5" s="123"/>
    </row>
    <row r="6" spans="1:11" ht="14.25" thickBot="1" thickTop="1">
      <c r="A6" s="157" t="s">
        <v>7</v>
      </c>
      <c r="B6" s="158" t="s">
        <v>8</v>
      </c>
      <c r="C6" s="159" t="s">
        <v>9</v>
      </c>
      <c r="D6" s="160" t="s">
        <v>10</v>
      </c>
      <c r="E6" s="161" t="s">
        <v>11</v>
      </c>
      <c r="F6" s="162" t="s">
        <v>12</v>
      </c>
      <c r="G6" s="184" t="s">
        <v>13</v>
      </c>
      <c r="H6" s="187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4</v>
      </c>
      <c r="D7" s="102" t="s">
        <v>16</v>
      </c>
      <c r="E7" s="103"/>
      <c r="F7" s="104"/>
      <c r="G7" s="180"/>
      <c r="H7" s="188">
        <f>SUM(H8:H9)</f>
        <v>0</v>
      </c>
      <c r="I7" s="123"/>
      <c r="J7" s="123"/>
      <c r="K7" s="123"/>
    </row>
    <row r="8" spans="1:61" ht="12.75" outlineLevel="1">
      <c r="A8" s="105">
        <v>1</v>
      </c>
      <c r="B8" s="106" t="s">
        <v>24</v>
      </c>
      <c r="C8" s="107">
        <v>132201211</v>
      </c>
      <c r="D8" s="108" t="s">
        <v>105</v>
      </c>
      <c r="E8" s="109" t="s">
        <v>28</v>
      </c>
      <c r="F8" s="110">
        <v>85</v>
      </c>
      <c r="G8" s="181"/>
      <c r="H8" s="189">
        <f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2</v>
      </c>
      <c r="B9" s="107" t="s">
        <v>106</v>
      </c>
      <c r="C9" s="107">
        <v>174203303</v>
      </c>
      <c r="D9" s="108" t="s">
        <v>107</v>
      </c>
      <c r="E9" s="109" t="s">
        <v>26</v>
      </c>
      <c r="F9" s="110">
        <v>85</v>
      </c>
      <c r="G9" s="181"/>
      <c r="H9" s="189">
        <f>F9*G9</f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11" ht="12.75">
      <c r="A10" s="111" t="s">
        <v>15</v>
      </c>
      <c r="B10" s="112"/>
      <c r="C10" s="142" t="s">
        <v>101</v>
      </c>
      <c r="D10" s="114" t="s">
        <v>108</v>
      </c>
      <c r="E10" s="115"/>
      <c r="F10" s="116"/>
      <c r="G10" s="182"/>
      <c r="H10" s="190">
        <f>SUM(H11:H11)</f>
        <v>0</v>
      </c>
      <c r="I10" s="123"/>
      <c r="J10" s="123"/>
      <c r="K10" s="123"/>
    </row>
    <row r="11" spans="1:61" ht="12.75" outlineLevel="1">
      <c r="A11" s="105">
        <v>3</v>
      </c>
      <c r="B11" s="106" t="s">
        <v>109</v>
      </c>
      <c r="C11" s="107">
        <v>318211116</v>
      </c>
      <c r="D11" s="108" t="s">
        <v>110</v>
      </c>
      <c r="E11" s="109" t="s">
        <v>28</v>
      </c>
      <c r="F11" s="110">
        <v>62</v>
      </c>
      <c r="G11" s="181"/>
      <c r="H11" s="189">
        <f>F11*G11</f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11" ht="12.75">
      <c r="A12" s="111" t="s">
        <v>15</v>
      </c>
      <c r="B12" s="112"/>
      <c r="C12" s="142" t="s">
        <v>4</v>
      </c>
      <c r="D12" s="114" t="s">
        <v>16</v>
      </c>
      <c r="E12" s="115"/>
      <c r="F12" s="116"/>
      <c r="G12" s="182"/>
      <c r="H12" s="190">
        <f>SUM(H13:H13)</f>
        <v>0</v>
      </c>
      <c r="I12" s="123"/>
      <c r="J12" s="123"/>
      <c r="K12" s="123"/>
    </row>
    <row r="13" spans="1:61" ht="12.75" outlineLevel="1">
      <c r="A13" s="105">
        <v>4</v>
      </c>
      <c r="B13" s="106" t="s">
        <v>106</v>
      </c>
      <c r="C13" s="107">
        <v>583319002</v>
      </c>
      <c r="D13" s="108" t="s">
        <v>111</v>
      </c>
      <c r="E13" s="109" t="s">
        <v>112</v>
      </c>
      <c r="F13" s="110">
        <v>57</v>
      </c>
      <c r="G13" s="181"/>
      <c r="H13" s="189">
        <f>F13*G13</f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11" ht="12.75">
      <c r="A14" s="111" t="s">
        <v>15</v>
      </c>
      <c r="B14" s="112"/>
      <c r="C14" s="142" t="s">
        <v>101</v>
      </c>
      <c r="D14" s="114" t="s">
        <v>108</v>
      </c>
      <c r="E14" s="115"/>
      <c r="F14" s="116"/>
      <c r="G14" s="182"/>
      <c r="H14" s="190">
        <f>SUM(H15:H22)</f>
        <v>0</v>
      </c>
      <c r="I14" s="123"/>
      <c r="J14" s="123"/>
      <c r="K14" s="123"/>
    </row>
    <row r="15" spans="1:61" ht="12.75" outlineLevel="1">
      <c r="A15" s="105">
        <v>5</v>
      </c>
      <c r="B15" s="106" t="s">
        <v>113</v>
      </c>
      <c r="C15" s="107">
        <v>311321824</v>
      </c>
      <c r="D15" s="108" t="s">
        <v>114</v>
      </c>
      <c r="E15" s="109" t="s">
        <v>28</v>
      </c>
      <c r="F15" s="110">
        <v>125</v>
      </c>
      <c r="G15" s="181"/>
      <c r="H15" s="189">
        <f>F15*G15</f>
        <v>0</v>
      </c>
      <c r="I15" s="138"/>
      <c r="J15" s="138"/>
      <c r="K15" s="138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ht="12.75" outlineLevel="1">
      <c r="A16" s="105"/>
      <c r="B16" s="106"/>
      <c r="C16" s="107"/>
      <c r="D16" s="223" t="s">
        <v>115</v>
      </c>
      <c r="E16" s="224"/>
      <c r="F16" s="225"/>
      <c r="G16" s="226"/>
      <c r="H16" s="227"/>
      <c r="I16" s="138"/>
      <c r="J16" s="138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40" t="str">
        <f>D16</f>
        <v>Včetně pomocného lešení o výšce podlahy do 1900 mm a pro zatížení 1,5 kPa.</v>
      </c>
      <c r="BC16" s="139"/>
      <c r="BD16" s="139"/>
      <c r="BE16" s="139"/>
      <c r="BF16" s="139"/>
      <c r="BG16" s="139"/>
      <c r="BH16" s="139"/>
      <c r="BI16" s="139"/>
    </row>
    <row r="17" spans="1:61" ht="12.75" outlineLevel="1">
      <c r="A17" s="105">
        <v>6</v>
      </c>
      <c r="B17" s="106" t="s">
        <v>113</v>
      </c>
      <c r="C17" s="107">
        <v>311351105</v>
      </c>
      <c r="D17" s="108" t="s">
        <v>116</v>
      </c>
      <c r="E17" s="109" t="s">
        <v>19</v>
      </c>
      <c r="F17" s="110">
        <v>391</v>
      </c>
      <c r="G17" s="181"/>
      <c r="H17" s="189">
        <f aca="true" t="shared" si="0" ref="H17:H22">F17*G17</f>
        <v>0</v>
      </c>
      <c r="I17" s="138"/>
      <c r="J17" s="138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ht="22.5" outlineLevel="1">
      <c r="A18" s="105">
        <v>7</v>
      </c>
      <c r="B18" s="106" t="s">
        <v>113</v>
      </c>
      <c r="C18" s="107">
        <v>311351106</v>
      </c>
      <c r="D18" s="108" t="s">
        <v>117</v>
      </c>
      <c r="E18" s="109" t="s">
        <v>19</v>
      </c>
      <c r="F18" s="110">
        <v>391</v>
      </c>
      <c r="G18" s="181"/>
      <c r="H18" s="189">
        <f t="shared" si="0"/>
        <v>0</v>
      </c>
      <c r="I18" s="138"/>
      <c r="J18" s="138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ht="22.5" outlineLevel="1">
      <c r="A19" s="105">
        <v>8</v>
      </c>
      <c r="B19" s="106" t="s">
        <v>113</v>
      </c>
      <c r="C19" s="107">
        <v>311361821</v>
      </c>
      <c r="D19" s="108" t="s">
        <v>118</v>
      </c>
      <c r="E19" s="109" t="s">
        <v>34</v>
      </c>
      <c r="F19" s="110">
        <v>4.2</v>
      </c>
      <c r="G19" s="181"/>
      <c r="H19" s="189">
        <f>F19*G19</f>
        <v>0</v>
      </c>
      <c r="I19" s="138"/>
      <c r="J19" s="138"/>
      <c r="K19" s="138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ht="22.5" outlineLevel="1">
      <c r="A20" s="105">
        <v>9</v>
      </c>
      <c r="B20" s="106" t="s">
        <v>113</v>
      </c>
      <c r="C20" s="107">
        <v>311362021</v>
      </c>
      <c r="D20" s="108" t="s">
        <v>119</v>
      </c>
      <c r="E20" s="109" t="s">
        <v>34</v>
      </c>
      <c r="F20" s="110">
        <v>0.38</v>
      </c>
      <c r="G20" s="181"/>
      <c r="H20" s="189">
        <f t="shared" si="0"/>
        <v>0</v>
      </c>
      <c r="I20" s="138"/>
      <c r="J20" s="138"/>
      <c r="K20" s="138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ht="12.75" outlineLevel="1">
      <c r="A21" s="105">
        <v>10</v>
      </c>
      <c r="B21" s="106" t="s">
        <v>120</v>
      </c>
      <c r="C21" s="107">
        <v>338171111</v>
      </c>
      <c r="D21" s="108" t="s">
        <v>121</v>
      </c>
      <c r="E21" s="109" t="s">
        <v>22</v>
      </c>
      <c r="F21" s="110">
        <v>35</v>
      </c>
      <c r="G21" s="181"/>
      <c r="H21" s="189">
        <f t="shared" si="0"/>
        <v>0</v>
      </c>
      <c r="I21" s="138"/>
      <c r="J21" s="138"/>
      <c r="K21" s="138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ht="12.75" outlineLevel="1">
      <c r="A22" s="105">
        <v>11</v>
      </c>
      <c r="B22" s="106" t="s">
        <v>120</v>
      </c>
      <c r="C22" s="107">
        <v>55346444</v>
      </c>
      <c r="D22" s="108" t="s">
        <v>122</v>
      </c>
      <c r="E22" s="109" t="s">
        <v>22</v>
      </c>
      <c r="F22" s="110">
        <v>35</v>
      </c>
      <c r="G22" s="181"/>
      <c r="H22" s="189">
        <f t="shared" si="0"/>
        <v>0</v>
      </c>
      <c r="I22" s="138"/>
      <c r="J22" s="138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11" ht="12.75">
      <c r="A23" s="111" t="s">
        <v>15</v>
      </c>
      <c r="B23" s="112"/>
      <c r="C23" s="142" t="s">
        <v>123</v>
      </c>
      <c r="D23" s="114" t="s">
        <v>124</v>
      </c>
      <c r="E23" s="115"/>
      <c r="F23" s="116"/>
      <c r="G23" s="182"/>
      <c r="H23" s="190">
        <f>SUM(H24:H25)</f>
        <v>0</v>
      </c>
      <c r="I23" s="123"/>
      <c r="J23" s="123"/>
      <c r="K23" s="123"/>
    </row>
    <row r="24" spans="1:61" ht="12.75" outlineLevel="1">
      <c r="A24" s="105">
        <v>12</v>
      </c>
      <c r="B24" s="106" t="s">
        <v>106</v>
      </c>
      <c r="C24" s="107">
        <v>871218113</v>
      </c>
      <c r="D24" s="108" t="s">
        <v>125</v>
      </c>
      <c r="E24" s="109" t="s">
        <v>26</v>
      </c>
      <c r="F24" s="110">
        <v>85</v>
      </c>
      <c r="G24" s="181"/>
      <c r="H24" s="189">
        <f>F24*G24</f>
        <v>0</v>
      </c>
      <c r="I24" s="138"/>
      <c r="J24" s="138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ht="12.75" outlineLevel="1">
      <c r="A25" s="105">
        <v>13</v>
      </c>
      <c r="B25" s="106" t="s">
        <v>106</v>
      </c>
      <c r="C25" s="107" t="s">
        <v>126</v>
      </c>
      <c r="D25" s="108" t="s">
        <v>127</v>
      </c>
      <c r="E25" s="109" t="s">
        <v>26</v>
      </c>
      <c r="F25" s="110">
        <v>85</v>
      </c>
      <c r="G25" s="181"/>
      <c r="H25" s="189">
        <f>F25*G25</f>
        <v>0</v>
      </c>
      <c r="I25" s="138"/>
      <c r="J25" s="138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11" ht="12.75">
      <c r="A26" s="111" t="s">
        <v>15</v>
      </c>
      <c r="B26" s="112"/>
      <c r="C26" s="142" t="s">
        <v>45</v>
      </c>
      <c r="D26" s="114" t="s">
        <v>46</v>
      </c>
      <c r="E26" s="115"/>
      <c r="F26" s="116"/>
      <c r="G26" s="182"/>
      <c r="H26" s="190">
        <f>SUM(H27:H28)</f>
        <v>0</v>
      </c>
      <c r="I26" s="123"/>
      <c r="J26" s="123"/>
      <c r="K26" s="123"/>
    </row>
    <row r="27" spans="1:61" ht="12.75" outlineLevel="1">
      <c r="A27" s="105">
        <v>14</v>
      </c>
      <c r="B27" s="106" t="s">
        <v>128</v>
      </c>
      <c r="C27" s="107">
        <v>962022391</v>
      </c>
      <c r="D27" s="108" t="s">
        <v>129</v>
      </c>
      <c r="E27" s="109" t="s">
        <v>28</v>
      </c>
      <c r="F27" s="110">
        <v>95</v>
      </c>
      <c r="G27" s="181"/>
      <c r="H27" s="189">
        <f>F27*G27</f>
        <v>0</v>
      </c>
      <c r="I27" s="138"/>
      <c r="J27" s="138"/>
      <c r="K27" s="138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</row>
    <row r="28" spans="1:61" ht="12.75" outlineLevel="1">
      <c r="A28" s="105">
        <v>15</v>
      </c>
      <c r="B28" s="106" t="s">
        <v>128</v>
      </c>
      <c r="C28" s="107">
        <v>976027231</v>
      </c>
      <c r="D28" s="108" t="s">
        <v>130</v>
      </c>
      <c r="E28" s="109" t="s">
        <v>19</v>
      </c>
      <c r="F28" s="110">
        <v>51</v>
      </c>
      <c r="G28" s="181"/>
      <c r="H28" s="189">
        <f>F28*G28</f>
        <v>0</v>
      </c>
      <c r="I28" s="138"/>
      <c r="J28" s="138"/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</row>
    <row r="29" spans="1:11" ht="12.75">
      <c r="A29" s="111" t="s">
        <v>15</v>
      </c>
      <c r="B29" s="112"/>
      <c r="C29" s="142" t="s">
        <v>131</v>
      </c>
      <c r="D29" s="114" t="s">
        <v>132</v>
      </c>
      <c r="E29" s="115"/>
      <c r="F29" s="116"/>
      <c r="G29" s="182"/>
      <c r="H29" s="190">
        <f>SUM(H30:H32)</f>
        <v>0</v>
      </c>
      <c r="I29" s="123"/>
      <c r="J29" s="123"/>
      <c r="K29" s="123"/>
    </row>
    <row r="30" spans="1:61" ht="12.75" outlineLevel="1">
      <c r="A30" s="105">
        <v>16</v>
      </c>
      <c r="B30" s="106" t="s">
        <v>109</v>
      </c>
      <c r="C30" s="107">
        <v>998151111</v>
      </c>
      <c r="D30" s="108" t="s">
        <v>133</v>
      </c>
      <c r="E30" s="109" t="s">
        <v>34</v>
      </c>
      <c r="F30" s="110">
        <v>165.354</v>
      </c>
      <c r="G30" s="181"/>
      <c r="H30" s="189">
        <f>F30*G30</f>
        <v>0</v>
      </c>
      <c r="I30" s="138"/>
      <c r="J30" s="138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 ht="12.75" outlineLevel="1">
      <c r="A31" s="105">
        <v>17</v>
      </c>
      <c r="B31" s="106" t="s">
        <v>113</v>
      </c>
      <c r="C31" s="107">
        <v>998152121</v>
      </c>
      <c r="D31" s="108" t="s">
        <v>134</v>
      </c>
      <c r="E31" s="109" t="s">
        <v>34</v>
      </c>
      <c r="F31" s="110">
        <v>313.231</v>
      </c>
      <c r="G31" s="181"/>
      <c r="H31" s="189">
        <f>F31*G31</f>
        <v>0</v>
      </c>
      <c r="I31" s="138"/>
      <c r="J31" s="138"/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ht="12.75" outlineLevel="1">
      <c r="A32" s="105">
        <v>18</v>
      </c>
      <c r="B32" s="106" t="s">
        <v>106</v>
      </c>
      <c r="C32" s="107">
        <v>998312021</v>
      </c>
      <c r="D32" s="108" t="s">
        <v>135</v>
      </c>
      <c r="E32" s="109" t="s">
        <v>34</v>
      </c>
      <c r="F32" s="110">
        <v>57.027</v>
      </c>
      <c r="G32" s="181"/>
      <c r="H32" s="189">
        <f>F32*G32</f>
        <v>0</v>
      </c>
      <c r="I32" s="138"/>
      <c r="J32" s="138"/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11" ht="12.75">
      <c r="A33" s="111" t="s">
        <v>15</v>
      </c>
      <c r="B33" s="112"/>
      <c r="C33" s="142" t="s">
        <v>136</v>
      </c>
      <c r="D33" s="114" t="s">
        <v>137</v>
      </c>
      <c r="E33" s="115"/>
      <c r="F33" s="116"/>
      <c r="G33" s="182"/>
      <c r="H33" s="190">
        <f>SUM(H34:H36)</f>
        <v>0</v>
      </c>
      <c r="I33" s="123"/>
      <c r="J33" s="123"/>
      <c r="K33" s="123"/>
    </row>
    <row r="34" spans="1:61" ht="12.75" outlineLevel="1">
      <c r="A34" s="105">
        <v>19</v>
      </c>
      <c r="B34" s="106" t="s">
        <v>138</v>
      </c>
      <c r="C34" s="107">
        <v>767911120</v>
      </c>
      <c r="D34" s="108" t="s">
        <v>139</v>
      </c>
      <c r="E34" s="109" t="s">
        <v>26</v>
      </c>
      <c r="F34" s="110">
        <v>85</v>
      </c>
      <c r="G34" s="181"/>
      <c r="H34" s="189">
        <f>F34*G34</f>
        <v>0</v>
      </c>
      <c r="I34" s="138"/>
      <c r="J34" s="138"/>
      <c r="K34" s="138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ht="12.75" outlineLevel="1">
      <c r="A35" s="105">
        <v>20</v>
      </c>
      <c r="B35" s="106" t="s">
        <v>138</v>
      </c>
      <c r="C35" s="107">
        <v>31327503</v>
      </c>
      <c r="D35" s="108" t="s">
        <v>140</v>
      </c>
      <c r="E35" s="109" t="s">
        <v>26</v>
      </c>
      <c r="F35" s="110">
        <v>85</v>
      </c>
      <c r="G35" s="181"/>
      <c r="H35" s="189">
        <f>F35*G35</f>
        <v>0</v>
      </c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 ht="13.5" outlineLevel="1" thickBot="1">
      <c r="A36" s="118">
        <v>21</v>
      </c>
      <c r="B36" s="156" t="s">
        <v>138</v>
      </c>
      <c r="C36" s="143">
        <v>767914830</v>
      </c>
      <c r="D36" s="120" t="s">
        <v>141</v>
      </c>
      <c r="E36" s="121" t="s">
        <v>26</v>
      </c>
      <c r="F36" s="122">
        <v>85</v>
      </c>
      <c r="G36" s="183"/>
      <c r="H36" s="191">
        <f>F36*G36</f>
        <v>0</v>
      </c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42" ht="12.75" customHeight="1">
      <c r="A37" s="123"/>
      <c r="B37" s="123"/>
      <c r="C37" s="134"/>
      <c r="D37" s="135"/>
      <c r="E37" s="123"/>
      <c r="F37" s="123"/>
      <c r="G37" s="123"/>
      <c r="H37" s="123"/>
      <c r="I37" s="123"/>
      <c r="J37" s="123"/>
      <c r="K37" s="123"/>
      <c r="AL37" s="124">
        <f>SUM(AL1:AL36)</f>
        <v>0</v>
      </c>
      <c r="AM37" s="124">
        <f>SUM(AM1:AM36)</f>
        <v>0</v>
      </c>
      <c r="AO37" s="124">
        <v>15</v>
      </c>
      <c r="AP37" s="124">
        <v>21</v>
      </c>
    </row>
    <row r="38" spans="1:42" ht="12.75" customHeight="1">
      <c r="A38" s="123"/>
      <c r="B38" s="123"/>
      <c r="C38" s="134"/>
      <c r="D38" s="135"/>
      <c r="E38" s="123"/>
      <c r="F38" s="123"/>
      <c r="G38" s="123"/>
      <c r="H38" s="123"/>
      <c r="I38" s="123"/>
      <c r="J38" s="123"/>
      <c r="K38" s="123"/>
      <c r="AO38" s="124">
        <f>SUMIF(AN8:AN37,AO37,H8:H37)</f>
        <v>0</v>
      </c>
      <c r="AP38" s="124">
        <f>SUMIF(AN8:AN37,AP37,H8:H37)</f>
        <v>0</v>
      </c>
    </row>
    <row r="39" spans="1:11" ht="12.75" customHeight="1">
      <c r="A39" s="123"/>
      <c r="B39" s="123"/>
      <c r="C39" s="134"/>
      <c r="D39" s="135"/>
      <c r="E39" s="123"/>
      <c r="F39" s="123"/>
      <c r="G39" s="123"/>
      <c r="H39" s="123"/>
      <c r="I39" s="123"/>
      <c r="J39" s="123"/>
      <c r="K39" s="123"/>
    </row>
    <row r="40" spans="1:11" ht="12.75" customHeight="1">
      <c r="A40" s="123"/>
      <c r="B40" s="123"/>
      <c r="C40" s="134"/>
      <c r="D40" s="135"/>
      <c r="E40" s="123"/>
      <c r="F40" s="123"/>
      <c r="G40" s="123"/>
      <c r="H40" s="123"/>
      <c r="I40" s="123"/>
      <c r="J40" s="123"/>
      <c r="K40" s="123"/>
    </row>
    <row r="41" spans="1:11" ht="12.75" customHeight="1">
      <c r="A41" s="123"/>
      <c r="B41" s="123"/>
      <c r="C41" s="134"/>
      <c r="D41" s="135"/>
      <c r="E41" s="123"/>
      <c r="F41" s="123"/>
      <c r="G41" s="123"/>
      <c r="H41" s="123"/>
      <c r="I41" s="123"/>
      <c r="J41" s="123"/>
      <c r="K41" s="123"/>
    </row>
    <row r="42" spans="1:11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</row>
    <row r="43" spans="1:11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  <row r="48" spans="1:11" ht="12.75" customHeight="1">
      <c r="A48" s="123"/>
      <c r="B48" s="123"/>
      <c r="C48" s="134"/>
      <c r="D48" s="135"/>
      <c r="E48" s="123"/>
      <c r="F48" s="123"/>
      <c r="G48" s="123"/>
      <c r="H48" s="123"/>
      <c r="I48" s="123"/>
      <c r="J48" s="123"/>
      <c r="K48" s="123"/>
    </row>
    <row r="49" spans="1:11" ht="12.75" customHeight="1">
      <c r="A49" s="123"/>
      <c r="B49" s="123"/>
      <c r="C49" s="134"/>
      <c r="D49" s="135"/>
      <c r="E49" s="123"/>
      <c r="F49" s="123"/>
      <c r="G49" s="123"/>
      <c r="H49" s="123"/>
      <c r="I49" s="123"/>
      <c r="J49" s="123"/>
      <c r="K49" s="123"/>
    </row>
    <row r="50" spans="1:11" ht="12.75" customHeight="1">
      <c r="A50" s="123"/>
      <c r="B50" s="123"/>
      <c r="C50" s="134"/>
      <c r="D50" s="135"/>
      <c r="E50" s="123"/>
      <c r="F50" s="123"/>
      <c r="G50" s="123"/>
      <c r="H50" s="123"/>
      <c r="I50" s="123"/>
      <c r="J50" s="123"/>
      <c r="K50" s="123"/>
    </row>
  </sheetData>
  <sheetProtection password="CA38" sheet="1"/>
  <mergeCells count="5">
    <mergeCell ref="D16:H16"/>
    <mergeCell ref="A1:H1"/>
    <mergeCell ref="D2:H2"/>
    <mergeCell ref="D3:H3"/>
    <mergeCell ref="D4:H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8"/>
  <sheetViews>
    <sheetView zoomScalePageLayoutView="0" workbookViewId="0" topLeftCell="A1">
      <selection activeCell="G8" sqref="G8:G14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16384" width="9.140625" style="124" customWidth="1"/>
  </cols>
  <sheetData>
    <row r="1" spans="1:11" ht="16.5" thickBot="1">
      <c r="A1" s="228" t="s">
        <v>227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142</v>
      </c>
      <c r="D3" s="234" t="s">
        <v>143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142</v>
      </c>
      <c r="D4" s="237" t="s">
        <v>143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63"/>
      <c r="B5" s="163"/>
      <c r="C5" s="164"/>
      <c r="D5" s="165"/>
      <c r="E5" s="166"/>
      <c r="F5" s="163"/>
      <c r="G5" s="186"/>
      <c r="H5" s="186"/>
      <c r="I5" s="123"/>
      <c r="J5" s="123"/>
      <c r="K5" s="123"/>
    </row>
    <row r="6" spans="1:11" ht="14.25" thickBot="1" thickTop="1">
      <c r="A6" s="157" t="s">
        <v>7</v>
      </c>
      <c r="B6" s="158" t="s">
        <v>8</v>
      </c>
      <c r="C6" s="159" t="s">
        <v>9</v>
      </c>
      <c r="D6" s="160" t="s">
        <v>10</v>
      </c>
      <c r="E6" s="161" t="s">
        <v>11</v>
      </c>
      <c r="F6" s="162" t="s">
        <v>12</v>
      </c>
      <c r="G6" s="184" t="s">
        <v>13</v>
      </c>
      <c r="H6" s="185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144</v>
      </c>
      <c r="D7" s="102" t="s">
        <v>145</v>
      </c>
      <c r="E7" s="103"/>
      <c r="F7" s="104"/>
      <c r="G7" s="180"/>
      <c r="H7" s="192">
        <f>SUM(H8:H14)</f>
        <v>0</v>
      </c>
      <c r="I7" s="123"/>
      <c r="J7" s="123"/>
      <c r="K7" s="123"/>
    </row>
    <row r="8" spans="1:61" ht="33.75" outlineLevel="1">
      <c r="A8" s="105">
        <v>2</v>
      </c>
      <c r="B8" s="106" t="s">
        <v>57</v>
      </c>
      <c r="C8" s="107">
        <v>1</v>
      </c>
      <c r="D8" s="108" t="s">
        <v>224</v>
      </c>
      <c r="E8" s="109" t="s">
        <v>60</v>
      </c>
      <c r="F8" s="110">
        <v>5</v>
      </c>
      <c r="G8" s="181"/>
      <c r="H8" s="193">
        <f aca="true" t="shared" si="0" ref="H8:H14"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4</v>
      </c>
      <c r="B9" s="106" t="s">
        <v>57</v>
      </c>
      <c r="C9" s="107">
        <v>2</v>
      </c>
      <c r="D9" s="108" t="s">
        <v>146</v>
      </c>
      <c r="E9" s="109" t="s">
        <v>60</v>
      </c>
      <c r="F9" s="110">
        <v>5</v>
      </c>
      <c r="G9" s="181"/>
      <c r="H9" s="193">
        <f t="shared" si="0"/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ht="12.75" outlineLevel="1">
      <c r="A10" s="105">
        <v>5</v>
      </c>
      <c r="B10" s="106" t="s">
        <v>57</v>
      </c>
      <c r="C10" s="107">
        <v>3</v>
      </c>
      <c r="D10" s="108" t="s">
        <v>70</v>
      </c>
      <c r="E10" s="109" t="s">
        <v>60</v>
      </c>
      <c r="F10" s="110">
        <v>5</v>
      </c>
      <c r="G10" s="181"/>
      <c r="H10" s="193">
        <f t="shared" si="0"/>
        <v>0</v>
      </c>
      <c r="I10" s="138"/>
      <c r="J10" s="138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ht="12.75" outlineLevel="1">
      <c r="A11" s="105">
        <v>6</v>
      </c>
      <c r="B11" s="106" t="s">
        <v>57</v>
      </c>
      <c r="C11" s="107">
        <v>4</v>
      </c>
      <c r="D11" s="108" t="s">
        <v>72</v>
      </c>
      <c r="E11" s="109" t="s">
        <v>60</v>
      </c>
      <c r="F11" s="110">
        <v>5</v>
      </c>
      <c r="G11" s="181"/>
      <c r="H11" s="193">
        <f t="shared" si="0"/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ht="12.75" outlineLevel="1">
      <c r="A12" s="105">
        <v>7</v>
      </c>
      <c r="B12" s="106" t="s">
        <v>57</v>
      </c>
      <c r="C12" s="107">
        <v>5</v>
      </c>
      <c r="D12" s="108" t="s">
        <v>100</v>
      </c>
      <c r="E12" s="109" t="s">
        <v>60</v>
      </c>
      <c r="F12" s="110">
        <v>5</v>
      </c>
      <c r="G12" s="181"/>
      <c r="H12" s="193">
        <f t="shared" si="0"/>
        <v>0</v>
      </c>
      <c r="I12" s="138"/>
      <c r="J12" s="138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ht="12.75" outlineLevel="1">
      <c r="A13" s="105">
        <v>8</v>
      </c>
      <c r="B13" s="106" t="s">
        <v>57</v>
      </c>
      <c r="C13" s="107">
        <v>6</v>
      </c>
      <c r="D13" s="108" t="s">
        <v>80</v>
      </c>
      <c r="E13" s="109" t="s">
        <v>60</v>
      </c>
      <c r="F13" s="110">
        <v>5</v>
      </c>
      <c r="G13" s="181"/>
      <c r="H13" s="193">
        <f t="shared" si="0"/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ht="13.5" outlineLevel="1" thickBot="1">
      <c r="A14" s="118">
        <v>9</v>
      </c>
      <c r="B14" s="156" t="s">
        <v>81</v>
      </c>
      <c r="C14" s="143">
        <v>7</v>
      </c>
      <c r="D14" s="120" t="s">
        <v>147</v>
      </c>
      <c r="E14" s="121" t="s">
        <v>84</v>
      </c>
      <c r="F14" s="122">
        <v>145</v>
      </c>
      <c r="G14" s="183"/>
      <c r="H14" s="195">
        <f t="shared" si="0"/>
        <v>0</v>
      </c>
      <c r="I14" s="138"/>
      <c r="J14" s="138"/>
      <c r="K14" s="138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42" ht="12.75" customHeight="1">
      <c r="A15" s="123"/>
      <c r="B15" s="123"/>
      <c r="C15" s="134"/>
      <c r="D15" s="135"/>
      <c r="E15" s="123"/>
      <c r="F15" s="123"/>
      <c r="G15" s="123"/>
      <c r="H15" s="123"/>
      <c r="I15" s="123"/>
      <c r="J15" s="123"/>
      <c r="K15" s="123"/>
      <c r="AL15" s="124">
        <f>SUM(AL1:AL14)</f>
        <v>0</v>
      </c>
      <c r="AM15" s="124">
        <f>SUM(AM1:AM14)</f>
        <v>0</v>
      </c>
      <c r="AO15" s="124">
        <v>15</v>
      </c>
      <c r="AP15" s="124">
        <v>21</v>
      </c>
    </row>
    <row r="16" spans="1:42" ht="12.75" customHeight="1">
      <c r="A16" s="123"/>
      <c r="B16" s="123"/>
      <c r="C16" s="134"/>
      <c r="D16" s="135"/>
      <c r="E16" s="123"/>
      <c r="F16" s="123"/>
      <c r="G16" s="123"/>
      <c r="H16" s="123"/>
      <c r="I16" s="123"/>
      <c r="J16" s="123"/>
      <c r="K16" s="123"/>
      <c r="AO16" s="124">
        <f>SUMIF(AN8:AN15,AO15,H8:H15)</f>
        <v>0</v>
      </c>
      <c r="AP16" s="124">
        <f>SUMIF(AN8:AN15,AP15,H8:H15)</f>
        <v>0</v>
      </c>
    </row>
    <row r="17" spans="1:11" ht="12.75" customHeight="1">
      <c r="A17" s="123"/>
      <c r="B17" s="123"/>
      <c r="C17" s="134"/>
      <c r="D17" s="135"/>
      <c r="E17" s="123"/>
      <c r="F17" s="123"/>
      <c r="G17" s="123"/>
      <c r="H17" s="123"/>
      <c r="I17" s="123"/>
      <c r="J17" s="123"/>
      <c r="K17" s="123"/>
    </row>
    <row r="18" spans="1:11" ht="12.75" customHeight="1">
      <c r="A18" s="123"/>
      <c r="B18" s="123"/>
      <c r="C18" s="134"/>
      <c r="D18" s="135"/>
      <c r="E18" s="123"/>
      <c r="F18" s="123"/>
      <c r="G18" s="123"/>
      <c r="H18" s="123"/>
      <c r="I18" s="123"/>
      <c r="J18" s="123"/>
      <c r="K18" s="123"/>
    </row>
    <row r="19" spans="1:11" ht="12.75" customHeight="1">
      <c r="A19" s="123"/>
      <c r="B19" s="123"/>
      <c r="C19" s="134"/>
      <c r="D19" s="135"/>
      <c r="E19" s="123"/>
      <c r="F19" s="123"/>
      <c r="G19" s="123"/>
      <c r="H19" s="123"/>
      <c r="I19" s="123"/>
      <c r="J19" s="123"/>
      <c r="K19" s="123"/>
    </row>
    <row r="20" spans="1:11" ht="12.75" customHeight="1">
      <c r="A20" s="123"/>
      <c r="B20" s="123"/>
      <c r="C20" s="134"/>
      <c r="D20" s="135"/>
      <c r="E20" s="123"/>
      <c r="F20" s="123"/>
      <c r="G20" s="123"/>
      <c r="H20" s="123"/>
      <c r="I20" s="123"/>
      <c r="J20" s="123"/>
      <c r="K20" s="123"/>
    </row>
    <row r="21" spans="1:11" ht="12.75" customHeight="1">
      <c r="A21" s="123"/>
      <c r="B21" s="123"/>
      <c r="C21" s="134"/>
      <c r="D21" s="135"/>
      <c r="E21" s="123"/>
      <c r="F21" s="123"/>
      <c r="G21" s="123"/>
      <c r="H21" s="123"/>
      <c r="I21" s="123"/>
      <c r="J21" s="123"/>
      <c r="K21" s="123"/>
    </row>
    <row r="22" spans="1:11" ht="12.75" customHeight="1">
      <c r="A22" s="123"/>
      <c r="B22" s="123"/>
      <c r="C22" s="134"/>
      <c r="D22" s="135"/>
      <c r="E22" s="123"/>
      <c r="F22" s="123"/>
      <c r="G22" s="123"/>
      <c r="H22" s="123"/>
      <c r="I22" s="123"/>
      <c r="J22" s="123"/>
      <c r="K22" s="123"/>
    </row>
    <row r="23" spans="1:11" ht="12.75" customHeight="1">
      <c r="A23" s="123"/>
      <c r="B23" s="123"/>
      <c r="C23" s="134"/>
      <c r="D23" s="135"/>
      <c r="E23" s="123"/>
      <c r="F23" s="123"/>
      <c r="G23" s="123"/>
      <c r="H23" s="123"/>
      <c r="I23" s="123"/>
      <c r="J23" s="123"/>
      <c r="K23" s="123"/>
    </row>
    <row r="24" spans="1:11" ht="12.75" customHeight="1">
      <c r="A24" s="123"/>
      <c r="B24" s="123"/>
      <c r="C24" s="134"/>
      <c r="D24" s="135"/>
      <c r="E24" s="123"/>
      <c r="F24" s="123"/>
      <c r="G24" s="123"/>
      <c r="H24" s="123"/>
      <c r="I24" s="123"/>
      <c r="J24" s="123"/>
      <c r="K24" s="123"/>
    </row>
    <row r="25" spans="1:11" ht="12.75" customHeight="1">
      <c r="A25" s="123"/>
      <c r="B25" s="123"/>
      <c r="C25" s="134"/>
      <c r="D25" s="135"/>
      <c r="E25" s="123"/>
      <c r="F25" s="123"/>
      <c r="G25" s="123"/>
      <c r="H25" s="123"/>
      <c r="I25" s="123"/>
      <c r="J25" s="123"/>
      <c r="K25" s="123"/>
    </row>
    <row r="26" spans="1:11" ht="12.75" customHeight="1">
      <c r="A26" s="123"/>
      <c r="B26" s="123"/>
      <c r="C26" s="134"/>
      <c r="D26" s="135"/>
      <c r="E26" s="123"/>
      <c r="F26" s="123"/>
      <c r="G26" s="123"/>
      <c r="H26" s="123"/>
      <c r="I26" s="123"/>
      <c r="J26" s="123"/>
      <c r="K26" s="123"/>
    </row>
    <row r="27" spans="1:11" ht="12.75" customHeight="1">
      <c r="A27" s="123"/>
      <c r="B27" s="123"/>
      <c r="C27" s="134"/>
      <c r="D27" s="135"/>
      <c r="E27" s="123"/>
      <c r="F27" s="123"/>
      <c r="G27" s="123"/>
      <c r="H27" s="123"/>
      <c r="I27" s="123"/>
      <c r="J27" s="123"/>
      <c r="K27" s="123"/>
    </row>
    <row r="28" spans="1:11" ht="12.75" customHeight="1">
      <c r="A28" s="123"/>
      <c r="B28" s="123"/>
      <c r="C28" s="134"/>
      <c r="D28" s="135"/>
      <c r="E28" s="123"/>
      <c r="F28" s="123"/>
      <c r="G28" s="123"/>
      <c r="H28" s="123"/>
      <c r="I28" s="123"/>
      <c r="J28" s="123"/>
      <c r="K28" s="123"/>
    </row>
    <row r="29" spans="1:11" ht="12.75" customHeight="1">
      <c r="A29" s="123"/>
      <c r="B29" s="123"/>
      <c r="C29" s="134"/>
      <c r="D29" s="135"/>
      <c r="E29" s="123"/>
      <c r="F29" s="123"/>
      <c r="G29" s="123"/>
      <c r="H29" s="123"/>
      <c r="I29" s="123"/>
      <c r="J29" s="123"/>
      <c r="K29" s="123"/>
    </row>
    <row r="30" spans="1:11" ht="12.75" customHeight="1">
      <c r="A30" s="123"/>
      <c r="B30" s="123"/>
      <c r="C30" s="134"/>
      <c r="D30" s="135"/>
      <c r="E30" s="123"/>
      <c r="F30" s="123"/>
      <c r="G30" s="123"/>
      <c r="H30" s="123"/>
      <c r="I30" s="123"/>
      <c r="J30" s="123"/>
      <c r="K30" s="123"/>
    </row>
    <row r="31" spans="1:11" ht="12.75" customHeight="1">
      <c r="A31" s="123"/>
      <c r="B31" s="123"/>
      <c r="C31" s="134"/>
      <c r="D31" s="135"/>
      <c r="E31" s="123"/>
      <c r="F31" s="123"/>
      <c r="G31" s="123"/>
      <c r="H31" s="123"/>
      <c r="I31" s="123"/>
      <c r="J31" s="123"/>
      <c r="K31" s="123"/>
    </row>
    <row r="32" spans="1:11" ht="12.75" customHeight="1">
      <c r="A32" s="123"/>
      <c r="B32" s="123"/>
      <c r="C32" s="134"/>
      <c r="D32" s="135"/>
      <c r="E32" s="123"/>
      <c r="F32" s="123"/>
      <c r="G32" s="123"/>
      <c r="H32" s="123"/>
      <c r="I32" s="123"/>
      <c r="J32" s="123"/>
      <c r="K32" s="123"/>
    </row>
    <row r="33" spans="1:11" ht="12.75" customHeight="1">
      <c r="A33" s="123"/>
      <c r="B33" s="123"/>
      <c r="C33" s="134"/>
      <c r="D33" s="135"/>
      <c r="E33" s="123"/>
      <c r="F33" s="123"/>
      <c r="G33" s="123"/>
      <c r="H33" s="123"/>
      <c r="I33" s="123"/>
      <c r="J33" s="123"/>
      <c r="K33" s="123"/>
    </row>
    <row r="34" spans="1:11" ht="12.75" customHeight="1">
      <c r="A34" s="123"/>
      <c r="B34" s="123"/>
      <c r="C34" s="134"/>
      <c r="D34" s="135"/>
      <c r="E34" s="123"/>
      <c r="F34" s="123"/>
      <c r="G34" s="123"/>
      <c r="H34" s="123"/>
      <c r="I34" s="123"/>
      <c r="J34" s="123"/>
      <c r="K34" s="123"/>
    </row>
    <row r="35" spans="1:11" ht="12.75" customHeight="1">
      <c r="A35" s="123"/>
      <c r="B35" s="123"/>
      <c r="C35" s="134"/>
      <c r="D35" s="135"/>
      <c r="E35" s="123"/>
      <c r="F35" s="123"/>
      <c r="G35" s="123"/>
      <c r="H35" s="123"/>
      <c r="I35" s="123"/>
      <c r="J35" s="123"/>
      <c r="K35" s="123"/>
    </row>
    <row r="36" spans="1:11" ht="12.75" customHeight="1">
      <c r="A36" s="123"/>
      <c r="B36" s="123"/>
      <c r="C36" s="134"/>
      <c r="D36" s="135"/>
      <c r="E36" s="123"/>
      <c r="F36" s="123"/>
      <c r="G36" s="123"/>
      <c r="H36" s="123"/>
      <c r="I36" s="123"/>
      <c r="J36" s="123"/>
      <c r="K36" s="123"/>
    </row>
    <row r="37" spans="1:11" ht="12.75" customHeight="1">
      <c r="A37" s="123"/>
      <c r="B37" s="123"/>
      <c r="C37" s="134"/>
      <c r="D37" s="135"/>
      <c r="E37" s="123"/>
      <c r="F37" s="123"/>
      <c r="G37" s="123"/>
      <c r="H37" s="123"/>
      <c r="I37" s="123"/>
      <c r="J37" s="123"/>
      <c r="K37" s="123"/>
    </row>
    <row r="38" spans="1:11" ht="12.75" customHeight="1">
      <c r="A38" s="123"/>
      <c r="B38" s="123"/>
      <c r="C38" s="134"/>
      <c r="D38" s="135"/>
      <c r="E38" s="123"/>
      <c r="F38" s="123"/>
      <c r="G38" s="123"/>
      <c r="H38" s="123"/>
      <c r="I38" s="123"/>
      <c r="J38" s="123"/>
      <c r="K38" s="123"/>
    </row>
    <row r="39" spans="1:11" ht="12.75" customHeight="1">
      <c r="A39" s="123"/>
      <c r="B39" s="123"/>
      <c r="C39" s="134"/>
      <c r="D39" s="135"/>
      <c r="E39" s="123"/>
      <c r="F39" s="123"/>
      <c r="G39" s="123"/>
      <c r="H39" s="123"/>
      <c r="I39" s="123"/>
      <c r="J39" s="123"/>
      <c r="K39" s="123"/>
    </row>
    <row r="40" spans="1:11" ht="12.75" customHeight="1">
      <c r="A40" s="123"/>
      <c r="B40" s="123"/>
      <c r="C40" s="134"/>
      <c r="D40" s="135"/>
      <c r="E40" s="123"/>
      <c r="F40" s="123"/>
      <c r="G40" s="123"/>
      <c r="H40" s="123"/>
      <c r="I40" s="123"/>
      <c r="J40" s="123"/>
      <c r="K40" s="123"/>
    </row>
    <row r="41" spans="1:11" ht="12.75" customHeight="1">
      <c r="A41" s="123"/>
      <c r="B41" s="123"/>
      <c r="C41" s="134"/>
      <c r="D41" s="135"/>
      <c r="E41" s="123"/>
      <c r="F41" s="123"/>
      <c r="G41" s="123"/>
      <c r="H41" s="123"/>
      <c r="I41" s="123"/>
      <c r="J41" s="123"/>
      <c r="K41" s="123"/>
    </row>
    <row r="42" spans="1:11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</row>
    <row r="43" spans="1:11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  <row r="48" spans="1:11" ht="12.75" customHeight="1">
      <c r="A48" s="123"/>
      <c r="B48" s="123"/>
      <c r="C48" s="134"/>
      <c r="D48" s="135"/>
      <c r="E48" s="123"/>
      <c r="F48" s="123"/>
      <c r="G48" s="123"/>
      <c r="H48" s="123"/>
      <c r="I48" s="123"/>
      <c r="J48" s="123"/>
      <c r="K48" s="123"/>
    </row>
  </sheetData>
  <sheetProtection password="CA38" sheet="1"/>
  <mergeCells count="4">
    <mergeCell ref="A1:H1"/>
    <mergeCell ref="D2:H2"/>
    <mergeCell ref="D3:H3"/>
    <mergeCell ref="D4:H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G22" sqref="G22"/>
    </sheetView>
  </sheetViews>
  <sheetFormatPr defaultColWidth="9.140625" defaultRowHeight="12.75" outlineLevelRow="1"/>
  <cols>
    <col min="1" max="1" width="4.28125" style="124" customWidth="1"/>
    <col min="2" max="2" width="9.28125" style="124" bestFit="1" customWidth="1"/>
    <col min="3" max="3" width="14.421875" style="141" customWidth="1"/>
    <col min="4" max="4" width="38.28125" style="141" customWidth="1"/>
    <col min="5" max="5" width="4.57421875" style="124" customWidth="1"/>
    <col min="6" max="6" width="10.57421875" style="124" customWidth="1"/>
    <col min="7" max="7" width="9.8515625" style="124" customWidth="1"/>
    <col min="8" max="8" width="12.7109375" style="124" customWidth="1"/>
    <col min="9" max="15" width="0" style="124" hidden="1" customWidth="1"/>
    <col min="16" max="29" width="9.140625" style="124" customWidth="1"/>
    <col min="30" max="42" width="0" style="124" hidden="1" customWidth="1"/>
    <col min="43" max="16384" width="9.140625" style="124" customWidth="1"/>
  </cols>
  <sheetData>
    <row r="1" spans="1:11" ht="16.5" thickBot="1">
      <c r="A1" s="228" t="s">
        <v>227</v>
      </c>
      <c r="B1" s="228"/>
      <c r="C1" s="229"/>
      <c r="D1" s="230"/>
      <c r="E1" s="229"/>
      <c r="F1" s="229"/>
      <c r="G1" s="229"/>
      <c r="H1" s="229"/>
      <c r="I1" s="123"/>
      <c r="J1" s="123"/>
      <c r="K1" s="123"/>
    </row>
    <row r="2" spans="1:11" ht="13.5" thickTop="1">
      <c r="A2" s="125" t="s">
        <v>0</v>
      </c>
      <c r="B2" s="126"/>
      <c r="C2" s="127" t="s">
        <v>1</v>
      </c>
      <c r="D2" s="231" t="s">
        <v>2</v>
      </c>
      <c r="E2" s="232"/>
      <c r="F2" s="232"/>
      <c r="G2" s="232"/>
      <c r="H2" s="233"/>
      <c r="I2" s="123"/>
      <c r="J2" s="123"/>
      <c r="K2" s="123"/>
    </row>
    <row r="3" spans="1:11" ht="12.75">
      <c r="A3" s="128" t="s">
        <v>3</v>
      </c>
      <c r="B3" s="129"/>
      <c r="C3" s="130" t="s">
        <v>148</v>
      </c>
      <c r="D3" s="234" t="s">
        <v>149</v>
      </c>
      <c r="E3" s="235"/>
      <c r="F3" s="235"/>
      <c r="G3" s="235"/>
      <c r="H3" s="236"/>
      <c r="I3" s="123"/>
      <c r="J3" s="123"/>
      <c r="K3" s="123"/>
    </row>
    <row r="4" spans="1:11" ht="13.5" thickBot="1">
      <c r="A4" s="131" t="s">
        <v>6</v>
      </c>
      <c r="B4" s="132"/>
      <c r="C4" s="133" t="s">
        <v>148</v>
      </c>
      <c r="D4" s="237" t="s">
        <v>149</v>
      </c>
      <c r="E4" s="238"/>
      <c r="F4" s="238"/>
      <c r="G4" s="238"/>
      <c r="H4" s="239"/>
      <c r="I4" s="123"/>
      <c r="J4" s="123"/>
      <c r="K4" s="123"/>
    </row>
    <row r="5" spans="1:11" ht="14.25" thickBot="1" thickTop="1">
      <c r="A5" s="163"/>
      <c r="B5" s="163"/>
      <c r="C5" s="164"/>
      <c r="D5" s="165"/>
      <c r="E5" s="166"/>
      <c r="F5" s="163"/>
      <c r="G5" s="186"/>
      <c r="H5" s="186"/>
      <c r="I5" s="123"/>
      <c r="J5" s="123"/>
      <c r="K5" s="123"/>
    </row>
    <row r="6" spans="1:11" ht="14.25" thickBot="1" thickTop="1">
      <c r="A6" s="157" t="s">
        <v>7</v>
      </c>
      <c r="B6" s="158" t="s">
        <v>8</v>
      </c>
      <c r="C6" s="159" t="s">
        <v>9</v>
      </c>
      <c r="D6" s="160" t="s">
        <v>10</v>
      </c>
      <c r="E6" s="161" t="s">
        <v>11</v>
      </c>
      <c r="F6" s="162" t="s">
        <v>12</v>
      </c>
      <c r="G6" s="184" t="s">
        <v>13</v>
      </c>
      <c r="H6" s="185" t="s">
        <v>14</v>
      </c>
      <c r="I6" s="123"/>
      <c r="J6" s="123"/>
      <c r="K6" s="123"/>
    </row>
    <row r="7" spans="1:11" ht="12.75">
      <c r="A7" s="100" t="s">
        <v>15</v>
      </c>
      <c r="B7" s="137"/>
      <c r="C7" s="101" t="s">
        <v>150</v>
      </c>
      <c r="D7" s="102" t="s">
        <v>151</v>
      </c>
      <c r="E7" s="103"/>
      <c r="F7" s="104"/>
      <c r="G7" s="180"/>
      <c r="H7" s="192">
        <f>SUM(H8:H14)</f>
        <v>0</v>
      </c>
      <c r="I7" s="123"/>
      <c r="J7" s="123"/>
      <c r="K7" s="123"/>
    </row>
    <row r="8" spans="1:61" ht="12.75" outlineLevel="1">
      <c r="A8" s="105">
        <v>1</v>
      </c>
      <c r="B8" s="106" t="s">
        <v>152</v>
      </c>
      <c r="C8" s="117" t="s">
        <v>153</v>
      </c>
      <c r="D8" s="108" t="s">
        <v>154</v>
      </c>
      <c r="E8" s="109" t="s">
        <v>155</v>
      </c>
      <c r="F8" s="110">
        <v>75</v>
      </c>
      <c r="G8" s="181"/>
      <c r="H8" s="193">
        <f aca="true" t="shared" si="0" ref="H8:H14">F8*G8</f>
        <v>0</v>
      </c>
      <c r="I8" s="138"/>
      <c r="J8" s="138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ht="12.75" outlineLevel="1">
      <c r="A9" s="105">
        <v>2</v>
      </c>
      <c r="B9" s="106" t="s">
        <v>156</v>
      </c>
      <c r="C9" s="117" t="s">
        <v>157</v>
      </c>
      <c r="D9" s="108" t="s">
        <v>158</v>
      </c>
      <c r="E9" s="109" t="s">
        <v>155</v>
      </c>
      <c r="F9" s="110">
        <v>125</v>
      </c>
      <c r="G9" s="181"/>
      <c r="H9" s="193">
        <f t="shared" si="0"/>
        <v>0</v>
      </c>
      <c r="I9" s="138"/>
      <c r="J9" s="138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ht="12.75" outlineLevel="1">
      <c r="A10" s="105">
        <v>3</v>
      </c>
      <c r="B10" s="106" t="s">
        <v>159</v>
      </c>
      <c r="C10" s="117" t="s">
        <v>160</v>
      </c>
      <c r="D10" s="108" t="s">
        <v>161</v>
      </c>
      <c r="E10" s="109" t="s">
        <v>155</v>
      </c>
      <c r="F10" s="110">
        <v>125</v>
      </c>
      <c r="G10" s="181"/>
      <c r="H10" s="193">
        <f t="shared" si="0"/>
        <v>0</v>
      </c>
      <c r="I10" s="138"/>
      <c r="J10" s="138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ht="12.75" outlineLevel="1">
      <c r="A11" s="105">
        <v>4</v>
      </c>
      <c r="B11" s="106" t="s">
        <v>162</v>
      </c>
      <c r="C11" s="117" t="s">
        <v>163</v>
      </c>
      <c r="D11" s="108" t="s">
        <v>164</v>
      </c>
      <c r="E11" s="109" t="s">
        <v>155</v>
      </c>
      <c r="F11" s="110">
        <v>200</v>
      </c>
      <c r="G11" s="181"/>
      <c r="H11" s="193">
        <f t="shared" si="0"/>
        <v>0</v>
      </c>
      <c r="I11" s="138"/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ht="12.75" outlineLevel="1">
      <c r="A12" s="105">
        <v>5</v>
      </c>
      <c r="B12" s="106" t="s">
        <v>165</v>
      </c>
      <c r="C12" s="117" t="s">
        <v>166</v>
      </c>
      <c r="D12" s="108" t="s">
        <v>167</v>
      </c>
      <c r="E12" s="109" t="s">
        <v>155</v>
      </c>
      <c r="F12" s="110">
        <v>15</v>
      </c>
      <c r="G12" s="181"/>
      <c r="H12" s="193">
        <f t="shared" si="0"/>
        <v>0</v>
      </c>
      <c r="I12" s="138"/>
      <c r="J12" s="138"/>
      <c r="K12" s="138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ht="12.75" outlineLevel="1">
      <c r="A13" s="105">
        <v>6</v>
      </c>
      <c r="B13" s="106" t="s">
        <v>168</v>
      </c>
      <c r="C13" s="117" t="s">
        <v>169</v>
      </c>
      <c r="D13" s="108" t="s">
        <v>225</v>
      </c>
      <c r="E13" s="109" t="s">
        <v>60</v>
      </c>
      <c r="F13" s="110">
        <v>1</v>
      </c>
      <c r="G13" s="181"/>
      <c r="H13" s="193">
        <f t="shared" si="0"/>
        <v>0</v>
      </c>
      <c r="I13" s="138"/>
      <c r="J13" s="138"/>
      <c r="K13" s="138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ht="13.5" outlineLevel="1" thickBot="1">
      <c r="A14" s="118">
        <v>7</v>
      </c>
      <c r="B14" s="156" t="s">
        <v>81</v>
      </c>
      <c r="C14" s="119" t="s">
        <v>170</v>
      </c>
      <c r="D14" s="120" t="s">
        <v>171</v>
      </c>
      <c r="E14" s="121" t="s">
        <v>84</v>
      </c>
      <c r="F14" s="122">
        <v>1500</v>
      </c>
      <c r="G14" s="183"/>
      <c r="H14" s="195">
        <f t="shared" si="0"/>
        <v>0</v>
      </c>
      <c r="I14" s="138"/>
      <c r="J14" s="138"/>
      <c r="K14" s="138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42" ht="12.75" customHeight="1">
      <c r="A15" s="123"/>
      <c r="B15" s="123"/>
      <c r="C15" s="134"/>
      <c r="D15" s="135"/>
      <c r="E15" s="123"/>
      <c r="F15" s="123"/>
      <c r="G15" s="123"/>
      <c r="H15" s="123"/>
      <c r="I15" s="123"/>
      <c r="J15" s="123"/>
      <c r="K15" s="123"/>
      <c r="AL15" s="124">
        <f>SUM(AL1:AL14)</f>
        <v>0</v>
      </c>
      <c r="AM15" s="124">
        <f>SUM(AM1:AM14)</f>
        <v>0</v>
      </c>
      <c r="AO15" s="124">
        <v>15</v>
      </c>
      <c r="AP15" s="124">
        <v>21</v>
      </c>
    </row>
    <row r="16" spans="1:42" ht="12.75" customHeight="1">
      <c r="A16" s="123"/>
      <c r="B16" s="123"/>
      <c r="C16" s="134"/>
      <c r="D16" s="135"/>
      <c r="E16" s="123"/>
      <c r="F16" s="123"/>
      <c r="G16" s="123"/>
      <c r="H16" s="123"/>
      <c r="I16" s="123"/>
      <c r="J16" s="123"/>
      <c r="K16" s="123"/>
      <c r="AO16" s="124">
        <f>SUMIF(AN8:AN15,AO15,H8:H15)</f>
        <v>0</v>
      </c>
      <c r="AP16" s="124">
        <f>SUMIF(AN8:AN15,AP15,H8:H15)</f>
        <v>0</v>
      </c>
    </row>
    <row r="17" spans="1:11" ht="12.75" customHeight="1">
      <c r="A17" s="123"/>
      <c r="B17" s="123"/>
      <c r="C17" s="134"/>
      <c r="D17" s="135"/>
      <c r="E17" s="123"/>
      <c r="F17" s="123"/>
      <c r="G17" s="123"/>
      <c r="H17" s="123"/>
      <c r="I17" s="123"/>
      <c r="J17" s="123"/>
      <c r="K17" s="123"/>
    </row>
    <row r="18" spans="1:11" ht="12.75" customHeight="1">
      <c r="A18" s="123"/>
      <c r="B18" s="123"/>
      <c r="C18" s="134"/>
      <c r="D18" s="135"/>
      <c r="E18" s="123"/>
      <c r="F18" s="123"/>
      <c r="G18" s="123"/>
      <c r="H18" s="123"/>
      <c r="I18" s="123"/>
      <c r="J18" s="123"/>
      <c r="K18" s="123"/>
    </row>
    <row r="19" spans="1:11" ht="12.75" customHeight="1">
      <c r="A19" s="123"/>
      <c r="B19" s="123"/>
      <c r="C19" s="134"/>
      <c r="D19" s="135"/>
      <c r="E19" s="123"/>
      <c r="F19" s="123"/>
      <c r="G19" s="123"/>
      <c r="H19" s="123"/>
      <c r="I19" s="123"/>
      <c r="J19" s="123"/>
      <c r="K19" s="123"/>
    </row>
    <row r="20" spans="1:11" ht="12.75" customHeight="1">
      <c r="A20" s="123"/>
      <c r="B20" s="123"/>
      <c r="C20" s="134"/>
      <c r="D20" s="135"/>
      <c r="E20" s="123"/>
      <c r="F20" s="123"/>
      <c r="G20" s="123"/>
      <c r="H20" s="123"/>
      <c r="I20" s="123"/>
      <c r="J20" s="123"/>
      <c r="K20" s="123"/>
    </row>
    <row r="21" spans="1:11" ht="12.75" customHeight="1">
      <c r="A21" s="123"/>
      <c r="B21" s="123"/>
      <c r="C21" s="134"/>
      <c r="D21" s="135"/>
      <c r="E21" s="123"/>
      <c r="F21" s="123"/>
      <c r="G21" s="123"/>
      <c r="H21" s="123"/>
      <c r="I21" s="123"/>
      <c r="J21" s="123"/>
      <c r="K21" s="123"/>
    </row>
    <row r="22" spans="1:11" ht="12.75" customHeight="1">
      <c r="A22" s="123"/>
      <c r="B22" s="123"/>
      <c r="C22" s="134"/>
      <c r="D22" s="135"/>
      <c r="E22" s="123"/>
      <c r="F22" s="123"/>
      <c r="G22" s="123"/>
      <c r="H22" s="123"/>
      <c r="I22" s="123"/>
      <c r="J22" s="123"/>
      <c r="K22" s="123"/>
    </row>
    <row r="23" spans="1:11" ht="12.75" customHeight="1">
      <c r="A23" s="123"/>
      <c r="B23" s="123"/>
      <c r="C23" s="134"/>
      <c r="D23" s="135"/>
      <c r="E23" s="123"/>
      <c r="F23" s="123"/>
      <c r="G23" s="123"/>
      <c r="H23" s="123"/>
      <c r="I23" s="123"/>
      <c r="J23" s="123"/>
      <c r="K23" s="123"/>
    </row>
    <row r="24" spans="1:11" ht="12.75" customHeight="1">
      <c r="A24" s="123"/>
      <c r="B24" s="123"/>
      <c r="C24" s="134"/>
      <c r="D24" s="135"/>
      <c r="E24" s="123"/>
      <c r="F24" s="123"/>
      <c r="G24" s="123"/>
      <c r="H24" s="123"/>
      <c r="I24" s="123"/>
      <c r="J24" s="123"/>
      <c r="K24" s="123"/>
    </row>
    <row r="25" spans="1:11" ht="12.75" customHeight="1">
      <c r="A25" s="123"/>
      <c r="B25" s="123"/>
      <c r="C25" s="134"/>
      <c r="D25" s="135"/>
      <c r="E25" s="123"/>
      <c r="F25" s="123"/>
      <c r="G25" s="123"/>
      <c r="H25" s="123"/>
      <c r="I25" s="123"/>
      <c r="J25" s="123"/>
      <c r="K25" s="123"/>
    </row>
    <row r="26" spans="1:11" ht="12.75" customHeight="1">
      <c r="A26" s="123"/>
      <c r="B26" s="123"/>
      <c r="C26" s="134"/>
      <c r="D26" s="135"/>
      <c r="E26" s="123"/>
      <c r="F26" s="123"/>
      <c r="G26" s="123"/>
      <c r="H26" s="123"/>
      <c r="I26" s="123"/>
      <c r="J26" s="123"/>
      <c r="K26" s="123"/>
    </row>
    <row r="27" spans="1:11" ht="12.75" customHeight="1">
      <c r="A27" s="123"/>
      <c r="B27" s="123"/>
      <c r="C27" s="134"/>
      <c r="D27" s="135"/>
      <c r="E27" s="123"/>
      <c r="F27" s="123"/>
      <c r="G27" s="123"/>
      <c r="H27" s="123"/>
      <c r="I27" s="123"/>
      <c r="J27" s="123"/>
      <c r="K27" s="123"/>
    </row>
    <row r="28" spans="1:11" ht="12.75" customHeight="1">
      <c r="A28" s="123"/>
      <c r="B28" s="123"/>
      <c r="C28" s="134"/>
      <c r="D28" s="135"/>
      <c r="E28" s="123"/>
      <c r="F28" s="123"/>
      <c r="G28" s="123"/>
      <c r="H28" s="123"/>
      <c r="I28" s="123"/>
      <c r="J28" s="123"/>
      <c r="K28" s="123"/>
    </row>
    <row r="29" spans="1:11" ht="12.75" customHeight="1">
      <c r="A29" s="123"/>
      <c r="B29" s="123"/>
      <c r="C29" s="134"/>
      <c r="D29" s="135"/>
      <c r="E29" s="123"/>
      <c r="F29" s="123"/>
      <c r="G29" s="123"/>
      <c r="H29" s="123"/>
      <c r="I29" s="123"/>
      <c r="J29" s="123"/>
      <c r="K29" s="123"/>
    </row>
    <row r="30" spans="1:11" ht="12.75" customHeight="1">
      <c r="A30" s="123"/>
      <c r="B30" s="123"/>
      <c r="C30" s="134"/>
      <c r="D30" s="135"/>
      <c r="E30" s="123"/>
      <c r="F30" s="123"/>
      <c r="G30" s="123"/>
      <c r="H30" s="123"/>
      <c r="I30" s="123"/>
      <c r="J30" s="123"/>
      <c r="K30" s="123"/>
    </row>
    <row r="31" spans="1:11" ht="12.75" customHeight="1">
      <c r="A31" s="123"/>
      <c r="B31" s="123"/>
      <c r="C31" s="134"/>
      <c r="D31" s="135"/>
      <c r="E31" s="123"/>
      <c r="F31" s="123"/>
      <c r="G31" s="123"/>
      <c r="H31" s="123"/>
      <c r="I31" s="123"/>
      <c r="J31" s="123"/>
      <c r="K31" s="123"/>
    </row>
    <row r="32" spans="1:11" ht="12.75" customHeight="1">
      <c r="A32" s="123"/>
      <c r="B32" s="123"/>
      <c r="C32" s="134"/>
      <c r="D32" s="135"/>
      <c r="E32" s="123"/>
      <c r="F32" s="123"/>
      <c r="G32" s="123"/>
      <c r="H32" s="123"/>
      <c r="I32" s="123"/>
      <c r="J32" s="123"/>
      <c r="K32" s="123"/>
    </row>
    <row r="33" spans="1:11" ht="12.75" customHeight="1">
      <c r="A33" s="123"/>
      <c r="B33" s="123"/>
      <c r="C33" s="134"/>
      <c r="D33" s="135"/>
      <c r="E33" s="123"/>
      <c r="F33" s="123"/>
      <c r="G33" s="123"/>
      <c r="H33" s="123"/>
      <c r="I33" s="123"/>
      <c r="J33" s="123"/>
      <c r="K33" s="123"/>
    </row>
    <row r="34" spans="1:11" ht="12.75" customHeight="1">
      <c r="A34" s="123"/>
      <c r="B34" s="123"/>
      <c r="C34" s="134"/>
      <c r="D34" s="135"/>
      <c r="E34" s="123"/>
      <c r="F34" s="123"/>
      <c r="G34" s="123"/>
      <c r="H34" s="123"/>
      <c r="I34" s="123"/>
      <c r="J34" s="123"/>
      <c r="K34" s="123"/>
    </row>
    <row r="35" spans="1:11" ht="12.75" customHeight="1">
      <c r="A35" s="123"/>
      <c r="B35" s="123"/>
      <c r="C35" s="134"/>
      <c r="D35" s="135"/>
      <c r="E35" s="123"/>
      <c r="F35" s="123"/>
      <c r="G35" s="123"/>
      <c r="H35" s="123"/>
      <c r="I35" s="123"/>
      <c r="J35" s="123"/>
      <c r="K35" s="123"/>
    </row>
    <row r="36" spans="1:11" ht="12.75" customHeight="1">
      <c r="A36" s="123"/>
      <c r="B36" s="123"/>
      <c r="C36" s="134"/>
      <c r="D36" s="135"/>
      <c r="E36" s="123"/>
      <c r="F36" s="123"/>
      <c r="G36" s="123"/>
      <c r="H36" s="123"/>
      <c r="I36" s="123"/>
      <c r="J36" s="123"/>
      <c r="K36" s="123"/>
    </row>
    <row r="37" spans="1:11" ht="12.75" customHeight="1">
      <c r="A37" s="123"/>
      <c r="B37" s="123"/>
      <c r="C37" s="134"/>
      <c r="D37" s="135"/>
      <c r="E37" s="123"/>
      <c r="F37" s="123"/>
      <c r="G37" s="123"/>
      <c r="H37" s="123"/>
      <c r="I37" s="123"/>
      <c r="J37" s="123"/>
      <c r="K37" s="123"/>
    </row>
    <row r="38" spans="1:11" ht="12.75" customHeight="1">
      <c r="A38" s="123"/>
      <c r="B38" s="123"/>
      <c r="C38" s="134"/>
      <c r="D38" s="135"/>
      <c r="E38" s="123"/>
      <c r="F38" s="123"/>
      <c r="G38" s="123"/>
      <c r="H38" s="123"/>
      <c r="I38" s="123"/>
      <c r="J38" s="123"/>
      <c r="K38" s="123"/>
    </row>
    <row r="39" spans="1:11" ht="12.75" customHeight="1">
      <c r="A39" s="123"/>
      <c r="B39" s="123"/>
      <c r="C39" s="134"/>
      <c r="D39" s="135"/>
      <c r="E39" s="123"/>
      <c r="F39" s="123"/>
      <c r="G39" s="123"/>
      <c r="H39" s="123"/>
      <c r="I39" s="123"/>
      <c r="J39" s="123"/>
      <c r="K39" s="123"/>
    </row>
    <row r="40" spans="1:11" ht="12.75" customHeight="1">
      <c r="A40" s="123"/>
      <c r="B40" s="123"/>
      <c r="C40" s="134"/>
      <c r="D40" s="135"/>
      <c r="E40" s="123"/>
      <c r="F40" s="123"/>
      <c r="G40" s="123"/>
      <c r="H40" s="123"/>
      <c r="I40" s="123"/>
      <c r="J40" s="123"/>
      <c r="K40" s="123"/>
    </row>
    <row r="41" spans="1:11" ht="12.75" customHeight="1">
      <c r="A41" s="123"/>
      <c r="B41" s="123"/>
      <c r="C41" s="134"/>
      <c r="D41" s="135"/>
      <c r="E41" s="123"/>
      <c r="F41" s="123"/>
      <c r="G41" s="123"/>
      <c r="H41" s="123"/>
      <c r="I41" s="123"/>
      <c r="J41" s="123"/>
      <c r="K41" s="123"/>
    </row>
    <row r="42" spans="1:11" ht="12.75" customHeight="1">
      <c r="A42" s="123"/>
      <c r="B42" s="123"/>
      <c r="C42" s="134"/>
      <c r="D42" s="135"/>
      <c r="E42" s="123"/>
      <c r="F42" s="123"/>
      <c r="G42" s="123"/>
      <c r="H42" s="123"/>
      <c r="I42" s="123"/>
      <c r="J42" s="123"/>
      <c r="K42" s="123"/>
    </row>
    <row r="43" spans="1:11" ht="12.75" customHeight="1">
      <c r="A43" s="123"/>
      <c r="B43" s="123"/>
      <c r="C43" s="134"/>
      <c r="D43" s="135"/>
      <c r="E43" s="123"/>
      <c r="F43" s="123"/>
      <c r="G43" s="123"/>
      <c r="H43" s="123"/>
      <c r="I43" s="123"/>
      <c r="J43" s="123"/>
      <c r="K43" s="123"/>
    </row>
    <row r="44" spans="1:11" ht="12.75" customHeight="1">
      <c r="A44" s="123"/>
      <c r="B44" s="123"/>
      <c r="C44" s="134"/>
      <c r="D44" s="135"/>
      <c r="E44" s="123"/>
      <c r="F44" s="123"/>
      <c r="G44" s="123"/>
      <c r="H44" s="123"/>
      <c r="I44" s="123"/>
      <c r="J44" s="123"/>
      <c r="K44" s="123"/>
    </row>
    <row r="45" spans="1:11" ht="12.75" customHeight="1">
      <c r="A45" s="123"/>
      <c r="B45" s="123"/>
      <c r="C45" s="134"/>
      <c r="D45" s="135"/>
      <c r="E45" s="123"/>
      <c r="F45" s="123"/>
      <c r="G45" s="123"/>
      <c r="H45" s="123"/>
      <c r="I45" s="123"/>
      <c r="J45" s="123"/>
      <c r="K45" s="123"/>
    </row>
    <row r="46" spans="1:11" ht="12.75" customHeight="1">
      <c r="A46" s="123"/>
      <c r="B46" s="123"/>
      <c r="C46" s="134"/>
      <c r="D46" s="135"/>
      <c r="E46" s="123"/>
      <c r="F46" s="123"/>
      <c r="G46" s="123"/>
      <c r="H46" s="123"/>
      <c r="I46" s="123"/>
      <c r="J46" s="123"/>
      <c r="K46" s="123"/>
    </row>
    <row r="47" spans="1:11" ht="12.75" customHeight="1">
      <c r="A47" s="123"/>
      <c r="B47" s="123"/>
      <c r="C47" s="134"/>
      <c r="D47" s="135"/>
      <c r="E47" s="123"/>
      <c r="F47" s="123"/>
      <c r="G47" s="123"/>
      <c r="H47" s="123"/>
      <c r="I47" s="123"/>
      <c r="J47" s="123"/>
      <c r="K47" s="123"/>
    </row>
    <row r="48" spans="1:11" ht="12.75" customHeight="1">
      <c r="A48" s="123"/>
      <c r="B48" s="123"/>
      <c r="C48" s="134"/>
      <c r="D48" s="135"/>
      <c r="E48" s="123"/>
      <c r="F48" s="123"/>
      <c r="G48" s="123"/>
      <c r="H48" s="123"/>
      <c r="I48" s="123"/>
      <c r="J48" s="123"/>
      <c r="K48" s="123"/>
    </row>
    <row r="49" spans="1:11" ht="12.75" customHeight="1">
      <c r="A49" s="123"/>
      <c r="B49" s="123"/>
      <c r="C49" s="134"/>
      <c r="D49" s="135"/>
      <c r="E49" s="123"/>
      <c r="F49" s="123"/>
      <c r="G49" s="123"/>
      <c r="H49" s="123"/>
      <c r="I49" s="123"/>
      <c r="J49" s="123"/>
      <c r="K49" s="123"/>
    </row>
    <row r="50" spans="1:11" ht="12.75" customHeight="1">
      <c r="A50" s="123"/>
      <c r="B50" s="123"/>
      <c r="C50" s="134"/>
      <c r="D50" s="135"/>
      <c r="E50" s="123"/>
      <c r="F50" s="123"/>
      <c r="G50" s="123"/>
      <c r="H50" s="123"/>
      <c r="I50" s="123"/>
      <c r="J50" s="123"/>
      <c r="K50" s="123"/>
    </row>
  </sheetData>
  <sheetProtection password="CA38" sheet="1"/>
  <mergeCells count="4">
    <mergeCell ref="A1:H1"/>
    <mergeCell ref="D2:H2"/>
    <mergeCell ref="D3:H3"/>
    <mergeCell ref="D4:H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CHARVAT</dc:creator>
  <cp:keywords/>
  <dc:description/>
  <cp:lastModifiedBy>12683</cp:lastModifiedBy>
  <dcterms:created xsi:type="dcterms:W3CDTF">2016-07-19T10:34:10Z</dcterms:created>
  <dcterms:modified xsi:type="dcterms:W3CDTF">2016-10-07T08:32:34Z</dcterms:modified>
  <cp:category/>
  <cp:version/>
  <cp:contentType/>
  <cp:contentStatus/>
</cp:coreProperties>
</file>