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870" windowHeight="9900" activeTab="1"/>
  </bookViews>
  <sheets>
    <sheet name="Rekapitulace stavby" sheetId="1" r:id="rId1"/>
    <sheet name="1 - Komunikace Štěpánov -..." sheetId="2" r:id="rId2"/>
    <sheet name="1a - Komunikace Štěpánov ..." sheetId="3" r:id="rId3"/>
    <sheet name="Pokyny pro vyplnění" sheetId="4" r:id="rId4"/>
  </sheets>
  <definedNames>
    <definedName name="_xlnm._FilterDatabase" localSheetId="1" hidden="1">'1 - Komunikace Štěpánov -...'!$C$84:$K$84</definedName>
    <definedName name="_xlnm._FilterDatabase" localSheetId="2" hidden="1">'1a - Komunikace Štěpánov ...'!$C$76:$K$76</definedName>
    <definedName name="_xlnm.Print_Titles" localSheetId="1">'1 - Komunikace Štěpánov -...'!$84:$84</definedName>
    <definedName name="_xlnm.Print_Titles" localSheetId="2">'1a - Komunikace Štěpánov ...'!$76:$76</definedName>
    <definedName name="_xlnm.Print_Titles" localSheetId="0">'Rekapitulace stavby'!$49:$49</definedName>
    <definedName name="_xlnm.Print_Area" localSheetId="1">'1 - Komunikace Štěpánov -...'!$C$4:$J$36,'1 - Komunikace Štěpánov -...'!$C$42:$J$66,'1 - Komunikace Štěpánov -...'!$C$72:$K$403</definedName>
    <definedName name="_xlnm.Print_Area" localSheetId="2">'1a - Komunikace Štěpánov ...'!$C$4:$J$36,'1a - Komunikace Štěpánov ...'!$C$42:$J$58,'1a - Komunikace Štěpánov ...'!$C$64:$K$80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</definedNames>
  <calcPr calcId="114210" fullCalcOnLoad="1"/>
</workbook>
</file>

<file path=xl/calcChain.xml><?xml version="1.0" encoding="utf-8"?>
<calcChain xmlns="http://schemas.openxmlformats.org/spreadsheetml/2006/main">
  <c r="P78" i="3"/>
  <c r="P77"/>
  <c r="AU53" i="1"/>
  <c r="BD53"/>
  <c r="AY53"/>
  <c r="AX53"/>
  <c r="J31" i="3"/>
  <c r="AW53" i="1"/>
  <c r="BI79" i="3"/>
  <c r="F34"/>
  <c r="BH79"/>
  <c r="F33"/>
  <c r="BC53" i="1"/>
  <c r="BG79" i="3"/>
  <c r="F32"/>
  <c r="BB53" i="1"/>
  <c r="BF79" i="3"/>
  <c r="F31"/>
  <c r="BA53" i="1"/>
  <c r="BE79" i="3"/>
  <c r="T79"/>
  <c r="T78"/>
  <c r="T77"/>
  <c r="R79"/>
  <c r="R78"/>
  <c r="R77"/>
  <c r="P79"/>
  <c r="BK79"/>
  <c r="BK78"/>
  <c r="J79"/>
  <c r="J73"/>
  <c r="F73"/>
  <c r="F71"/>
  <c r="E69"/>
  <c r="J51"/>
  <c r="F51"/>
  <c r="F49"/>
  <c r="E47"/>
  <c r="E7"/>
  <c r="E45"/>
  <c r="J18"/>
  <c r="E18"/>
  <c r="F52"/>
  <c r="J17"/>
  <c r="J12"/>
  <c r="J71"/>
  <c r="E67"/>
  <c r="R401" i="2"/>
  <c r="T384"/>
  <c r="J293"/>
  <c r="J63"/>
  <c r="P289"/>
  <c r="R234"/>
  <c r="T220"/>
  <c r="P87"/>
  <c r="AY52" i="1"/>
  <c r="AX52"/>
  <c r="BI402" i="2"/>
  <c r="BH402"/>
  <c r="BG402"/>
  <c r="BF402"/>
  <c r="T402"/>
  <c r="T401"/>
  <c r="R402"/>
  <c r="P402"/>
  <c r="P401"/>
  <c r="BK402"/>
  <c r="BK401"/>
  <c r="J401"/>
  <c r="J65"/>
  <c r="J402"/>
  <c r="BE402"/>
  <c r="BI399"/>
  <c r="BH399"/>
  <c r="BG399"/>
  <c r="BF399"/>
  <c r="BE399"/>
  <c r="T399"/>
  <c r="R399"/>
  <c r="P399"/>
  <c r="BK399"/>
  <c r="J399"/>
  <c r="BI397"/>
  <c r="BH397"/>
  <c r="BG397"/>
  <c r="BF397"/>
  <c r="BE397"/>
  <c r="T397"/>
  <c r="R397"/>
  <c r="P397"/>
  <c r="BK397"/>
  <c r="J397"/>
  <c r="BI395"/>
  <c r="BH395"/>
  <c r="BG395"/>
  <c r="BF395"/>
  <c r="BE395"/>
  <c r="T395"/>
  <c r="R395"/>
  <c r="P395"/>
  <c r="BK395"/>
  <c r="J395"/>
  <c r="BI392"/>
  <c r="BH392"/>
  <c r="BG392"/>
  <c r="BF392"/>
  <c r="BE392"/>
  <c r="T392"/>
  <c r="R392"/>
  <c r="P392"/>
  <c r="BK392"/>
  <c r="J392"/>
  <c r="BI390"/>
  <c r="BH390"/>
  <c r="BG390"/>
  <c r="BF390"/>
  <c r="BE390"/>
  <c r="T390"/>
  <c r="R390"/>
  <c r="P390"/>
  <c r="BK390"/>
  <c r="J390"/>
  <c r="BI387"/>
  <c r="BH387"/>
  <c r="BG387"/>
  <c r="BF387"/>
  <c r="BE387"/>
  <c r="T387"/>
  <c r="R387"/>
  <c r="P387"/>
  <c r="BK387"/>
  <c r="J387"/>
  <c r="BI385"/>
  <c r="BH385"/>
  <c r="BG385"/>
  <c r="BF385"/>
  <c r="BE385"/>
  <c r="T385"/>
  <c r="R385"/>
  <c r="P385"/>
  <c r="P384"/>
  <c r="BK385"/>
  <c r="BK384"/>
  <c r="J384"/>
  <c r="J64"/>
  <c r="J385"/>
  <c r="BI382"/>
  <c r="BH382"/>
  <c r="BG382"/>
  <c r="BF382"/>
  <c r="T382"/>
  <c r="R382"/>
  <c r="P382"/>
  <c r="BK382"/>
  <c r="J382"/>
  <c r="BE382"/>
  <c r="BI379"/>
  <c r="BH379"/>
  <c r="BG379"/>
  <c r="BF379"/>
  <c r="T379"/>
  <c r="R379"/>
  <c r="P379"/>
  <c r="BK379"/>
  <c r="J379"/>
  <c r="BE379"/>
  <c r="BI376"/>
  <c r="BH376"/>
  <c r="BG376"/>
  <c r="BF376"/>
  <c r="T376"/>
  <c r="R376"/>
  <c r="P376"/>
  <c r="BK376"/>
  <c r="J376"/>
  <c r="BE376"/>
  <c r="BI373"/>
  <c r="BH373"/>
  <c r="BG373"/>
  <c r="BF373"/>
  <c r="T373"/>
  <c r="R373"/>
  <c r="P373"/>
  <c r="BK373"/>
  <c r="J373"/>
  <c r="BE373"/>
  <c r="BI371"/>
  <c r="BH371"/>
  <c r="BG371"/>
  <c r="BF371"/>
  <c r="T371"/>
  <c r="R371"/>
  <c r="P371"/>
  <c r="BK371"/>
  <c r="J371"/>
  <c r="BE371"/>
  <c r="BI369"/>
  <c r="BH369"/>
  <c r="BG369"/>
  <c r="BF369"/>
  <c r="T369"/>
  <c r="R369"/>
  <c r="P369"/>
  <c r="BK369"/>
  <c r="J369"/>
  <c r="BE369"/>
  <c r="BI367"/>
  <c r="BH367"/>
  <c r="BG367"/>
  <c r="BF367"/>
  <c r="T367"/>
  <c r="R367"/>
  <c r="P367"/>
  <c r="BK367"/>
  <c r="J367"/>
  <c r="BE367"/>
  <c r="BI365"/>
  <c r="BH365"/>
  <c r="BG365"/>
  <c r="BF365"/>
  <c r="T365"/>
  <c r="R365"/>
  <c r="P365"/>
  <c r="BK365"/>
  <c r="J365"/>
  <c r="BE365"/>
  <c r="BI362"/>
  <c r="BH362"/>
  <c r="BG362"/>
  <c r="BF362"/>
  <c r="T362"/>
  <c r="R362"/>
  <c r="P362"/>
  <c r="BK362"/>
  <c r="J362"/>
  <c r="BE362"/>
  <c r="BI359"/>
  <c r="BH359"/>
  <c r="BG359"/>
  <c r="BF359"/>
  <c r="T359"/>
  <c r="R359"/>
  <c r="P359"/>
  <c r="BK359"/>
  <c r="J359"/>
  <c r="BE359"/>
  <c r="BI356"/>
  <c r="BH356"/>
  <c r="BG356"/>
  <c r="BF356"/>
  <c r="T356"/>
  <c r="R356"/>
  <c r="P356"/>
  <c r="BK356"/>
  <c r="J356"/>
  <c r="BE356"/>
  <c r="BI353"/>
  <c r="BH353"/>
  <c r="BG353"/>
  <c r="BF353"/>
  <c r="T353"/>
  <c r="R353"/>
  <c r="P353"/>
  <c r="BK353"/>
  <c r="J353"/>
  <c r="BE353"/>
  <c r="BI350"/>
  <c r="BH350"/>
  <c r="BG350"/>
  <c r="BF350"/>
  <c r="T350"/>
  <c r="R350"/>
  <c r="P350"/>
  <c r="BK350"/>
  <c r="J350"/>
  <c r="BE350"/>
  <c r="BI348"/>
  <c r="BH348"/>
  <c r="BG348"/>
  <c r="BF348"/>
  <c r="T348"/>
  <c r="R348"/>
  <c r="P348"/>
  <c r="BK348"/>
  <c r="J348"/>
  <c r="BE348"/>
  <c r="BI346"/>
  <c r="BH346"/>
  <c r="BG346"/>
  <c r="BF346"/>
  <c r="T346"/>
  <c r="R346"/>
  <c r="P346"/>
  <c r="BK346"/>
  <c r="J346"/>
  <c r="BE346"/>
  <c r="BI343"/>
  <c r="BH343"/>
  <c r="BG343"/>
  <c r="BF343"/>
  <c r="T343"/>
  <c r="R343"/>
  <c r="P343"/>
  <c r="BK343"/>
  <c r="J343"/>
  <c r="BE343"/>
  <c r="BI340"/>
  <c r="BH340"/>
  <c r="BG340"/>
  <c r="BF340"/>
  <c r="T340"/>
  <c r="R340"/>
  <c r="P340"/>
  <c r="BK340"/>
  <c r="J340"/>
  <c r="BE340"/>
  <c r="BI337"/>
  <c r="BH337"/>
  <c r="BG337"/>
  <c r="BF337"/>
  <c r="T337"/>
  <c r="R337"/>
  <c r="P337"/>
  <c r="BK337"/>
  <c r="J337"/>
  <c r="BE337"/>
  <c r="BI335"/>
  <c r="BH335"/>
  <c r="BG335"/>
  <c r="BF335"/>
  <c r="T335"/>
  <c r="R335"/>
  <c r="P335"/>
  <c r="BK335"/>
  <c r="J335"/>
  <c r="BE335"/>
  <c r="BI333"/>
  <c r="BH333"/>
  <c r="BG333"/>
  <c r="BF333"/>
  <c r="T333"/>
  <c r="R333"/>
  <c r="P333"/>
  <c r="BK333"/>
  <c r="J333"/>
  <c r="BE333"/>
  <c r="BI331"/>
  <c r="BH331"/>
  <c r="BG331"/>
  <c r="BF331"/>
  <c r="T331"/>
  <c r="R331"/>
  <c r="P331"/>
  <c r="BK331"/>
  <c r="J331"/>
  <c r="BE331"/>
  <c r="BI329"/>
  <c r="BH329"/>
  <c r="BG329"/>
  <c r="BF329"/>
  <c r="T329"/>
  <c r="R329"/>
  <c r="P329"/>
  <c r="BK329"/>
  <c r="J329"/>
  <c r="BE329"/>
  <c r="BI326"/>
  <c r="BH326"/>
  <c r="BG326"/>
  <c r="BF326"/>
  <c r="T326"/>
  <c r="R326"/>
  <c r="P326"/>
  <c r="BK326"/>
  <c r="J326"/>
  <c r="BE326"/>
  <c r="BI323"/>
  <c r="BH323"/>
  <c r="BG323"/>
  <c r="BF323"/>
  <c r="T323"/>
  <c r="R323"/>
  <c r="P323"/>
  <c r="BK323"/>
  <c r="J323"/>
  <c r="BE323"/>
  <c r="BI321"/>
  <c r="BH321"/>
  <c r="BG321"/>
  <c r="BF321"/>
  <c r="T321"/>
  <c r="R321"/>
  <c r="P321"/>
  <c r="BK321"/>
  <c r="J321"/>
  <c r="BE321"/>
  <c r="BI319"/>
  <c r="BH319"/>
  <c r="BG319"/>
  <c r="BF319"/>
  <c r="T319"/>
  <c r="R319"/>
  <c r="P319"/>
  <c r="BK319"/>
  <c r="J319"/>
  <c r="BE319"/>
  <c r="BI316"/>
  <c r="BH316"/>
  <c r="BG316"/>
  <c r="BF316"/>
  <c r="T316"/>
  <c r="R316"/>
  <c r="P316"/>
  <c r="BK316"/>
  <c r="J316"/>
  <c r="BE316"/>
  <c r="BI314"/>
  <c r="BH314"/>
  <c r="BG314"/>
  <c r="BF314"/>
  <c r="T314"/>
  <c r="R314"/>
  <c r="P314"/>
  <c r="BK314"/>
  <c r="J314"/>
  <c r="BE314"/>
  <c r="BI312"/>
  <c r="BH312"/>
  <c r="BG312"/>
  <c r="BF312"/>
  <c r="T312"/>
  <c r="R312"/>
  <c r="P312"/>
  <c r="BK312"/>
  <c r="J312"/>
  <c r="BE312"/>
  <c r="BI310"/>
  <c r="BH310"/>
  <c r="BG310"/>
  <c r="BF310"/>
  <c r="T310"/>
  <c r="R310"/>
  <c r="P310"/>
  <c r="BK310"/>
  <c r="J310"/>
  <c r="BE310"/>
  <c r="BI308"/>
  <c r="BH308"/>
  <c r="BG308"/>
  <c r="BF308"/>
  <c r="T308"/>
  <c r="R308"/>
  <c r="P308"/>
  <c r="BK308"/>
  <c r="J308"/>
  <c r="BE308"/>
  <c r="BI306"/>
  <c r="BH306"/>
  <c r="BG306"/>
  <c r="BF306"/>
  <c r="T306"/>
  <c r="R306"/>
  <c r="P306"/>
  <c r="BK306"/>
  <c r="J306"/>
  <c r="BE306"/>
  <c r="BI304"/>
  <c r="BH304"/>
  <c r="BG304"/>
  <c r="BF304"/>
  <c r="T304"/>
  <c r="R304"/>
  <c r="P304"/>
  <c r="BK304"/>
  <c r="J304"/>
  <c r="BE304"/>
  <c r="BI302"/>
  <c r="BH302"/>
  <c r="BG302"/>
  <c r="BF302"/>
  <c r="T302"/>
  <c r="R302"/>
  <c r="P302"/>
  <c r="BK302"/>
  <c r="J302"/>
  <c r="BE302"/>
  <c r="BI300"/>
  <c r="BH300"/>
  <c r="BG300"/>
  <c r="BF300"/>
  <c r="T300"/>
  <c r="R300"/>
  <c r="P300"/>
  <c r="BK300"/>
  <c r="J300"/>
  <c r="BE300"/>
  <c r="BI297"/>
  <c r="BH297"/>
  <c r="BG297"/>
  <c r="BF297"/>
  <c r="T297"/>
  <c r="R297"/>
  <c r="P297"/>
  <c r="BK297"/>
  <c r="J297"/>
  <c r="BE297"/>
  <c r="BI294"/>
  <c r="BH294"/>
  <c r="BG294"/>
  <c r="BF294"/>
  <c r="T294"/>
  <c r="R294"/>
  <c r="R293"/>
  <c r="P294"/>
  <c r="P293"/>
  <c r="BK294"/>
  <c r="BK293"/>
  <c r="J294"/>
  <c r="BE294"/>
  <c r="BI290"/>
  <c r="BH290"/>
  <c r="BG290"/>
  <c r="BF290"/>
  <c r="T290"/>
  <c r="T289"/>
  <c r="R290"/>
  <c r="R289"/>
  <c r="P290"/>
  <c r="BK290"/>
  <c r="BK289"/>
  <c r="J289"/>
  <c r="J290"/>
  <c r="BE290"/>
  <c r="J62"/>
  <c r="BI287"/>
  <c r="BH287"/>
  <c r="BG287"/>
  <c r="BF287"/>
  <c r="T287"/>
  <c r="R287"/>
  <c r="P287"/>
  <c r="BK287"/>
  <c r="J287"/>
  <c r="BE287"/>
  <c r="BI284"/>
  <c r="BH284"/>
  <c r="BG284"/>
  <c r="BF284"/>
  <c r="T284"/>
  <c r="R284"/>
  <c r="P284"/>
  <c r="BK284"/>
  <c r="J284"/>
  <c r="BE284"/>
  <c r="BI281"/>
  <c r="BH281"/>
  <c r="BG281"/>
  <c r="BF281"/>
  <c r="T281"/>
  <c r="R281"/>
  <c r="P281"/>
  <c r="BK281"/>
  <c r="J281"/>
  <c r="BE281"/>
  <c r="BI278"/>
  <c r="BH278"/>
  <c r="BG278"/>
  <c r="BF278"/>
  <c r="T278"/>
  <c r="R278"/>
  <c r="P278"/>
  <c r="BK278"/>
  <c r="J278"/>
  <c r="BE278"/>
  <c r="BI275"/>
  <c r="BH275"/>
  <c r="BG275"/>
  <c r="BF275"/>
  <c r="T275"/>
  <c r="R275"/>
  <c r="P275"/>
  <c r="BK275"/>
  <c r="J275"/>
  <c r="BE275"/>
  <c r="BI272"/>
  <c r="BH272"/>
  <c r="BG272"/>
  <c r="BF272"/>
  <c r="T272"/>
  <c r="R272"/>
  <c r="P272"/>
  <c r="BK272"/>
  <c r="J272"/>
  <c r="BE272"/>
  <c r="BI270"/>
  <c r="BH270"/>
  <c r="BG270"/>
  <c r="BF270"/>
  <c r="T270"/>
  <c r="R270"/>
  <c r="P270"/>
  <c r="BK270"/>
  <c r="J270"/>
  <c r="BE270"/>
  <c r="BI267"/>
  <c r="BH267"/>
  <c r="BG267"/>
  <c r="BF267"/>
  <c r="T267"/>
  <c r="R267"/>
  <c r="P267"/>
  <c r="BK267"/>
  <c r="J267"/>
  <c r="BE267"/>
  <c r="BI265"/>
  <c r="BH265"/>
  <c r="BG265"/>
  <c r="BF265"/>
  <c r="T265"/>
  <c r="R265"/>
  <c r="P265"/>
  <c r="BK265"/>
  <c r="J265"/>
  <c r="BE265"/>
  <c r="BI262"/>
  <c r="BH262"/>
  <c r="BG262"/>
  <c r="BF262"/>
  <c r="T262"/>
  <c r="R262"/>
  <c r="P262"/>
  <c r="BK262"/>
  <c r="J262"/>
  <c r="BE262"/>
  <c r="BI260"/>
  <c r="BH260"/>
  <c r="BG260"/>
  <c r="BF260"/>
  <c r="T260"/>
  <c r="R260"/>
  <c r="P260"/>
  <c r="BK260"/>
  <c r="J260"/>
  <c r="BE260"/>
  <c r="BI258"/>
  <c r="BH258"/>
  <c r="BG258"/>
  <c r="BF258"/>
  <c r="T258"/>
  <c r="R258"/>
  <c r="P258"/>
  <c r="BK258"/>
  <c r="J258"/>
  <c r="BE258"/>
  <c r="BI255"/>
  <c r="BH255"/>
  <c r="BG255"/>
  <c r="BF255"/>
  <c r="T255"/>
  <c r="R255"/>
  <c r="P255"/>
  <c r="BK255"/>
  <c r="J255"/>
  <c r="BE255"/>
  <c r="BI252"/>
  <c r="BH252"/>
  <c r="BG252"/>
  <c r="BF252"/>
  <c r="T252"/>
  <c r="R252"/>
  <c r="P252"/>
  <c r="BK252"/>
  <c r="J252"/>
  <c r="BE252"/>
  <c r="BI249"/>
  <c r="BH249"/>
  <c r="BG249"/>
  <c r="BF249"/>
  <c r="T249"/>
  <c r="R249"/>
  <c r="P249"/>
  <c r="BK249"/>
  <c r="J249"/>
  <c r="BE249"/>
  <c r="BI246"/>
  <c r="BH246"/>
  <c r="BG246"/>
  <c r="BF246"/>
  <c r="T246"/>
  <c r="R246"/>
  <c r="P246"/>
  <c r="BK246"/>
  <c r="J246"/>
  <c r="BE246"/>
  <c r="BI243"/>
  <c r="BH243"/>
  <c r="BG243"/>
  <c r="BF243"/>
  <c r="T243"/>
  <c r="R243"/>
  <c r="P243"/>
  <c r="BK243"/>
  <c r="J243"/>
  <c r="BE243"/>
  <c r="BI240"/>
  <c r="BH240"/>
  <c r="BG240"/>
  <c r="BF240"/>
  <c r="T240"/>
  <c r="R240"/>
  <c r="P240"/>
  <c r="BK240"/>
  <c r="J240"/>
  <c r="BE240"/>
  <c r="BI235"/>
  <c r="BH235"/>
  <c r="BG235"/>
  <c r="BF235"/>
  <c r="T235"/>
  <c r="R235"/>
  <c r="P235"/>
  <c r="P234"/>
  <c r="BK235"/>
  <c r="BK234"/>
  <c r="J234"/>
  <c r="J61"/>
  <c r="J235"/>
  <c r="BE235"/>
  <c r="BI230"/>
  <c r="BH230"/>
  <c r="BG230"/>
  <c r="BF230"/>
  <c r="BE230"/>
  <c r="T230"/>
  <c r="R230"/>
  <c r="P230"/>
  <c r="BK230"/>
  <c r="BK220"/>
  <c r="J220"/>
  <c r="J60"/>
  <c r="J230"/>
  <c r="BI227"/>
  <c r="BH227"/>
  <c r="BG227"/>
  <c r="BF227"/>
  <c r="T227"/>
  <c r="R227"/>
  <c r="P227"/>
  <c r="BK227"/>
  <c r="J227"/>
  <c r="BE227"/>
  <c r="BI224"/>
  <c r="BH224"/>
  <c r="BG224"/>
  <c r="BF224"/>
  <c r="BE224"/>
  <c r="T224"/>
  <c r="R224"/>
  <c r="P224"/>
  <c r="BK224"/>
  <c r="J224"/>
  <c r="BI221"/>
  <c r="BH221"/>
  <c r="BG221"/>
  <c r="BF221"/>
  <c r="T221"/>
  <c r="R221"/>
  <c r="R220"/>
  <c r="P221"/>
  <c r="P220"/>
  <c r="BK221"/>
  <c r="J221"/>
  <c r="BE221"/>
  <c r="BI217"/>
  <c r="BH217"/>
  <c r="BG217"/>
  <c r="BF217"/>
  <c r="T217"/>
  <c r="R217"/>
  <c r="P217"/>
  <c r="BK217"/>
  <c r="J217"/>
  <c r="BE217"/>
  <c r="BI213"/>
  <c r="BH213"/>
  <c r="BG213"/>
  <c r="BF213"/>
  <c r="T213"/>
  <c r="R213"/>
  <c r="P213"/>
  <c r="BK213"/>
  <c r="J213"/>
  <c r="BE213"/>
  <c r="BI210"/>
  <c r="BH210"/>
  <c r="BG210"/>
  <c r="BF210"/>
  <c r="T210"/>
  <c r="R210"/>
  <c r="P210"/>
  <c r="BK210"/>
  <c r="J210"/>
  <c r="BE210"/>
  <c r="BI207"/>
  <c r="BH207"/>
  <c r="BG207"/>
  <c r="BF207"/>
  <c r="T207"/>
  <c r="R207"/>
  <c r="P207"/>
  <c r="BK207"/>
  <c r="J207"/>
  <c r="BE207"/>
  <c r="BI205"/>
  <c r="BH205"/>
  <c r="BG205"/>
  <c r="BF205"/>
  <c r="T205"/>
  <c r="R205"/>
  <c r="R204"/>
  <c r="P205"/>
  <c r="BK205"/>
  <c r="BK204"/>
  <c r="J204"/>
  <c r="J59"/>
  <c r="J205"/>
  <c r="BE205"/>
  <c r="BI200"/>
  <c r="BH200"/>
  <c r="BG200"/>
  <c r="BF200"/>
  <c r="BE200"/>
  <c r="T200"/>
  <c r="R200"/>
  <c r="P200"/>
  <c r="BK200"/>
  <c r="J200"/>
  <c r="BI198"/>
  <c r="BH198"/>
  <c r="BG198"/>
  <c r="BF198"/>
  <c r="T198"/>
  <c r="R198"/>
  <c r="P198"/>
  <c r="BK198"/>
  <c r="J198"/>
  <c r="BE198"/>
  <c r="BI196"/>
  <c r="BH196"/>
  <c r="BG196"/>
  <c r="BF196"/>
  <c r="BE196"/>
  <c r="T196"/>
  <c r="R196"/>
  <c r="P196"/>
  <c r="BK196"/>
  <c r="J196"/>
  <c r="BI194"/>
  <c r="BH194"/>
  <c r="BG194"/>
  <c r="BF194"/>
  <c r="T194"/>
  <c r="R194"/>
  <c r="P194"/>
  <c r="BK194"/>
  <c r="J194"/>
  <c r="BE194"/>
  <c r="BI191"/>
  <c r="BH191"/>
  <c r="BG191"/>
  <c r="BF191"/>
  <c r="BE191"/>
  <c r="T191"/>
  <c r="R191"/>
  <c r="P191"/>
  <c r="BK191"/>
  <c r="J191"/>
  <c r="BI187"/>
  <c r="BH187"/>
  <c r="BG187"/>
  <c r="BF187"/>
  <c r="T187"/>
  <c r="R187"/>
  <c r="P187"/>
  <c r="BK187"/>
  <c r="J187"/>
  <c r="BE187"/>
  <c r="BI184"/>
  <c r="BH184"/>
  <c r="BG184"/>
  <c r="BF184"/>
  <c r="BE184"/>
  <c r="T184"/>
  <c r="R184"/>
  <c r="P184"/>
  <c r="BK184"/>
  <c r="J184"/>
  <c r="BI181"/>
  <c r="BH181"/>
  <c r="BG181"/>
  <c r="BF181"/>
  <c r="T181"/>
  <c r="R181"/>
  <c r="P181"/>
  <c r="BK181"/>
  <c r="J181"/>
  <c r="BE181"/>
  <c r="BI178"/>
  <c r="BH178"/>
  <c r="BG178"/>
  <c r="BF178"/>
  <c r="BE178"/>
  <c r="T178"/>
  <c r="R178"/>
  <c r="P178"/>
  <c r="BK178"/>
  <c r="J178"/>
  <c r="BI175"/>
  <c r="BH175"/>
  <c r="BG175"/>
  <c r="BF175"/>
  <c r="T175"/>
  <c r="R175"/>
  <c r="P175"/>
  <c r="BK175"/>
  <c r="J175"/>
  <c r="BE175"/>
  <c r="BI168"/>
  <c r="BH168"/>
  <c r="BG168"/>
  <c r="BF168"/>
  <c r="BE168"/>
  <c r="T168"/>
  <c r="R168"/>
  <c r="P168"/>
  <c r="BK168"/>
  <c r="J168"/>
  <c r="BI165"/>
  <c r="BH165"/>
  <c r="BG165"/>
  <c r="BF165"/>
  <c r="T165"/>
  <c r="R165"/>
  <c r="P165"/>
  <c r="BK165"/>
  <c r="J165"/>
  <c r="BE165"/>
  <c r="BI162"/>
  <c r="BH162"/>
  <c r="BG162"/>
  <c r="BF162"/>
  <c r="BE162"/>
  <c r="T162"/>
  <c r="R162"/>
  <c r="P162"/>
  <c r="BK162"/>
  <c r="J162"/>
  <c r="BI159"/>
  <c r="BH159"/>
  <c r="BG159"/>
  <c r="BF159"/>
  <c r="T159"/>
  <c r="R159"/>
  <c r="P159"/>
  <c r="BK159"/>
  <c r="J159"/>
  <c r="BE159"/>
  <c r="BI153"/>
  <c r="BH153"/>
  <c r="BG153"/>
  <c r="BF153"/>
  <c r="BE153"/>
  <c r="T153"/>
  <c r="R153"/>
  <c r="P153"/>
  <c r="BK153"/>
  <c r="J153"/>
  <c r="BI148"/>
  <c r="BH148"/>
  <c r="BG148"/>
  <c r="BF148"/>
  <c r="T148"/>
  <c r="R148"/>
  <c r="P148"/>
  <c r="BK148"/>
  <c r="J148"/>
  <c r="BE148"/>
  <c r="BI142"/>
  <c r="BH142"/>
  <c r="BG142"/>
  <c r="BF142"/>
  <c r="BE142"/>
  <c r="T142"/>
  <c r="R142"/>
  <c r="P142"/>
  <c r="BK142"/>
  <c r="J142"/>
  <c r="BI135"/>
  <c r="BH135"/>
  <c r="BG135"/>
  <c r="BF135"/>
  <c r="T135"/>
  <c r="R135"/>
  <c r="P135"/>
  <c r="BK135"/>
  <c r="J135"/>
  <c r="BE135"/>
  <c r="BI132"/>
  <c r="BH132"/>
  <c r="BG132"/>
  <c r="BF132"/>
  <c r="BE132"/>
  <c r="T132"/>
  <c r="R132"/>
  <c r="P132"/>
  <c r="BK132"/>
  <c r="J132"/>
  <c r="BI129"/>
  <c r="BH129"/>
  <c r="BG129"/>
  <c r="BF129"/>
  <c r="T129"/>
  <c r="R129"/>
  <c r="P129"/>
  <c r="BK129"/>
  <c r="J129"/>
  <c r="BE129"/>
  <c r="BI126"/>
  <c r="BH126"/>
  <c r="BG126"/>
  <c r="BF126"/>
  <c r="BE126"/>
  <c r="T126"/>
  <c r="R126"/>
  <c r="P126"/>
  <c r="BK126"/>
  <c r="J126"/>
  <c r="BI123"/>
  <c r="BH123"/>
  <c r="BG123"/>
  <c r="BF123"/>
  <c r="T123"/>
  <c r="R123"/>
  <c r="P123"/>
  <c r="BK123"/>
  <c r="J123"/>
  <c r="BE123"/>
  <c r="BI119"/>
  <c r="BH119"/>
  <c r="BG119"/>
  <c r="BF119"/>
  <c r="BE119"/>
  <c r="T119"/>
  <c r="R119"/>
  <c r="P119"/>
  <c r="BK119"/>
  <c r="J119"/>
  <c r="BI116"/>
  <c r="BH116"/>
  <c r="BG116"/>
  <c r="BF116"/>
  <c r="T116"/>
  <c r="R116"/>
  <c r="P116"/>
  <c r="BK116"/>
  <c r="J116"/>
  <c r="BE116"/>
  <c r="BI113"/>
  <c r="BH113"/>
  <c r="BG113"/>
  <c r="BF113"/>
  <c r="BE113"/>
  <c r="T113"/>
  <c r="R113"/>
  <c r="P113"/>
  <c r="BK113"/>
  <c r="J113"/>
  <c r="BI108"/>
  <c r="BH108"/>
  <c r="BG108"/>
  <c r="BF108"/>
  <c r="T108"/>
  <c r="R108"/>
  <c r="P108"/>
  <c r="BK108"/>
  <c r="J108"/>
  <c r="BE108"/>
  <c r="BI104"/>
  <c r="BH104"/>
  <c r="BG104"/>
  <c r="BF104"/>
  <c r="BE104"/>
  <c r="T104"/>
  <c r="R104"/>
  <c r="P104"/>
  <c r="BK104"/>
  <c r="J104"/>
  <c r="BI101"/>
  <c r="BH101"/>
  <c r="BG101"/>
  <c r="BF101"/>
  <c r="T101"/>
  <c r="R101"/>
  <c r="P101"/>
  <c r="BK101"/>
  <c r="J101"/>
  <c r="BE101"/>
  <c r="BI97"/>
  <c r="BH97"/>
  <c r="BG97"/>
  <c r="BF97"/>
  <c r="J97"/>
  <c r="BE97"/>
  <c r="T97"/>
  <c r="R97"/>
  <c r="P97"/>
  <c r="BK97"/>
  <c r="BI94"/>
  <c r="BH94"/>
  <c r="BG94"/>
  <c r="BF94"/>
  <c r="T94"/>
  <c r="R94"/>
  <c r="P94"/>
  <c r="BK94"/>
  <c r="J94"/>
  <c r="BE94"/>
  <c r="BI92"/>
  <c r="BH92"/>
  <c r="BG92"/>
  <c r="BF92"/>
  <c r="BE92"/>
  <c r="T92"/>
  <c r="R92"/>
  <c r="P92"/>
  <c r="BK92"/>
  <c r="J92"/>
  <c r="BI90"/>
  <c r="BH90"/>
  <c r="BG90"/>
  <c r="F32"/>
  <c r="BB52" i="1"/>
  <c r="BB51"/>
  <c r="BF90" i="2"/>
  <c r="T90"/>
  <c r="R90"/>
  <c r="P90"/>
  <c r="BK90"/>
  <c r="J90"/>
  <c r="BE90"/>
  <c r="BI88"/>
  <c r="F34"/>
  <c r="BD52" i="1"/>
  <c r="BD51"/>
  <c r="W30"/>
  <c r="BH88" i="2"/>
  <c r="F33"/>
  <c r="BC52" i="1"/>
  <c r="BG88" i="2"/>
  <c r="BF88"/>
  <c r="BE88"/>
  <c r="J30"/>
  <c r="AV52" i="1"/>
  <c r="T88" i="2"/>
  <c r="T87"/>
  <c r="R88"/>
  <c r="P88"/>
  <c r="BK88"/>
  <c r="BK87"/>
  <c r="J88"/>
  <c r="E18"/>
  <c r="F82"/>
  <c r="J81"/>
  <c r="F81"/>
  <c r="J12"/>
  <c r="J79"/>
  <c r="F79"/>
  <c r="E77"/>
  <c r="J51"/>
  <c r="F51"/>
  <c r="F49"/>
  <c r="E47"/>
  <c r="J18"/>
  <c r="F52"/>
  <c r="J17"/>
  <c r="J49"/>
  <c r="E7"/>
  <c r="E75"/>
  <c r="AS51" i="1"/>
  <c r="L47"/>
  <c r="AM46"/>
  <c r="L46"/>
  <c r="AM44"/>
  <c r="L44"/>
  <c r="L42"/>
  <c r="L41"/>
  <c r="W28"/>
  <c r="AX51"/>
  <c r="J31" i="2"/>
  <c r="AW52" i="1"/>
  <c r="AT52"/>
  <c r="R87" i="2"/>
  <c r="T293"/>
  <c r="BC51" i="1"/>
  <c r="P204" i="2"/>
  <c r="P86"/>
  <c r="P85"/>
  <c r="AU52" i="1"/>
  <c r="AU51"/>
  <c r="F31" i="2"/>
  <c r="BA52" i="1"/>
  <c r="BA51"/>
  <c r="T204" i="2"/>
  <c r="T86"/>
  <c r="T85"/>
  <c r="T234"/>
  <c r="BK77" i="3"/>
  <c r="J77"/>
  <c r="J78"/>
  <c r="J57"/>
  <c r="J30"/>
  <c r="AV53" i="1"/>
  <c r="AT53"/>
  <c r="F30" i="3"/>
  <c r="AZ53" i="1"/>
  <c r="BK86" i="2"/>
  <c r="J87"/>
  <c r="J58"/>
  <c r="R384"/>
  <c r="F30"/>
  <c r="AZ52" i="1"/>
  <c r="AZ51"/>
  <c r="E45" i="2"/>
  <c r="J49" i="3"/>
  <c r="F74"/>
  <c r="W29" i="1"/>
  <c r="AY51"/>
  <c r="W26"/>
  <c r="AV51"/>
  <c r="R86" i="2"/>
  <c r="R85"/>
  <c r="AW51" i="1"/>
  <c r="AK27"/>
  <c r="W27"/>
  <c r="J86" i="2"/>
  <c r="J57"/>
  <c r="BK85"/>
  <c r="J85"/>
  <c r="J56" i="3"/>
  <c r="J27"/>
  <c r="AG53" i="1"/>
  <c r="AN53"/>
  <c r="J36" i="3"/>
  <c r="AK26" i="1"/>
  <c r="AT51"/>
  <c r="J27" i="2"/>
  <c r="J56"/>
  <c r="AG52" i="1"/>
  <c r="J36" i="2"/>
  <c r="AG51" i="1"/>
  <c r="AN52"/>
  <c r="AK23"/>
  <c r="AK32"/>
  <c r="AN51"/>
</calcChain>
</file>

<file path=xl/sharedStrings.xml><?xml version="1.0" encoding="utf-8"?>
<sst xmlns="http://schemas.openxmlformats.org/spreadsheetml/2006/main" count="3775" uniqueCount="909">
  <si>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</si>
  <si>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</si>
  <si>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</si>
  <si>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</si>
  <si>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</si>
  <si>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</si>
  <si>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</si>
  <si>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</si>
  <si>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</si>
  <si>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</si>
  <si>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</si>
  <si>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</si>
  <si>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</si>
  <si>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</si>
  <si>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</si>
  <si>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</si>
  <si>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</si>
  <si>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</si>
  <si>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</si>
  <si>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</si>
  <si>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</si>
  <si>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</si>
  <si>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</si>
  <si>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</si>
  <si>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</si>
  <si>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</si>
  <si>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</si>
  <si>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</si>
  <si>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</si>
  <si>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</si>
  <si>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</si>
  <si>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</si>
  <si>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</si>
  <si>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</si>
  <si>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</si>
  <si>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</si>
  <si>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</si>
  <si>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</si>
  <si>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</si>
  <si>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</si>
  <si>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</si>
  <si>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</si>
  <si>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</si>
  <si>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</si>
  <si>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</si>
  <si>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</si>
  <si>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</si>
  <si>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</si>
  <si>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</si>
  <si>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</si>
  <si>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</si>
  <si>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</si>
  <si>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</si>
  <si>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</si>
  <si>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</si>
  <si>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</si>
  <si>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</si>
  <si>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</si>
  <si>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</si>
  <si>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</si>
  <si>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</si>
  <si>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</si>
  <si>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</si>
  <si>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</si>
  <si>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</si>
  <si>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</si>
  <si>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</si>
  <si>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</si>
  <si>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</si>
  <si>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</si>
  <si>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</si>
  <si>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</si>
  <si>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</si>
  <si>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</si>
  <si>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</si>
  <si>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</si>
  <si>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</si>
  <si>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</si>
  <si>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</si>
  <si>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</si>
  <si>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</si>
  <si>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</si>
  <si>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</si>
  <si>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</si>
  <si>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</si>
  <si>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</si>
  <si>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</si>
  <si>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</si>
  <si>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</si>
  <si>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</si>
  <si>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</si>
  <si>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</si>
  <si>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</si>
  <si>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</si>
  <si>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</si>
  <si>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</si>
  <si>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</si>
  <si>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</si>
  <si>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</si>
  <si>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</si>
  <si>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</si>
  <si>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</si>
  <si>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</si>
  <si>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</si>
  <si>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</si>
  <si>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</si>
  <si>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</si>
  <si>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</si>
  <si>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</si>
  <si>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</si>
  <si>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</si>
  <si>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</si>
  <si>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</si>
  <si>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</si>
  <si>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</si>
  <si>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</si>
  <si>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</si>
  <si>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</si>
  <si>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</si>
  <si>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</si>
  <si>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</si>
  <si>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</si>
  <si>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</si>
  <si>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</si>
  <si>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</si>
  <si>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</si>
  <si>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</si>
  <si>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</si>
  <si>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</si>
  <si>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Export VZ</t>
  </si>
  <si>
    <t>List obsahuje:</t>
  </si>
  <si>
    <t>3.0</t>
  </si>
  <si>
    <t>ZAMOK</t>
  </si>
  <si>
    <t>False</t>
  </si>
  <si>
    <t>{ce65b7d9-c879-448c-9883-a69d1974df9f}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</si>
  <si>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</si>
  <si>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</si>
  <si>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</si>
  <si>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</si>
  <si>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</si>
  <si>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</si>
  <si>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</si>
  <si>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</si>
  <si>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3257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</si>
  <si>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</si>
  <si>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</si>
  <si>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Obnovení komunikačního spojení přes Radovesickou výsypku</t>
  </si>
  <si>
    <t>0,1</t>
  </si>
  <si>
    <t>KSO:</t>
  </si>
  <si>
    <t>822 23</t>
  </si>
  <si>
    <t>CC-CZ:</t>
  </si>
  <si>
    <t/>
  </si>
  <si>
    <t>1</t>
  </si>
  <si>
    <t>Místo:</t>
  </si>
  <si>
    <t xml:space="preserve"> </t>
  </si>
  <si>
    <t>Datum:</t>
  </si>
  <si>
    <t>27. 10. 2016</t>
  </si>
  <si>
    <t>10</t>
  </si>
  <si>
    <t>100</t>
  </si>
  <si>
    <t>Zadavatel:</t>
  </si>
  <si>
    <t>IČ:</t>
  </si>
  <si>
    <t>SD a.s., Chomutov</t>
  </si>
  <si>
    <t>DIČ:</t>
  </si>
  <si>
    <t>Uchazeč:</t>
  </si>
  <si>
    <t>Vyplň údaj</t>
  </si>
  <si>
    <t>Projektant:</t>
  </si>
  <si>
    <t>Báňské projekty Teplice a.s.</t>
  </si>
  <si>
    <t>True</t>
  </si>
  <si>
    <t>Poznámka:</t>
  </si>
  <si>
    <t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ÚRS._x000D_
Je-li v kontrolním rozpočtu nebo v soupisu prací uvedena v kolonce ,,popis" obchodní značka jakéhokoliv materiálu, výrobku nebo technologie, má tento název pouze informativní charakter._x000D_
Pro ocenění a následně pro realizaci je možné použít i jiný materiál, výrobek nebo technologií, se srovnatelnými nebo lepšími užitnými vlastnostmi ,které odpovídají požadavkům dokumentace._x000D_
Výměry jednotlivých položek jsou převzaty z Projektové dokumentace.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</si>
  <si>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</si>
  <si>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</si>
  <si>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</si>
  <si>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</si>
  <si>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</si>
  <si>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</si>
  <si>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</si>
  <si>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</si>
  <si>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</si>
  <si>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</si>
  <si>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</si>
  <si>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</si>
  <si>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</si>
  <si>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</si>
  <si>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</si>
  <si>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</si>
  <si>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</si>
  <si>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</si>
  <si>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</si>
  <si>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</si>
  <si>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</si>
  <si>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</si>
  <si>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</si>
  <si>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</si>
  <si>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</si>
  <si>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</si>
  <si>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</si>
  <si>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</si>
  <si>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</si>
  <si>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</si>
  <si>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</si>
  <si>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</si>
  <si>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</si>
  <si>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</si>
  <si>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</si>
  <si>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</si>
  <si>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</si>
  <si>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</si>
  <si>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Komunikace Štěpánov - Kostomlaty</t>
  </si>
  <si>
    <t>STA</t>
  </si>
  <si>
    <t>{dfd0ad79-197d-44e1-a71a-cab15776fb58}</t>
  </si>
  <si>
    <t>2</t>
  </si>
  <si>
    <t>1a</t>
  </si>
  <si>
    <t>Komunikace Štěpánov - Kostomlaty - Vedlejší a ostatní náklady</t>
  </si>
  <si>
    <t>VON</t>
  </si>
  <si>
    <t>{10d09dcb-1e16-4b72-9f6c-88879520b9d2}</t>
  </si>
  <si>
    <t>Zpět na list:</t>
  </si>
  <si>
    <t>KRYCÍ LIST SOUPISU</t>
  </si>
  <si>
    <t>Objekt:</t>
  </si>
  <si>
    <t>1 - Komunikace Štěpánov - Kostomlaty</t>
  </si>
  <si>
    <t>CZ-CPV:</t>
  </si>
  <si>
    <t>45233123-7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</si>
  <si>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</si>
  <si>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</si>
  <si>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</si>
  <si>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</si>
  <si>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</si>
  <si>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</si>
  <si>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</si>
  <si>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</si>
  <si>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</si>
  <si>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</si>
  <si>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</si>
  <si>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</si>
  <si>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</si>
  <si>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</si>
  <si>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</si>
  <si>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</si>
  <si>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</si>
  <si>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</si>
  <si>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</si>
  <si>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</si>
  <si>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</si>
  <si>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</si>
  <si>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</si>
  <si>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</si>
  <si>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</si>
  <si>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</si>
  <si>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</si>
  <si>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</si>
  <si>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</si>
  <si>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</si>
  <si>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</si>
  <si>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</si>
  <si>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</si>
  <si>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113107223</t>
  </si>
  <si>
    <t>Odstranění podkladu pl přes 200 m2 z kameniva drceného tl 300 mm</t>
  </si>
  <si>
    <t>m2</t>
  </si>
  <si>
    <t>CS ÚRS 2016 01</t>
  </si>
  <si>
    <t>4</t>
  </si>
  <si>
    <t>-1775795168</t>
  </si>
  <si>
    <t>PP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</si>
  <si>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</si>
  <si>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113107243</t>
  </si>
  <si>
    <t>Odstranění podkladu pl přes 200 m2 živičných tl 150 mm</t>
  </si>
  <si>
    <t>-2010475733</t>
  </si>
  <si>
    <t>Odstranění podkladů nebo krytů s přemístěním hmot na skládku na vzdálenost do 20 m nebo s naložením na dopravní prostředek v ploše jednotlivě přes 200 m2 živičných, o tl. vrstvy přes 100 do 150 mm</t>
  </si>
  <si>
    <t>3</t>
  </si>
  <si>
    <t>121101101</t>
  </si>
  <si>
    <t>Sejmutí ornice s přemístěním na vzdálenost do 50 m</t>
  </si>
  <si>
    <t>m3</t>
  </si>
  <si>
    <t>-1381396199</t>
  </si>
  <si>
    <t>Sejmutí ornice nebo lesní půdy s vodorovným přemístěním na hromady v místě upotřebení nebo na dočasné či trvalé skládky se složením, na vzdálenost do 50 m</t>
  </si>
  <si>
    <t>122201102</t>
  </si>
  <si>
    <t>Odkopávky a prokopávky nezapažené v hornině tř. 3 objem do 1000 m3</t>
  </si>
  <si>
    <t>421609770</t>
  </si>
  <si>
    <t>Odkopávky a prokopávky nezapažené s přehozením výkopku na vzdálenost do 3 m nebo s naložením na dopravní prostředek v hornině tř. 3 přes 100 do 1 000 m3</t>
  </si>
  <si>
    <t>VV</t>
  </si>
  <si>
    <t>"hospodářské sjezdy" 125,4</t>
  </si>
  <si>
    <t>5</t>
  </si>
  <si>
    <t>122201109</t>
  </si>
  <si>
    <t>Příplatek za lepivost u odkopávek v hornině tř. 1 až 3</t>
  </si>
  <si>
    <t>-877569401</t>
  </si>
  <si>
    <t>Odkopávky a prokopávky nezapažené s přehozením výkopku na vzdálenost do 3 m nebo s naložením na dopravní prostředek v hornině tř. 3 Příplatek k cenám za lepivost horniny tř. 3</t>
  </si>
  <si>
    <t>125,4*0,5 'Přepočtené koeficientem množství</t>
  </si>
  <si>
    <t>6</t>
  </si>
  <si>
    <t>122201404</t>
  </si>
  <si>
    <t>Vykopávky v zemníku na suchu v hornině tř. 3 objem přes 5000 m3</t>
  </si>
  <si>
    <t>-887389108</t>
  </si>
  <si>
    <t>Vykopávky v zemnících na suchu s přehozením výkopku na vzdálenost do 3 m nebo s naložením na dopravní prostředek v hornině tř. 3 přes 5 000 m3</t>
  </si>
  <si>
    <t>"ornice z deponie"  (31893,6+2974,6)*0,1</t>
  </si>
  <si>
    <t>7</t>
  </si>
  <si>
    <t>122201409</t>
  </si>
  <si>
    <t>Příplatek za lepivost u vykopávek v zemníku na suchu v hornině tř. 3</t>
  </si>
  <si>
    <t>-1596346995</t>
  </si>
  <si>
    <t>Vykopávky v zemnících na suchu s přehozením výkopku na vzdálenost do 3 m nebo s naložením na dopravní prostředek v hornině tř. 3 Příplatek k cenám za lepivost horniny tř. 3</t>
  </si>
  <si>
    <t>3486,82*0,5 'Přepočtené koeficientem množství</t>
  </si>
  <si>
    <t>8</t>
  </si>
  <si>
    <t>122202204</t>
  </si>
  <si>
    <t>Odkopávky a prokopávky nezapažené pro silnice objemu přes 5000 m3 v hornině tř. 3</t>
  </si>
  <si>
    <t>-1626271974</t>
  </si>
  <si>
    <t>Odkopávky a prokopávky nezapažené pro silnice s přemístěním výkopku v příčných profilech na vzdálenost do 15 m nebo s naložením na dopravní prostředek v hornině tř. 3 přes 5 000 m3</t>
  </si>
  <si>
    <t>"odkopávky" 38300,0</t>
  </si>
  <si>
    <t>"odkopávky aktivní zóna" 11128,7</t>
  </si>
  <si>
    <t>"nevhodná zemina" 7361,0</t>
  </si>
  <si>
    <t>9</t>
  </si>
  <si>
    <t>122202209</t>
  </si>
  <si>
    <t>Příplatek k odkopávkám a prokopávkám pro silnice v hornině tř. 3 za lepivost</t>
  </si>
  <si>
    <t>432019457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</si>
  <si>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</si>
  <si>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56789,11*0,8 'Přepočtené koeficientem množství</t>
  </si>
  <si>
    <t>124203101</t>
  </si>
  <si>
    <t>Vykopávky do 1000 m3 pro koryta vodotečí v hornině tř. 3</t>
  </si>
  <si>
    <t>1174165664</t>
  </si>
  <si>
    <t>Vykopávky pro koryta vodotečí s přehozením výkopku na vzdálenost do 3 m nebo s naložením na dopravní prostředek v hornině tř. 3 do 1 000 m3</t>
  </si>
  <si>
    <t>"pro dlažbu"  610,4</t>
  </si>
  <si>
    <t>11</t>
  </si>
  <si>
    <t>124203109</t>
  </si>
  <si>
    <t>Příplatek k vykopávkám pro koryta vodotečí v hornině tř. 3 za lepivost</t>
  </si>
  <si>
    <t>242459705</t>
  </si>
  <si>
    <t>Vykopávky pro koryta vodotečí s přehozením výkopku na vzdálenost do 3 m nebo s naložením na dopravní prostředek v hornině tř. 3 Příplatek k cenám za lepivost horniny tř. 3</t>
  </si>
  <si>
    <t>"pro dlažbu" 610,4</t>
  </si>
  <si>
    <t>610,4*0,5 'Přepočtené koeficientem množství</t>
  </si>
  <si>
    <t>12</t>
  </si>
  <si>
    <t>131201102</t>
  </si>
  <si>
    <t>Hloubení jam nezapažených v hornině tř. 3 objemu do 1000 m3</t>
  </si>
  <si>
    <t>-1656102645</t>
  </si>
  <si>
    <t>Hloubení nezapažených jam a zářezů s urovnáním dna do předepsaného profilu a spádu v hornině tř. 3 přes 100 do 1 000 m3</t>
  </si>
  <si>
    <t>"propusty" 0,9*3,6*(10,0+10,0+20,0+12,7+20,0+10,0)</t>
  </si>
  <si>
    <t>13</t>
  </si>
  <si>
    <t>131201109</t>
  </si>
  <si>
    <t>Příplatek za lepivost u hloubení jam nezapažených v hornině tř. 3</t>
  </si>
  <si>
    <t>-595476387</t>
  </si>
  <si>
    <t>Hloubení nezapažených jam a zářezů s urovnáním dna do předepsaného profilu a spádu Příplatek k cenám za lepivost horniny tř. 3</t>
  </si>
  <si>
    <t>345,438*0,5 'Přepočtené koeficientem množství</t>
  </si>
  <si>
    <t>14</t>
  </si>
  <si>
    <t>162401101</t>
  </si>
  <si>
    <t>Vodorovné přemístění do 1500 m výkopku/sypaniny z horniny tř. 1 až 4</t>
  </si>
  <si>
    <t>1670559160</t>
  </si>
  <si>
    <t>Vodorovné přemístění výkopku nebo sypaniny po suchu na obvyklém dopravním prostředku, bez naložení výkopku, avšak se složením bez rozhrnutí z horniny tř. 1 až 4 na vzdálenost přes 1 000 do 1 500 m</t>
  </si>
  <si>
    <t>"dovoz pro zemní krajnici" 1918,0</t>
  </si>
  <si>
    <t>162501102</t>
  </si>
  <si>
    <t>Vodorovné přemístění do 3000 m výkopku/sypaniny z horniny tř. 1 až 4</t>
  </si>
  <si>
    <t>1372976870</t>
  </si>
  <si>
    <t>Vodorovné přemístění výkopku nebo sypaniny po suchu na obvyklém dopravním prostředku, bez naložení výkopku, avšak se složením bez rozhrnutí z horniny tř. 1 až 4 na vzdálenost přes 2 500 do 3 000 m</t>
  </si>
  <si>
    <t>"odvoz sejmuté ornice" 1341,5</t>
  </si>
  <si>
    <t>16</t>
  </si>
  <si>
    <t>162601102</t>
  </si>
  <si>
    <t>Vodorovné přemístění do 5000 m výkopku/sypaniny z horniny tř. 1 až 4</t>
  </si>
  <si>
    <t>808112375</t>
  </si>
  <si>
    <t>Vodorovné přemístění výkopku nebo sypaniny po suchu na obvyklém dopravním prostředku, bez naložení výkopku, avšak se složením bez rozhrnutí z horniny tř. 1 až 4 na vzdálenost přes 4 000 do 5 000 m</t>
  </si>
  <si>
    <t>"výkop" 38300,0</t>
  </si>
  <si>
    <t>"výkop pro dlažbu" 610,4</t>
  </si>
  <si>
    <t>"nevhodné zeminy" 7361,9</t>
  </si>
  <si>
    <t>Součet</t>
  </si>
  <si>
    <t>17</t>
  </si>
  <si>
    <t>162601102.1</t>
  </si>
  <si>
    <t>-1416954044</t>
  </si>
  <si>
    <t>hospodářské sjezdy</t>
  </si>
  <si>
    <t>"odvoz výkopu na depo" 125,4</t>
  </si>
  <si>
    <t>"dovoz vhodné zeminy" 117,0</t>
  </si>
  <si>
    <t>18</t>
  </si>
  <si>
    <t>162701105</t>
  </si>
  <si>
    <t>Vodorovné přemístění do 10000 m výkopku/sypaniny z horniny tř. 1 až 4</t>
  </si>
  <si>
    <t>-2114806054</t>
  </si>
  <si>
    <t>Vodorovné přemístění výkopku nebo sypaniny po suchu na obvyklém dopravním prostředku, bez naložení výkopku, avšak se složením bez rozhrnutí z horniny tř. 1 až 4 na vzdálenost přes 9 000 do 10 000 m</t>
  </si>
  <si>
    <t>"dovoz šotoliny (např. z lomu Měrunice) do násypů" 12381,2</t>
  </si>
  <si>
    <t>"hospod. sjezdy - dovoz šotoliny (např. z lomu Měrunice)" 117,0</t>
  </si>
  <si>
    <t>"ornice z deponie" (31893,6+2974,6)*0,1</t>
  </si>
  <si>
    <t>19</t>
  </si>
  <si>
    <t>162701109</t>
  </si>
  <si>
    <t>Příplatek k vodorovnému přemístění výkopku/sypaniny z horniny tř. 1 až 4 ZKD 1000 m přes 10000 m</t>
  </si>
  <si>
    <t>-759861335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</si>
  <si>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</si>
  <si>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"ornice z deponie" (31893,6+2974,6)*0,1*6</t>
  </si>
  <si>
    <t>"dovoz šotoliny (např. z lomu Měrunice) do násypů - cca 12km" 12381,2*2</t>
  </si>
  <si>
    <t>"hospod. sjezdy - dovoz šotoliny (např. z lomu Měrunice) - cca 12km" 117,0*2</t>
  </si>
  <si>
    <t>20</t>
  </si>
  <si>
    <t>167101102</t>
  </si>
  <si>
    <t>Nakládání výkopku z hornin tř. 1 až 4 přes 100 m3</t>
  </si>
  <si>
    <t>155690332</t>
  </si>
  <si>
    <t>Nakládání, skládání a překládání neulehlého výkopku nebo sypaniny nakládání, množství přes 100 m3, z hornin tř. 1 až 4</t>
  </si>
  <si>
    <t>171101101</t>
  </si>
  <si>
    <t>Uložení sypaniny z hornin soudržných do násypů zhutněných na 95 % PS</t>
  </si>
  <si>
    <t>591102064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</si>
  <si>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</si>
  <si>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"násyp" 12381,2</t>
  </si>
  <si>
    <t>22</t>
  </si>
  <si>
    <t>M</t>
  </si>
  <si>
    <t>58344155</t>
  </si>
  <si>
    <t>šotolina frakce 0-22</t>
  </si>
  <si>
    <t>t</t>
  </si>
  <si>
    <t>-1845540643</t>
  </si>
  <si>
    <t>12381,2*1,8776 'Přepočtené koeficientem množství</t>
  </si>
  <si>
    <t>23</t>
  </si>
  <si>
    <t>171201201</t>
  </si>
  <si>
    <t>Uložení sypaniny na skládky</t>
  </si>
  <si>
    <t>38564089</t>
  </si>
  <si>
    <t>"výkop pro dlažbu"  610,4</t>
  </si>
  <si>
    <t>24</t>
  </si>
  <si>
    <t>171201201.1</t>
  </si>
  <si>
    <t>1793056925</t>
  </si>
  <si>
    <t>"hospodářské sjezdy - odvoz výkopu na depo" 125,4</t>
  </si>
  <si>
    <t>25</t>
  </si>
  <si>
    <t>174101101</t>
  </si>
  <si>
    <t>Zásyp jam, šachet rýh nebo kolem objektů sypaninou se zhutněním</t>
  </si>
  <si>
    <t>918904045</t>
  </si>
  <si>
    <t>Zásyp sypaninou z jakékoliv horniny s uložením výkopku ve vrstvách se zhutněním jam, šachet, rýh nebo kolem objektů v těchto vykopávkách</t>
  </si>
  <si>
    <t>"propusty" 0,25*3,6*(10,0+10,0+20,0+12,7+20,0+10,0)</t>
  </si>
  <si>
    <t>26</t>
  </si>
  <si>
    <t>-541711806</t>
  </si>
  <si>
    <t>"hospodářské sjezdy" 11,7*10</t>
  </si>
  <si>
    <t>27</t>
  </si>
  <si>
    <t>1185984815</t>
  </si>
  <si>
    <t>117*1,8776 'Přepočtené koeficientem množství</t>
  </si>
  <si>
    <t>28</t>
  </si>
  <si>
    <t>181451122</t>
  </si>
  <si>
    <t>Založení lučního trávníku výsevem plochy přes 1000 m2 ve svahu do 1:2</t>
  </si>
  <si>
    <t>-604314448</t>
  </si>
  <si>
    <t>Založení trávníku na půdě předem připravené plochy přes 1000 m2 výsevem včetně utažení lučního na svahu přes 1:5 do 1:2</t>
  </si>
  <si>
    <t>"svahy" 31893,6</t>
  </si>
  <si>
    <t>"krajnice" 2974,6</t>
  </si>
  <si>
    <t>29</t>
  </si>
  <si>
    <t>005724800</t>
  </si>
  <si>
    <t>osivo směs jetelotravní</t>
  </si>
  <si>
    <t>kg</t>
  </si>
  <si>
    <t>-1544227830</t>
  </si>
  <si>
    <t>Osiva pícnin směsi travní balení obvykle 25 kg jetelotráva běžná</t>
  </si>
  <si>
    <t>34868,2*0,0315 'Přepočtené koeficientem množství</t>
  </si>
  <si>
    <t>30</t>
  </si>
  <si>
    <t>181951102</t>
  </si>
  <si>
    <t>Úprava pláně v hornině tř. 1 až 4 se zhutněním</t>
  </si>
  <si>
    <t>1442085973</t>
  </si>
  <si>
    <t>Úprava pláně vyrovnáním výškových rozdílů v hornině tř. 1 až 4 se zhutněním</t>
  </si>
  <si>
    <t>31</t>
  </si>
  <si>
    <t>182101101</t>
  </si>
  <si>
    <t>Svahování v zářezech v hornině tř. 1 až 4</t>
  </si>
  <si>
    <t>1970491126</t>
  </si>
  <si>
    <t>Svahování trvalých svahů do projektovaných profilů s potřebným přemístěním výkopku při svahování v zářezech v hornině tř. 1 až 4</t>
  </si>
  <si>
    <t>32</t>
  </si>
  <si>
    <t>182201101</t>
  </si>
  <si>
    <t>Svahování násypů</t>
  </si>
  <si>
    <t>1959424885</t>
  </si>
  <si>
    <t>Svahování trvalých svahů do projektovaných profilů s potřebným přemístěním výkopku při svahování násypů v jakékoliv hornině</t>
  </si>
  <si>
    <t>33</t>
  </si>
  <si>
    <t>182301131</t>
  </si>
  <si>
    <t>Rozprostření ornice pl přes 500 m2 ve svahu přes 1:5 tl vrstvy do 100 mm</t>
  </si>
  <si>
    <t>691679343</t>
  </si>
  <si>
    <t>Rozprostření a urovnání ornice ve svahu sklonu přes 1:5 při souvislé ploše přes 500 m2, tl. vrstvy do 100 mm</t>
  </si>
  <si>
    <t>Zakládání</t>
  </si>
  <si>
    <t>34</t>
  </si>
  <si>
    <t>215901101</t>
  </si>
  <si>
    <t>Zhutnění podloží z hornin soudržných do 92% PS nebo nesoudržných sypkých I(d) do 0,8</t>
  </si>
  <si>
    <t>-169994559</t>
  </si>
  <si>
    <t>Zhutnění podloží pod násypy z rostlé horniny tř. 1 až 4 z hornin soudružných do 92 % PS a nesoudržných sypkých relativní ulehlosti I(d) do 0,8</t>
  </si>
  <si>
    <t>35</t>
  </si>
  <si>
    <t>274311125</t>
  </si>
  <si>
    <t>Základové pasy, prahy, věnce a ostruhy z betonu prostého C 16/20</t>
  </si>
  <si>
    <t>-1603196664</t>
  </si>
  <si>
    <t>Základové konstrukce z betonu prostého pasy, prahy, věnce a ostruhy ve výkopu nebo na hlavách pilot C 16/20</t>
  </si>
  <si>
    <t>"propusty" 3,6*0,6*0,8*2*6</t>
  </si>
  <si>
    <t>36</t>
  </si>
  <si>
    <t>274311125.1</t>
  </si>
  <si>
    <t>986550397</t>
  </si>
  <si>
    <t>"hospodářské sjezdy" 2,6*10</t>
  </si>
  <si>
    <t>37</t>
  </si>
  <si>
    <t>274362021</t>
  </si>
  <si>
    <t>Výztuž základových pásů svařovanými sítěmi Kari</t>
  </si>
  <si>
    <t>1676763687</t>
  </si>
  <si>
    <t>Výztuž základů pasů ze svařovaných sítí z drátů typu KARI</t>
  </si>
  <si>
    <t>"propusty" (10,0+10,0+20,0+12,7+20,0+10,0)*3,6</t>
  </si>
  <si>
    <t>297,72*0,0053 'Přepočtené koeficientem množství</t>
  </si>
  <si>
    <t>38</t>
  </si>
  <si>
    <t>564231111</t>
  </si>
  <si>
    <t>Podklad nebo podsyp ze štěrkopísku ŠP tl 100 mm</t>
  </si>
  <si>
    <t>-1741971187</t>
  </si>
  <si>
    <t>Podklad nebo podsyp ze štěrkopísku ŠP s rozprostřením, vlhčením a zhutněním, po zhutnění tl. 100 mm</t>
  </si>
  <si>
    <t>"hospodářské sjezdy" 26,0*10</t>
  </si>
  <si>
    <t>Vodorovné konstrukce</t>
  </si>
  <si>
    <t>39</t>
  </si>
  <si>
    <t>451571111</t>
  </si>
  <si>
    <t>Lože pod dlažby ze štěrkopísku vrstva tl do 100 mm</t>
  </si>
  <si>
    <t>2088524469</t>
  </si>
  <si>
    <t>Lože pod dlažby ze štěrkopísků, tl. vrstvy do 100 mm</t>
  </si>
  <si>
    <t>"pod veg.dlažbu" 4069,6</t>
  </si>
  <si>
    <t>40</t>
  </si>
  <si>
    <t>463211111</t>
  </si>
  <si>
    <t>Rovnanina z lomového kamene s vyklínováním spár a dutin úlomky kamene</t>
  </si>
  <si>
    <t>1067032218</t>
  </si>
  <si>
    <t>Rovnanina z lomového kamene neopracovaného tříděného pro všechny tloušťky rovnaniny, bez vypracování líce s vyklínování spár a dutin úlomky z kamene</t>
  </si>
  <si>
    <t>"hospodářské sjezdy" 2,0*20</t>
  </si>
  <si>
    <t>41</t>
  </si>
  <si>
    <t>465921115</t>
  </si>
  <si>
    <t>Kladení dlažby z desek a tvárnic hmotnosti do 60 kg na sucho spáry vyplněné pískem tl 10 cm</t>
  </si>
  <si>
    <t>-824903638</t>
  </si>
  <si>
    <t>Kladení dlažby z betonových nebo železobetonových desek a tvárnic na sucho na plochách vodorovných nebo ve sklonu hmotnosti do 60 kg s vyplněním spár pískem tl. do 100 mm</t>
  </si>
  <si>
    <t>4069,6</t>
  </si>
  <si>
    <t>42</t>
  </si>
  <si>
    <t>592453190</t>
  </si>
  <si>
    <t>dlažba zatravňovací betonová 60x40x10 cm přírodní</t>
  </si>
  <si>
    <t>-1077820502</t>
  </si>
  <si>
    <t>Dlaždice betonové dlažba zámková (ČSN EN 1338) dlažba vibrolisovaná standardní povrch (uzavřený hladký povrch) provedení: přírodní tvarově jednoduchá dlažba (zatravňovací)      60 x 40 x 10</t>
  </si>
  <si>
    <t>P</t>
  </si>
  <si>
    <t>Poznámka k položce:
Spotřeba: 4,17 kus/m2</t>
  </si>
  <si>
    <t>4069,6*1,03 'Přepočtené koeficientem množství</t>
  </si>
  <si>
    <t>Komunikace pozemní</t>
  </si>
  <si>
    <t>43</t>
  </si>
  <si>
    <t>564681111</t>
  </si>
  <si>
    <t>Podklad z kameniva hrubého drceného vel. 63-125 mm tl 300 mm</t>
  </si>
  <si>
    <t>1982954407</t>
  </si>
  <si>
    <t>Podklad z kameniva hrubého drceného vel. 63-125 mm, s rozprostřením a zhutněním, po zhutnění tl. 300 mm</t>
  </si>
  <si>
    <t>"náhrada nevhodných zemin" 18404,8</t>
  </si>
  <si>
    <t xml:space="preserve">"náhrada zemin v aktivní zóně" 22257,4 </t>
  </si>
  <si>
    <t>44</t>
  </si>
  <si>
    <t>564831111</t>
  </si>
  <si>
    <t>Podklad ze štěrkodrtě ŠD tl 100 mm</t>
  </si>
  <si>
    <t>1093220622</t>
  </si>
  <si>
    <t>Podklad ze štěrkodrti ŠD s rozprostřením a zhutněním, po zhutnění tl. 100 mm</t>
  </si>
  <si>
    <t>45</t>
  </si>
  <si>
    <t>56486111</t>
  </si>
  <si>
    <t>Podklad ze štěrkodrtě ŠD tl 200 mm, fr. 0-32mm</t>
  </si>
  <si>
    <t>-1752969463</t>
  </si>
  <si>
    <t>Podklad ze štěrkodrti ŠD s rozprostřením a zhutněním, po zhutnění tl. 200 mm</t>
  </si>
  <si>
    <t>"lesní cesta" 315,5</t>
  </si>
  <si>
    <t>46</t>
  </si>
  <si>
    <t>564861111</t>
  </si>
  <si>
    <t>Podklad ze štěrkodrtě ŠD tl 200 mm</t>
  </si>
  <si>
    <t>1818260377</t>
  </si>
  <si>
    <t>47</t>
  </si>
  <si>
    <t>564861111.1</t>
  </si>
  <si>
    <t>1176633813</t>
  </si>
  <si>
    <t>48</t>
  </si>
  <si>
    <t>564871111</t>
  </si>
  <si>
    <t>Podklad ze štěrkodrtě ŠD tl 250 mm</t>
  </si>
  <si>
    <t>-441279259</t>
  </si>
  <si>
    <t>Podklad ze štěrkodrti ŠD s rozprostřením a zhutněním, po zhutnění tl. 250 mm</t>
  </si>
  <si>
    <t>"hlavní trasa + úprava napojení sil. III/25815" 27230,1</t>
  </si>
  <si>
    <t>49</t>
  </si>
  <si>
    <t>564871111.1</t>
  </si>
  <si>
    <t>-75048803</t>
  </si>
  <si>
    <t>" hospodářské sjezdy" 359,95</t>
  </si>
  <si>
    <t>50</t>
  </si>
  <si>
    <t>564952113</t>
  </si>
  <si>
    <t>Podklad z mechanicky zpevněného kameniva MZK tl 170 mm</t>
  </si>
  <si>
    <t>-1440807607</t>
  </si>
  <si>
    <t>Podklad z mechanicky zpevněného kameniva MZK (minerální beton) s rozprostřením a s hutněním, po zhutnění tl. 170 mm</t>
  </si>
  <si>
    <t>51</t>
  </si>
  <si>
    <t>565135121</t>
  </si>
  <si>
    <t>Asfaltový beton vrstva podkladní ACP 16 (obalované kamenivo OKS) tl 50 mm š přes 3 m</t>
  </si>
  <si>
    <t>-1068595671</t>
  </si>
  <si>
    <t>Asfaltový beton vrstva podkladní ACP 16 (obalované kamenivo střednězrnné - OKS) s rozprostřením a zhutněním v pruhu šířky přes 3 m, po zhutnění tl. 50 mm</t>
  </si>
  <si>
    <t>52</t>
  </si>
  <si>
    <t>565145121</t>
  </si>
  <si>
    <t>Asfaltový beton vrstva podkladní ACP 16 (obalované kamenivo OKS) tl 60 mm š přes 3 m</t>
  </si>
  <si>
    <t>-699630099</t>
  </si>
  <si>
    <t>Asfaltový beton vrstva podkladní ACP 16 (obalované kamenivo střednězrnné - OKS) s rozprostřením a zhutněním v pruhu šířky přes 3 m, po zhutnění tl. 60 mm</t>
  </si>
  <si>
    <t>" hospodářské sjezdy" 313,0</t>
  </si>
  <si>
    <t>53</t>
  </si>
  <si>
    <t>569903311</t>
  </si>
  <si>
    <t>Zřízení zemních krajnic se zhutněním</t>
  </si>
  <si>
    <t>-663559011</t>
  </si>
  <si>
    <t>Zřízení zemních krajnic z hornin jakékoliv třídy se zhutněním</t>
  </si>
  <si>
    <t>54</t>
  </si>
  <si>
    <t>571903111</t>
  </si>
  <si>
    <t>Posyp krytu kamenivem drceným nebo těženým do 15 kg/m2</t>
  </si>
  <si>
    <t>1898158190</t>
  </si>
  <si>
    <t>Posyp podkladu nebo krytu s rozprostřením a zhutněním kamenivem drceným nebo těženým, v množství přes 10 do 15 kg/m2</t>
  </si>
  <si>
    <t>55</t>
  </si>
  <si>
    <t>573111112</t>
  </si>
  <si>
    <t>Postřik živičný infiltrační s posypem z asfaltu množství 1 kg/m2</t>
  </si>
  <si>
    <t>-1886378901</t>
  </si>
  <si>
    <t>Postřik živičný infiltrační z asfaltu silničního s posypem kamenivem, v množství 1,00 kg/m2</t>
  </si>
  <si>
    <t>56</t>
  </si>
  <si>
    <t>180518646</t>
  </si>
  <si>
    <t>57</t>
  </si>
  <si>
    <t>573211111</t>
  </si>
  <si>
    <t>Postřik živičný spojovací z asfaltu v množství do 0,70 kg/m2</t>
  </si>
  <si>
    <t>-799590215</t>
  </si>
  <si>
    <t>Postřik živičný spojovací bez posypu kamenivem z asfaltu silničního, v množství od 0,50 do 0,70 kg/m2</t>
  </si>
  <si>
    <t>19590*2 'Přepočtené koeficientem množství</t>
  </si>
  <si>
    <t>58</t>
  </si>
  <si>
    <t>573211111.1</t>
  </si>
  <si>
    <t>-2003886363</t>
  </si>
  <si>
    <t>59</t>
  </si>
  <si>
    <t>577134121</t>
  </si>
  <si>
    <t>Asfaltový beton vrstva obrusná ACO 11 (ABS) tř. I tl 40 mm š přes 3 m z nemodifikovaného asfaltu</t>
  </si>
  <si>
    <t>1389323777</t>
  </si>
  <si>
    <t>Asfaltový beton vrstva obrusná ACO 11 (ABS) s rozprostřením a se zhutněním z nemodifikovaného asfaltu v pruhu šířky přes 3 m tř. I, po zhutnění tl. 40 mm</t>
  </si>
  <si>
    <t>"hlavní trasa + úprava napojení sil. III/25815" 18947,3+642,7</t>
  </si>
  <si>
    <t>60</t>
  </si>
  <si>
    <t>577134221</t>
  </si>
  <si>
    <t>Asfaltový beton vrstva obrusná ACO 11 (ABS) tř. II tl 40 mm š přes 3 m z nemodifikovaného asfaltu</t>
  </si>
  <si>
    <t>-1529116310</t>
  </si>
  <si>
    <t>Asfaltový beton vrstva obrusná ACO 11 (ABS) s rozprostřením a se zhutněním z nemodifikovaného asfaltu v pruhu šířky přes 3 m tř. II, po zhutnění tl. 40 mm</t>
  </si>
  <si>
    <t>61</t>
  </si>
  <si>
    <t>577155122</t>
  </si>
  <si>
    <t>Asfaltový beton vrstva ložní ACL 16 (ABH) tl 60 mm š přes 3 m z nemodifikovaného asfaltu</t>
  </si>
  <si>
    <t>-1575822425</t>
  </si>
  <si>
    <t>Asfaltový beton vrstva ložní ACL 16 (ABH) s rozprostřením a zhutněním z nemodifikovaného asfaltu v pruhu šířky přes 3 m, po zhutnění tl. 60 mm</t>
  </si>
  <si>
    <t>Trubní vedení</t>
  </si>
  <si>
    <t>62</t>
  </si>
  <si>
    <t>82039111</t>
  </si>
  <si>
    <t>Přeříznutí železobetonové trouby DN nad 250 do 400 mm</t>
  </si>
  <si>
    <t>kus</t>
  </si>
  <si>
    <t>1131721165</t>
  </si>
  <si>
    <t>Přeříznutí železobetonové trouby DN nad 250 do 400 mm - šikmý řez</t>
  </si>
  <si>
    <t>"hospodářské sjezdy" 10*2</t>
  </si>
  <si>
    <t>Ostatní konstrukce a práce, bourání</t>
  </si>
  <si>
    <t>63</t>
  </si>
  <si>
    <t>91133111</t>
  </si>
  <si>
    <t>Svodidlo ocelové jednostranné zádržnosti H1 typ JSNH4/H1 se zaberaněním sloupků v rozmezí do 2 m</t>
  </si>
  <si>
    <t>m</t>
  </si>
  <si>
    <t>286873943</t>
  </si>
  <si>
    <t>Silniční svodidlo ocelové s osazením sloupků zaberaněním úroveň zádržnosti H1 vzdálenosti sloupků do 2 m JSNH4/H1 jednostranné</t>
  </si>
  <si>
    <t>353,0-18*4,0</t>
  </si>
  <si>
    <t>64</t>
  </si>
  <si>
    <t>911331411</t>
  </si>
  <si>
    <t>Náběh ocelového svodidla jednostranný délky do 4 m se zaberaněním sloupků v rozmezí do 2 m</t>
  </si>
  <si>
    <t>1224143143</t>
  </si>
  <si>
    <t>Silniční svodidlo s osazením sloupků zaberaněním ocelové náběh jednostranný, délky do 4 m</t>
  </si>
  <si>
    <t>18*4,0</t>
  </si>
  <si>
    <t>65</t>
  </si>
  <si>
    <t>912211111</t>
  </si>
  <si>
    <t>Montáž směrového sloupku silničního plastového prosté uložení bez betonového základu</t>
  </si>
  <si>
    <t>695848486</t>
  </si>
  <si>
    <t>Montáž směrového sloupku plastového s odrazkou prostým uložením bez betonového základu silničního</t>
  </si>
  <si>
    <t>66</t>
  </si>
  <si>
    <t>562889500</t>
  </si>
  <si>
    <t>sloupek silniční s retroreflexní fólií směrový 1200 mm</t>
  </si>
  <si>
    <t>983871105</t>
  </si>
  <si>
    <t>Součásti tvářené z plastů pro výrobní spotřebu ostatní sloupky silniční s retroreflexní fólií směrový silniční "M" 1200 mm</t>
  </si>
  <si>
    <t>67</t>
  </si>
  <si>
    <t>914111111</t>
  </si>
  <si>
    <t>Montáž svislé dopravní značky do velikosti 1 m2 objímkami na sloupek nebo konzolu</t>
  </si>
  <si>
    <t>1680486915</t>
  </si>
  <si>
    <t>Montáž svislé dopravní značky základní velikosti do 1 m2 objímkami na sloupky nebo konzoly</t>
  </si>
  <si>
    <t>68</t>
  </si>
  <si>
    <t>40444056</t>
  </si>
  <si>
    <t>značka dopravní svislá reflexní AL 3M</t>
  </si>
  <si>
    <t>196237947</t>
  </si>
  <si>
    <t>výrobky a tabule orientační pro návěstí a zabezpečovací zařízení silniční značky dopravní svislé FeZn  plech FeZn AL     plech Al NK, 3M   povrchová úprava reflexní fólií tř.1  AL- 3M  reflexní tř.1</t>
  </si>
  <si>
    <t>69</t>
  </si>
  <si>
    <t>914511112</t>
  </si>
  <si>
    <t>Montáž sloupku dopravních značek délky do 3,5 m s betonovým základem a patkou</t>
  </si>
  <si>
    <t>-432205321</t>
  </si>
  <si>
    <t>Montáž sloupku dopravních značek délky do 3,5 m do hliníkové patky</t>
  </si>
  <si>
    <t>70</t>
  </si>
  <si>
    <t>404452250</t>
  </si>
  <si>
    <t>sloupek Zn 60 - 350</t>
  </si>
  <si>
    <t>93913366</t>
  </si>
  <si>
    <t>Výrobky a zabezpečovací prvky pro zařízení silniční značky dopravní svislé sloupky Zn 60 - 350</t>
  </si>
  <si>
    <t>71</t>
  </si>
  <si>
    <t>915111111</t>
  </si>
  <si>
    <t>Vodorovné dopravní značení šířky 125 mm bílou barvou dělící čáry souvislé</t>
  </si>
  <si>
    <t>210682273</t>
  </si>
  <si>
    <t>Vodorovné dopravní značení stříkané barvou dělící čára šířky 125 mm souvislá bílá základní</t>
  </si>
  <si>
    <t>72</t>
  </si>
  <si>
    <t>915111121</t>
  </si>
  <si>
    <t>Vodorovné dopravní značení šířky 125 mm bílou barvou dělící čáry přerušované</t>
  </si>
  <si>
    <t>981919283</t>
  </si>
  <si>
    <t>Vodorovné dopravní značení stříkané barvou dělící čára šířky 125 mm přerušovaná bílá základní</t>
  </si>
  <si>
    <t>73</t>
  </si>
  <si>
    <t>915121111</t>
  </si>
  <si>
    <t>Vodorovné dopravní značení šířky 250 mm bílou barvou vodící čáry</t>
  </si>
  <si>
    <t>343832886</t>
  </si>
  <si>
    <t>Vodorovné dopravní značení stříkané barvou vodící čára bílá šířky 250 mm základní</t>
  </si>
  <si>
    <t>5972,0+32,0</t>
  </si>
  <si>
    <t>74</t>
  </si>
  <si>
    <t>915611111</t>
  </si>
  <si>
    <t>Předznačení vodorovného liniového značení</t>
  </si>
  <si>
    <t>-1887475011</t>
  </si>
  <si>
    <t>Předznačení pro vodorovné značení stříkané barvou nebo prováděné z nátěrových hmot liniové dělicí čáry, vodicí proužky</t>
  </si>
  <si>
    <t>75</t>
  </si>
  <si>
    <t>919441211</t>
  </si>
  <si>
    <t>Čelo propustku z lomového kamene pro propustek z trub DN 300 až 500</t>
  </si>
  <si>
    <t>1570316730</t>
  </si>
  <si>
    <t>Čelo propustku ze zdiva z lomového kamene, pro propustek z trub DN 300 až 500 mm</t>
  </si>
  <si>
    <t>76</t>
  </si>
  <si>
    <t>91944122</t>
  </si>
  <si>
    <t>Čelo propustku z lomového kamene pro propustek z trub DN 1000</t>
  </si>
  <si>
    <t>875238375</t>
  </si>
  <si>
    <t>Čelo propustku ze zdiva z lomového kamene, pro propustek z trub DN 1000 mm</t>
  </si>
  <si>
    <t>2+2</t>
  </si>
  <si>
    <t>77</t>
  </si>
  <si>
    <t>919441221</t>
  </si>
  <si>
    <t>Čelo propustku z lomového kamene pro propustek z trub DN 600 až 800</t>
  </si>
  <si>
    <t>1764998354</t>
  </si>
  <si>
    <t>Čelo propustku ze zdiva z lomového kamene, pro propustek z trub DN 600 až 800 mm</t>
  </si>
  <si>
    <t>78</t>
  </si>
  <si>
    <t>91944123</t>
  </si>
  <si>
    <t>Čelo propustku z lomového kamene pro propustek z trub DN 1600</t>
  </si>
  <si>
    <t>-1754741080</t>
  </si>
  <si>
    <t>Čelo propustku ze zdiva z lomového kamene, pro propustek z trub DN 1600 mm</t>
  </si>
  <si>
    <t>79</t>
  </si>
  <si>
    <t>919521120</t>
  </si>
  <si>
    <t>Zřízení silničního propustku z trub betonových nebo ŽB DN 400</t>
  </si>
  <si>
    <t>791175182</t>
  </si>
  <si>
    <t>Zřízení silničního propustku z trub betonových nebo železobetonových DN 400 mm</t>
  </si>
  <si>
    <t>80</t>
  </si>
  <si>
    <t>592225460</t>
  </si>
  <si>
    <t>trouba hrdlová přímá železobet. s integrovaným těsněním TZH-Q 400/2500 integro 40 x 250 x 7,5 cm</t>
  </si>
  <si>
    <t>-593133435</t>
  </si>
  <si>
    <t>Trouby pro splaškové odpadní vody železobetonové trouby hrdlové přímé s integrovaným těsněním TZH-Q 400/2500  integro  40 x 250 x 7,5</t>
  </si>
  <si>
    <t>81</t>
  </si>
  <si>
    <t>592236930</t>
  </si>
  <si>
    <t>trouba betonová integrovaná dříková TBH-Q 40/230/DZ D 40x230x7,5 cm</t>
  </si>
  <si>
    <t>-339514896</t>
  </si>
  <si>
    <t>Trouby pro splaškové odpadní vody betonové trouby integrované dříkové TBH-Q   40/230/DZ    D 40 x 230 x 7,5</t>
  </si>
  <si>
    <t>82</t>
  </si>
  <si>
    <t>1225937453</t>
  </si>
  <si>
    <t>"hospodářské sjezdy" 13,0*10</t>
  </si>
  <si>
    <t>83</t>
  </si>
  <si>
    <t>-669858910</t>
  </si>
  <si>
    <t>"hospodářské sjezdy" 6*10</t>
  </si>
  <si>
    <t>84</t>
  </si>
  <si>
    <t>919521140</t>
  </si>
  <si>
    <t>Zřízení silničního propustku z trub betonových nebo ŽB DN 600</t>
  </si>
  <si>
    <t>830040165</t>
  </si>
  <si>
    <t>Zřízení silničního propustku z trub betonových nebo železobetonových DN 600 mm</t>
  </si>
  <si>
    <t>10,0</t>
  </si>
  <si>
    <t>85</t>
  </si>
  <si>
    <t>592224100</t>
  </si>
  <si>
    <t>trouba hrdlová přímá železobetonová s integrovaným těsněním TZH-Q 600/2500 60 x 250 x 10 cm</t>
  </si>
  <si>
    <t>1278606059</t>
  </si>
  <si>
    <t>Trouby pro splaškové odpadní vody železobetonové trouby hrdlové přímé s integrovaným těsněním TZH-Q  600/2500  integro  60 x 250 x 10</t>
  </si>
  <si>
    <t>86</t>
  </si>
  <si>
    <t>592236950</t>
  </si>
  <si>
    <t>trouba betonová integrovaná dříková TBH-Q 60/230/DZ D 60x230x10 cm</t>
  </si>
  <si>
    <t>-293432012</t>
  </si>
  <si>
    <t>Trouby pro splaškové odpadní vody betonové trouby integrované dříkové TBH-Q   60/230/DZ    D  60 x 230 x 10</t>
  </si>
  <si>
    <t>87</t>
  </si>
  <si>
    <t>919521160</t>
  </si>
  <si>
    <t>Zřízení silničního propustku z trub betonových nebo ŽB DN 800</t>
  </si>
  <si>
    <t>1206528553</t>
  </si>
  <si>
    <t>Zřízení silničního propustku z trub betonových nebo železobetonových DN 800 mm</t>
  </si>
  <si>
    <t>88</t>
  </si>
  <si>
    <t>59222412</t>
  </si>
  <si>
    <t>trouba dříková přímá železobet. DEHA TZH-Q 800/2200 80 x 220 x 11,5 cm</t>
  </si>
  <si>
    <t>1138758930</t>
  </si>
  <si>
    <t>89</t>
  </si>
  <si>
    <t>592224120</t>
  </si>
  <si>
    <t>trouba hrdlová přímá železobet. s integrovaným těsněním DEHA TZH-Q 800/2500 80 x 250 x 11,5 cm</t>
  </si>
  <si>
    <t>-1386721504</t>
  </si>
  <si>
    <t>Trouby pro splaškové odpadní vody železobetonové trouby hrdlové přímé s integrovaným těsněním TZH-Q  800/2500  integro DEHA 80 x 250 x 11,5</t>
  </si>
  <si>
    <t>90</t>
  </si>
  <si>
    <t>919521180</t>
  </si>
  <si>
    <t>Zřízení silničního propustku z trub betonových nebo ŽB DN 1000</t>
  </si>
  <si>
    <t>-96894862</t>
  </si>
  <si>
    <t>Zřízení silničního propustku z trub betonových nebo železobetonových DN 1000 mm</t>
  </si>
  <si>
    <t>12,7+20,0</t>
  </si>
  <si>
    <t>91</t>
  </si>
  <si>
    <t>59222414.1</t>
  </si>
  <si>
    <t>trouba dříková přímá železobet. DEHA TZH-Q 1000/2100 100 x 210 x 13 cm</t>
  </si>
  <si>
    <t>-2125675201</t>
  </si>
  <si>
    <t>trouby pro splaškové odpadní vody trouba dříková přímá železobet. DEHA TZH-Q 1000/2100 100 x 210 x 13 cm</t>
  </si>
  <si>
    <t>92</t>
  </si>
  <si>
    <t>592224140</t>
  </si>
  <si>
    <t>trouba hrdlová přímá železobet. s integrovaným těsněním DEHA TZH-Q 1000/2500 100 x 250 x 13 cm</t>
  </si>
  <si>
    <t>-1512776572</t>
  </si>
  <si>
    <t>Trouby pro splaškové odpadní vody železobetonové trouby hrdlové přímé s integrovaným těsněním TZH-Q 1000/2500 integro DEHA 100x250x13</t>
  </si>
  <si>
    <t>93</t>
  </si>
  <si>
    <t>919521250</t>
  </si>
  <si>
    <t>Zřízení silničního propustku z trub betonových nebo ŽB DN 1600</t>
  </si>
  <si>
    <t>546120360</t>
  </si>
  <si>
    <t>Zřízení silničního propustku z trub betonových nebo železobetonových DN 1600 mm</t>
  </si>
  <si>
    <t>94</t>
  </si>
  <si>
    <t>59222414</t>
  </si>
  <si>
    <t xml:space="preserve">trouba přímá železobet. TZP-Q 1600/2000 </t>
  </si>
  <si>
    <t>-913615488</t>
  </si>
  <si>
    <t xml:space="preserve">trouby pro splaškové odpadní vody železobetonové trouby hrdlové přímé TZP-Q 1600/2000 </t>
  </si>
  <si>
    <t>95</t>
  </si>
  <si>
    <t>919535556</t>
  </si>
  <si>
    <t>Obetonování trubního propustku betonem se zvýšenými nároky na prostředí tř. C 25/30</t>
  </si>
  <si>
    <t>700273476</t>
  </si>
  <si>
    <t>Obetonování trubního propustku betonem prostým se zvýšenými nároky na prostředí tř. C 25/30</t>
  </si>
  <si>
    <t>96</t>
  </si>
  <si>
    <t>881136091</t>
  </si>
  <si>
    <t>"hospodářské sjezdy" 10*2,6</t>
  </si>
  <si>
    <t>97</t>
  </si>
  <si>
    <t>919726122</t>
  </si>
  <si>
    <t>Geotextilie pro ochranu, separaci a filtraci netkaná měrná hmotnost do 300 g/m2</t>
  </si>
  <si>
    <t>-332289020</t>
  </si>
  <si>
    <t>Geotextilie netkaná pro ochranu, separaci nebo filtraci měrná hmotnost přes 200 do 300 g/m2</t>
  </si>
  <si>
    <t>18404,8+27352,7</t>
  </si>
  <si>
    <t>98</t>
  </si>
  <si>
    <t>962041211</t>
  </si>
  <si>
    <t>Bourání mostních zdí a pilířů z betonu prostého</t>
  </si>
  <si>
    <t>-1662679609</t>
  </si>
  <si>
    <t>Bourání mostních konstrukcí zdiva a pilířů z prostého betonu</t>
  </si>
  <si>
    <t>"čela propustu DN 1200" 11,52*2</t>
  </si>
  <si>
    <t>99</t>
  </si>
  <si>
    <t>966008114</t>
  </si>
  <si>
    <t>Bourání trubního propustku do DN 1200</t>
  </si>
  <si>
    <t>-1804973941</t>
  </si>
  <si>
    <t>Bourání trubního propustku s odklizením a uložením vybouraného materiálu na skládku na vzdálenost do 3 m nebo s naložením na dopravní prostředek z trub DN přes 800 do 1200 mm</t>
  </si>
  <si>
    <t>997</t>
  </si>
  <si>
    <t>Přesun sutě</t>
  </si>
  <si>
    <t>997221551</t>
  </si>
  <si>
    <t>Vodorovná doprava suti ze sypkých materiálů do 1 km</t>
  </si>
  <si>
    <t>392851928</t>
  </si>
  <si>
    <t>Vodorovná doprava suti bez naložení, ale se složením a s hrubým urovnáním ze sypkých materiálů, na vzdálenost do 1 km</t>
  </si>
  <si>
    <t>101</t>
  </si>
  <si>
    <t>997221559</t>
  </si>
  <si>
    <t>Příplatek ZKD 1 km u vodorovné dopravy suti ze sypkých materiálů</t>
  </si>
  <si>
    <t>-41027366</t>
  </si>
  <si>
    <t>Vodorovná doprava suti bez naložení, ale se složením a s hrubým urovnáním Příplatek k ceně za každý další i započatý 1 km přes 1 km</t>
  </si>
  <si>
    <t>558,48*19 'Přepočtené koeficientem množství</t>
  </si>
  <si>
    <t>102</t>
  </si>
  <si>
    <t>997221561</t>
  </si>
  <si>
    <t>Vodorovná doprava suti z kusových materiálů do 1 km</t>
  </si>
  <si>
    <t>1272829109</t>
  </si>
  <si>
    <t>Vodorovná doprava suti bez naložení, ale se složením a s hrubým urovnáním z kusových materiálů, na vzdálenost do 1 km</t>
  </si>
  <si>
    <t>103</t>
  </si>
  <si>
    <t>997221569</t>
  </si>
  <si>
    <t>Příplatek ZKD 1 km u vodorovné dopravy suti z kusových materiálů</t>
  </si>
  <si>
    <t>-178001132</t>
  </si>
  <si>
    <t>96,588*19 'Přepočtené koeficientem množství</t>
  </si>
  <si>
    <t>104</t>
  </si>
  <si>
    <t>997221815</t>
  </si>
  <si>
    <t>Poplatek za uložení betonového odpadu na skládce (skládkovné)</t>
  </si>
  <si>
    <t>-354336587</t>
  </si>
  <si>
    <t>Poplatek za uložení stavebního odpadu na skládce (skládkovné) betonového</t>
  </si>
  <si>
    <t>105</t>
  </si>
  <si>
    <t>997221845</t>
  </si>
  <si>
    <t>Poplatek za uložení odpadu z asfaltových povrchů na skládce (skládkovné)</t>
  </si>
  <si>
    <t>1853429576</t>
  </si>
  <si>
    <t>Poplatek za uložení stavebního odpadu na skládce (skládkovné) z asfaltových povrchů</t>
  </si>
  <si>
    <t>106</t>
  </si>
  <si>
    <t>997221855</t>
  </si>
  <si>
    <t>Poplatek za uložení odpadu z kameniva na skládce (skládkovné)</t>
  </si>
  <si>
    <t>1381071741</t>
  </si>
  <si>
    <t>Poplatek za uložení stavebního odpadu na skládce (skládkovné) z kameniva</t>
  </si>
  <si>
    <t>998</t>
  </si>
  <si>
    <t>Přesun hmot</t>
  </si>
  <si>
    <t>107</t>
  </si>
  <si>
    <t>998225111</t>
  </si>
  <si>
    <t>Přesun hmot pro pozemní komunikace s krytem z kamene, monolitickým betonovým nebo živičným</t>
  </si>
  <si>
    <t>-1339823955</t>
  </si>
  <si>
    <t>Přesun hmot pro komunikace s krytem z kameniva, monolitickým betonovým nebo živičným dopravní vzdálenost do 200 m jakékoliv délky objektu</t>
  </si>
  <si>
    <t>1a - Komunikace Štěpánov - Kostomlaty - Vedlejší a ostatní náklady</t>
  </si>
  <si>
    <t>VRN - Vedlejší rozpočtové náklady</t>
  </si>
  <si>
    <t>VRN</t>
  </si>
  <si>
    <t>Vedlejší rozpočtové náklady</t>
  </si>
  <si>
    <t>030001000</t>
  </si>
  <si>
    <t>Zařízení staveniště</t>
  </si>
  <si>
    <t>kpl</t>
  </si>
  <si>
    <t>1024</t>
  </si>
  <si>
    <t>-40561358</t>
  </si>
  <si>
    <t>Základní rozdělení průvodních činností a nákladů zařízení staveniště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</si>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</sst>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Trebuchet MS"/>
      <family val="2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indexed="56"/>
      <name val="Trebuchet MS"/>
    </font>
    <font>
      <sz val="10"/>
      <color indexed="56"/>
      <name val="Trebuchet MS"/>
    </font>
    <font>
      <sz val="8"/>
      <color indexed="56"/>
      <name val="Trebuchet MS"/>
    </font>
    <font>
      <sz val="8"/>
      <color indexed="63"/>
      <name val="Trebuchet MS"/>
    </font>
    <font>
      <sz val="8"/>
      <color indexed="10"/>
      <name val="Trebuchet MS"/>
    </font>
    <font>
      <sz val="8"/>
      <color indexed="20"/>
      <name val="Trebuchet MS"/>
    </font>
    <font>
      <sz val="8"/>
      <color indexed="43"/>
      <name val="Trebuchet MS"/>
    </font>
    <font>
      <b/>
      <sz val="16"/>
      <name val="Trebuchet MS"/>
    </font>
    <font>
      <sz val="8"/>
      <color indexed="48"/>
      <name val="Trebuchet MS"/>
    </font>
    <font>
      <b/>
      <sz val="12"/>
      <color indexed="55"/>
      <name val="Trebuchet MS"/>
    </font>
    <font>
      <sz val="9"/>
      <color indexed="55"/>
      <name val="Trebuchet MS"/>
    </font>
    <font>
      <b/>
      <sz val="8"/>
      <color indexed="55"/>
      <name val="Trebuchet MS"/>
    </font>
    <font>
      <b/>
      <sz val="10"/>
      <name val="Trebuchet MS"/>
    </font>
    <font>
      <b/>
      <sz val="9"/>
      <name val="Trebuchet MS"/>
    </font>
    <font>
      <sz val="12"/>
      <color indexed="55"/>
      <name val="Trebuchet MS"/>
    </font>
    <font>
      <b/>
      <sz val="12"/>
      <color indexed="16"/>
      <name val="Trebuchet MS"/>
    </font>
    <font>
      <sz val="12"/>
      <name val="Trebuchet MS"/>
    </font>
    <font>
      <b/>
      <sz val="11"/>
      <color indexed="56"/>
      <name val="Trebuchet MS"/>
    </font>
    <font>
      <sz val="11"/>
      <color indexed="56"/>
      <name val="Trebuchet MS"/>
    </font>
    <font>
      <b/>
      <sz val="11"/>
      <name val="Trebuchet MS"/>
    </font>
    <font>
      <sz val="11"/>
      <color indexed="55"/>
      <name val="Trebuchet MS"/>
    </font>
    <font>
      <b/>
      <sz val="12"/>
      <color indexed="16"/>
      <name val="Trebuchet MS"/>
    </font>
    <font>
      <sz val="9"/>
      <color indexed="8"/>
      <name val="Trebuchet MS"/>
    </font>
    <font>
      <sz val="8"/>
      <color indexed="16"/>
      <name val="Trebuchet MS"/>
    </font>
    <font>
      <b/>
      <sz val="8"/>
      <name val="Trebuchet MS"/>
    </font>
    <font>
      <sz val="7"/>
      <color indexed="55"/>
      <name val="Trebuchet MS"/>
    </font>
    <font>
      <sz val="7"/>
      <name val="Trebuchet MS"/>
    </font>
    <font>
      <sz val="8"/>
      <color indexed="10"/>
      <name val="Trebuchet MS"/>
    </font>
    <font>
      <sz val="8"/>
      <color indexed="20"/>
      <name val="Trebuchet MS"/>
    </font>
    <font>
      <i/>
      <sz val="8"/>
      <color indexed="12"/>
      <name val="Trebuchet MS"/>
    </font>
    <font>
      <i/>
      <sz val="7"/>
      <color indexed="55"/>
      <name val="Trebuchet MS"/>
    </font>
    <font>
      <sz val="18"/>
      <color indexed="12"/>
      <name val="Wingdings 2"/>
      <family val="1"/>
      <charset val="2"/>
    </font>
    <font>
      <sz val="10"/>
      <color indexed="16"/>
      <name val="Trebuchet MS"/>
      <family val="2"/>
    </font>
    <font>
      <sz val="10"/>
      <name val="Trebuchet MS"/>
      <family val="2"/>
    </font>
    <font>
      <u/>
      <sz val="10"/>
      <color indexed="12"/>
      <name val="Trebuchet MS"/>
      <family val="2"/>
    </font>
    <font>
      <sz val="8"/>
      <name val="Trebuchet MS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u/>
      <sz val="8"/>
      <color theme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thin">
        <color indexed="8"/>
      </right>
      <top style="hair">
        <color indexed="55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9" fillId="0" borderId="0" applyNumberFormat="0" applyFill="0" applyBorder="0" applyAlignment="0" applyProtection="0"/>
    <xf numFmtId="0" fontId="40" fillId="0" borderId="0" applyAlignment="0">
      <alignment vertical="top" wrapText="1"/>
      <protection locked="0"/>
    </xf>
  </cellStyleXfs>
  <cellXfs count="38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12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7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" fillId="4" borderId="17" xfId="0" applyFont="1" applyFill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19" fillId="0" borderId="16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5" fillId="0" borderId="16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5" fillId="0" borderId="22" xfId="0" applyNumberFormat="1" applyFont="1" applyBorder="1" applyAlignment="1" applyProtection="1">
      <alignment vertical="center"/>
    </xf>
    <xf numFmtId="4" fontId="25" fillId="0" borderId="23" xfId="0" applyNumberFormat="1" applyFont="1" applyBorder="1" applyAlignment="1" applyProtection="1">
      <alignment vertical="center"/>
    </xf>
    <xf numFmtId="166" fontId="25" fillId="0" borderId="23" xfId="0" applyNumberFormat="1" applyFont="1" applyBorder="1" applyAlignment="1" applyProtection="1">
      <alignment vertical="center"/>
    </xf>
    <xf numFmtId="4" fontId="25" fillId="0" borderId="24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top"/>
    </xf>
    <xf numFmtId="0" fontId="0" fillId="0" borderId="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3" fillId="4" borderId="9" xfId="0" applyFont="1" applyFill="1" applyBorder="1" applyAlignment="1" applyProtection="1">
      <alignment horizontal="right" vertical="center"/>
    </xf>
    <xf numFmtId="0" fontId="0" fillId="4" borderId="9" xfId="0" applyFont="1" applyFill="1" applyBorder="1" applyAlignment="1" applyProtection="1">
      <alignment vertical="center"/>
      <protection locked="0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26" xfId="0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0" fillId="4" borderId="0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horizontal="right" vertical="center"/>
    </xf>
    <xf numFmtId="0" fontId="26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  <protection locked="0"/>
    </xf>
    <xf numFmtId="4" fontId="5" fillId="0" borderId="2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</xf>
    <xf numFmtId="0" fontId="2" fillId="4" borderId="19" xfId="0" applyFont="1" applyFill="1" applyBorder="1" applyAlignment="1" applyProtection="1">
      <alignment horizontal="center" vertical="center" wrapText="1"/>
    </xf>
    <xf numFmtId="0" fontId="27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/>
    <xf numFmtId="166" fontId="28" fillId="0" borderId="13" xfId="0" applyNumberFormat="1" applyFont="1" applyBorder="1" applyAlignment="1" applyProtection="1"/>
    <xf numFmtId="166" fontId="28" fillId="0" borderId="14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16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7" xfId="0" applyFont="1" applyBorder="1" applyAlignment="1" applyProtection="1">
      <alignment horizontal="center" vertical="center"/>
    </xf>
    <xf numFmtId="49" fontId="0" fillId="0" borderId="27" xfId="0" applyNumberFormat="1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center" vertical="center" wrapText="1"/>
    </xf>
    <xf numFmtId="167" fontId="0" fillId="0" borderId="27" xfId="0" applyNumberFormat="1" applyFont="1" applyBorder="1" applyAlignment="1" applyProtection="1">
      <alignment vertical="center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horizontal="left" vertical="center" wrapText="1"/>
    </xf>
    <xf numFmtId="0" fontId="30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horizontal="left" vertical="center" wrapText="1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1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</xf>
    <xf numFmtId="49" fontId="34" fillId="0" borderId="27" xfId="0" applyNumberFormat="1" applyFont="1" applyBorder="1" applyAlignment="1" applyProtection="1">
      <alignment horizontal="left" vertical="center" wrapText="1"/>
    </xf>
    <xf numFmtId="0" fontId="34" fillId="0" borderId="27" xfId="0" applyFont="1" applyBorder="1" applyAlignment="1" applyProtection="1">
      <alignment horizontal="left" vertical="center" wrapText="1"/>
    </xf>
    <xf numFmtId="0" fontId="34" fillId="0" borderId="27" xfId="0" applyFont="1" applyBorder="1" applyAlignment="1" applyProtection="1">
      <alignment horizontal="center" vertical="center" wrapText="1"/>
    </xf>
    <xf numFmtId="167" fontId="34" fillId="0" borderId="27" xfId="0" applyNumberFormat="1" applyFont="1" applyBorder="1" applyAlignment="1" applyProtection="1">
      <alignment vertical="center"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35" fillId="0" borderId="0" xfId="0" applyFont="1" applyAlignment="1" applyProtection="1">
      <alignment vertical="center" wrapText="1"/>
    </xf>
    <xf numFmtId="0" fontId="0" fillId="0" borderId="22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49" fillId="2" borderId="0" xfId="1" applyFill="1"/>
    <xf numFmtId="0" fontId="36" fillId="0" borderId="0" xfId="1" applyFont="1" applyAlignment="1">
      <alignment horizontal="center" vertical="center"/>
    </xf>
    <xf numFmtId="0" fontId="37" fillId="2" borderId="0" xfId="0" applyFont="1" applyFill="1" applyAlignment="1">
      <alignment horizontal="left" vertical="center"/>
    </xf>
    <xf numFmtId="0" fontId="38" fillId="2" borderId="0" xfId="0" applyFont="1" applyFill="1" applyAlignment="1">
      <alignment vertical="center"/>
    </xf>
    <xf numFmtId="0" fontId="39" fillId="2" borderId="0" xfId="1" applyFont="1" applyFill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38" fillId="2" borderId="0" xfId="0" applyFont="1" applyFill="1" applyAlignment="1" applyProtection="1">
      <alignment vertical="center"/>
    </xf>
    <xf numFmtId="0" fontId="37" fillId="2" borderId="0" xfId="0" applyFont="1" applyFill="1" applyAlignment="1" applyProtection="1">
      <alignment horizontal="left" vertical="center"/>
    </xf>
    <xf numFmtId="0" fontId="39" fillId="2" borderId="0" xfId="1" applyFont="1" applyFill="1" applyAlignment="1" applyProtection="1">
      <alignment vertical="center"/>
    </xf>
    <xf numFmtId="0" fontId="38" fillId="2" borderId="0" xfId="0" applyFont="1" applyFill="1" applyAlignment="1" applyProtection="1">
      <alignment vertical="center"/>
      <protection locked="0"/>
    </xf>
    <xf numFmtId="0" fontId="40" fillId="0" borderId="0" xfId="2" applyAlignment="1">
      <alignment vertical="top"/>
      <protection locked="0"/>
    </xf>
    <xf numFmtId="0" fontId="41" fillId="0" borderId="28" xfId="2" applyFont="1" applyBorder="1" applyAlignment="1">
      <alignment vertical="center" wrapText="1"/>
      <protection locked="0"/>
    </xf>
    <xf numFmtId="0" fontId="41" fillId="0" borderId="29" xfId="2" applyFont="1" applyBorder="1" applyAlignment="1">
      <alignment vertical="center" wrapText="1"/>
      <protection locked="0"/>
    </xf>
    <xf numFmtId="0" fontId="41" fillId="0" borderId="30" xfId="2" applyFont="1" applyBorder="1" applyAlignment="1">
      <alignment vertical="center" wrapText="1"/>
      <protection locked="0"/>
    </xf>
    <xf numFmtId="0" fontId="41" fillId="0" borderId="31" xfId="2" applyFont="1" applyBorder="1" applyAlignment="1">
      <alignment horizontal="center" vertical="center" wrapText="1"/>
      <protection locked="0"/>
    </xf>
    <xf numFmtId="0" fontId="41" fillId="0" borderId="32" xfId="2" applyFont="1" applyBorder="1" applyAlignment="1">
      <alignment horizontal="center" vertical="center" wrapText="1"/>
      <protection locked="0"/>
    </xf>
    <xf numFmtId="0" fontId="40" fillId="0" borderId="0" xfId="2" applyAlignment="1">
      <alignment horizontal="center" vertical="center"/>
      <protection locked="0"/>
    </xf>
    <xf numFmtId="0" fontId="41" fillId="0" borderId="31" xfId="2" applyFont="1" applyBorder="1" applyAlignment="1">
      <alignment vertical="center" wrapText="1"/>
      <protection locked="0"/>
    </xf>
    <xf numFmtId="0" fontId="41" fillId="0" borderId="32" xfId="2" applyFont="1" applyBorder="1" applyAlignment="1">
      <alignment vertical="center" wrapText="1"/>
      <protection locked="0"/>
    </xf>
    <xf numFmtId="0" fontId="43" fillId="0" borderId="0" xfId="2" applyFont="1" applyBorder="1" applyAlignment="1">
      <alignment horizontal="left" vertical="center" wrapText="1"/>
      <protection locked="0"/>
    </xf>
    <xf numFmtId="0" fontId="44" fillId="0" borderId="31" xfId="2" applyFont="1" applyBorder="1" applyAlignment="1">
      <alignment vertical="center" wrapText="1"/>
      <protection locked="0"/>
    </xf>
    <xf numFmtId="0" fontId="44" fillId="0" borderId="0" xfId="2" applyFont="1" applyBorder="1" applyAlignment="1">
      <alignment horizontal="left" vertical="center" wrapText="1"/>
      <protection locked="0"/>
    </xf>
    <xf numFmtId="0" fontId="44" fillId="0" borderId="0" xfId="2" applyFont="1" applyBorder="1" applyAlignment="1">
      <alignment vertical="center" wrapText="1"/>
      <protection locked="0"/>
    </xf>
    <xf numFmtId="0" fontId="44" fillId="0" borderId="0" xfId="2" applyFont="1" applyBorder="1" applyAlignment="1">
      <alignment vertical="center"/>
      <protection locked="0"/>
    </xf>
    <xf numFmtId="0" fontId="44" fillId="0" borderId="0" xfId="2" applyFont="1" applyBorder="1" applyAlignment="1">
      <alignment horizontal="left" vertical="center"/>
      <protection locked="0"/>
    </xf>
    <xf numFmtId="49" fontId="44" fillId="0" borderId="0" xfId="2" applyNumberFormat="1" applyFont="1" applyBorder="1" applyAlignment="1">
      <alignment vertical="center" wrapText="1"/>
      <protection locked="0"/>
    </xf>
    <xf numFmtId="0" fontId="41" fillId="0" borderId="33" xfId="2" applyFont="1" applyBorder="1" applyAlignment="1">
      <alignment vertical="center" wrapText="1"/>
      <protection locked="0"/>
    </xf>
    <xf numFmtId="0" fontId="47" fillId="0" borderId="34" xfId="2" applyFont="1" applyBorder="1" applyAlignment="1">
      <alignment vertical="center" wrapText="1"/>
      <protection locked="0"/>
    </xf>
    <xf numFmtId="0" fontId="41" fillId="0" borderId="35" xfId="2" applyFont="1" applyBorder="1" applyAlignment="1">
      <alignment vertical="center" wrapText="1"/>
      <protection locked="0"/>
    </xf>
    <xf numFmtId="0" fontId="41" fillId="0" borderId="0" xfId="2" applyFont="1" applyBorder="1" applyAlignment="1">
      <alignment vertical="top"/>
      <protection locked="0"/>
    </xf>
    <xf numFmtId="0" fontId="41" fillId="0" borderId="0" xfId="2" applyFont="1" applyAlignment="1">
      <alignment vertical="top"/>
      <protection locked="0"/>
    </xf>
    <xf numFmtId="0" fontId="41" fillId="0" borderId="28" xfId="2" applyFont="1" applyBorder="1" applyAlignment="1">
      <alignment horizontal="left" vertical="center"/>
      <protection locked="0"/>
    </xf>
    <xf numFmtId="0" fontId="41" fillId="0" borderId="29" xfId="2" applyFont="1" applyBorder="1" applyAlignment="1">
      <alignment horizontal="left" vertical="center"/>
      <protection locked="0"/>
    </xf>
    <xf numFmtId="0" fontId="41" fillId="0" borderId="30" xfId="2" applyFont="1" applyBorder="1" applyAlignment="1">
      <alignment horizontal="left" vertical="center"/>
      <protection locked="0"/>
    </xf>
    <xf numFmtId="0" fontId="41" fillId="0" borderId="31" xfId="2" applyFont="1" applyBorder="1" applyAlignment="1">
      <alignment horizontal="left" vertical="center"/>
      <protection locked="0"/>
    </xf>
    <xf numFmtId="0" fontId="41" fillId="0" borderId="32" xfId="2" applyFont="1" applyBorder="1" applyAlignment="1">
      <alignment horizontal="left" vertical="center"/>
      <protection locked="0"/>
    </xf>
    <xf numFmtId="0" fontId="43" fillId="0" borderId="0" xfId="2" applyFont="1" applyBorder="1" applyAlignment="1">
      <alignment horizontal="left" vertical="center"/>
      <protection locked="0"/>
    </xf>
    <xf numFmtId="0" fontId="48" fillId="0" borderId="0" xfId="2" applyFont="1" applyAlignment="1">
      <alignment horizontal="left" vertical="center"/>
      <protection locked="0"/>
    </xf>
    <xf numFmtId="0" fontId="43" fillId="0" borderId="34" xfId="2" applyFont="1" applyBorder="1" applyAlignment="1">
      <alignment horizontal="left" vertical="center"/>
      <protection locked="0"/>
    </xf>
    <xf numFmtId="0" fontId="43" fillId="0" borderId="34" xfId="2" applyFont="1" applyBorder="1" applyAlignment="1">
      <alignment horizontal="center" vertical="center"/>
      <protection locked="0"/>
    </xf>
    <xf numFmtId="0" fontId="48" fillId="0" borderId="34" xfId="2" applyFont="1" applyBorder="1" applyAlignment="1">
      <alignment horizontal="left" vertical="center"/>
      <protection locked="0"/>
    </xf>
    <xf numFmtId="0" fontId="46" fillId="0" borderId="0" xfId="2" applyFont="1" applyBorder="1" applyAlignment="1">
      <alignment horizontal="left" vertical="center"/>
      <protection locked="0"/>
    </xf>
    <xf numFmtId="0" fontId="44" fillId="0" borderId="0" xfId="2" applyFont="1" applyAlignment="1">
      <alignment horizontal="left" vertical="center"/>
      <protection locked="0"/>
    </xf>
    <xf numFmtId="0" fontId="44" fillId="0" borderId="0" xfId="2" applyFont="1" applyBorder="1" applyAlignment="1">
      <alignment horizontal="center" vertical="center"/>
      <protection locked="0"/>
    </xf>
    <xf numFmtId="0" fontId="44" fillId="0" borderId="31" xfId="2" applyFont="1" applyBorder="1" applyAlignment="1">
      <alignment horizontal="left" vertical="center"/>
      <protection locked="0"/>
    </xf>
    <xf numFmtId="0" fontId="44" fillId="0" borderId="0" xfId="2" applyFont="1" applyFill="1" applyBorder="1" applyAlignment="1">
      <alignment horizontal="left" vertical="center"/>
      <protection locked="0"/>
    </xf>
    <xf numFmtId="0" fontId="44" fillId="0" borderId="0" xfId="2" applyFont="1" applyFill="1" applyBorder="1" applyAlignment="1">
      <alignment horizontal="center" vertical="center"/>
      <protection locked="0"/>
    </xf>
    <xf numFmtId="0" fontId="41" fillId="0" borderId="33" xfId="2" applyFont="1" applyBorder="1" applyAlignment="1">
      <alignment horizontal="left" vertical="center"/>
      <protection locked="0"/>
    </xf>
    <xf numFmtId="0" fontId="47" fillId="0" borderId="34" xfId="2" applyFont="1" applyBorder="1" applyAlignment="1">
      <alignment horizontal="left" vertical="center"/>
      <protection locked="0"/>
    </xf>
    <xf numFmtId="0" fontId="41" fillId="0" borderId="35" xfId="2" applyFont="1" applyBorder="1" applyAlignment="1">
      <alignment horizontal="left" vertical="center"/>
      <protection locked="0"/>
    </xf>
    <xf numFmtId="0" fontId="41" fillId="0" borderId="0" xfId="2" applyFont="1" applyBorder="1" applyAlignment="1">
      <alignment horizontal="left" vertical="center"/>
      <protection locked="0"/>
    </xf>
    <xf numFmtId="0" fontId="47" fillId="0" borderId="0" xfId="2" applyFont="1" applyBorder="1" applyAlignment="1">
      <alignment horizontal="left" vertical="center"/>
      <protection locked="0"/>
    </xf>
    <xf numFmtId="0" fontId="48" fillId="0" borderId="0" xfId="2" applyFont="1" applyBorder="1" applyAlignment="1">
      <alignment horizontal="left" vertical="center"/>
      <protection locked="0"/>
    </xf>
    <xf numFmtId="0" fontId="44" fillId="0" borderId="34" xfId="2" applyFont="1" applyBorder="1" applyAlignment="1">
      <alignment horizontal="left" vertical="center"/>
      <protection locked="0"/>
    </xf>
    <xf numFmtId="0" fontId="41" fillId="0" borderId="0" xfId="2" applyFont="1" applyBorder="1" applyAlignment="1">
      <alignment horizontal="left" vertical="center" wrapText="1"/>
      <protection locked="0"/>
    </xf>
    <xf numFmtId="0" fontId="44" fillId="0" borderId="0" xfId="2" applyFont="1" applyBorder="1" applyAlignment="1">
      <alignment horizontal="center" vertical="center" wrapText="1"/>
      <protection locked="0"/>
    </xf>
    <xf numFmtId="0" fontId="41" fillId="0" borderId="28" xfId="2" applyFont="1" applyBorder="1" applyAlignment="1">
      <alignment horizontal="left" vertical="center" wrapText="1"/>
      <protection locked="0"/>
    </xf>
    <xf numFmtId="0" fontId="41" fillId="0" borderId="29" xfId="2" applyFont="1" applyBorder="1" applyAlignment="1">
      <alignment horizontal="left" vertical="center" wrapText="1"/>
      <protection locked="0"/>
    </xf>
    <xf numFmtId="0" fontId="41" fillId="0" borderId="30" xfId="2" applyFont="1" applyBorder="1" applyAlignment="1">
      <alignment horizontal="left" vertical="center" wrapText="1"/>
      <protection locked="0"/>
    </xf>
    <xf numFmtId="0" fontId="41" fillId="0" borderId="31" xfId="2" applyFont="1" applyBorder="1" applyAlignment="1">
      <alignment horizontal="left" vertical="center" wrapText="1"/>
      <protection locked="0"/>
    </xf>
    <xf numFmtId="0" fontId="41" fillId="0" borderId="32" xfId="2" applyFont="1" applyBorder="1" applyAlignment="1">
      <alignment horizontal="left" vertical="center" wrapText="1"/>
      <protection locked="0"/>
    </xf>
    <xf numFmtId="0" fontId="48" fillId="0" borderId="31" xfId="2" applyFont="1" applyBorder="1" applyAlignment="1">
      <alignment horizontal="left" vertical="center" wrapText="1"/>
      <protection locked="0"/>
    </xf>
    <xf numFmtId="0" fontId="48" fillId="0" borderId="32" xfId="2" applyFont="1" applyBorder="1" applyAlignment="1">
      <alignment horizontal="left" vertical="center" wrapText="1"/>
      <protection locked="0"/>
    </xf>
    <xf numFmtId="0" fontId="44" fillId="0" borderId="31" xfId="2" applyFont="1" applyBorder="1" applyAlignment="1">
      <alignment horizontal="left" vertical="center" wrapText="1"/>
      <protection locked="0"/>
    </xf>
    <xf numFmtId="0" fontId="44" fillId="0" borderId="32" xfId="2" applyFont="1" applyBorder="1" applyAlignment="1">
      <alignment horizontal="left" vertical="center" wrapText="1"/>
      <protection locked="0"/>
    </xf>
    <xf numFmtId="0" fontId="44" fillId="0" borderId="32" xfId="2" applyFont="1" applyBorder="1" applyAlignment="1">
      <alignment horizontal="left" vertical="center"/>
      <protection locked="0"/>
    </xf>
    <xf numFmtId="0" fontId="44" fillId="0" borderId="33" xfId="2" applyFont="1" applyBorder="1" applyAlignment="1">
      <alignment horizontal="left" vertical="center" wrapText="1"/>
      <protection locked="0"/>
    </xf>
    <xf numFmtId="0" fontId="44" fillId="0" borderId="34" xfId="2" applyFont="1" applyBorder="1" applyAlignment="1">
      <alignment horizontal="left" vertical="center" wrapText="1"/>
      <protection locked="0"/>
    </xf>
    <xf numFmtId="0" fontId="44" fillId="0" borderId="35" xfId="2" applyFont="1" applyBorder="1" applyAlignment="1">
      <alignment horizontal="left" vertical="center" wrapText="1"/>
      <protection locked="0"/>
    </xf>
    <xf numFmtId="0" fontId="44" fillId="0" borderId="0" xfId="2" applyFont="1" applyBorder="1" applyAlignment="1">
      <alignment horizontal="left" vertical="top"/>
      <protection locked="0"/>
    </xf>
    <xf numFmtId="0" fontId="44" fillId="0" borderId="0" xfId="2" applyFont="1" applyBorder="1" applyAlignment="1">
      <alignment horizontal="center" vertical="top"/>
      <protection locked="0"/>
    </xf>
    <xf numFmtId="0" fontId="44" fillId="0" borderId="33" xfId="2" applyFont="1" applyBorder="1" applyAlignment="1">
      <alignment horizontal="left" vertical="center"/>
      <protection locked="0"/>
    </xf>
    <xf numFmtId="0" fontId="44" fillId="0" borderId="35" xfId="2" applyFont="1" applyBorder="1" applyAlignment="1">
      <alignment horizontal="left" vertical="center"/>
      <protection locked="0"/>
    </xf>
    <xf numFmtId="0" fontId="48" fillId="0" borderId="0" xfId="2" applyFont="1" applyAlignment="1">
      <alignment vertical="center"/>
      <protection locked="0"/>
    </xf>
    <xf numFmtId="0" fontId="43" fillId="0" borderId="0" xfId="2" applyFont="1" applyBorder="1" applyAlignment="1">
      <alignment vertical="center"/>
      <protection locked="0"/>
    </xf>
    <xf numFmtId="0" fontId="48" fillId="0" borderId="34" xfId="2" applyFont="1" applyBorder="1" applyAlignment="1">
      <alignment vertical="center"/>
      <protection locked="0"/>
    </xf>
    <xf numFmtId="0" fontId="43" fillId="0" borderId="34" xfId="2" applyFont="1" applyBorder="1" applyAlignment="1">
      <alignment vertical="center"/>
      <protection locked="0"/>
    </xf>
    <xf numFmtId="0" fontId="40" fillId="0" borderId="0" xfId="2" applyBorder="1" applyAlignment="1">
      <alignment vertical="top"/>
      <protection locked="0"/>
    </xf>
    <xf numFmtId="49" fontId="44" fillId="0" borderId="0" xfId="2" applyNumberFormat="1" applyFont="1" applyBorder="1" applyAlignment="1">
      <alignment horizontal="left" vertical="center"/>
      <protection locked="0"/>
    </xf>
    <xf numFmtId="0" fontId="40" fillId="0" borderId="34" xfId="2" applyBorder="1" applyAlignment="1">
      <alignment vertical="top"/>
      <protection locked="0"/>
    </xf>
    <xf numFmtId="0" fontId="43" fillId="0" borderId="34" xfId="2" applyFont="1" applyBorder="1" applyAlignment="1">
      <alignment horizontal="left"/>
      <protection locked="0"/>
    </xf>
    <xf numFmtId="0" fontId="48" fillId="0" borderId="34" xfId="2" applyFont="1" applyBorder="1" applyAlignment="1">
      <protection locked="0"/>
    </xf>
    <xf numFmtId="0" fontId="41" fillId="0" borderId="31" xfId="2" applyFont="1" applyBorder="1" applyAlignment="1">
      <alignment vertical="top"/>
      <protection locked="0"/>
    </xf>
    <xf numFmtId="0" fontId="41" fillId="0" borderId="32" xfId="2" applyFont="1" applyBorder="1" applyAlignment="1">
      <alignment vertical="top"/>
      <protection locked="0"/>
    </xf>
    <xf numFmtId="0" fontId="41" fillId="0" borderId="0" xfId="2" applyFont="1" applyBorder="1" applyAlignment="1">
      <alignment horizontal="center" vertical="center"/>
      <protection locked="0"/>
    </xf>
    <xf numFmtId="0" fontId="41" fillId="0" borderId="0" xfId="2" applyFont="1" applyBorder="1" applyAlignment="1">
      <alignment horizontal="left" vertical="top"/>
      <protection locked="0"/>
    </xf>
    <xf numFmtId="0" fontId="41" fillId="0" borderId="33" xfId="2" applyFont="1" applyBorder="1" applyAlignment="1">
      <alignment vertical="top"/>
      <protection locked="0"/>
    </xf>
    <xf numFmtId="0" fontId="41" fillId="0" borderId="34" xfId="2" applyFont="1" applyBorder="1" applyAlignment="1">
      <alignment vertical="top"/>
      <protection locked="0"/>
    </xf>
    <xf numFmtId="0" fontId="41" fillId="0" borderId="35" xfId="2" applyFont="1" applyBorder="1" applyAlignment="1">
      <alignment vertical="top"/>
      <protection locked="0"/>
    </xf>
    <xf numFmtId="4" fontId="16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4" fontId="23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9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 wrapText="1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17" xfId="0" applyFont="1" applyFill="1" applyBorder="1" applyAlignment="1" applyProtection="1">
      <alignment vertical="center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4" fontId="17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15" fillId="0" borderId="0" xfId="0" applyFont="1" applyAlignment="1" applyProtection="1">
      <alignment horizontal="left" vertical="center" wrapText="1"/>
    </xf>
    <xf numFmtId="0" fontId="39" fillId="2" borderId="0" xfId="1" applyFont="1" applyFill="1" applyAlignment="1">
      <alignment vertical="center"/>
    </xf>
    <xf numFmtId="0" fontId="1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44" fillId="0" borderId="0" xfId="2" applyFont="1" applyBorder="1" applyAlignment="1">
      <alignment horizontal="left" vertical="top"/>
      <protection locked="0"/>
    </xf>
    <xf numFmtId="0" fontId="44" fillId="0" borderId="0" xfId="2" applyFont="1" applyBorder="1" applyAlignment="1">
      <alignment horizontal="left" vertical="center"/>
      <protection locked="0"/>
    </xf>
    <xf numFmtId="0" fontId="42" fillId="0" borderId="0" xfId="2" applyFont="1" applyBorder="1" applyAlignment="1">
      <alignment horizontal="center" vertical="center"/>
      <protection locked="0"/>
    </xf>
    <xf numFmtId="0" fontId="42" fillId="0" borderId="0" xfId="2" applyFont="1" applyBorder="1" applyAlignment="1">
      <alignment horizontal="center" vertical="center" wrapText="1"/>
      <protection locked="0"/>
    </xf>
    <xf numFmtId="0" fontId="43" fillId="0" borderId="34" xfId="2" applyFont="1" applyBorder="1" applyAlignment="1">
      <alignment horizontal="left"/>
      <protection locked="0"/>
    </xf>
    <xf numFmtId="49" fontId="44" fillId="0" borderId="0" xfId="2" applyNumberFormat="1" applyFont="1" applyBorder="1" applyAlignment="1">
      <alignment horizontal="left" vertical="center" wrapText="1"/>
      <protection locked="0"/>
    </xf>
    <xf numFmtId="0" fontId="44" fillId="0" borderId="0" xfId="2" applyFont="1" applyBorder="1" applyAlignment="1">
      <alignment horizontal="left" vertical="center" wrapText="1"/>
      <protection locked="0"/>
    </xf>
    <xf numFmtId="0" fontId="43" fillId="0" borderId="34" xfId="2" applyFont="1" applyBorder="1" applyAlignment="1">
      <alignment horizontal="left" wrapText="1"/>
      <protection locked="0"/>
    </xf>
  </cellXfs>
  <cellStyles count="3">
    <cellStyle name="Hypertextový odkaz" xfId="1" builtinId="8"/>
    <cellStyle name="normální" xfId="0" builtinId="0" customBuiltin="1"/>
    <cellStyle name="Normální 2" xfId="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7ADD4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4FAEA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8E1F8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Obrázek 1" descr="C:\KROSplusData\System\Temp\rad7ADD4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Obrázek 1" descr="C:\KROSplusData\System\Temp\rad4FAEA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Obrázek 1" descr="C:\KROSplusData\System\Temp\rad8E1F8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 customWidth="1"/>
  </cols>
  <sheetData>
    <row r="1" spans="1:74" ht="21.4" customHeight="1">
      <c r="A1" s="251" t="s">
        <v>129</v>
      </c>
      <c r="B1" s="252"/>
      <c r="C1" s="252"/>
      <c r="D1" s="253" t="s">
        <v>130</v>
      </c>
      <c r="E1" s="252"/>
      <c r="F1" s="252"/>
      <c r="G1" s="252"/>
      <c r="H1" s="252"/>
      <c r="I1" s="252"/>
      <c r="J1" s="252"/>
      <c r="K1" s="254" t="s">
        <v>849</v>
      </c>
      <c r="L1" s="254"/>
      <c r="M1" s="254"/>
      <c r="N1" s="254"/>
      <c r="O1" s="254"/>
      <c r="P1" s="254"/>
      <c r="Q1" s="254"/>
      <c r="R1" s="254"/>
      <c r="S1" s="254"/>
      <c r="T1" s="252"/>
      <c r="U1" s="252"/>
      <c r="V1" s="252"/>
      <c r="W1" s="254" t="s">
        <v>850</v>
      </c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46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131</v>
      </c>
      <c r="BB1" s="14" t="s">
        <v>132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133</v>
      </c>
      <c r="BU1" s="16" t="s">
        <v>133</v>
      </c>
      <c r="BV1" s="16" t="s">
        <v>134</v>
      </c>
    </row>
    <row r="2" spans="1:74" ht="36.950000000000003" customHeight="1"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S2" s="17" t="s">
        <v>135</v>
      </c>
      <c r="BT2" s="17" t="s">
        <v>136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135</v>
      </c>
      <c r="BT3" s="17" t="s">
        <v>137</v>
      </c>
    </row>
    <row r="4" spans="1:74" ht="36.950000000000003" customHeight="1">
      <c r="B4" s="21"/>
      <c r="C4" s="22"/>
      <c r="D4" s="23" t="s">
        <v>138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139</v>
      </c>
      <c r="BE4" s="26" t="s">
        <v>140</v>
      </c>
      <c r="BS4" s="17" t="s">
        <v>141</v>
      </c>
    </row>
    <row r="5" spans="1:74" ht="14.45" customHeight="1">
      <c r="B5" s="21"/>
      <c r="C5" s="22"/>
      <c r="D5" s="27" t="s">
        <v>142</v>
      </c>
      <c r="E5" s="22"/>
      <c r="F5" s="22"/>
      <c r="G5" s="22"/>
      <c r="H5" s="22"/>
      <c r="I5" s="22"/>
      <c r="J5" s="22"/>
      <c r="K5" s="341" t="s">
        <v>143</v>
      </c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22"/>
      <c r="AQ5" s="24"/>
      <c r="BE5" s="337" t="s">
        <v>144</v>
      </c>
      <c r="BS5" s="17" t="s">
        <v>135</v>
      </c>
    </row>
    <row r="6" spans="1:74" ht="36.950000000000003" customHeight="1">
      <c r="B6" s="21"/>
      <c r="C6" s="22"/>
      <c r="D6" s="29" t="s">
        <v>145</v>
      </c>
      <c r="E6" s="22"/>
      <c r="F6" s="22"/>
      <c r="G6" s="22"/>
      <c r="H6" s="22"/>
      <c r="I6" s="22"/>
      <c r="J6" s="22"/>
      <c r="K6" s="368" t="s">
        <v>146</v>
      </c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22"/>
      <c r="AQ6" s="24"/>
      <c r="BE6" s="338"/>
      <c r="BS6" s="17" t="s">
        <v>147</v>
      </c>
    </row>
    <row r="7" spans="1:74" ht="14.45" customHeight="1">
      <c r="B7" s="21"/>
      <c r="C7" s="22"/>
      <c r="D7" s="30" t="s">
        <v>148</v>
      </c>
      <c r="E7" s="22"/>
      <c r="F7" s="22"/>
      <c r="G7" s="22"/>
      <c r="H7" s="22"/>
      <c r="I7" s="22"/>
      <c r="J7" s="22"/>
      <c r="K7" s="28" t="s">
        <v>149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150</v>
      </c>
      <c r="AL7" s="22"/>
      <c r="AM7" s="22"/>
      <c r="AN7" s="28" t="s">
        <v>151</v>
      </c>
      <c r="AO7" s="22"/>
      <c r="AP7" s="22"/>
      <c r="AQ7" s="24"/>
      <c r="BE7" s="338"/>
      <c r="BS7" s="17" t="s">
        <v>152</v>
      </c>
    </row>
    <row r="8" spans="1:74" ht="14.45" customHeight="1">
      <c r="B8" s="21"/>
      <c r="C8" s="22"/>
      <c r="D8" s="30" t="s">
        <v>153</v>
      </c>
      <c r="E8" s="22"/>
      <c r="F8" s="22"/>
      <c r="G8" s="22"/>
      <c r="H8" s="22"/>
      <c r="I8" s="22"/>
      <c r="J8" s="22"/>
      <c r="K8" s="28" t="s">
        <v>154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155</v>
      </c>
      <c r="AL8" s="22"/>
      <c r="AM8" s="22"/>
      <c r="AN8" s="31" t="s">
        <v>156</v>
      </c>
      <c r="AO8" s="22"/>
      <c r="AP8" s="22"/>
      <c r="AQ8" s="24"/>
      <c r="BE8" s="338"/>
      <c r="BS8" s="17" t="s">
        <v>157</v>
      </c>
    </row>
    <row r="9" spans="1:74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338"/>
      <c r="BS9" s="17" t="s">
        <v>158</v>
      </c>
    </row>
    <row r="10" spans="1:74" ht="14.45" customHeight="1">
      <c r="B10" s="21"/>
      <c r="C10" s="22"/>
      <c r="D10" s="30" t="s">
        <v>159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160</v>
      </c>
      <c r="AL10" s="22"/>
      <c r="AM10" s="22"/>
      <c r="AN10" s="28" t="s">
        <v>151</v>
      </c>
      <c r="AO10" s="22"/>
      <c r="AP10" s="22"/>
      <c r="AQ10" s="24"/>
      <c r="BE10" s="338"/>
      <c r="BS10" s="17" t="s">
        <v>147</v>
      </c>
    </row>
    <row r="11" spans="1:74" ht="18.399999999999999" customHeight="1">
      <c r="B11" s="21"/>
      <c r="C11" s="22"/>
      <c r="D11" s="22"/>
      <c r="E11" s="28" t="s">
        <v>161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162</v>
      </c>
      <c r="AL11" s="22"/>
      <c r="AM11" s="22"/>
      <c r="AN11" s="28" t="s">
        <v>151</v>
      </c>
      <c r="AO11" s="22"/>
      <c r="AP11" s="22"/>
      <c r="AQ11" s="24"/>
      <c r="BE11" s="338"/>
      <c r="BS11" s="17" t="s">
        <v>147</v>
      </c>
    </row>
    <row r="12" spans="1:74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338"/>
      <c r="BS12" s="17" t="s">
        <v>147</v>
      </c>
    </row>
    <row r="13" spans="1:74" ht="14.45" customHeight="1">
      <c r="B13" s="21"/>
      <c r="C13" s="22"/>
      <c r="D13" s="30" t="s">
        <v>163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160</v>
      </c>
      <c r="AL13" s="22"/>
      <c r="AM13" s="22"/>
      <c r="AN13" s="32" t="s">
        <v>164</v>
      </c>
      <c r="AO13" s="22"/>
      <c r="AP13" s="22"/>
      <c r="AQ13" s="24"/>
      <c r="BE13" s="338"/>
      <c r="BS13" s="17" t="s">
        <v>147</v>
      </c>
    </row>
    <row r="14" spans="1:74" ht="15">
      <c r="B14" s="21"/>
      <c r="C14" s="22"/>
      <c r="D14" s="22"/>
      <c r="E14" s="369" t="s">
        <v>164</v>
      </c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0" t="s">
        <v>162</v>
      </c>
      <c r="AL14" s="22"/>
      <c r="AM14" s="22"/>
      <c r="AN14" s="32" t="s">
        <v>164</v>
      </c>
      <c r="AO14" s="22"/>
      <c r="AP14" s="22"/>
      <c r="AQ14" s="24"/>
      <c r="BE14" s="338"/>
      <c r="BS14" s="17" t="s">
        <v>147</v>
      </c>
    </row>
    <row r="15" spans="1:74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338"/>
      <c r="BS15" s="17" t="s">
        <v>133</v>
      </c>
    </row>
    <row r="16" spans="1:74" ht="14.45" customHeight="1">
      <c r="B16" s="21"/>
      <c r="C16" s="22"/>
      <c r="D16" s="30" t="s">
        <v>165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160</v>
      </c>
      <c r="AL16" s="22"/>
      <c r="AM16" s="22"/>
      <c r="AN16" s="28" t="s">
        <v>151</v>
      </c>
      <c r="AO16" s="22"/>
      <c r="AP16" s="22"/>
      <c r="AQ16" s="24"/>
      <c r="BE16" s="338"/>
      <c r="BS16" s="17" t="s">
        <v>133</v>
      </c>
    </row>
    <row r="17" spans="2:71" ht="18.399999999999999" customHeight="1">
      <c r="B17" s="21"/>
      <c r="C17" s="22"/>
      <c r="D17" s="22"/>
      <c r="E17" s="28" t="s">
        <v>166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162</v>
      </c>
      <c r="AL17" s="22"/>
      <c r="AM17" s="22"/>
      <c r="AN17" s="28" t="s">
        <v>151</v>
      </c>
      <c r="AO17" s="22"/>
      <c r="AP17" s="22"/>
      <c r="AQ17" s="24"/>
      <c r="BE17" s="338"/>
      <c r="BS17" s="17" t="s">
        <v>167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338"/>
      <c r="BS18" s="17" t="s">
        <v>135</v>
      </c>
    </row>
    <row r="19" spans="2:71" ht="14.45" customHeight="1">
      <c r="B19" s="21"/>
      <c r="C19" s="22"/>
      <c r="D19" s="30" t="s">
        <v>168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338"/>
      <c r="BS19" s="17" t="s">
        <v>147</v>
      </c>
    </row>
    <row r="20" spans="2:71" ht="120" customHeight="1">
      <c r="B20" s="21"/>
      <c r="C20" s="22"/>
      <c r="D20" s="22"/>
      <c r="E20" s="370" t="s">
        <v>169</v>
      </c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22"/>
      <c r="AP20" s="22"/>
      <c r="AQ20" s="24"/>
      <c r="BE20" s="338"/>
      <c r="BS20" s="17" t="s">
        <v>133</v>
      </c>
    </row>
    <row r="21" spans="2:7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338"/>
    </row>
    <row r="22" spans="2:71" ht="6.9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338"/>
    </row>
    <row r="23" spans="2:71" s="1" customFormat="1" ht="25.9" customHeight="1">
      <c r="B23" s="34"/>
      <c r="C23" s="35"/>
      <c r="D23" s="36" t="s">
        <v>170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1">
        <f>ROUNDUP(AG51,2)</f>
        <v>0</v>
      </c>
      <c r="AL23" s="372"/>
      <c r="AM23" s="372"/>
      <c r="AN23" s="372"/>
      <c r="AO23" s="372"/>
      <c r="AP23" s="35"/>
      <c r="AQ23" s="38"/>
      <c r="BE23" s="339"/>
    </row>
    <row r="24" spans="2:71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339"/>
    </row>
    <row r="25" spans="2:71" s="1" customForma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64" t="s">
        <v>171</v>
      </c>
      <c r="M25" s="355"/>
      <c r="N25" s="355"/>
      <c r="O25" s="355"/>
      <c r="P25" s="35"/>
      <c r="Q25" s="35"/>
      <c r="R25" s="35"/>
      <c r="S25" s="35"/>
      <c r="T25" s="35"/>
      <c r="U25" s="35"/>
      <c r="V25" s="35"/>
      <c r="W25" s="364" t="s">
        <v>172</v>
      </c>
      <c r="X25" s="355"/>
      <c r="Y25" s="355"/>
      <c r="Z25" s="355"/>
      <c r="AA25" s="355"/>
      <c r="AB25" s="355"/>
      <c r="AC25" s="355"/>
      <c r="AD25" s="355"/>
      <c r="AE25" s="355"/>
      <c r="AF25" s="35"/>
      <c r="AG25" s="35"/>
      <c r="AH25" s="35"/>
      <c r="AI25" s="35"/>
      <c r="AJ25" s="35"/>
      <c r="AK25" s="364" t="s">
        <v>173</v>
      </c>
      <c r="AL25" s="355"/>
      <c r="AM25" s="355"/>
      <c r="AN25" s="355"/>
      <c r="AO25" s="355"/>
      <c r="AP25" s="35"/>
      <c r="AQ25" s="38"/>
      <c r="BE25" s="339"/>
    </row>
    <row r="26" spans="2:71" s="2" customFormat="1" ht="14.45" customHeight="1">
      <c r="B26" s="40"/>
      <c r="C26" s="41"/>
      <c r="D26" s="42" t="s">
        <v>174</v>
      </c>
      <c r="E26" s="41"/>
      <c r="F26" s="42" t="s">
        <v>175</v>
      </c>
      <c r="G26" s="41"/>
      <c r="H26" s="41"/>
      <c r="I26" s="41"/>
      <c r="J26" s="41"/>
      <c r="K26" s="41"/>
      <c r="L26" s="356">
        <v>0.21</v>
      </c>
      <c r="M26" s="336"/>
      <c r="N26" s="336"/>
      <c r="O26" s="336"/>
      <c r="P26" s="41"/>
      <c r="Q26" s="41"/>
      <c r="R26" s="41"/>
      <c r="S26" s="41"/>
      <c r="T26" s="41"/>
      <c r="U26" s="41"/>
      <c r="V26" s="41"/>
      <c r="W26" s="335">
        <f>ROUNDUP(AZ51,2)</f>
        <v>0</v>
      </c>
      <c r="X26" s="336"/>
      <c r="Y26" s="336"/>
      <c r="Z26" s="336"/>
      <c r="AA26" s="336"/>
      <c r="AB26" s="336"/>
      <c r="AC26" s="336"/>
      <c r="AD26" s="336"/>
      <c r="AE26" s="336"/>
      <c r="AF26" s="41"/>
      <c r="AG26" s="41"/>
      <c r="AH26" s="41"/>
      <c r="AI26" s="41"/>
      <c r="AJ26" s="41"/>
      <c r="AK26" s="335">
        <f>ROUNDUP(AV51,1)</f>
        <v>0</v>
      </c>
      <c r="AL26" s="336"/>
      <c r="AM26" s="336"/>
      <c r="AN26" s="336"/>
      <c r="AO26" s="336"/>
      <c r="AP26" s="41"/>
      <c r="AQ26" s="43"/>
      <c r="BE26" s="340"/>
    </row>
    <row r="27" spans="2:71" s="2" customFormat="1" ht="14.45" customHeight="1">
      <c r="B27" s="40"/>
      <c r="C27" s="41"/>
      <c r="D27" s="41"/>
      <c r="E27" s="41"/>
      <c r="F27" s="42" t="s">
        <v>176</v>
      </c>
      <c r="G27" s="41"/>
      <c r="H27" s="41"/>
      <c r="I27" s="41"/>
      <c r="J27" s="41"/>
      <c r="K27" s="41"/>
      <c r="L27" s="356">
        <v>0.15</v>
      </c>
      <c r="M27" s="336"/>
      <c r="N27" s="336"/>
      <c r="O27" s="336"/>
      <c r="P27" s="41"/>
      <c r="Q27" s="41"/>
      <c r="R27" s="41"/>
      <c r="S27" s="41"/>
      <c r="T27" s="41"/>
      <c r="U27" s="41"/>
      <c r="V27" s="41"/>
      <c r="W27" s="335">
        <f>ROUNDUP(BA51,2)</f>
        <v>0</v>
      </c>
      <c r="X27" s="336"/>
      <c r="Y27" s="336"/>
      <c r="Z27" s="336"/>
      <c r="AA27" s="336"/>
      <c r="AB27" s="336"/>
      <c r="AC27" s="336"/>
      <c r="AD27" s="336"/>
      <c r="AE27" s="336"/>
      <c r="AF27" s="41"/>
      <c r="AG27" s="41"/>
      <c r="AH27" s="41"/>
      <c r="AI27" s="41"/>
      <c r="AJ27" s="41"/>
      <c r="AK27" s="335">
        <f>ROUNDUP(AW51,1)</f>
        <v>0</v>
      </c>
      <c r="AL27" s="336"/>
      <c r="AM27" s="336"/>
      <c r="AN27" s="336"/>
      <c r="AO27" s="336"/>
      <c r="AP27" s="41"/>
      <c r="AQ27" s="43"/>
      <c r="BE27" s="340"/>
    </row>
    <row r="28" spans="2:71" s="2" customFormat="1" ht="14.45" hidden="1" customHeight="1">
      <c r="B28" s="40"/>
      <c r="C28" s="41"/>
      <c r="D28" s="41"/>
      <c r="E28" s="41"/>
      <c r="F28" s="42" t="s">
        <v>177</v>
      </c>
      <c r="G28" s="41"/>
      <c r="H28" s="41"/>
      <c r="I28" s="41"/>
      <c r="J28" s="41"/>
      <c r="K28" s="41"/>
      <c r="L28" s="356">
        <v>0.21</v>
      </c>
      <c r="M28" s="336"/>
      <c r="N28" s="336"/>
      <c r="O28" s="336"/>
      <c r="P28" s="41"/>
      <c r="Q28" s="41"/>
      <c r="R28" s="41"/>
      <c r="S28" s="41"/>
      <c r="T28" s="41"/>
      <c r="U28" s="41"/>
      <c r="V28" s="41"/>
      <c r="W28" s="335">
        <f>ROUNDUP(BB51,2)</f>
        <v>0</v>
      </c>
      <c r="X28" s="336"/>
      <c r="Y28" s="336"/>
      <c r="Z28" s="336"/>
      <c r="AA28" s="336"/>
      <c r="AB28" s="336"/>
      <c r="AC28" s="336"/>
      <c r="AD28" s="336"/>
      <c r="AE28" s="336"/>
      <c r="AF28" s="41"/>
      <c r="AG28" s="41"/>
      <c r="AH28" s="41"/>
      <c r="AI28" s="41"/>
      <c r="AJ28" s="41"/>
      <c r="AK28" s="335">
        <v>0</v>
      </c>
      <c r="AL28" s="336"/>
      <c r="AM28" s="336"/>
      <c r="AN28" s="336"/>
      <c r="AO28" s="336"/>
      <c r="AP28" s="41"/>
      <c r="AQ28" s="43"/>
      <c r="BE28" s="340"/>
    </row>
    <row r="29" spans="2:71" s="2" customFormat="1" ht="14.45" hidden="1" customHeight="1">
      <c r="B29" s="40"/>
      <c r="C29" s="41"/>
      <c r="D29" s="41"/>
      <c r="E29" s="41"/>
      <c r="F29" s="42" t="s">
        <v>178</v>
      </c>
      <c r="G29" s="41"/>
      <c r="H29" s="41"/>
      <c r="I29" s="41"/>
      <c r="J29" s="41"/>
      <c r="K29" s="41"/>
      <c r="L29" s="356">
        <v>0.15</v>
      </c>
      <c r="M29" s="336"/>
      <c r="N29" s="336"/>
      <c r="O29" s="336"/>
      <c r="P29" s="41"/>
      <c r="Q29" s="41"/>
      <c r="R29" s="41"/>
      <c r="S29" s="41"/>
      <c r="T29" s="41"/>
      <c r="U29" s="41"/>
      <c r="V29" s="41"/>
      <c r="W29" s="335">
        <f>ROUNDUP(BC51,2)</f>
        <v>0</v>
      </c>
      <c r="X29" s="336"/>
      <c r="Y29" s="336"/>
      <c r="Z29" s="336"/>
      <c r="AA29" s="336"/>
      <c r="AB29" s="336"/>
      <c r="AC29" s="336"/>
      <c r="AD29" s="336"/>
      <c r="AE29" s="336"/>
      <c r="AF29" s="41"/>
      <c r="AG29" s="41"/>
      <c r="AH29" s="41"/>
      <c r="AI29" s="41"/>
      <c r="AJ29" s="41"/>
      <c r="AK29" s="335">
        <v>0</v>
      </c>
      <c r="AL29" s="336"/>
      <c r="AM29" s="336"/>
      <c r="AN29" s="336"/>
      <c r="AO29" s="336"/>
      <c r="AP29" s="41"/>
      <c r="AQ29" s="43"/>
      <c r="BE29" s="340"/>
    </row>
    <row r="30" spans="2:71" s="2" customFormat="1" ht="14.45" hidden="1" customHeight="1">
      <c r="B30" s="40"/>
      <c r="C30" s="41"/>
      <c r="D30" s="41"/>
      <c r="E30" s="41"/>
      <c r="F30" s="42" t="s">
        <v>179</v>
      </c>
      <c r="G30" s="41"/>
      <c r="H30" s="41"/>
      <c r="I30" s="41"/>
      <c r="J30" s="41"/>
      <c r="K30" s="41"/>
      <c r="L30" s="356">
        <v>0</v>
      </c>
      <c r="M30" s="336"/>
      <c r="N30" s="336"/>
      <c r="O30" s="336"/>
      <c r="P30" s="41"/>
      <c r="Q30" s="41"/>
      <c r="R30" s="41"/>
      <c r="S30" s="41"/>
      <c r="T30" s="41"/>
      <c r="U30" s="41"/>
      <c r="V30" s="41"/>
      <c r="W30" s="335">
        <f>ROUNDUP(BD51,2)</f>
        <v>0</v>
      </c>
      <c r="X30" s="336"/>
      <c r="Y30" s="336"/>
      <c r="Z30" s="336"/>
      <c r="AA30" s="336"/>
      <c r="AB30" s="336"/>
      <c r="AC30" s="336"/>
      <c r="AD30" s="336"/>
      <c r="AE30" s="336"/>
      <c r="AF30" s="41"/>
      <c r="AG30" s="41"/>
      <c r="AH30" s="41"/>
      <c r="AI30" s="41"/>
      <c r="AJ30" s="41"/>
      <c r="AK30" s="335">
        <v>0</v>
      </c>
      <c r="AL30" s="336"/>
      <c r="AM30" s="336"/>
      <c r="AN30" s="336"/>
      <c r="AO30" s="336"/>
      <c r="AP30" s="41"/>
      <c r="AQ30" s="43"/>
      <c r="BE30" s="340"/>
    </row>
    <row r="31" spans="2:71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339"/>
    </row>
    <row r="32" spans="2:71" s="1" customFormat="1" ht="25.9" customHeight="1">
      <c r="B32" s="34"/>
      <c r="C32" s="44"/>
      <c r="D32" s="45" t="s">
        <v>180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181</v>
      </c>
      <c r="U32" s="46"/>
      <c r="V32" s="46"/>
      <c r="W32" s="46"/>
      <c r="X32" s="358" t="s">
        <v>182</v>
      </c>
      <c r="Y32" s="359"/>
      <c r="Z32" s="359"/>
      <c r="AA32" s="359"/>
      <c r="AB32" s="359"/>
      <c r="AC32" s="46"/>
      <c r="AD32" s="46"/>
      <c r="AE32" s="46"/>
      <c r="AF32" s="46"/>
      <c r="AG32" s="46"/>
      <c r="AH32" s="46"/>
      <c r="AI32" s="46"/>
      <c r="AJ32" s="46"/>
      <c r="AK32" s="360">
        <f>SUM(AK23:AK30)</f>
        <v>0</v>
      </c>
      <c r="AL32" s="359"/>
      <c r="AM32" s="359"/>
      <c r="AN32" s="359"/>
      <c r="AO32" s="361"/>
      <c r="AP32" s="44"/>
      <c r="AQ32" s="48"/>
      <c r="BE32" s="339"/>
    </row>
    <row r="33" spans="2:56" s="1" customFormat="1" ht="6.9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56" s="1" customFormat="1" ht="6.9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56" s="1" customFormat="1" ht="6.9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</row>
    <row r="39" spans="2:56" s="1" customFormat="1" ht="36.950000000000003" customHeight="1">
      <c r="B39" s="34"/>
      <c r="C39" s="55" t="s">
        <v>183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4"/>
    </row>
    <row r="40" spans="2:56" s="1" customFormat="1" ht="6.95" customHeight="1">
      <c r="B40" s="34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4"/>
    </row>
    <row r="41" spans="2:56" s="3" customFormat="1" ht="14.45" customHeight="1">
      <c r="B41" s="57"/>
      <c r="C41" s="58" t="s">
        <v>142</v>
      </c>
      <c r="D41" s="59"/>
      <c r="E41" s="59"/>
      <c r="F41" s="59"/>
      <c r="G41" s="59"/>
      <c r="H41" s="59"/>
      <c r="I41" s="59"/>
      <c r="J41" s="59"/>
      <c r="K41" s="59"/>
      <c r="L41" s="59" t="str">
        <f>K5</f>
        <v>3257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60"/>
    </row>
    <row r="42" spans="2:56" s="4" customFormat="1" ht="36.950000000000003" customHeight="1">
      <c r="B42" s="61"/>
      <c r="C42" s="62" t="s">
        <v>145</v>
      </c>
      <c r="D42" s="63"/>
      <c r="E42" s="63"/>
      <c r="F42" s="63"/>
      <c r="G42" s="63"/>
      <c r="H42" s="63"/>
      <c r="I42" s="63"/>
      <c r="J42" s="63"/>
      <c r="K42" s="63"/>
      <c r="L42" s="345" t="str">
        <f>K6</f>
        <v>Obnovení komunikačního spojení přes Radovesickou výsypku</v>
      </c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63"/>
      <c r="AQ42" s="63"/>
      <c r="AR42" s="64"/>
    </row>
    <row r="43" spans="2:56" s="1" customFormat="1" ht="6.95" customHeight="1">
      <c r="B43" s="3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4"/>
    </row>
    <row r="44" spans="2:56" s="1" customFormat="1" ht="15">
      <c r="B44" s="34"/>
      <c r="C44" s="58" t="s">
        <v>153</v>
      </c>
      <c r="D44" s="56"/>
      <c r="E44" s="56"/>
      <c r="F44" s="56"/>
      <c r="G44" s="56"/>
      <c r="H44" s="56"/>
      <c r="I44" s="56"/>
      <c r="J44" s="56"/>
      <c r="K44" s="56"/>
      <c r="L44" s="65" t="str">
        <f>IF(K8="","",K8)</f>
        <v xml:space="preserve"> 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8" t="s">
        <v>155</v>
      </c>
      <c r="AJ44" s="56"/>
      <c r="AK44" s="56"/>
      <c r="AL44" s="56"/>
      <c r="AM44" s="347" t="str">
        <f>IF(AN8= "","",AN8)</f>
        <v>27. 10. 2016</v>
      </c>
      <c r="AN44" s="348"/>
      <c r="AO44" s="56"/>
      <c r="AP44" s="56"/>
      <c r="AQ44" s="56"/>
      <c r="AR44" s="54"/>
    </row>
    <row r="45" spans="2:56" s="1" customFormat="1" ht="6.95" customHeight="1">
      <c r="B45" s="34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4"/>
    </row>
    <row r="46" spans="2:56" s="1" customFormat="1" ht="15">
      <c r="B46" s="34"/>
      <c r="C46" s="58" t="s">
        <v>159</v>
      </c>
      <c r="D46" s="56"/>
      <c r="E46" s="56"/>
      <c r="F46" s="56"/>
      <c r="G46" s="56"/>
      <c r="H46" s="56"/>
      <c r="I46" s="56"/>
      <c r="J46" s="56"/>
      <c r="K46" s="56"/>
      <c r="L46" s="59" t="str">
        <f>IF(E11= "","",E11)</f>
        <v>SD a.s., Chomutov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8" t="s">
        <v>165</v>
      </c>
      <c r="AJ46" s="56"/>
      <c r="AK46" s="56"/>
      <c r="AL46" s="56"/>
      <c r="AM46" s="349" t="str">
        <f>IF(E17="","",E17)</f>
        <v>Báňské projekty Teplice a.s.</v>
      </c>
      <c r="AN46" s="348"/>
      <c r="AO46" s="348"/>
      <c r="AP46" s="348"/>
      <c r="AQ46" s="56"/>
      <c r="AR46" s="54"/>
      <c r="AS46" s="350" t="s">
        <v>184</v>
      </c>
      <c r="AT46" s="351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34"/>
      <c r="C47" s="58" t="s">
        <v>163</v>
      </c>
      <c r="D47" s="56"/>
      <c r="E47" s="56"/>
      <c r="F47" s="56"/>
      <c r="G47" s="56"/>
      <c r="H47" s="56"/>
      <c r="I47" s="56"/>
      <c r="J47" s="56"/>
      <c r="K47" s="56"/>
      <c r="L47" s="59" t="str">
        <f>IF(E14= "Vyplň údaj","",E14)</f>
        <v/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4"/>
      <c r="AS47" s="352"/>
      <c r="AT47" s="353"/>
      <c r="AU47" s="69"/>
      <c r="AV47" s="69"/>
      <c r="AW47" s="69"/>
      <c r="AX47" s="69"/>
      <c r="AY47" s="69"/>
      <c r="AZ47" s="69"/>
      <c r="BA47" s="69"/>
      <c r="BB47" s="69"/>
      <c r="BC47" s="69"/>
      <c r="BD47" s="70"/>
    </row>
    <row r="48" spans="2:56" s="1" customFormat="1" ht="10.9" customHeight="1">
      <c r="B48" s="3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4"/>
      <c r="AS48" s="354"/>
      <c r="AT48" s="355"/>
      <c r="AU48" s="35"/>
      <c r="AV48" s="35"/>
      <c r="AW48" s="35"/>
      <c r="AX48" s="35"/>
      <c r="AY48" s="35"/>
      <c r="AZ48" s="35"/>
      <c r="BA48" s="35"/>
      <c r="BB48" s="35"/>
      <c r="BC48" s="35"/>
      <c r="BD48" s="72"/>
    </row>
    <row r="49" spans="1:91" s="1" customFormat="1" ht="29.25" customHeight="1">
      <c r="B49" s="34"/>
      <c r="C49" s="365" t="s">
        <v>185</v>
      </c>
      <c r="D49" s="359"/>
      <c r="E49" s="359"/>
      <c r="F49" s="359"/>
      <c r="G49" s="359"/>
      <c r="H49" s="46"/>
      <c r="I49" s="366" t="s">
        <v>186</v>
      </c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67" t="s">
        <v>187</v>
      </c>
      <c r="AH49" s="359"/>
      <c r="AI49" s="359"/>
      <c r="AJ49" s="359"/>
      <c r="AK49" s="359"/>
      <c r="AL49" s="359"/>
      <c r="AM49" s="359"/>
      <c r="AN49" s="366" t="s">
        <v>188</v>
      </c>
      <c r="AO49" s="359"/>
      <c r="AP49" s="359"/>
      <c r="AQ49" s="73" t="s">
        <v>189</v>
      </c>
      <c r="AR49" s="54"/>
      <c r="AS49" s="74" t="s">
        <v>190</v>
      </c>
      <c r="AT49" s="75" t="s">
        <v>191</v>
      </c>
      <c r="AU49" s="75" t="s">
        <v>192</v>
      </c>
      <c r="AV49" s="75" t="s">
        <v>193</v>
      </c>
      <c r="AW49" s="75" t="s">
        <v>194</v>
      </c>
      <c r="AX49" s="75" t="s">
        <v>195</v>
      </c>
      <c r="AY49" s="75" t="s">
        <v>196</v>
      </c>
      <c r="AZ49" s="75" t="s">
        <v>197</v>
      </c>
      <c r="BA49" s="75" t="s">
        <v>198</v>
      </c>
      <c r="BB49" s="75" t="s">
        <v>199</v>
      </c>
      <c r="BC49" s="75" t="s">
        <v>200</v>
      </c>
      <c r="BD49" s="76" t="s">
        <v>201</v>
      </c>
    </row>
    <row r="50" spans="1:91" s="1" customFormat="1" ht="10.9" customHeight="1">
      <c r="B50" s="34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4"/>
      <c r="AS50" s="77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9"/>
    </row>
    <row r="51" spans="1:91" s="4" customFormat="1" ht="32.450000000000003" customHeight="1">
      <c r="B51" s="61"/>
      <c r="C51" s="80" t="s">
        <v>202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362">
        <f>ROUNDUP(SUM(AG52:AG53),2)</f>
        <v>0</v>
      </c>
      <c r="AH51" s="362"/>
      <c r="AI51" s="362"/>
      <c r="AJ51" s="362"/>
      <c r="AK51" s="362"/>
      <c r="AL51" s="362"/>
      <c r="AM51" s="362"/>
      <c r="AN51" s="363">
        <f>SUM(AG51,AT51)</f>
        <v>0</v>
      </c>
      <c r="AO51" s="363"/>
      <c r="AP51" s="363"/>
      <c r="AQ51" s="82" t="s">
        <v>151</v>
      </c>
      <c r="AR51" s="64"/>
      <c r="AS51" s="83">
        <f>ROUNDUP(SUM(AS52:AS53),2)</f>
        <v>0</v>
      </c>
      <c r="AT51" s="84">
        <f>ROUNDUP(SUM(AV51:AW51),1)</f>
        <v>0</v>
      </c>
      <c r="AU51" s="85">
        <f>ROUNDUP(SUM(AU52:AU53),5)</f>
        <v>0</v>
      </c>
      <c r="AV51" s="84">
        <f>ROUNDUP(AZ51*L26,1)</f>
        <v>0</v>
      </c>
      <c r="AW51" s="84">
        <f>ROUNDUP(BA51*L27,1)</f>
        <v>0</v>
      </c>
      <c r="AX51" s="84">
        <f>ROUNDUP(BB51*L26,1)</f>
        <v>0</v>
      </c>
      <c r="AY51" s="84">
        <f>ROUNDUP(BC51*L27,1)</f>
        <v>0</v>
      </c>
      <c r="AZ51" s="84">
        <f>ROUNDUP(SUM(AZ52:AZ53),2)</f>
        <v>0</v>
      </c>
      <c r="BA51" s="84">
        <f>ROUNDUP(SUM(BA52:BA53),2)</f>
        <v>0</v>
      </c>
      <c r="BB51" s="84">
        <f>ROUNDUP(SUM(BB52:BB53),2)</f>
        <v>0</v>
      </c>
      <c r="BC51" s="84">
        <f>ROUNDUP(SUM(BC52:BC53),2)</f>
        <v>0</v>
      </c>
      <c r="BD51" s="86">
        <f>ROUNDUP(SUM(BD52:BD53),2)</f>
        <v>0</v>
      </c>
      <c r="BS51" s="87" t="s">
        <v>203</v>
      </c>
      <c r="BT51" s="87" t="s">
        <v>204</v>
      </c>
      <c r="BU51" s="88" t="s">
        <v>205</v>
      </c>
      <c r="BV51" s="87" t="s">
        <v>206</v>
      </c>
      <c r="BW51" s="87" t="s">
        <v>134</v>
      </c>
      <c r="BX51" s="87" t="s">
        <v>207</v>
      </c>
      <c r="CL51" s="87" t="s">
        <v>149</v>
      </c>
    </row>
    <row r="52" spans="1:91" s="5" customFormat="1" ht="22.5" customHeight="1">
      <c r="A52" s="247" t="s">
        <v>851</v>
      </c>
      <c r="B52" s="89"/>
      <c r="C52" s="90"/>
      <c r="D52" s="357" t="s">
        <v>152</v>
      </c>
      <c r="E52" s="344"/>
      <c r="F52" s="344"/>
      <c r="G52" s="344"/>
      <c r="H52" s="344"/>
      <c r="I52" s="91"/>
      <c r="J52" s="357" t="s">
        <v>208</v>
      </c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3">
        <f ca="1">'1 - Komunikace Štěpánov -...'!J27</f>
        <v>0</v>
      </c>
      <c r="AH52" s="344"/>
      <c r="AI52" s="344"/>
      <c r="AJ52" s="344"/>
      <c r="AK52" s="344"/>
      <c r="AL52" s="344"/>
      <c r="AM52" s="344"/>
      <c r="AN52" s="343">
        <f>SUM(AG52,AT52)</f>
        <v>0</v>
      </c>
      <c r="AO52" s="344"/>
      <c r="AP52" s="344"/>
      <c r="AQ52" s="92" t="s">
        <v>209</v>
      </c>
      <c r="AR52" s="93"/>
      <c r="AS52" s="94">
        <v>0</v>
      </c>
      <c r="AT52" s="95">
        <f>ROUNDUP(SUM(AV52:AW52),1)</f>
        <v>0</v>
      </c>
      <c r="AU52" s="96">
        <f ca="1">'1 - Komunikace Štěpánov -...'!P85</f>
        <v>0</v>
      </c>
      <c r="AV52" s="95">
        <f ca="1">'1 - Komunikace Štěpánov -...'!J30</f>
        <v>0</v>
      </c>
      <c r="AW52" s="95">
        <f ca="1">'1 - Komunikace Štěpánov -...'!J31</f>
        <v>0</v>
      </c>
      <c r="AX52" s="95">
        <f ca="1">'1 - Komunikace Štěpánov -...'!J32</f>
        <v>0</v>
      </c>
      <c r="AY52" s="95">
        <f ca="1">'1 - Komunikace Štěpánov -...'!J33</f>
        <v>0</v>
      </c>
      <c r="AZ52" s="95">
        <f ca="1">'1 - Komunikace Štěpánov -...'!F30</f>
        <v>0</v>
      </c>
      <c r="BA52" s="95">
        <f ca="1">'1 - Komunikace Štěpánov -...'!F31</f>
        <v>0</v>
      </c>
      <c r="BB52" s="95">
        <f ca="1">'1 - Komunikace Štěpánov -...'!F32</f>
        <v>0</v>
      </c>
      <c r="BC52" s="95">
        <f ca="1">'1 - Komunikace Štěpánov -...'!F33</f>
        <v>0</v>
      </c>
      <c r="BD52" s="97">
        <f ca="1">'1 - Komunikace Štěpánov -...'!F34</f>
        <v>0</v>
      </c>
      <c r="BT52" s="98" t="s">
        <v>152</v>
      </c>
      <c r="BV52" s="98" t="s">
        <v>206</v>
      </c>
      <c r="BW52" s="98" t="s">
        <v>210</v>
      </c>
      <c r="BX52" s="98" t="s">
        <v>134</v>
      </c>
      <c r="CL52" s="98" t="s">
        <v>149</v>
      </c>
      <c r="CM52" s="98" t="s">
        <v>211</v>
      </c>
    </row>
    <row r="53" spans="1:91" s="5" customFormat="1" ht="37.5" customHeight="1">
      <c r="A53" s="247" t="s">
        <v>851</v>
      </c>
      <c r="B53" s="89"/>
      <c r="C53" s="90"/>
      <c r="D53" s="357" t="s">
        <v>212</v>
      </c>
      <c r="E53" s="344"/>
      <c r="F53" s="344"/>
      <c r="G53" s="344"/>
      <c r="H53" s="344"/>
      <c r="I53" s="91"/>
      <c r="J53" s="357" t="s">
        <v>213</v>
      </c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3">
        <f ca="1">'1a - Komunikace Štěpánov ...'!J27</f>
        <v>0</v>
      </c>
      <c r="AH53" s="344"/>
      <c r="AI53" s="344"/>
      <c r="AJ53" s="344"/>
      <c r="AK53" s="344"/>
      <c r="AL53" s="344"/>
      <c r="AM53" s="344"/>
      <c r="AN53" s="343">
        <f>SUM(AG53,AT53)</f>
        <v>0</v>
      </c>
      <c r="AO53" s="344"/>
      <c r="AP53" s="344"/>
      <c r="AQ53" s="92" t="s">
        <v>214</v>
      </c>
      <c r="AR53" s="93"/>
      <c r="AS53" s="99">
        <v>0</v>
      </c>
      <c r="AT53" s="100">
        <f>ROUNDUP(SUM(AV53:AW53),1)</f>
        <v>0</v>
      </c>
      <c r="AU53" s="101">
        <f ca="1">'1a - Komunikace Štěpánov ...'!P77</f>
        <v>0</v>
      </c>
      <c r="AV53" s="100">
        <f ca="1">'1a - Komunikace Štěpánov ...'!J30</f>
        <v>0</v>
      </c>
      <c r="AW53" s="100">
        <f ca="1">'1a - Komunikace Štěpánov ...'!J31</f>
        <v>0</v>
      </c>
      <c r="AX53" s="100">
        <f ca="1">'1a - Komunikace Štěpánov ...'!J32</f>
        <v>0</v>
      </c>
      <c r="AY53" s="100">
        <f ca="1">'1a - Komunikace Štěpánov ...'!J33</f>
        <v>0</v>
      </c>
      <c r="AZ53" s="100">
        <f ca="1">'1a - Komunikace Štěpánov ...'!F30</f>
        <v>0</v>
      </c>
      <c r="BA53" s="100">
        <f ca="1">'1a - Komunikace Štěpánov ...'!F31</f>
        <v>0</v>
      </c>
      <c r="BB53" s="100">
        <f ca="1">'1a - Komunikace Štěpánov ...'!F32</f>
        <v>0</v>
      </c>
      <c r="BC53" s="100">
        <f ca="1">'1a - Komunikace Štěpánov ...'!F33</f>
        <v>0</v>
      </c>
      <c r="BD53" s="102">
        <f ca="1">'1a - Komunikace Štěpánov ...'!F34</f>
        <v>0</v>
      </c>
      <c r="BT53" s="98" t="s">
        <v>152</v>
      </c>
      <c r="BV53" s="98" t="s">
        <v>206</v>
      </c>
      <c r="BW53" s="98" t="s">
        <v>215</v>
      </c>
      <c r="BX53" s="98" t="s">
        <v>134</v>
      </c>
      <c r="CL53" s="98" t="s">
        <v>151</v>
      </c>
      <c r="CM53" s="98" t="s">
        <v>211</v>
      </c>
    </row>
    <row r="54" spans="1:91" s="1" customFormat="1" ht="30" customHeight="1">
      <c r="B54" s="34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4"/>
    </row>
    <row r="55" spans="1:91" s="1" customFormat="1" ht="6.95" customHeight="1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4"/>
    </row>
  </sheetData>
  <sheetProtection sheet="1" objects="1" scenarios="1" formatColumns="0" formatRows="0" sort="0" autoFilter="0"/>
  <mergeCells count="45">
    <mergeCell ref="AK27:AO27"/>
    <mergeCell ref="K6:AO6"/>
    <mergeCell ref="E14:AJ14"/>
    <mergeCell ref="E20:AN20"/>
    <mergeCell ref="AK23:AO23"/>
    <mergeCell ref="L28:O28"/>
    <mergeCell ref="L26:O26"/>
    <mergeCell ref="W26:AE26"/>
    <mergeCell ref="AK26:AO26"/>
    <mergeCell ref="L27:O27"/>
    <mergeCell ref="W27:AE27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D53:H53"/>
    <mergeCell ref="J53:AF53"/>
    <mergeCell ref="X32:AB32"/>
    <mergeCell ref="AK32:AO32"/>
    <mergeCell ref="D52:H52"/>
    <mergeCell ref="J52:AF52"/>
    <mergeCell ref="AG51:AM51"/>
    <mergeCell ref="AN51:AP51"/>
    <mergeCell ref="AS46:AT48"/>
    <mergeCell ref="W28:AE28"/>
    <mergeCell ref="AK28:AO28"/>
    <mergeCell ref="L29:O29"/>
    <mergeCell ref="AN53:AP53"/>
    <mergeCell ref="AG53:AM53"/>
    <mergeCell ref="W29:AE29"/>
    <mergeCell ref="AK29:AO29"/>
    <mergeCell ref="BE5:BE32"/>
    <mergeCell ref="K5:AO5"/>
    <mergeCell ref="AR2:BE2"/>
    <mergeCell ref="AN52:AP52"/>
    <mergeCell ref="AG52:AM52"/>
    <mergeCell ref="L42:AO42"/>
    <mergeCell ref="AM44:AN44"/>
    <mergeCell ref="AM46:AP46"/>
  </mergeCells>
  <phoneticPr fontId="0" type="noConversion"/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 - Komunikace Štěpánov -...'!C2" tooltip="1 - Komunikace Štěpánov -..." display="/"/>
    <hyperlink ref="A53" location="'1a - Komunikace Štěpánov ...'!C2" tooltip="1a - Komunikace Štěpánov ...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04"/>
  <sheetViews>
    <sheetView showGridLines="0" tabSelected="1" workbookViewId="0">
      <pane ySplit="1" topLeftCell="A80" activePane="bottomLeft" state="frozen"/>
      <selection pane="bottomLeft" activeCell="I97" sqref="I9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5"/>
      <c r="B1" s="249"/>
      <c r="C1" s="249"/>
      <c r="D1" s="248" t="s">
        <v>130</v>
      </c>
      <c r="E1" s="249"/>
      <c r="F1" s="250" t="s">
        <v>852</v>
      </c>
      <c r="G1" s="374" t="s">
        <v>853</v>
      </c>
      <c r="H1" s="374"/>
      <c r="I1" s="255"/>
      <c r="J1" s="250" t="s">
        <v>854</v>
      </c>
      <c r="K1" s="248" t="s">
        <v>216</v>
      </c>
      <c r="L1" s="250" t="s">
        <v>855</v>
      </c>
      <c r="M1" s="250"/>
      <c r="N1" s="250"/>
      <c r="O1" s="250"/>
      <c r="P1" s="250"/>
      <c r="Q1" s="250"/>
      <c r="R1" s="250"/>
      <c r="S1" s="250"/>
      <c r="T1" s="250"/>
      <c r="U1" s="246"/>
      <c r="V1" s="24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1:70" ht="36.950000000000003" customHeight="1"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AT2" s="17" t="s">
        <v>210</v>
      </c>
    </row>
    <row r="3" spans="1:70" ht="6.95" customHeight="1">
      <c r="B3" s="18"/>
      <c r="C3" s="19"/>
      <c r="D3" s="19"/>
      <c r="E3" s="19"/>
      <c r="F3" s="19"/>
      <c r="G3" s="19"/>
      <c r="H3" s="19"/>
      <c r="I3" s="104"/>
      <c r="J3" s="19"/>
      <c r="K3" s="20"/>
      <c r="AT3" s="17" t="s">
        <v>211</v>
      </c>
    </row>
    <row r="4" spans="1:70" ht="36.950000000000003" customHeight="1">
      <c r="B4" s="21"/>
      <c r="C4" s="22"/>
      <c r="D4" s="23" t="s">
        <v>217</v>
      </c>
      <c r="E4" s="22"/>
      <c r="F4" s="22"/>
      <c r="G4" s="22"/>
      <c r="H4" s="22"/>
      <c r="I4" s="105"/>
      <c r="J4" s="22"/>
      <c r="K4" s="24"/>
      <c r="M4" s="25" t="s">
        <v>139</v>
      </c>
      <c r="AT4" s="17" t="s">
        <v>133</v>
      </c>
    </row>
    <row r="5" spans="1:70" ht="6.95" customHeight="1">
      <c r="B5" s="21"/>
      <c r="C5" s="22"/>
      <c r="D5" s="22"/>
      <c r="E5" s="22"/>
      <c r="F5" s="22"/>
      <c r="G5" s="22"/>
      <c r="H5" s="22"/>
      <c r="I5" s="105"/>
      <c r="J5" s="22"/>
      <c r="K5" s="24"/>
    </row>
    <row r="6" spans="1:70" ht="15">
      <c r="B6" s="21"/>
      <c r="C6" s="22"/>
      <c r="D6" s="30" t="s">
        <v>145</v>
      </c>
      <c r="E6" s="22"/>
      <c r="F6" s="22"/>
      <c r="G6" s="22"/>
      <c r="H6" s="22"/>
      <c r="I6" s="105"/>
      <c r="J6" s="22"/>
      <c r="K6" s="24"/>
    </row>
    <row r="7" spans="1:70" ht="22.5" customHeight="1">
      <c r="B7" s="21"/>
      <c r="C7" s="22"/>
      <c r="D7" s="22"/>
      <c r="E7" s="375" t="str">
        <f ca="1">'Rekapitulace stavby'!K6</f>
        <v>Obnovení komunikačního spojení přes Radovesickou výsypku</v>
      </c>
      <c r="F7" s="342"/>
      <c r="G7" s="342"/>
      <c r="H7" s="342"/>
      <c r="I7" s="105"/>
      <c r="J7" s="22"/>
      <c r="K7" s="24"/>
    </row>
    <row r="8" spans="1:70" s="1" customFormat="1" ht="15">
      <c r="B8" s="34"/>
      <c r="C8" s="35"/>
      <c r="D8" s="30" t="s">
        <v>218</v>
      </c>
      <c r="E8" s="35"/>
      <c r="F8" s="35"/>
      <c r="G8" s="35"/>
      <c r="H8" s="35"/>
      <c r="I8" s="106"/>
      <c r="J8" s="35"/>
      <c r="K8" s="38"/>
    </row>
    <row r="9" spans="1:70" s="1" customFormat="1" ht="36.950000000000003" customHeight="1">
      <c r="B9" s="34"/>
      <c r="C9" s="35"/>
      <c r="D9" s="35"/>
      <c r="E9" s="376" t="s">
        <v>219</v>
      </c>
      <c r="F9" s="355"/>
      <c r="G9" s="355"/>
      <c r="H9" s="355"/>
      <c r="I9" s="106"/>
      <c r="J9" s="35"/>
      <c r="K9" s="38"/>
    </row>
    <row r="10" spans="1:70" s="1" customFormat="1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1:70" s="1" customFormat="1" ht="14.45" customHeight="1">
      <c r="B11" s="34"/>
      <c r="C11" s="35"/>
      <c r="D11" s="30" t="s">
        <v>148</v>
      </c>
      <c r="E11" s="35"/>
      <c r="F11" s="28" t="s">
        <v>149</v>
      </c>
      <c r="G11" s="35"/>
      <c r="H11" s="35"/>
      <c r="I11" s="107" t="s">
        <v>150</v>
      </c>
      <c r="J11" s="28" t="s">
        <v>151</v>
      </c>
      <c r="K11" s="38"/>
    </row>
    <row r="12" spans="1:70" s="1" customFormat="1" ht="14.45" customHeight="1">
      <c r="B12" s="34"/>
      <c r="C12" s="35"/>
      <c r="D12" s="30" t="s">
        <v>153</v>
      </c>
      <c r="E12" s="35"/>
      <c r="F12" s="28" t="s">
        <v>154</v>
      </c>
      <c r="G12" s="35"/>
      <c r="H12" s="35"/>
      <c r="I12" s="107" t="s">
        <v>155</v>
      </c>
      <c r="J12" s="108" t="str">
        <f ca="1">'Rekapitulace stavby'!AN8</f>
        <v>27. 10. 2016</v>
      </c>
      <c r="K12" s="38"/>
    </row>
    <row r="13" spans="1:70" s="1" customFormat="1" ht="21.75" customHeight="1">
      <c r="B13" s="34"/>
      <c r="C13" s="35"/>
      <c r="D13" s="27" t="s">
        <v>220</v>
      </c>
      <c r="E13" s="35"/>
      <c r="F13" s="109" t="s">
        <v>221</v>
      </c>
      <c r="G13" s="35"/>
      <c r="H13" s="35"/>
      <c r="I13" s="106"/>
      <c r="J13" s="35"/>
      <c r="K13" s="38"/>
    </row>
    <row r="14" spans="1:70" s="1" customFormat="1" ht="14.45" customHeight="1">
      <c r="B14" s="34"/>
      <c r="C14" s="35"/>
      <c r="D14" s="30" t="s">
        <v>159</v>
      </c>
      <c r="E14" s="35"/>
      <c r="F14" s="35"/>
      <c r="G14" s="35"/>
      <c r="H14" s="35"/>
      <c r="I14" s="107" t="s">
        <v>160</v>
      </c>
      <c r="J14" s="28" t="s">
        <v>151</v>
      </c>
      <c r="K14" s="38"/>
    </row>
    <row r="15" spans="1:70" s="1" customFormat="1" ht="18" customHeight="1">
      <c r="B15" s="34"/>
      <c r="C15" s="35"/>
      <c r="D15" s="35"/>
      <c r="E15" s="28" t="s">
        <v>161</v>
      </c>
      <c r="F15" s="35"/>
      <c r="G15" s="35"/>
      <c r="H15" s="35"/>
      <c r="I15" s="107" t="s">
        <v>162</v>
      </c>
      <c r="J15" s="28" t="s">
        <v>151</v>
      </c>
      <c r="K15" s="38"/>
    </row>
    <row r="16" spans="1:70" s="1" customFormat="1" ht="6.95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5" customHeight="1">
      <c r="B17" s="34"/>
      <c r="C17" s="35"/>
      <c r="D17" s="30" t="s">
        <v>163</v>
      </c>
      <c r="E17" s="35"/>
      <c r="F17" s="35"/>
      <c r="G17" s="35"/>
      <c r="H17" s="35"/>
      <c r="I17" s="107" t="s">
        <v>160</v>
      </c>
      <c r="J17" s="28" t="str">
        <f ca="1"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 ca="1">IF('Rekapitulace stavby'!E14="Vyplň údaj","",IF('Rekapitulace stavby'!E14="","",'Rekapitulace stavby'!E14))</f>
        <v/>
      </c>
      <c r="F18" s="35"/>
      <c r="G18" s="35"/>
      <c r="H18" s="35"/>
      <c r="I18" s="107" t="s">
        <v>162</v>
      </c>
      <c r="J18" s="28" t="str">
        <f ca="1"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5" customHeight="1">
      <c r="B20" s="34"/>
      <c r="C20" s="35"/>
      <c r="D20" s="30" t="s">
        <v>165</v>
      </c>
      <c r="E20" s="35"/>
      <c r="F20" s="35"/>
      <c r="G20" s="35"/>
      <c r="H20" s="35"/>
      <c r="I20" s="107" t="s">
        <v>160</v>
      </c>
      <c r="J20" s="28" t="s">
        <v>151</v>
      </c>
      <c r="K20" s="38"/>
    </row>
    <row r="21" spans="2:11" s="1" customFormat="1" ht="18" customHeight="1">
      <c r="B21" s="34"/>
      <c r="C21" s="35"/>
      <c r="D21" s="35"/>
      <c r="E21" s="28" t="s">
        <v>166</v>
      </c>
      <c r="F21" s="35"/>
      <c r="G21" s="35"/>
      <c r="H21" s="35"/>
      <c r="I21" s="107" t="s">
        <v>162</v>
      </c>
      <c r="J21" s="28" t="s">
        <v>151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5" customHeight="1">
      <c r="B23" s="34"/>
      <c r="C23" s="35"/>
      <c r="D23" s="30" t="s">
        <v>168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10"/>
      <c r="C24" s="111"/>
      <c r="D24" s="111"/>
      <c r="E24" s="370" t="s">
        <v>151</v>
      </c>
      <c r="F24" s="377"/>
      <c r="G24" s="377"/>
      <c r="H24" s="377"/>
      <c r="I24" s="112"/>
      <c r="J24" s="111"/>
      <c r="K24" s="113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14"/>
      <c r="J26" s="78"/>
      <c r="K26" s="115"/>
    </row>
    <row r="27" spans="2:11" s="1" customFormat="1" ht="25.35" customHeight="1">
      <c r="B27" s="34"/>
      <c r="C27" s="35"/>
      <c r="D27" s="116" t="s">
        <v>170</v>
      </c>
      <c r="E27" s="35"/>
      <c r="F27" s="35"/>
      <c r="G27" s="35"/>
      <c r="H27" s="35"/>
      <c r="I27" s="106"/>
      <c r="J27" s="117">
        <f>ROUNDUP(J85,2)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14"/>
      <c r="J28" s="78"/>
      <c r="K28" s="115"/>
    </row>
    <row r="29" spans="2:11" s="1" customFormat="1" ht="14.45" customHeight="1">
      <c r="B29" s="34"/>
      <c r="C29" s="35"/>
      <c r="D29" s="35"/>
      <c r="E29" s="35"/>
      <c r="F29" s="39" t="s">
        <v>172</v>
      </c>
      <c r="G29" s="35"/>
      <c r="H29" s="35"/>
      <c r="I29" s="118" t="s">
        <v>171</v>
      </c>
      <c r="J29" s="39" t="s">
        <v>173</v>
      </c>
      <c r="K29" s="38"/>
    </row>
    <row r="30" spans="2:11" s="1" customFormat="1" ht="14.45" customHeight="1">
      <c r="B30" s="34"/>
      <c r="C30" s="35"/>
      <c r="D30" s="42" t="s">
        <v>174</v>
      </c>
      <c r="E30" s="42" t="s">
        <v>175</v>
      </c>
      <c r="F30" s="119">
        <f>ROUNDUP(SUM(BE85:BE403), 2)</f>
        <v>0</v>
      </c>
      <c r="G30" s="35"/>
      <c r="H30" s="35"/>
      <c r="I30" s="120">
        <v>0.21</v>
      </c>
      <c r="J30" s="119">
        <f>ROUNDUP(ROUNDUP((SUM(BE85:BE403)), 2)*I30, 1)</f>
        <v>0</v>
      </c>
      <c r="K30" s="38"/>
    </row>
    <row r="31" spans="2:11" s="1" customFormat="1" ht="14.45" customHeight="1">
      <c r="B31" s="34"/>
      <c r="C31" s="35"/>
      <c r="D31" s="35"/>
      <c r="E31" s="42" t="s">
        <v>176</v>
      </c>
      <c r="F31" s="119">
        <f>ROUNDUP(SUM(BF85:BF403), 2)</f>
        <v>0</v>
      </c>
      <c r="G31" s="35"/>
      <c r="H31" s="35"/>
      <c r="I31" s="120">
        <v>0.15</v>
      </c>
      <c r="J31" s="119">
        <f>ROUNDUP(ROUNDUP((SUM(BF85:BF403)), 2)*I31, 1)</f>
        <v>0</v>
      </c>
      <c r="K31" s="38"/>
    </row>
    <row r="32" spans="2:11" s="1" customFormat="1" ht="14.45" hidden="1" customHeight="1">
      <c r="B32" s="34"/>
      <c r="C32" s="35"/>
      <c r="D32" s="35"/>
      <c r="E32" s="42" t="s">
        <v>177</v>
      </c>
      <c r="F32" s="119">
        <f>ROUNDUP(SUM(BG85:BG403), 2)</f>
        <v>0</v>
      </c>
      <c r="G32" s="35"/>
      <c r="H32" s="35"/>
      <c r="I32" s="120">
        <v>0.21</v>
      </c>
      <c r="J32" s="119">
        <v>0</v>
      </c>
      <c r="K32" s="38"/>
    </row>
    <row r="33" spans="2:11" s="1" customFormat="1" ht="14.45" hidden="1" customHeight="1">
      <c r="B33" s="34"/>
      <c r="C33" s="35"/>
      <c r="D33" s="35"/>
      <c r="E33" s="42" t="s">
        <v>178</v>
      </c>
      <c r="F33" s="119">
        <f>ROUNDUP(SUM(BH85:BH403), 2)</f>
        <v>0</v>
      </c>
      <c r="G33" s="35"/>
      <c r="H33" s="35"/>
      <c r="I33" s="120">
        <v>0.15</v>
      </c>
      <c r="J33" s="119">
        <v>0</v>
      </c>
      <c r="K33" s="38"/>
    </row>
    <row r="34" spans="2:11" s="1" customFormat="1" ht="14.45" hidden="1" customHeight="1">
      <c r="B34" s="34"/>
      <c r="C34" s="35"/>
      <c r="D34" s="35"/>
      <c r="E34" s="42" t="s">
        <v>179</v>
      </c>
      <c r="F34" s="119">
        <f>ROUNDUP(SUM(BI85:BI403), 2)</f>
        <v>0</v>
      </c>
      <c r="G34" s="35"/>
      <c r="H34" s="35"/>
      <c r="I34" s="120">
        <v>0</v>
      </c>
      <c r="J34" s="119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44"/>
      <c r="D36" s="45" t="s">
        <v>180</v>
      </c>
      <c r="E36" s="46"/>
      <c r="F36" s="46"/>
      <c r="G36" s="121" t="s">
        <v>181</v>
      </c>
      <c r="H36" s="47" t="s">
        <v>182</v>
      </c>
      <c r="I36" s="122"/>
      <c r="J36" s="123">
        <f>SUM(J27:J34)</f>
        <v>0</v>
      </c>
      <c r="K36" s="124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5"/>
      <c r="J37" s="50"/>
      <c r="K37" s="51"/>
    </row>
    <row r="41" spans="2:11" s="1" customFormat="1" ht="6.95" customHeight="1">
      <c r="B41" s="126"/>
      <c r="C41" s="127"/>
      <c r="D41" s="127"/>
      <c r="E41" s="127"/>
      <c r="F41" s="127"/>
      <c r="G41" s="127"/>
      <c r="H41" s="127"/>
      <c r="I41" s="128"/>
      <c r="J41" s="127"/>
      <c r="K41" s="129"/>
    </row>
    <row r="42" spans="2:11" s="1" customFormat="1" ht="36.950000000000003" customHeight="1">
      <c r="B42" s="34"/>
      <c r="C42" s="23" t="s">
        <v>222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5" customHeight="1">
      <c r="B44" s="34"/>
      <c r="C44" s="30" t="s">
        <v>145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75" t="str">
        <f>E7</f>
        <v>Obnovení komunikačního spojení přes Radovesickou výsypku</v>
      </c>
      <c r="F45" s="355"/>
      <c r="G45" s="355"/>
      <c r="H45" s="355"/>
      <c r="I45" s="106"/>
      <c r="J45" s="35"/>
      <c r="K45" s="38"/>
    </row>
    <row r="46" spans="2:11" s="1" customFormat="1" ht="14.45" customHeight="1">
      <c r="B46" s="34"/>
      <c r="C46" s="30" t="s">
        <v>218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76" t="str">
        <f>E9</f>
        <v>1 - Komunikace Štěpánov - Kostomlaty</v>
      </c>
      <c r="F47" s="355"/>
      <c r="G47" s="355"/>
      <c r="H47" s="355"/>
      <c r="I47" s="106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47" s="1" customFormat="1" ht="18" customHeight="1">
      <c r="B49" s="34"/>
      <c r="C49" s="30" t="s">
        <v>153</v>
      </c>
      <c r="D49" s="35"/>
      <c r="E49" s="35"/>
      <c r="F49" s="28" t="str">
        <f>F12</f>
        <v xml:space="preserve"> </v>
      </c>
      <c r="G49" s="35"/>
      <c r="H49" s="35"/>
      <c r="I49" s="107" t="s">
        <v>155</v>
      </c>
      <c r="J49" s="108" t="str">
        <f>IF(J12="","",J12)</f>
        <v>27. 10. 2016</v>
      </c>
      <c r="K49" s="38"/>
    </row>
    <row r="50" spans="2:47" s="1" customFormat="1" ht="6.95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47" s="1" customFormat="1" ht="15">
      <c r="B51" s="34"/>
      <c r="C51" s="30" t="s">
        <v>159</v>
      </c>
      <c r="D51" s="35"/>
      <c r="E51" s="35"/>
      <c r="F51" s="28" t="str">
        <f>E15</f>
        <v>SD a.s., Chomutov</v>
      </c>
      <c r="G51" s="35"/>
      <c r="H51" s="35"/>
      <c r="I51" s="107" t="s">
        <v>165</v>
      </c>
      <c r="J51" s="28" t="str">
        <f>E21</f>
        <v>Báňské projekty Teplice a.s.</v>
      </c>
      <c r="K51" s="38"/>
    </row>
    <row r="52" spans="2:47" s="1" customFormat="1" ht="14.45" customHeight="1">
      <c r="B52" s="34"/>
      <c r="C52" s="30" t="s">
        <v>163</v>
      </c>
      <c r="D52" s="35"/>
      <c r="E52" s="35"/>
      <c r="F52" s="28" t="str">
        <f>IF(E18="","",E18)</f>
        <v/>
      </c>
      <c r="G52" s="35"/>
      <c r="H52" s="35"/>
      <c r="I52" s="106"/>
      <c r="J52" s="35"/>
      <c r="K52" s="38"/>
    </row>
    <row r="53" spans="2:47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47" s="1" customFormat="1" ht="29.25" customHeight="1">
      <c r="B54" s="34"/>
      <c r="C54" s="130" t="s">
        <v>223</v>
      </c>
      <c r="D54" s="44"/>
      <c r="E54" s="44"/>
      <c r="F54" s="44"/>
      <c r="G54" s="44"/>
      <c r="H54" s="44"/>
      <c r="I54" s="131"/>
      <c r="J54" s="132" t="s">
        <v>224</v>
      </c>
      <c r="K54" s="48"/>
    </row>
    <row r="55" spans="2:47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3" t="s">
        <v>225</v>
      </c>
      <c r="D56" s="35"/>
      <c r="E56" s="35"/>
      <c r="F56" s="35"/>
      <c r="G56" s="35"/>
      <c r="H56" s="35"/>
      <c r="I56" s="106"/>
      <c r="J56" s="117">
        <f>J85</f>
        <v>0</v>
      </c>
      <c r="K56" s="38"/>
      <c r="AU56" s="17" t="s">
        <v>226</v>
      </c>
    </row>
    <row r="57" spans="2:47" s="7" customFormat="1" ht="24.95" customHeight="1">
      <c r="B57" s="134"/>
      <c r="C57" s="135"/>
      <c r="D57" s="136" t="s">
        <v>227</v>
      </c>
      <c r="E57" s="137"/>
      <c r="F57" s="137"/>
      <c r="G57" s="137"/>
      <c r="H57" s="137"/>
      <c r="I57" s="138"/>
      <c r="J57" s="139">
        <f>J86</f>
        <v>0</v>
      </c>
      <c r="K57" s="140"/>
    </row>
    <row r="58" spans="2:47" s="8" customFormat="1" ht="19.899999999999999" customHeight="1">
      <c r="B58" s="141"/>
      <c r="C58" s="142"/>
      <c r="D58" s="143" t="s">
        <v>228</v>
      </c>
      <c r="E58" s="144"/>
      <c r="F58" s="144"/>
      <c r="G58" s="144"/>
      <c r="H58" s="144"/>
      <c r="I58" s="145"/>
      <c r="J58" s="146">
        <f>J87</f>
        <v>0</v>
      </c>
      <c r="K58" s="147"/>
    </row>
    <row r="59" spans="2:47" s="8" customFormat="1" ht="19.899999999999999" customHeight="1">
      <c r="B59" s="141"/>
      <c r="C59" s="142"/>
      <c r="D59" s="143" t="s">
        <v>229</v>
      </c>
      <c r="E59" s="144"/>
      <c r="F59" s="144"/>
      <c r="G59" s="144"/>
      <c r="H59" s="144"/>
      <c r="I59" s="145"/>
      <c r="J59" s="146">
        <f>J204</f>
        <v>0</v>
      </c>
      <c r="K59" s="147"/>
    </row>
    <row r="60" spans="2:47" s="8" customFormat="1" ht="19.899999999999999" customHeight="1">
      <c r="B60" s="141"/>
      <c r="C60" s="142"/>
      <c r="D60" s="143" t="s">
        <v>230</v>
      </c>
      <c r="E60" s="144"/>
      <c r="F60" s="144"/>
      <c r="G60" s="144"/>
      <c r="H60" s="144"/>
      <c r="I60" s="145"/>
      <c r="J60" s="146">
        <f>J220</f>
        <v>0</v>
      </c>
      <c r="K60" s="147"/>
    </row>
    <row r="61" spans="2:47" s="8" customFormat="1" ht="19.899999999999999" customHeight="1">
      <c r="B61" s="141"/>
      <c r="C61" s="142"/>
      <c r="D61" s="143" t="s">
        <v>231</v>
      </c>
      <c r="E61" s="144"/>
      <c r="F61" s="144"/>
      <c r="G61" s="144"/>
      <c r="H61" s="144"/>
      <c r="I61" s="145"/>
      <c r="J61" s="146">
        <f>J234</f>
        <v>0</v>
      </c>
      <c r="K61" s="147"/>
    </row>
    <row r="62" spans="2:47" s="8" customFormat="1" ht="19.899999999999999" customHeight="1">
      <c r="B62" s="141"/>
      <c r="C62" s="142"/>
      <c r="D62" s="143" t="s">
        <v>232</v>
      </c>
      <c r="E62" s="144"/>
      <c r="F62" s="144"/>
      <c r="G62" s="144"/>
      <c r="H62" s="144"/>
      <c r="I62" s="145"/>
      <c r="J62" s="146">
        <f>J289</f>
        <v>0</v>
      </c>
      <c r="K62" s="147"/>
    </row>
    <row r="63" spans="2:47" s="8" customFormat="1" ht="19.899999999999999" customHeight="1">
      <c r="B63" s="141"/>
      <c r="C63" s="142"/>
      <c r="D63" s="143" t="s">
        <v>233</v>
      </c>
      <c r="E63" s="144"/>
      <c r="F63" s="144"/>
      <c r="G63" s="144"/>
      <c r="H63" s="144"/>
      <c r="I63" s="145"/>
      <c r="J63" s="146">
        <f>J293</f>
        <v>0</v>
      </c>
      <c r="K63" s="147"/>
    </row>
    <row r="64" spans="2:47" s="8" customFormat="1" ht="19.899999999999999" customHeight="1">
      <c r="B64" s="141"/>
      <c r="C64" s="142"/>
      <c r="D64" s="143" t="s">
        <v>234</v>
      </c>
      <c r="E64" s="144"/>
      <c r="F64" s="144"/>
      <c r="G64" s="144"/>
      <c r="H64" s="144"/>
      <c r="I64" s="145"/>
      <c r="J64" s="146">
        <f>J384</f>
        <v>0</v>
      </c>
      <c r="K64" s="147"/>
    </row>
    <row r="65" spans="2:12" s="8" customFormat="1" ht="19.899999999999999" customHeight="1">
      <c r="B65" s="141"/>
      <c r="C65" s="142"/>
      <c r="D65" s="143" t="s">
        <v>235</v>
      </c>
      <c r="E65" s="144"/>
      <c r="F65" s="144"/>
      <c r="G65" s="144"/>
      <c r="H65" s="144"/>
      <c r="I65" s="145"/>
      <c r="J65" s="146">
        <f>J401</f>
        <v>0</v>
      </c>
      <c r="K65" s="147"/>
    </row>
    <row r="66" spans="2:12" s="1" customFormat="1" ht="21.75" customHeight="1">
      <c r="B66" s="34"/>
      <c r="C66" s="35"/>
      <c r="D66" s="35"/>
      <c r="E66" s="35"/>
      <c r="F66" s="35"/>
      <c r="G66" s="35"/>
      <c r="H66" s="35"/>
      <c r="I66" s="106"/>
      <c r="J66" s="35"/>
      <c r="K66" s="38"/>
    </row>
    <row r="67" spans="2:12" s="1" customFormat="1" ht="6.95" customHeight="1">
      <c r="B67" s="49"/>
      <c r="C67" s="50"/>
      <c r="D67" s="50"/>
      <c r="E67" s="50"/>
      <c r="F67" s="50"/>
      <c r="G67" s="50"/>
      <c r="H67" s="50"/>
      <c r="I67" s="125"/>
      <c r="J67" s="50"/>
      <c r="K67" s="51"/>
    </row>
    <row r="71" spans="2:12" s="1" customFormat="1" ht="6.95" customHeight="1">
      <c r="B71" s="52"/>
      <c r="C71" s="53"/>
      <c r="D71" s="53"/>
      <c r="E71" s="53"/>
      <c r="F71" s="53"/>
      <c r="G71" s="53"/>
      <c r="H71" s="53"/>
      <c r="I71" s="128"/>
      <c r="J71" s="53"/>
      <c r="K71" s="53"/>
      <c r="L71" s="54"/>
    </row>
    <row r="72" spans="2:12" s="1" customFormat="1" ht="36.950000000000003" customHeight="1">
      <c r="B72" s="34"/>
      <c r="C72" s="55" t="s">
        <v>236</v>
      </c>
      <c r="D72" s="56"/>
      <c r="E72" s="56"/>
      <c r="F72" s="56"/>
      <c r="G72" s="56"/>
      <c r="H72" s="56"/>
      <c r="I72" s="148"/>
      <c r="J72" s="56"/>
      <c r="K72" s="56"/>
      <c r="L72" s="54"/>
    </row>
    <row r="73" spans="2:12" s="1" customFormat="1" ht="6.95" customHeight="1">
      <c r="B73" s="34"/>
      <c r="C73" s="56"/>
      <c r="D73" s="56"/>
      <c r="E73" s="56"/>
      <c r="F73" s="56"/>
      <c r="G73" s="56"/>
      <c r="H73" s="56"/>
      <c r="I73" s="148"/>
      <c r="J73" s="56"/>
      <c r="K73" s="56"/>
      <c r="L73" s="54"/>
    </row>
    <row r="74" spans="2:12" s="1" customFormat="1" ht="14.45" customHeight="1">
      <c r="B74" s="34"/>
      <c r="C74" s="58" t="s">
        <v>145</v>
      </c>
      <c r="D74" s="56"/>
      <c r="E74" s="56"/>
      <c r="F74" s="56"/>
      <c r="G74" s="56"/>
      <c r="H74" s="56"/>
      <c r="I74" s="148"/>
      <c r="J74" s="56"/>
      <c r="K74" s="56"/>
      <c r="L74" s="54"/>
    </row>
    <row r="75" spans="2:12" s="1" customFormat="1" ht="22.5" customHeight="1">
      <c r="B75" s="34"/>
      <c r="C75" s="56"/>
      <c r="D75" s="56"/>
      <c r="E75" s="373" t="str">
        <f>E7</f>
        <v>Obnovení komunikačního spojení přes Radovesickou výsypku</v>
      </c>
      <c r="F75" s="348"/>
      <c r="G75" s="348"/>
      <c r="H75" s="348"/>
      <c r="I75" s="148"/>
      <c r="J75" s="56"/>
      <c r="K75" s="56"/>
      <c r="L75" s="54"/>
    </row>
    <row r="76" spans="2:12" s="1" customFormat="1" ht="14.45" customHeight="1">
      <c r="B76" s="34"/>
      <c r="C76" s="58" t="s">
        <v>218</v>
      </c>
      <c r="D76" s="56"/>
      <c r="E76" s="56"/>
      <c r="F76" s="56"/>
      <c r="G76" s="56"/>
      <c r="H76" s="56"/>
      <c r="I76" s="148"/>
      <c r="J76" s="56"/>
      <c r="K76" s="56"/>
      <c r="L76" s="54"/>
    </row>
    <row r="77" spans="2:12" s="1" customFormat="1" ht="23.25" customHeight="1">
      <c r="B77" s="34"/>
      <c r="C77" s="56"/>
      <c r="D77" s="56"/>
      <c r="E77" s="345" t="str">
        <f>E9</f>
        <v>1 - Komunikace Štěpánov - Kostomlaty</v>
      </c>
      <c r="F77" s="348"/>
      <c r="G77" s="348"/>
      <c r="H77" s="348"/>
      <c r="I77" s="148"/>
      <c r="J77" s="56"/>
      <c r="K77" s="56"/>
      <c r="L77" s="54"/>
    </row>
    <row r="78" spans="2:12" s="1" customFormat="1" ht="6.95" customHeight="1">
      <c r="B78" s="34"/>
      <c r="C78" s="56"/>
      <c r="D78" s="56"/>
      <c r="E78" s="56"/>
      <c r="F78" s="56"/>
      <c r="G78" s="56"/>
      <c r="H78" s="56"/>
      <c r="I78" s="148"/>
      <c r="J78" s="56"/>
      <c r="K78" s="56"/>
      <c r="L78" s="54"/>
    </row>
    <row r="79" spans="2:12" s="1" customFormat="1" ht="18" customHeight="1">
      <c r="B79" s="34"/>
      <c r="C79" s="58" t="s">
        <v>153</v>
      </c>
      <c r="D79" s="56"/>
      <c r="E79" s="56"/>
      <c r="F79" s="149" t="str">
        <f>F12</f>
        <v xml:space="preserve"> </v>
      </c>
      <c r="G79" s="56"/>
      <c r="H79" s="56"/>
      <c r="I79" s="150" t="s">
        <v>155</v>
      </c>
      <c r="J79" s="66" t="str">
        <f>IF(J12="","",J12)</f>
        <v>27. 10. 2016</v>
      </c>
      <c r="K79" s="56"/>
      <c r="L79" s="54"/>
    </row>
    <row r="80" spans="2:12" s="1" customFormat="1" ht="6.95" customHeight="1">
      <c r="B80" s="34"/>
      <c r="C80" s="56"/>
      <c r="D80" s="56"/>
      <c r="E80" s="56"/>
      <c r="F80" s="56"/>
      <c r="G80" s="56"/>
      <c r="H80" s="56"/>
      <c r="I80" s="148"/>
      <c r="J80" s="56"/>
      <c r="K80" s="56"/>
      <c r="L80" s="54"/>
    </row>
    <row r="81" spans="2:65" s="1" customFormat="1" ht="15">
      <c r="B81" s="34"/>
      <c r="C81" s="58" t="s">
        <v>159</v>
      </c>
      <c r="D81" s="56"/>
      <c r="E81" s="56"/>
      <c r="F81" s="149" t="str">
        <f>E15</f>
        <v>SD a.s., Chomutov</v>
      </c>
      <c r="G81" s="56"/>
      <c r="H81" s="56"/>
      <c r="I81" s="150" t="s">
        <v>165</v>
      </c>
      <c r="J81" s="149" t="str">
        <f>E21</f>
        <v>Báňské projekty Teplice a.s.</v>
      </c>
      <c r="K81" s="56"/>
      <c r="L81" s="54"/>
    </row>
    <row r="82" spans="2:65" s="1" customFormat="1" ht="14.45" customHeight="1">
      <c r="B82" s="34"/>
      <c r="C82" s="58" t="s">
        <v>163</v>
      </c>
      <c r="D82" s="56"/>
      <c r="E82" s="56"/>
      <c r="F82" s="149" t="str">
        <f>IF(E18="","",E18)</f>
        <v/>
      </c>
      <c r="G82" s="56"/>
      <c r="H82" s="56"/>
      <c r="I82" s="148"/>
      <c r="J82" s="56"/>
      <c r="K82" s="56"/>
      <c r="L82" s="54"/>
    </row>
    <row r="83" spans="2:65" s="1" customFormat="1" ht="10.35" customHeight="1">
      <c r="B83" s="34"/>
      <c r="C83" s="56"/>
      <c r="D83" s="56"/>
      <c r="E83" s="56"/>
      <c r="F83" s="56"/>
      <c r="G83" s="56"/>
      <c r="H83" s="56"/>
      <c r="I83" s="148"/>
      <c r="J83" s="56"/>
      <c r="K83" s="56"/>
      <c r="L83" s="54"/>
    </row>
    <row r="84" spans="2:65" s="9" customFormat="1" ht="29.25" customHeight="1">
      <c r="B84" s="151"/>
      <c r="C84" s="152" t="s">
        <v>237</v>
      </c>
      <c r="D84" s="153" t="s">
        <v>189</v>
      </c>
      <c r="E84" s="153" t="s">
        <v>185</v>
      </c>
      <c r="F84" s="153" t="s">
        <v>238</v>
      </c>
      <c r="G84" s="153" t="s">
        <v>239</v>
      </c>
      <c r="H84" s="153" t="s">
        <v>240</v>
      </c>
      <c r="I84" s="154" t="s">
        <v>241</v>
      </c>
      <c r="J84" s="153" t="s">
        <v>224</v>
      </c>
      <c r="K84" s="155" t="s">
        <v>242</v>
      </c>
      <c r="L84" s="156"/>
      <c r="M84" s="74" t="s">
        <v>243</v>
      </c>
      <c r="N84" s="75" t="s">
        <v>174</v>
      </c>
      <c r="O84" s="75" t="s">
        <v>244</v>
      </c>
      <c r="P84" s="75" t="s">
        <v>245</v>
      </c>
      <c r="Q84" s="75" t="s">
        <v>246</v>
      </c>
      <c r="R84" s="75" t="s">
        <v>247</v>
      </c>
      <c r="S84" s="75" t="s">
        <v>248</v>
      </c>
      <c r="T84" s="76" t="s">
        <v>249</v>
      </c>
    </row>
    <row r="85" spans="2:65" s="1" customFormat="1" ht="29.25" customHeight="1">
      <c r="B85" s="34"/>
      <c r="C85" s="80" t="s">
        <v>225</v>
      </c>
      <c r="D85" s="56"/>
      <c r="E85" s="56"/>
      <c r="F85" s="56"/>
      <c r="G85" s="56"/>
      <c r="H85" s="56"/>
      <c r="I85" s="148"/>
      <c r="J85" s="157">
        <f>BK85</f>
        <v>0</v>
      </c>
      <c r="K85" s="56"/>
      <c r="L85" s="54"/>
      <c r="M85" s="77"/>
      <c r="N85" s="78"/>
      <c r="O85" s="78"/>
      <c r="P85" s="158">
        <f>P86</f>
        <v>0</v>
      </c>
      <c r="Q85" s="78"/>
      <c r="R85" s="158">
        <f>R86</f>
        <v>1821.214900319226</v>
      </c>
      <c r="S85" s="78"/>
      <c r="T85" s="159">
        <f>T86</f>
        <v>655.06799999999998</v>
      </c>
      <c r="AT85" s="17" t="s">
        <v>203</v>
      </c>
      <c r="AU85" s="17" t="s">
        <v>226</v>
      </c>
      <c r="BK85" s="160">
        <f>BK86</f>
        <v>0</v>
      </c>
    </row>
    <row r="86" spans="2:65" s="10" customFormat="1" ht="37.35" customHeight="1">
      <c r="B86" s="161"/>
      <c r="C86" s="162"/>
      <c r="D86" s="163" t="s">
        <v>203</v>
      </c>
      <c r="E86" s="164" t="s">
        <v>250</v>
      </c>
      <c r="F86" s="164" t="s">
        <v>251</v>
      </c>
      <c r="G86" s="162"/>
      <c r="H86" s="162"/>
      <c r="I86" s="165"/>
      <c r="J86" s="166">
        <f>BK86</f>
        <v>0</v>
      </c>
      <c r="K86" s="162"/>
      <c r="L86" s="167"/>
      <c r="M86" s="168"/>
      <c r="N86" s="169"/>
      <c r="O86" s="169"/>
      <c r="P86" s="170">
        <f>P87+P204+P220+P234+P289+P293+P384+P401</f>
        <v>0</v>
      </c>
      <c r="Q86" s="169"/>
      <c r="R86" s="170">
        <f>R87+R204+R220+R234+R289+R293+R384+R401</f>
        <v>1821.214900319226</v>
      </c>
      <c r="S86" s="169"/>
      <c r="T86" s="171">
        <f>T87+T204+T220+T234+T289+T293+T384+T401</f>
        <v>655.06799999999998</v>
      </c>
      <c r="AR86" s="172" t="s">
        <v>152</v>
      </c>
      <c r="AT86" s="173" t="s">
        <v>203</v>
      </c>
      <c r="AU86" s="173" t="s">
        <v>204</v>
      </c>
      <c r="AY86" s="172" t="s">
        <v>252</v>
      </c>
      <c r="BK86" s="174">
        <f>BK87+BK204+BK220+BK234+BK289+BK293+BK384+BK401</f>
        <v>0</v>
      </c>
    </row>
    <row r="87" spans="2:65" s="10" customFormat="1" ht="19.899999999999999" customHeight="1">
      <c r="B87" s="161"/>
      <c r="C87" s="162"/>
      <c r="D87" s="175" t="s">
        <v>203</v>
      </c>
      <c r="E87" s="176" t="s">
        <v>152</v>
      </c>
      <c r="F87" s="176" t="s">
        <v>253</v>
      </c>
      <c r="G87" s="162"/>
      <c r="H87" s="162"/>
      <c r="I87" s="165"/>
      <c r="J87" s="177">
        <f>BK87</f>
        <v>0</v>
      </c>
      <c r="K87" s="162"/>
      <c r="L87" s="167"/>
      <c r="M87" s="168"/>
      <c r="N87" s="169"/>
      <c r="O87" s="169"/>
      <c r="P87" s="170">
        <f>SUM(P88:P203)</f>
        <v>0</v>
      </c>
      <c r="Q87" s="169"/>
      <c r="R87" s="170">
        <f>SUM(R88:R203)</f>
        <v>1.0983479999999999</v>
      </c>
      <c r="S87" s="169"/>
      <c r="T87" s="171">
        <f>SUM(T88:T203)</f>
        <v>558.48</v>
      </c>
      <c r="AR87" s="172" t="s">
        <v>152</v>
      </c>
      <c r="AT87" s="173" t="s">
        <v>203</v>
      </c>
      <c r="AU87" s="173" t="s">
        <v>152</v>
      </c>
      <c r="AY87" s="172" t="s">
        <v>252</v>
      </c>
      <c r="BK87" s="174">
        <f>SUM(BK88:BK203)</f>
        <v>0</v>
      </c>
    </row>
    <row r="88" spans="2:65" s="1" customFormat="1" ht="22.5" customHeight="1">
      <c r="B88" s="34"/>
      <c r="C88" s="178" t="s">
        <v>152</v>
      </c>
      <c r="D88" s="178" t="s">
        <v>254</v>
      </c>
      <c r="E88" s="179" t="s">
        <v>255</v>
      </c>
      <c r="F88" s="180" t="s">
        <v>256</v>
      </c>
      <c r="G88" s="181" t="s">
        <v>257</v>
      </c>
      <c r="H88" s="182">
        <v>780</v>
      </c>
      <c r="I88" s="183"/>
      <c r="J88" s="184">
        <f>ROUND(I88*H88,2)</f>
        <v>0</v>
      </c>
      <c r="K88" s="180" t="s">
        <v>258</v>
      </c>
      <c r="L88" s="54"/>
      <c r="M88" s="185" t="s">
        <v>151</v>
      </c>
      <c r="N88" s="186" t="s">
        <v>175</v>
      </c>
      <c r="O88" s="35"/>
      <c r="P88" s="187">
        <f>O88*H88</f>
        <v>0</v>
      </c>
      <c r="Q88" s="187">
        <v>0</v>
      </c>
      <c r="R88" s="187">
        <f>Q88*H88</f>
        <v>0</v>
      </c>
      <c r="S88" s="187">
        <v>0.4</v>
      </c>
      <c r="T88" s="188">
        <f>S88*H88</f>
        <v>312</v>
      </c>
      <c r="AR88" s="17" t="s">
        <v>259</v>
      </c>
      <c r="AT88" s="17" t="s">
        <v>254</v>
      </c>
      <c r="AU88" s="17" t="s">
        <v>211</v>
      </c>
      <c r="AY88" s="17" t="s">
        <v>252</v>
      </c>
      <c r="BE88" s="189">
        <f>IF(N88="základní",J88,0)</f>
        <v>0</v>
      </c>
      <c r="BF88" s="189">
        <f>IF(N88="snížená",J88,0)</f>
        <v>0</v>
      </c>
      <c r="BG88" s="189">
        <f>IF(N88="zákl. přenesená",J88,0)</f>
        <v>0</v>
      </c>
      <c r="BH88" s="189">
        <f>IF(N88="sníž. přenesená",J88,0)</f>
        <v>0</v>
      </c>
      <c r="BI88" s="189">
        <f>IF(N88="nulová",J88,0)</f>
        <v>0</v>
      </c>
      <c r="BJ88" s="17" t="s">
        <v>152</v>
      </c>
      <c r="BK88" s="189">
        <f>ROUND(I88*H88,2)</f>
        <v>0</v>
      </c>
      <c r="BL88" s="17" t="s">
        <v>259</v>
      </c>
      <c r="BM88" s="17" t="s">
        <v>260</v>
      </c>
    </row>
    <row r="89" spans="2:65" s="1" customFormat="1" ht="40.5">
      <c r="B89" s="34"/>
      <c r="C89" s="56"/>
      <c r="D89" s="190" t="s">
        <v>261</v>
      </c>
      <c r="E89" s="56"/>
      <c r="F89" s="191" t="s">
        <v>262</v>
      </c>
      <c r="G89" s="56"/>
      <c r="H89" s="56"/>
      <c r="I89" s="148"/>
      <c r="J89" s="56"/>
      <c r="K89" s="56"/>
      <c r="L89" s="54"/>
      <c r="M89" s="71"/>
      <c r="N89" s="35"/>
      <c r="O89" s="35"/>
      <c r="P89" s="35"/>
      <c r="Q89" s="35"/>
      <c r="R89" s="35"/>
      <c r="S89" s="35"/>
      <c r="T89" s="72"/>
      <c r="AT89" s="17" t="s">
        <v>261</v>
      </c>
      <c r="AU89" s="17" t="s">
        <v>211</v>
      </c>
    </row>
    <row r="90" spans="2:65" s="1" customFormat="1" ht="22.5" customHeight="1">
      <c r="B90" s="34"/>
      <c r="C90" s="178" t="s">
        <v>211</v>
      </c>
      <c r="D90" s="178" t="s">
        <v>254</v>
      </c>
      <c r="E90" s="179" t="s">
        <v>263</v>
      </c>
      <c r="F90" s="180" t="s">
        <v>264</v>
      </c>
      <c r="G90" s="181" t="s">
        <v>257</v>
      </c>
      <c r="H90" s="182">
        <v>780</v>
      </c>
      <c r="I90" s="183"/>
      <c r="J90" s="184">
        <f>ROUND(I90*H90,2)</f>
        <v>0</v>
      </c>
      <c r="K90" s="180" t="s">
        <v>258</v>
      </c>
      <c r="L90" s="54"/>
      <c r="M90" s="185" t="s">
        <v>151</v>
      </c>
      <c r="N90" s="186" t="s">
        <v>175</v>
      </c>
      <c r="O90" s="35"/>
      <c r="P90" s="187">
        <f>O90*H90</f>
        <v>0</v>
      </c>
      <c r="Q90" s="187">
        <v>0</v>
      </c>
      <c r="R90" s="187">
        <f>Q90*H90</f>
        <v>0</v>
      </c>
      <c r="S90" s="187">
        <v>0.316</v>
      </c>
      <c r="T90" s="188">
        <f>S90*H90</f>
        <v>246.48</v>
      </c>
      <c r="AR90" s="17" t="s">
        <v>259</v>
      </c>
      <c r="AT90" s="17" t="s">
        <v>254</v>
      </c>
      <c r="AU90" s="17" t="s">
        <v>211</v>
      </c>
      <c r="AY90" s="17" t="s">
        <v>252</v>
      </c>
      <c r="BE90" s="189">
        <f>IF(N90="základní",J90,0)</f>
        <v>0</v>
      </c>
      <c r="BF90" s="189">
        <f>IF(N90="snížená",J90,0)</f>
        <v>0</v>
      </c>
      <c r="BG90" s="189">
        <f>IF(N90="zákl. přenesená",J90,0)</f>
        <v>0</v>
      </c>
      <c r="BH90" s="189">
        <f>IF(N90="sníž. přenesená",J90,0)</f>
        <v>0</v>
      </c>
      <c r="BI90" s="189">
        <f>IF(N90="nulová",J90,0)</f>
        <v>0</v>
      </c>
      <c r="BJ90" s="17" t="s">
        <v>152</v>
      </c>
      <c r="BK90" s="189">
        <f>ROUND(I90*H90,2)</f>
        <v>0</v>
      </c>
      <c r="BL90" s="17" t="s">
        <v>259</v>
      </c>
      <c r="BM90" s="17" t="s">
        <v>265</v>
      </c>
    </row>
    <row r="91" spans="2:65" s="1" customFormat="1" ht="40.5">
      <c r="B91" s="34"/>
      <c r="C91" s="56"/>
      <c r="D91" s="190" t="s">
        <v>261</v>
      </c>
      <c r="E91" s="56"/>
      <c r="F91" s="191" t="s">
        <v>266</v>
      </c>
      <c r="G91" s="56"/>
      <c r="H91" s="56"/>
      <c r="I91" s="148"/>
      <c r="J91" s="56"/>
      <c r="K91" s="56"/>
      <c r="L91" s="54"/>
      <c r="M91" s="71"/>
      <c r="N91" s="35"/>
      <c r="O91" s="35"/>
      <c r="P91" s="35"/>
      <c r="Q91" s="35"/>
      <c r="R91" s="35"/>
      <c r="S91" s="35"/>
      <c r="T91" s="72"/>
      <c r="AT91" s="17" t="s">
        <v>261</v>
      </c>
      <c r="AU91" s="17" t="s">
        <v>211</v>
      </c>
    </row>
    <row r="92" spans="2:65" s="1" customFormat="1" ht="22.5" customHeight="1">
      <c r="B92" s="34"/>
      <c r="C92" s="178" t="s">
        <v>267</v>
      </c>
      <c r="D92" s="178" t="s">
        <v>254</v>
      </c>
      <c r="E92" s="179" t="s">
        <v>268</v>
      </c>
      <c r="F92" s="180" t="s">
        <v>269</v>
      </c>
      <c r="G92" s="181" t="s">
        <v>270</v>
      </c>
      <c r="H92" s="182">
        <v>1341.5</v>
      </c>
      <c r="I92" s="183"/>
      <c r="J92" s="184">
        <f>ROUND(I92*H92,2)</f>
        <v>0</v>
      </c>
      <c r="K92" s="180" t="s">
        <v>258</v>
      </c>
      <c r="L92" s="54"/>
      <c r="M92" s="185" t="s">
        <v>151</v>
      </c>
      <c r="N92" s="186" t="s">
        <v>175</v>
      </c>
      <c r="O92" s="35"/>
      <c r="P92" s="187">
        <f>O92*H92</f>
        <v>0</v>
      </c>
      <c r="Q92" s="187">
        <v>0</v>
      </c>
      <c r="R92" s="187">
        <f>Q92*H92</f>
        <v>0</v>
      </c>
      <c r="S92" s="187">
        <v>0</v>
      </c>
      <c r="T92" s="188">
        <f>S92*H92</f>
        <v>0</v>
      </c>
      <c r="AR92" s="17" t="s">
        <v>259</v>
      </c>
      <c r="AT92" s="17" t="s">
        <v>254</v>
      </c>
      <c r="AU92" s="17" t="s">
        <v>211</v>
      </c>
      <c r="AY92" s="17" t="s">
        <v>252</v>
      </c>
      <c r="BE92" s="189">
        <f>IF(N92="základní",J92,0)</f>
        <v>0</v>
      </c>
      <c r="BF92" s="189">
        <f>IF(N92="snížená",J92,0)</f>
        <v>0</v>
      </c>
      <c r="BG92" s="189">
        <f>IF(N92="zákl. přenesená",J92,0)</f>
        <v>0</v>
      </c>
      <c r="BH92" s="189">
        <f>IF(N92="sníž. přenesená",J92,0)</f>
        <v>0</v>
      </c>
      <c r="BI92" s="189">
        <f>IF(N92="nulová",J92,0)</f>
        <v>0</v>
      </c>
      <c r="BJ92" s="17" t="s">
        <v>152</v>
      </c>
      <c r="BK92" s="189">
        <f>ROUND(I92*H92,2)</f>
        <v>0</v>
      </c>
      <c r="BL92" s="17" t="s">
        <v>259</v>
      </c>
      <c r="BM92" s="17" t="s">
        <v>271</v>
      </c>
    </row>
    <row r="93" spans="2:65" s="1" customFormat="1" ht="27">
      <c r="B93" s="34"/>
      <c r="C93" s="56"/>
      <c r="D93" s="190" t="s">
        <v>261</v>
      </c>
      <c r="E93" s="56"/>
      <c r="F93" s="191" t="s">
        <v>272</v>
      </c>
      <c r="G93" s="56"/>
      <c r="H93" s="56"/>
      <c r="I93" s="148"/>
      <c r="J93" s="56"/>
      <c r="K93" s="56"/>
      <c r="L93" s="54"/>
      <c r="M93" s="71"/>
      <c r="N93" s="35"/>
      <c r="O93" s="35"/>
      <c r="P93" s="35"/>
      <c r="Q93" s="35"/>
      <c r="R93" s="35"/>
      <c r="S93" s="35"/>
      <c r="T93" s="72"/>
      <c r="AT93" s="17" t="s">
        <v>261</v>
      </c>
      <c r="AU93" s="17" t="s">
        <v>211</v>
      </c>
    </row>
    <row r="94" spans="2:65" s="1" customFormat="1" ht="22.5" customHeight="1">
      <c r="B94" s="34"/>
      <c r="C94" s="178" t="s">
        <v>259</v>
      </c>
      <c r="D94" s="178" t="s">
        <v>254</v>
      </c>
      <c r="E94" s="179" t="s">
        <v>273</v>
      </c>
      <c r="F94" s="180" t="s">
        <v>274</v>
      </c>
      <c r="G94" s="181" t="s">
        <v>270</v>
      </c>
      <c r="H94" s="182">
        <v>125.4</v>
      </c>
      <c r="I94" s="183"/>
      <c r="J94" s="184">
        <f>ROUND(I94*H94,2)</f>
        <v>0</v>
      </c>
      <c r="K94" s="180" t="s">
        <v>258</v>
      </c>
      <c r="L94" s="54"/>
      <c r="M94" s="185" t="s">
        <v>151</v>
      </c>
      <c r="N94" s="186" t="s">
        <v>175</v>
      </c>
      <c r="O94" s="35"/>
      <c r="P94" s="187">
        <f>O94*H94</f>
        <v>0</v>
      </c>
      <c r="Q94" s="187">
        <v>0</v>
      </c>
      <c r="R94" s="187">
        <f>Q94*H94</f>
        <v>0</v>
      </c>
      <c r="S94" s="187">
        <v>0</v>
      </c>
      <c r="T94" s="188">
        <f>S94*H94</f>
        <v>0</v>
      </c>
      <c r="AR94" s="17" t="s">
        <v>259</v>
      </c>
      <c r="AT94" s="17" t="s">
        <v>254</v>
      </c>
      <c r="AU94" s="17" t="s">
        <v>211</v>
      </c>
      <c r="AY94" s="17" t="s">
        <v>252</v>
      </c>
      <c r="BE94" s="189">
        <f>IF(N94="základní",J94,0)</f>
        <v>0</v>
      </c>
      <c r="BF94" s="189">
        <f>IF(N94="snížená",J94,0)</f>
        <v>0</v>
      </c>
      <c r="BG94" s="189">
        <f>IF(N94="zákl. přenesená",J94,0)</f>
        <v>0</v>
      </c>
      <c r="BH94" s="189">
        <f>IF(N94="sníž. přenesená",J94,0)</f>
        <v>0</v>
      </c>
      <c r="BI94" s="189">
        <f>IF(N94="nulová",J94,0)</f>
        <v>0</v>
      </c>
      <c r="BJ94" s="17" t="s">
        <v>152</v>
      </c>
      <c r="BK94" s="189">
        <f>ROUND(I94*H94,2)</f>
        <v>0</v>
      </c>
      <c r="BL94" s="17" t="s">
        <v>259</v>
      </c>
      <c r="BM94" s="17" t="s">
        <v>275</v>
      </c>
    </row>
    <row r="95" spans="2:65" s="1" customFormat="1" ht="27">
      <c r="B95" s="34"/>
      <c r="C95" s="56"/>
      <c r="D95" s="192" t="s">
        <v>261</v>
      </c>
      <c r="E95" s="56"/>
      <c r="F95" s="193" t="s">
        <v>276</v>
      </c>
      <c r="G95" s="56"/>
      <c r="H95" s="56"/>
      <c r="I95" s="148"/>
      <c r="J95" s="56"/>
      <c r="K95" s="56"/>
      <c r="L95" s="54"/>
      <c r="M95" s="71"/>
      <c r="N95" s="35"/>
      <c r="O95" s="35"/>
      <c r="P95" s="35"/>
      <c r="Q95" s="35"/>
      <c r="R95" s="35"/>
      <c r="S95" s="35"/>
      <c r="T95" s="72"/>
      <c r="AT95" s="17" t="s">
        <v>261</v>
      </c>
      <c r="AU95" s="17" t="s">
        <v>211</v>
      </c>
    </row>
    <row r="96" spans="2:65" s="11" customFormat="1">
      <c r="B96" s="194"/>
      <c r="C96" s="195"/>
      <c r="D96" s="190" t="s">
        <v>277</v>
      </c>
      <c r="E96" s="196" t="s">
        <v>151</v>
      </c>
      <c r="F96" s="197" t="s">
        <v>278</v>
      </c>
      <c r="G96" s="195"/>
      <c r="H96" s="198">
        <v>125.4</v>
      </c>
      <c r="I96" s="199"/>
      <c r="J96" s="195"/>
      <c r="K96" s="195"/>
      <c r="L96" s="200"/>
      <c r="M96" s="201"/>
      <c r="N96" s="202"/>
      <c r="O96" s="202"/>
      <c r="P96" s="202"/>
      <c r="Q96" s="202"/>
      <c r="R96" s="202"/>
      <c r="S96" s="202"/>
      <c r="T96" s="203"/>
      <c r="AT96" s="204" t="s">
        <v>277</v>
      </c>
      <c r="AU96" s="204" t="s">
        <v>211</v>
      </c>
      <c r="AV96" s="11" t="s">
        <v>211</v>
      </c>
      <c r="AW96" s="11" t="s">
        <v>167</v>
      </c>
      <c r="AX96" s="11" t="s">
        <v>152</v>
      </c>
      <c r="AY96" s="204" t="s">
        <v>252</v>
      </c>
    </row>
    <row r="97" spans="2:65" s="1" customFormat="1" ht="22.5" customHeight="1">
      <c r="B97" s="34"/>
      <c r="C97" s="178" t="s">
        <v>279</v>
      </c>
      <c r="D97" s="178" t="s">
        <v>254</v>
      </c>
      <c r="E97" s="179" t="s">
        <v>280</v>
      </c>
      <c r="F97" s="180" t="s">
        <v>281</v>
      </c>
      <c r="G97" s="181" t="s">
        <v>270</v>
      </c>
      <c r="H97" s="182">
        <v>62.7</v>
      </c>
      <c r="I97" s="183"/>
      <c r="J97" s="184">
        <f>ROUND(I97*H97,2)</f>
        <v>0</v>
      </c>
      <c r="K97" s="180" t="s">
        <v>258</v>
      </c>
      <c r="L97" s="54"/>
      <c r="M97" s="185" t="s">
        <v>151</v>
      </c>
      <c r="N97" s="186" t="s">
        <v>175</v>
      </c>
      <c r="O97" s="35"/>
      <c r="P97" s="187">
        <f>O97*H97</f>
        <v>0</v>
      </c>
      <c r="Q97" s="187">
        <v>0</v>
      </c>
      <c r="R97" s="187">
        <f>Q97*H97</f>
        <v>0</v>
      </c>
      <c r="S97" s="187">
        <v>0</v>
      </c>
      <c r="T97" s="188">
        <f>S97*H97</f>
        <v>0</v>
      </c>
      <c r="AR97" s="17" t="s">
        <v>259</v>
      </c>
      <c r="AT97" s="17" t="s">
        <v>254</v>
      </c>
      <c r="AU97" s="17" t="s">
        <v>211</v>
      </c>
      <c r="AY97" s="17" t="s">
        <v>252</v>
      </c>
      <c r="BE97" s="189">
        <f>IF(N97="základní",J97,0)</f>
        <v>0</v>
      </c>
      <c r="BF97" s="189">
        <f>IF(N97="snížená",J97,0)</f>
        <v>0</v>
      </c>
      <c r="BG97" s="189">
        <f>IF(N97="zákl. přenesená",J97,0)</f>
        <v>0</v>
      </c>
      <c r="BH97" s="189">
        <f>IF(N97="sníž. přenesená",J97,0)</f>
        <v>0</v>
      </c>
      <c r="BI97" s="189">
        <f>IF(N97="nulová",J97,0)</f>
        <v>0</v>
      </c>
      <c r="BJ97" s="17" t="s">
        <v>152</v>
      </c>
      <c r="BK97" s="189">
        <f>ROUND(I97*H97,2)</f>
        <v>0</v>
      </c>
      <c r="BL97" s="17" t="s">
        <v>259</v>
      </c>
      <c r="BM97" s="17" t="s">
        <v>282</v>
      </c>
    </row>
    <row r="98" spans="2:65" s="1" customFormat="1" ht="27">
      <c r="B98" s="34"/>
      <c r="C98" s="56"/>
      <c r="D98" s="192" t="s">
        <v>261</v>
      </c>
      <c r="E98" s="56"/>
      <c r="F98" s="193" t="s">
        <v>283</v>
      </c>
      <c r="G98" s="56"/>
      <c r="H98" s="56"/>
      <c r="I98" s="148"/>
      <c r="J98" s="56"/>
      <c r="K98" s="56"/>
      <c r="L98" s="54"/>
      <c r="M98" s="71"/>
      <c r="N98" s="35"/>
      <c r="O98" s="35"/>
      <c r="P98" s="35"/>
      <c r="Q98" s="35"/>
      <c r="R98" s="35"/>
      <c r="S98" s="35"/>
      <c r="T98" s="72"/>
      <c r="AT98" s="17" t="s">
        <v>261</v>
      </c>
      <c r="AU98" s="17" t="s">
        <v>211</v>
      </c>
    </row>
    <row r="99" spans="2:65" s="11" customFormat="1">
      <c r="B99" s="194"/>
      <c r="C99" s="195"/>
      <c r="D99" s="192" t="s">
        <v>277</v>
      </c>
      <c r="E99" s="205" t="s">
        <v>151</v>
      </c>
      <c r="F99" s="206" t="s">
        <v>278</v>
      </c>
      <c r="G99" s="195"/>
      <c r="H99" s="207">
        <v>125.4</v>
      </c>
      <c r="I99" s="199"/>
      <c r="J99" s="195"/>
      <c r="K99" s="195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277</v>
      </c>
      <c r="AU99" s="204" t="s">
        <v>211</v>
      </c>
      <c r="AV99" s="11" t="s">
        <v>211</v>
      </c>
      <c r="AW99" s="11" t="s">
        <v>167</v>
      </c>
      <c r="AX99" s="11" t="s">
        <v>152</v>
      </c>
      <c r="AY99" s="204" t="s">
        <v>252</v>
      </c>
    </row>
    <row r="100" spans="2:65" s="11" customFormat="1">
      <c r="B100" s="194"/>
      <c r="C100" s="195"/>
      <c r="D100" s="190" t="s">
        <v>277</v>
      </c>
      <c r="E100" s="195"/>
      <c r="F100" s="197" t="s">
        <v>284</v>
      </c>
      <c r="G100" s="195"/>
      <c r="H100" s="198">
        <v>62.7</v>
      </c>
      <c r="I100" s="199"/>
      <c r="J100" s="195"/>
      <c r="K100" s="195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277</v>
      </c>
      <c r="AU100" s="204" t="s">
        <v>211</v>
      </c>
      <c r="AV100" s="11" t="s">
        <v>211</v>
      </c>
      <c r="AW100" s="11" t="s">
        <v>133</v>
      </c>
      <c r="AX100" s="11" t="s">
        <v>152</v>
      </c>
      <c r="AY100" s="204" t="s">
        <v>252</v>
      </c>
    </row>
    <row r="101" spans="2:65" s="1" customFormat="1" ht="22.5" customHeight="1">
      <c r="B101" s="34"/>
      <c r="C101" s="178" t="s">
        <v>285</v>
      </c>
      <c r="D101" s="178" t="s">
        <v>254</v>
      </c>
      <c r="E101" s="179" t="s">
        <v>286</v>
      </c>
      <c r="F101" s="180" t="s">
        <v>287</v>
      </c>
      <c r="G101" s="181" t="s">
        <v>270</v>
      </c>
      <c r="H101" s="182">
        <v>3486.82</v>
      </c>
      <c r="I101" s="183"/>
      <c r="J101" s="184">
        <f>ROUND(I101*H101,2)</f>
        <v>0</v>
      </c>
      <c r="K101" s="180" t="s">
        <v>258</v>
      </c>
      <c r="L101" s="54"/>
      <c r="M101" s="185" t="s">
        <v>151</v>
      </c>
      <c r="N101" s="186" t="s">
        <v>175</v>
      </c>
      <c r="O101" s="35"/>
      <c r="P101" s="187">
        <f>O101*H101</f>
        <v>0</v>
      </c>
      <c r="Q101" s="187">
        <v>0</v>
      </c>
      <c r="R101" s="187">
        <f>Q101*H101</f>
        <v>0</v>
      </c>
      <c r="S101" s="187">
        <v>0</v>
      </c>
      <c r="T101" s="188">
        <f>S101*H101</f>
        <v>0</v>
      </c>
      <c r="AR101" s="17" t="s">
        <v>259</v>
      </c>
      <c r="AT101" s="17" t="s">
        <v>254</v>
      </c>
      <c r="AU101" s="17" t="s">
        <v>211</v>
      </c>
      <c r="AY101" s="17" t="s">
        <v>252</v>
      </c>
      <c r="BE101" s="189">
        <f>IF(N101="základní",J101,0)</f>
        <v>0</v>
      </c>
      <c r="BF101" s="189">
        <f>IF(N101="snížená",J101,0)</f>
        <v>0</v>
      </c>
      <c r="BG101" s="189">
        <f>IF(N101="zákl. přenesená",J101,0)</f>
        <v>0</v>
      </c>
      <c r="BH101" s="189">
        <f>IF(N101="sníž. přenesená",J101,0)</f>
        <v>0</v>
      </c>
      <c r="BI101" s="189">
        <f>IF(N101="nulová",J101,0)</f>
        <v>0</v>
      </c>
      <c r="BJ101" s="17" t="s">
        <v>152</v>
      </c>
      <c r="BK101" s="189">
        <f>ROUND(I101*H101,2)</f>
        <v>0</v>
      </c>
      <c r="BL101" s="17" t="s">
        <v>259</v>
      </c>
      <c r="BM101" s="17" t="s">
        <v>288</v>
      </c>
    </row>
    <row r="102" spans="2:65" s="1" customFormat="1" ht="27">
      <c r="B102" s="34"/>
      <c r="C102" s="56"/>
      <c r="D102" s="192" t="s">
        <v>261</v>
      </c>
      <c r="E102" s="56"/>
      <c r="F102" s="193" t="s">
        <v>289</v>
      </c>
      <c r="G102" s="56"/>
      <c r="H102" s="56"/>
      <c r="I102" s="148"/>
      <c r="J102" s="56"/>
      <c r="K102" s="56"/>
      <c r="L102" s="54"/>
      <c r="M102" s="71"/>
      <c r="N102" s="35"/>
      <c r="O102" s="35"/>
      <c r="P102" s="35"/>
      <c r="Q102" s="35"/>
      <c r="R102" s="35"/>
      <c r="S102" s="35"/>
      <c r="T102" s="72"/>
      <c r="AT102" s="17" t="s">
        <v>261</v>
      </c>
      <c r="AU102" s="17" t="s">
        <v>211</v>
      </c>
    </row>
    <row r="103" spans="2:65" s="11" customFormat="1">
      <c r="B103" s="194"/>
      <c r="C103" s="195"/>
      <c r="D103" s="190" t="s">
        <v>277</v>
      </c>
      <c r="E103" s="196" t="s">
        <v>151</v>
      </c>
      <c r="F103" s="197" t="s">
        <v>290</v>
      </c>
      <c r="G103" s="195"/>
      <c r="H103" s="198">
        <v>3486.82</v>
      </c>
      <c r="I103" s="199"/>
      <c r="J103" s="195"/>
      <c r="K103" s="195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277</v>
      </c>
      <c r="AU103" s="204" t="s">
        <v>211</v>
      </c>
      <c r="AV103" s="11" t="s">
        <v>211</v>
      </c>
      <c r="AW103" s="11" t="s">
        <v>167</v>
      </c>
      <c r="AX103" s="11" t="s">
        <v>204</v>
      </c>
      <c r="AY103" s="204" t="s">
        <v>252</v>
      </c>
    </row>
    <row r="104" spans="2:65" s="1" customFormat="1" ht="22.5" customHeight="1">
      <c r="B104" s="34"/>
      <c r="C104" s="178" t="s">
        <v>291</v>
      </c>
      <c r="D104" s="178" t="s">
        <v>254</v>
      </c>
      <c r="E104" s="179" t="s">
        <v>292</v>
      </c>
      <c r="F104" s="180" t="s">
        <v>293</v>
      </c>
      <c r="G104" s="181" t="s">
        <v>270</v>
      </c>
      <c r="H104" s="182">
        <v>1743.41</v>
      </c>
      <c r="I104" s="183"/>
      <c r="J104" s="184">
        <f>ROUND(I104*H104,2)</f>
        <v>0</v>
      </c>
      <c r="K104" s="180" t="s">
        <v>258</v>
      </c>
      <c r="L104" s="54"/>
      <c r="M104" s="185" t="s">
        <v>151</v>
      </c>
      <c r="N104" s="186" t="s">
        <v>175</v>
      </c>
      <c r="O104" s="35"/>
      <c r="P104" s="187">
        <f>O104*H104</f>
        <v>0</v>
      </c>
      <c r="Q104" s="187">
        <v>0</v>
      </c>
      <c r="R104" s="187">
        <f>Q104*H104</f>
        <v>0</v>
      </c>
      <c r="S104" s="187">
        <v>0</v>
      </c>
      <c r="T104" s="188">
        <f>S104*H104</f>
        <v>0</v>
      </c>
      <c r="AR104" s="17" t="s">
        <v>259</v>
      </c>
      <c r="AT104" s="17" t="s">
        <v>254</v>
      </c>
      <c r="AU104" s="17" t="s">
        <v>211</v>
      </c>
      <c r="AY104" s="17" t="s">
        <v>252</v>
      </c>
      <c r="BE104" s="189">
        <f>IF(N104="základní",J104,0)</f>
        <v>0</v>
      </c>
      <c r="BF104" s="189">
        <f>IF(N104="snížená",J104,0)</f>
        <v>0</v>
      </c>
      <c r="BG104" s="189">
        <f>IF(N104="zákl. přenesená",J104,0)</f>
        <v>0</v>
      </c>
      <c r="BH104" s="189">
        <f>IF(N104="sníž. přenesená",J104,0)</f>
        <v>0</v>
      </c>
      <c r="BI104" s="189">
        <f>IF(N104="nulová",J104,0)</f>
        <v>0</v>
      </c>
      <c r="BJ104" s="17" t="s">
        <v>152</v>
      </c>
      <c r="BK104" s="189">
        <f>ROUND(I104*H104,2)</f>
        <v>0</v>
      </c>
      <c r="BL104" s="17" t="s">
        <v>259</v>
      </c>
      <c r="BM104" s="17" t="s">
        <v>294</v>
      </c>
    </row>
    <row r="105" spans="2:65" s="1" customFormat="1" ht="27">
      <c r="B105" s="34"/>
      <c r="C105" s="56"/>
      <c r="D105" s="192" t="s">
        <v>261</v>
      </c>
      <c r="E105" s="56"/>
      <c r="F105" s="193" t="s">
        <v>295</v>
      </c>
      <c r="G105" s="56"/>
      <c r="H105" s="56"/>
      <c r="I105" s="148"/>
      <c r="J105" s="56"/>
      <c r="K105" s="56"/>
      <c r="L105" s="54"/>
      <c r="M105" s="71"/>
      <c r="N105" s="35"/>
      <c r="O105" s="35"/>
      <c r="P105" s="35"/>
      <c r="Q105" s="35"/>
      <c r="R105" s="35"/>
      <c r="S105" s="35"/>
      <c r="T105" s="72"/>
      <c r="AT105" s="17" t="s">
        <v>261</v>
      </c>
      <c r="AU105" s="17" t="s">
        <v>211</v>
      </c>
    </row>
    <row r="106" spans="2:65" s="11" customFormat="1">
      <c r="B106" s="194"/>
      <c r="C106" s="195"/>
      <c r="D106" s="192" t="s">
        <v>277</v>
      </c>
      <c r="E106" s="205" t="s">
        <v>151</v>
      </c>
      <c r="F106" s="206" t="s">
        <v>290</v>
      </c>
      <c r="G106" s="195"/>
      <c r="H106" s="207">
        <v>3486.82</v>
      </c>
      <c r="I106" s="199"/>
      <c r="J106" s="195"/>
      <c r="K106" s="195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277</v>
      </c>
      <c r="AU106" s="204" t="s">
        <v>211</v>
      </c>
      <c r="AV106" s="11" t="s">
        <v>211</v>
      </c>
      <c r="AW106" s="11" t="s">
        <v>167</v>
      </c>
      <c r="AX106" s="11" t="s">
        <v>204</v>
      </c>
      <c r="AY106" s="204" t="s">
        <v>252</v>
      </c>
    </row>
    <row r="107" spans="2:65" s="11" customFormat="1">
      <c r="B107" s="194"/>
      <c r="C107" s="195"/>
      <c r="D107" s="190" t="s">
        <v>277</v>
      </c>
      <c r="E107" s="195"/>
      <c r="F107" s="197" t="s">
        <v>296</v>
      </c>
      <c r="G107" s="195"/>
      <c r="H107" s="198">
        <v>1743.41</v>
      </c>
      <c r="I107" s="199"/>
      <c r="J107" s="195"/>
      <c r="K107" s="195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277</v>
      </c>
      <c r="AU107" s="204" t="s">
        <v>211</v>
      </c>
      <c r="AV107" s="11" t="s">
        <v>211</v>
      </c>
      <c r="AW107" s="11" t="s">
        <v>133</v>
      </c>
      <c r="AX107" s="11" t="s">
        <v>152</v>
      </c>
      <c r="AY107" s="204" t="s">
        <v>252</v>
      </c>
    </row>
    <row r="108" spans="2:65" s="1" customFormat="1" ht="22.5" customHeight="1">
      <c r="B108" s="34"/>
      <c r="C108" s="178" t="s">
        <v>297</v>
      </c>
      <c r="D108" s="178" t="s">
        <v>254</v>
      </c>
      <c r="E108" s="179" t="s">
        <v>298</v>
      </c>
      <c r="F108" s="180" t="s">
        <v>299</v>
      </c>
      <c r="G108" s="181" t="s">
        <v>270</v>
      </c>
      <c r="H108" s="182">
        <v>56789.7</v>
      </c>
      <c r="I108" s="183"/>
      <c r="J108" s="184">
        <f>ROUND(I108*H108,2)</f>
        <v>0</v>
      </c>
      <c r="K108" s="180" t="s">
        <v>258</v>
      </c>
      <c r="L108" s="54"/>
      <c r="M108" s="185" t="s">
        <v>151</v>
      </c>
      <c r="N108" s="186" t="s">
        <v>175</v>
      </c>
      <c r="O108" s="35"/>
      <c r="P108" s="187">
        <f>O108*H108</f>
        <v>0</v>
      </c>
      <c r="Q108" s="187">
        <v>0</v>
      </c>
      <c r="R108" s="187">
        <f>Q108*H108</f>
        <v>0</v>
      </c>
      <c r="S108" s="187">
        <v>0</v>
      </c>
      <c r="T108" s="188">
        <f>S108*H108</f>
        <v>0</v>
      </c>
      <c r="AR108" s="17" t="s">
        <v>259</v>
      </c>
      <c r="AT108" s="17" t="s">
        <v>254</v>
      </c>
      <c r="AU108" s="17" t="s">
        <v>211</v>
      </c>
      <c r="AY108" s="17" t="s">
        <v>252</v>
      </c>
      <c r="BE108" s="189">
        <f>IF(N108="základní",J108,0)</f>
        <v>0</v>
      </c>
      <c r="BF108" s="189">
        <f>IF(N108="snížená",J108,0)</f>
        <v>0</v>
      </c>
      <c r="BG108" s="189">
        <f>IF(N108="zákl. přenesená",J108,0)</f>
        <v>0</v>
      </c>
      <c r="BH108" s="189">
        <f>IF(N108="sníž. přenesená",J108,0)</f>
        <v>0</v>
      </c>
      <c r="BI108" s="189">
        <f>IF(N108="nulová",J108,0)</f>
        <v>0</v>
      </c>
      <c r="BJ108" s="17" t="s">
        <v>152</v>
      </c>
      <c r="BK108" s="189">
        <f>ROUND(I108*H108,2)</f>
        <v>0</v>
      </c>
      <c r="BL108" s="17" t="s">
        <v>259</v>
      </c>
      <c r="BM108" s="17" t="s">
        <v>300</v>
      </c>
    </row>
    <row r="109" spans="2:65" s="1" customFormat="1" ht="27">
      <c r="B109" s="34"/>
      <c r="C109" s="56"/>
      <c r="D109" s="192" t="s">
        <v>261</v>
      </c>
      <c r="E109" s="56"/>
      <c r="F109" s="193" t="s">
        <v>301</v>
      </c>
      <c r="G109" s="56"/>
      <c r="H109" s="56"/>
      <c r="I109" s="148"/>
      <c r="J109" s="56"/>
      <c r="K109" s="56"/>
      <c r="L109" s="54"/>
      <c r="M109" s="71"/>
      <c r="N109" s="35"/>
      <c r="O109" s="35"/>
      <c r="P109" s="35"/>
      <c r="Q109" s="35"/>
      <c r="R109" s="35"/>
      <c r="S109" s="35"/>
      <c r="T109" s="72"/>
      <c r="AT109" s="17" t="s">
        <v>261</v>
      </c>
      <c r="AU109" s="17" t="s">
        <v>211</v>
      </c>
    </row>
    <row r="110" spans="2:65" s="11" customFormat="1">
      <c r="B110" s="194"/>
      <c r="C110" s="195"/>
      <c r="D110" s="192" t="s">
        <v>277</v>
      </c>
      <c r="E110" s="205" t="s">
        <v>151</v>
      </c>
      <c r="F110" s="206" t="s">
        <v>302</v>
      </c>
      <c r="G110" s="195"/>
      <c r="H110" s="207">
        <v>38300</v>
      </c>
      <c r="I110" s="199"/>
      <c r="J110" s="195"/>
      <c r="K110" s="195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277</v>
      </c>
      <c r="AU110" s="204" t="s">
        <v>211</v>
      </c>
      <c r="AV110" s="11" t="s">
        <v>211</v>
      </c>
      <c r="AW110" s="11" t="s">
        <v>167</v>
      </c>
      <c r="AX110" s="11" t="s">
        <v>204</v>
      </c>
      <c r="AY110" s="204" t="s">
        <v>252</v>
      </c>
    </row>
    <row r="111" spans="2:65" s="11" customFormat="1">
      <c r="B111" s="194"/>
      <c r="C111" s="195"/>
      <c r="D111" s="192" t="s">
        <v>277</v>
      </c>
      <c r="E111" s="205" t="s">
        <v>151</v>
      </c>
      <c r="F111" s="206" t="s">
        <v>303</v>
      </c>
      <c r="G111" s="195"/>
      <c r="H111" s="207">
        <v>11128.7</v>
      </c>
      <c r="I111" s="199"/>
      <c r="J111" s="195"/>
      <c r="K111" s="195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277</v>
      </c>
      <c r="AU111" s="204" t="s">
        <v>211</v>
      </c>
      <c r="AV111" s="11" t="s">
        <v>211</v>
      </c>
      <c r="AW111" s="11" t="s">
        <v>167</v>
      </c>
      <c r="AX111" s="11" t="s">
        <v>204</v>
      </c>
      <c r="AY111" s="204" t="s">
        <v>252</v>
      </c>
    </row>
    <row r="112" spans="2:65" s="11" customFormat="1">
      <c r="B112" s="194"/>
      <c r="C112" s="195"/>
      <c r="D112" s="190" t="s">
        <v>277</v>
      </c>
      <c r="E112" s="196" t="s">
        <v>151</v>
      </c>
      <c r="F112" s="197" t="s">
        <v>304</v>
      </c>
      <c r="G112" s="195"/>
      <c r="H112" s="198">
        <v>7361</v>
      </c>
      <c r="I112" s="199"/>
      <c r="J112" s="195"/>
      <c r="K112" s="195"/>
      <c r="L112" s="200"/>
      <c r="M112" s="201"/>
      <c r="N112" s="202"/>
      <c r="O112" s="202"/>
      <c r="P112" s="202"/>
      <c r="Q112" s="202"/>
      <c r="R112" s="202"/>
      <c r="S112" s="202"/>
      <c r="T112" s="203"/>
      <c r="AT112" s="204" t="s">
        <v>277</v>
      </c>
      <c r="AU112" s="204" t="s">
        <v>211</v>
      </c>
      <c r="AV112" s="11" t="s">
        <v>211</v>
      </c>
      <c r="AW112" s="11" t="s">
        <v>167</v>
      </c>
      <c r="AX112" s="11" t="s">
        <v>204</v>
      </c>
      <c r="AY112" s="204" t="s">
        <v>252</v>
      </c>
    </row>
    <row r="113" spans="2:65" s="1" customFormat="1" ht="22.5" customHeight="1">
      <c r="B113" s="34"/>
      <c r="C113" s="178" t="s">
        <v>305</v>
      </c>
      <c r="D113" s="178" t="s">
        <v>254</v>
      </c>
      <c r="E113" s="179" t="s">
        <v>306</v>
      </c>
      <c r="F113" s="180" t="s">
        <v>307</v>
      </c>
      <c r="G113" s="181" t="s">
        <v>270</v>
      </c>
      <c r="H113" s="182">
        <v>45431.288</v>
      </c>
      <c r="I113" s="183"/>
      <c r="J113" s="184">
        <f>ROUND(I113*H113,2)</f>
        <v>0</v>
      </c>
      <c r="K113" s="180" t="s">
        <v>258</v>
      </c>
      <c r="L113" s="54"/>
      <c r="M113" s="185" t="s">
        <v>151</v>
      </c>
      <c r="N113" s="186" t="s">
        <v>175</v>
      </c>
      <c r="O113" s="35"/>
      <c r="P113" s="187">
        <f>O113*H113</f>
        <v>0</v>
      </c>
      <c r="Q113" s="187">
        <v>0</v>
      </c>
      <c r="R113" s="187">
        <f>Q113*H113</f>
        <v>0</v>
      </c>
      <c r="S113" s="187">
        <v>0</v>
      </c>
      <c r="T113" s="188">
        <f>S113*H113</f>
        <v>0</v>
      </c>
      <c r="AR113" s="17" t="s">
        <v>259</v>
      </c>
      <c r="AT113" s="17" t="s">
        <v>254</v>
      </c>
      <c r="AU113" s="17" t="s">
        <v>211</v>
      </c>
      <c r="AY113" s="17" t="s">
        <v>252</v>
      </c>
      <c r="BE113" s="189">
        <f>IF(N113="základní",J113,0)</f>
        <v>0</v>
      </c>
      <c r="BF113" s="189">
        <f>IF(N113="snížená",J113,0)</f>
        <v>0</v>
      </c>
      <c r="BG113" s="189">
        <f>IF(N113="zákl. přenesená",J113,0)</f>
        <v>0</v>
      </c>
      <c r="BH113" s="189">
        <f>IF(N113="sníž. přenesená",J113,0)</f>
        <v>0</v>
      </c>
      <c r="BI113" s="189">
        <f>IF(N113="nulová",J113,0)</f>
        <v>0</v>
      </c>
      <c r="BJ113" s="17" t="s">
        <v>152</v>
      </c>
      <c r="BK113" s="189">
        <f>ROUND(I113*H113,2)</f>
        <v>0</v>
      </c>
      <c r="BL113" s="17" t="s">
        <v>259</v>
      </c>
      <c r="BM113" s="17" t="s">
        <v>308</v>
      </c>
    </row>
    <row r="114" spans="2:65" s="1" customFormat="1" ht="40.5">
      <c r="B114" s="34"/>
      <c r="C114" s="56"/>
      <c r="D114" s="192" t="s">
        <v>261</v>
      </c>
      <c r="E114" s="56"/>
      <c r="F114" s="193" t="s">
        <v>309</v>
      </c>
      <c r="G114" s="56"/>
      <c r="H114" s="56"/>
      <c r="I114" s="148"/>
      <c r="J114" s="56"/>
      <c r="K114" s="56"/>
      <c r="L114" s="54"/>
      <c r="M114" s="71"/>
      <c r="N114" s="35"/>
      <c r="O114" s="35"/>
      <c r="P114" s="35"/>
      <c r="Q114" s="35"/>
      <c r="R114" s="35"/>
      <c r="S114" s="35"/>
      <c r="T114" s="72"/>
      <c r="AT114" s="17" t="s">
        <v>261</v>
      </c>
      <c r="AU114" s="17" t="s">
        <v>211</v>
      </c>
    </row>
    <row r="115" spans="2:65" s="11" customFormat="1">
      <c r="B115" s="194"/>
      <c r="C115" s="195"/>
      <c r="D115" s="190" t="s">
        <v>277</v>
      </c>
      <c r="E115" s="195"/>
      <c r="F115" s="197" t="s">
        <v>310</v>
      </c>
      <c r="G115" s="195"/>
      <c r="H115" s="198">
        <v>45431.288</v>
      </c>
      <c r="I115" s="199"/>
      <c r="J115" s="195"/>
      <c r="K115" s="195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277</v>
      </c>
      <c r="AU115" s="204" t="s">
        <v>211</v>
      </c>
      <c r="AV115" s="11" t="s">
        <v>211</v>
      </c>
      <c r="AW115" s="11" t="s">
        <v>133</v>
      </c>
      <c r="AX115" s="11" t="s">
        <v>152</v>
      </c>
      <c r="AY115" s="204" t="s">
        <v>252</v>
      </c>
    </row>
    <row r="116" spans="2:65" s="1" customFormat="1" ht="22.5" customHeight="1">
      <c r="B116" s="34"/>
      <c r="C116" s="178" t="s">
        <v>157</v>
      </c>
      <c r="D116" s="178" t="s">
        <v>254</v>
      </c>
      <c r="E116" s="179" t="s">
        <v>311</v>
      </c>
      <c r="F116" s="180" t="s">
        <v>312</v>
      </c>
      <c r="G116" s="181" t="s">
        <v>270</v>
      </c>
      <c r="H116" s="182">
        <v>610.4</v>
      </c>
      <c r="I116" s="183"/>
      <c r="J116" s="184">
        <f>ROUND(I116*H116,2)</f>
        <v>0</v>
      </c>
      <c r="K116" s="180" t="s">
        <v>258</v>
      </c>
      <c r="L116" s="54"/>
      <c r="M116" s="185" t="s">
        <v>151</v>
      </c>
      <c r="N116" s="186" t="s">
        <v>175</v>
      </c>
      <c r="O116" s="35"/>
      <c r="P116" s="187">
        <f>O116*H116</f>
        <v>0</v>
      </c>
      <c r="Q116" s="187">
        <v>0</v>
      </c>
      <c r="R116" s="187">
        <f>Q116*H116</f>
        <v>0</v>
      </c>
      <c r="S116" s="187">
        <v>0</v>
      </c>
      <c r="T116" s="188">
        <f>S116*H116</f>
        <v>0</v>
      </c>
      <c r="AR116" s="17" t="s">
        <v>259</v>
      </c>
      <c r="AT116" s="17" t="s">
        <v>254</v>
      </c>
      <c r="AU116" s="17" t="s">
        <v>211</v>
      </c>
      <c r="AY116" s="17" t="s">
        <v>252</v>
      </c>
      <c r="BE116" s="189">
        <f>IF(N116="základní",J116,0)</f>
        <v>0</v>
      </c>
      <c r="BF116" s="189">
        <f>IF(N116="snížená",J116,0)</f>
        <v>0</v>
      </c>
      <c r="BG116" s="189">
        <f>IF(N116="zákl. přenesená",J116,0)</f>
        <v>0</v>
      </c>
      <c r="BH116" s="189">
        <f>IF(N116="sníž. přenesená",J116,0)</f>
        <v>0</v>
      </c>
      <c r="BI116" s="189">
        <f>IF(N116="nulová",J116,0)</f>
        <v>0</v>
      </c>
      <c r="BJ116" s="17" t="s">
        <v>152</v>
      </c>
      <c r="BK116" s="189">
        <f>ROUND(I116*H116,2)</f>
        <v>0</v>
      </c>
      <c r="BL116" s="17" t="s">
        <v>259</v>
      </c>
      <c r="BM116" s="17" t="s">
        <v>313</v>
      </c>
    </row>
    <row r="117" spans="2:65" s="1" customFormat="1" ht="27">
      <c r="B117" s="34"/>
      <c r="C117" s="56"/>
      <c r="D117" s="192" t="s">
        <v>261</v>
      </c>
      <c r="E117" s="56"/>
      <c r="F117" s="193" t="s">
        <v>314</v>
      </c>
      <c r="G117" s="56"/>
      <c r="H117" s="56"/>
      <c r="I117" s="148"/>
      <c r="J117" s="56"/>
      <c r="K117" s="56"/>
      <c r="L117" s="54"/>
      <c r="M117" s="71"/>
      <c r="N117" s="35"/>
      <c r="O117" s="35"/>
      <c r="P117" s="35"/>
      <c r="Q117" s="35"/>
      <c r="R117" s="35"/>
      <c r="S117" s="35"/>
      <c r="T117" s="72"/>
      <c r="AT117" s="17" t="s">
        <v>261</v>
      </c>
      <c r="AU117" s="17" t="s">
        <v>211</v>
      </c>
    </row>
    <row r="118" spans="2:65" s="11" customFormat="1">
      <c r="B118" s="194"/>
      <c r="C118" s="195"/>
      <c r="D118" s="190" t="s">
        <v>277</v>
      </c>
      <c r="E118" s="196" t="s">
        <v>151</v>
      </c>
      <c r="F118" s="197" t="s">
        <v>315</v>
      </c>
      <c r="G118" s="195"/>
      <c r="H118" s="198">
        <v>610.4</v>
      </c>
      <c r="I118" s="199"/>
      <c r="J118" s="195"/>
      <c r="K118" s="195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277</v>
      </c>
      <c r="AU118" s="204" t="s">
        <v>211</v>
      </c>
      <c r="AV118" s="11" t="s">
        <v>211</v>
      </c>
      <c r="AW118" s="11" t="s">
        <v>167</v>
      </c>
      <c r="AX118" s="11" t="s">
        <v>204</v>
      </c>
      <c r="AY118" s="204" t="s">
        <v>252</v>
      </c>
    </row>
    <row r="119" spans="2:65" s="1" customFormat="1" ht="22.5" customHeight="1">
      <c r="B119" s="34"/>
      <c r="C119" s="178" t="s">
        <v>316</v>
      </c>
      <c r="D119" s="178" t="s">
        <v>254</v>
      </c>
      <c r="E119" s="179" t="s">
        <v>317</v>
      </c>
      <c r="F119" s="180" t="s">
        <v>318</v>
      </c>
      <c r="G119" s="181" t="s">
        <v>270</v>
      </c>
      <c r="H119" s="182">
        <v>305.2</v>
      </c>
      <c r="I119" s="183"/>
      <c r="J119" s="184">
        <f>ROUND(I119*H119,2)</f>
        <v>0</v>
      </c>
      <c r="K119" s="180" t="s">
        <v>258</v>
      </c>
      <c r="L119" s="54"/>
      <c r="M119" s="185" t="s">
        <v>151</v>
      </c>
      <c r="N119" s="186" t="s">
        <v>175</v>
      </c>
      <c r="O119" s="35"/>
      <c r="P119" s="187">
        <f>O119*H119</f>
        <v>0</v>
      </c>
      <c r="Q119" s="187">
        <v>0</v>
      </c>
      <c r="R119" s="187">
        <f>Q119*H119</f>
        <v>0</v>
      </c>
      <c r="S119" s="187">
        <v>0</v>
      </c>
      <c r="T119" s="188">
        <f>S119*H119</f>
        <v>0</v>
      </c>
      <c r="AR119" s="17" t="s">
        <v>259</v>
      </c>
      <c r="AT119" s="17" t="s">
        <v>254</v>
      </c>
      <c r="AU119" s="17" t="s">
        <v>211</v>
      </c>
      <c r="AY119" s="17" t="s">
        <v>252</v>
      </c>
      <c r="BE119" s="189">
        <f>IF(N119="základní",J119,0)</f>
        <v>0</v>
      </c>
      <c r="BF119" s="189">
        <f>IF(N119="snížená",J119,0)</f>
        <v>0</v>
      </c>
      <c r="BG119" s="189">
        <f>IF(N119="zákl. přenesená",J119,0)</f>
        <v>0</v>
      </c>
      <c r="BH119" s="189">
        <f>IF(N119="sníž. přenesená",J119,0)</f>
        <v>0</v>
      </c>
      <c r="BI119" s="189">
        <f>IF(N119="nulová",J119,0)</f>
        <v>0</v>
      </c>
      <c r="BJ119" s="17" t="s">
        <v>152</v>
      </c>
      <c r="BK119" s="189">
        <f>ROUND(I119*H119,2)</f>
        <v>0</v>
      </c>
      <c r="BL119" s="17" t="s">
        <v>259</v>
      </c>
      <c r="BM119" s="17" t="s">
        <v>319</v>
      </c>
    </row>
    <row r="120" spans="2:65" s="1" customFormat="1" ht="27">
      <c r="B120" s="34"/>
      <c r="C120" s="56"/>
      <c r="D120" s="192" t="s">
        <v>261</v>
      </c>
      <c r="E120" s="56"/>
      <c r="F120" s="193" t="s">
        <v>320</v>
      </c>
      <c r="G120" s="56"/>
      <c r="H120" s="56"/>
      <c r="I120" s="148"/>
      <c r="J120" s="56"/>
      <c r="K120" s="56"/>
      <c r="L120" s="54"/>
      <c r="M120" s="71"/>
      <c r="N120" s="35"/>
      <c r="O120" s="35"/>
      <c r="P120" s="35"/>
      <c r="Q120" s="35"/>
      <c r="R120" s="35"/>
      <c r="S120" s="35"/>
      <c r="T120" s="72"/>
      <c r="AT120" s="17" t="s">
        <v>261</v>
      </c>
      <c r="AU120" s="17" t="s">
        <v>211</v>
      </c>
    </row>
    <row r="121" spans="2:65" s="11" customFormat="1">
      <c r="B121" s="194"/>
      <c r="C121" s="195"/>
      <c r="D121" s="192" t="s">
        <v>277</v>
      </c>
      <c r="E121" s="205" t="s">
        <v>151</v>
      </c>
      <c r="F121" s="206" t="s">
        <v>321</v>
      </c>
      <c r="G121" s="195"/>
      <c r="H121" s="207">
        <v>610.4</v>
      </c>
      <c r="I121" s="199"/>
      <c r="J121" s="195"/>
      <c r="K121" s="195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277</v>
      </c>
      <c r="AU121" s="204" t="s">
        <v>211</v>
      </c>
      <c r="AV121" s="11" t="s">
        <v>211</v>
      </c>
      <c r="AW121" s="11" t="s">
        <v>167</v>
      </c>
      <c r="AX121" s="11" t="s">
        <v>204</v>
      </c>
      <c r="AY121" s="204" t="s">
        <v>252</v>
      </c>
    </row>
    <row r="122" spans="2:65" s="11" customFormat="1">
      <c r="B122" s="194"/>
      <c r="C122" s="195"/>
      <c r="D122" s="190" t="s">
        <v>277</v>
      </c>
      <c r="E122" s="195"/>
      <c r="F122" s="197" t="s">
        <v>322</v>
      </c>
      <c r="G122" s="195"/>
      <c r="H122" s="198">
        <v>305.2</v>
      </c>
      <c r="I122" s="199"/>
      <c r="J122" s="195"/>
      <c r="K122" s="195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277</v>
      </c>
      <c r="AU122" s="204" t="s">
        <v>211</v>
      </c>
      <c r="AV122" s="11" t="s">
        <v>211</v>
      </c>
      <c r="AW122" s="11" t="s">
        <v>133</v>
      </c>
      <c r="AX122" s="11" t="s">
        <v>152</v>
      </c>
      <c r="AY122" s="204" t="s">
        <v>252</v>
      </c>
    </row>
    <row r="123" spans="2:65" s="1" customFormat="1" ht="22.5" customHeight="1">
      <c r="B123" s="34"/>
      <c r="C123" s="178" t="s">
        <v>323</v>
      </c>
      <c r="D123" s="178" t="s">
        <v>254</v>
      </c>
      <c r="E123" s="179" t="s">
        <v>324</v>
      </c>
      <c r="F123" s="180" t="s">
        <v>325</v>
      </c>
      <c r="G123" s="181" t="s">
        <v>270</v>
      </c>
      <c r="H123" s="182">
        <v>267.94799999999998</v>
      </c>
      <c r="I123" s="183"/>
      <c r="J123" s="184">
        <f>ROUND(I123*H123,2)</f>
        <v>0</v>
      </c>
      <c r="K123" s="180" t="s">
        <v>258</v>
      </c>
      <c r="L123" s="54"/>
      <c r="M123" s="185" t="s">
        <v>151</v>
      </c>
      <c r="N123" s="186" t="s">
        <v>175</v>
      </c>
      <c r="O123" s="35"/>
      <c r="P123" s="187">
        <f>O123*H123</f>
        <v>0</v>
      </c>
      <c r="Q123" s="187">
        <v>0</v>
      </c>
      <c r="R123" s="187">
        <f>Q123*H123</f>
        <v>0</v>
      </c>
      <c r="S123" s="187">
        <v>0</v>
      </c>
      <c r="T123" s="188">
        <f>S123*H123</f>
        <v>0</v>
      </c>
      <c r="AR123" s="17" t="s">
        <v>259</v>
      </c>
      <c r="AT123" s="17" t="s">
        <v>254</v>
      </c>
      <c r="AU123" s="17" t="s">
        <v>211</v>
      </c>
      <c r="AY123" s="17" t="s">
        <v>252</v>
      </c>
      <c r="BE123" s="189">
        <f>IF(N123="základní",J123,0)</f>
        <v>0</v>
      </c>
      <c r="BF123" s="189">
        <f>IF(N123="snížená",J123,0)</f>
        <v>0</v>
      </c>
      <c r="BG123" s="189">
        <f>IF(N123="zákl. přenesená",J123,0)</f>
        <v>0</v>
      </c>
      <c r="BH123" s="189">
        <f>IF(N123="sníž. přenesená",J123,0)</f>
        <v>0</v>
      </c>
      <c r="BI123" s="189">
        <f>IF(N123="nulová",J123,0)</f>
        <v>0</v>
      </c>
      <c r="BJ123" s="17" t="s">
        <v>152</v>
      </c>
      <c r="BK123" s="189">
        <f>ROUND(I123*H123,2)</f>
        <v>0</v>
      </c>
      <c r="BL123" s="17" t="s">
        <v>259</v>
      </c>
      <c r="BM123" s="17" t="s">
        <v>326</v>
      </c>
    </row>
    <row r="124" spans="2:65" s="1" customFormat="1" ht="27">
      <c r="B124" s="34"/>
      <c r="C124" s="56"/>
      <c r="D124" s="192" t="s">
        <v>261</v>
      </c>
      <c r="E124" s="56"/>
      <c r="F124" s="193" t="s">
        <v>327</v>
      </c>
      <c r="G124" s="56"/>
      <c r="H124" s="56"/>
      <c r="I124" s="148"/>
      <c r="J124" s="56"/>
      <c r="K124" s="56"/>
      <c r="L124" s="54"/>
      <c r="M124" s="71"/>
      <c r="N124" s="35"/>
      <c r="O124" s="35"/>
      <c r="P124" s="35"/>
      <c r="Q124" s="35"/>
      <c r="R124" s="35"/>
      <c r="S124" s="35"/>
      <c r="T124" s="72"/>
      <c r="AT124" s="17" t="s">
        <v>261</v>
      </c>
      <c r="AU124" s="17" t="s">
        <v>211</v>
      </c>
    </row>
    <row r="125" spans="2:65" s="11" customFormat="1">
      <c r="B125" s="194"/>
      <c r="C125" s="195"/>
      <c r="D125" s="190" t="s">
        <v>277</v>
      </c>
      <c r="E125" s="196" t="s">
        <v>151</v>
      </c>
      <c r="F125" s="197" t="s">
        <v>328</v>
      </c>
      <c r="G125" s="195"/>
      <c r="H125" s="198">
        <v>267.94799999999998</v>
      </c>
      <c r="I125" s="199"/>
      <c r="J125" s="195"/>
      <c r="K125" s="195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277</v>
      </c>
      <c r="AU125" s="204" t="s">
        <v>211</v>
      </c>
      <c r="AV125" s="11" t="s">
        <v>211</v>
      </c>
      <c r="AW125" s="11" t="s">
        <v>167</v>
      </c>
      <c r="AX125" s="11" t="s">
        <v>204</v>
      </c>
      <c r="AY125" s="204" t="s">
        <v>252</v>
      </c>
    </row>
    <row r="126" spans="2:65" s="1" customFormat="1" ht="22.5" customHeight="1">
      <c r="B126" s="34"/>
      <c r="C126" s="178" t="s">
        <v>329</v>
      </c>
      <c r="D126" s="178" t="s">
        <v>254</v>
      </c>
      <c r="E126" s="179" t="s">
        <v>330</v>
      </c>
      <c r="F126" s="180" t="s">
        <v>331</v>
      </c>
      <c r="G126" s="181" t="s">
        <v>270</v>
      </c>
      <c r="H126" s="182">
        <v>172.71899999999999</v>
      </c>
      <c r="I126" s="183"/>
      <c r="J126" s="184">
        <f>ROUND(I126*H126,2)</f>
        <v>0</v>
      </c>
      <c r="K126" s="180" t="s">
        <v>258</v>
      </c>
      <c r="L126" s="54"/>
      <c r="M126" s="185" t="s">
        <v>151</v>
      </c>
      <c r="N126" s="186" t="s">
        <v>175</v>
      </c>
      <c r="O126" s="35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AR126" s="17" t="s">
        <v>259</v>
      </c>
      <c r="AT126" s="17" t="s">
        <v>254</v>
      </c>
      <c r="AU126" s="17" t="s">
        <v>211</v>
      </c>
      <c r="AY126" s="17" t="s">
        <v>252</v>
      </c>
      <c r="BE126" s="189">
        <f>IF(N126="základní",J126,0)</f>
        <v>0</v>
      </c>
      <c r="BF126" s="189">
        <f>IF(N126="snížená",J126,0)</f>
        <v>0</v>
      </c>
      <c r="BG126" s="189">
        <f>IF(N126="zákl. přenesená",J126,0)</f>
        <v>0</v>
      </c>
      <c r="BH126" s="189">
        <f>IF(N126="sníž. přenesená",J126,0)</f>
        <v>0</v>
      </c>
      <c r="BI126" s="189">
        <f>IF(N126="nulová",J126,0)</f>
        <v>0</v>
      </c>
      <c r="BJ126" s="17" t="s">
        <v>152</v>
      </c>
      <c r="BK126" s="189">
        <f>ROUND(I126*H126,2)</f>
        <v>0</v>
      </c>
      <c r="BL126" s="17" t="s">
        <v>259</v>
      </c>
      <c r="BM126" s="17" t="s">
        <v>332</v>
      </c>
    </row>
    <row r="127" spans="2:65" s="1" customFormat="1" ht="27">
      <c r="B127" s="34"/>
      <c r="C127" s="56"/>
      <c r="D127" s="192" t="s">
        <v>261</v>
      </c>
      <c r="E127" s="56"/>
      <c r="F127" s="193" t="s">
        <v>333</v>
      </c>
      <c r="G127" s="56"/>
      <c r="H127" s="56"/>
      <c r="I127" s="148"/>
      <c r="J127" s="56"/>
      <c r="K127" s="56"/>
      <c r="L127" s="54"/>
      <c r="M127" s="71"/>
      <c r="N127" s="35"/>
      <c r="O127" s="35"/>
      <c r="P127" s="35"/>
      <c r="Q127" s="35"/>
      <c r="R127" s="35"/>
      <c r="S127" s="35"/>
      <c r="T127" s="72"/>
      <c r="AT127" s="17" t="s">
        <v>261</v>
      </c>
      <c r="AU127" s="17" t="s">
        <v>211</v>
      </c>
    </row>
    <row r="128" spans="2:65" s="11" customFormat="1">
      <c r="B128" s="194"/>
      <c r="C128" s="195"/>
      <c r="D128" s="190" t="s">
        <v>277</v>
      </c>
      <c r="E128" s="195"/>
      <c r="F128" s="197" t="s">
        <v>334</v>
      </c>
      <c r="G128" s="195"/>
      <c r="H128" s="198">
        <v>172.71899999999999</v>
      </c>
      <c r="I128" s="199"/>
      <c r="J128" s="195"/>
      <c r="K128" s="195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277</v>
      </c>
      <c r="AU128" s="204" t="s">
        <v>211</v>
      </c>
      <c r="AV128" s="11" t="s">
        <v>211</v>
      </c>
      <c r="AW128" s="11" t="s">
        <v>133</v>
      </c>
      <c r="AX128" s="11" t="s">
        <v>152</v>
      </c>
      <c r="AY128" s="204" t="s">
        <v>252</v>
      </c>
    </row>
    <row r="129" spans="2:65" s="1" customFormat="1" ht="22.5" customHeight="1">
      <c r="B129" s="34"/>
      <c r="C129" s="178" t="s">
        <v>335</v>
      </c>
      <c r="D129" s="178" t="s">
        <v>254</v>
      </c>
      <c r="E129" s="179" t="s">
        <v>336</v>
      </c>
      <c r="F129" s="180" t="s">
        <v>337</v>
      </c>
      <c r="G129" s="181" t="s">
        <v>270</v>
      </c>
      <c r="H129" s="182">
        <v>1918</v>
      </c>
      <c r="I129" s="183"/>
      <c r="J129" s="184">
        <f>ROUND(I129*H129,2)</f>
        <v>0</v>
      </c>
      <c r="K129" s="180" t="s">
        <v>258</v>
      </c>
      <c r="L129" s="54"/>
      <c r="M129" s="185" t="s">
        <v>151</v>
      </c>
      <c r="N129" s="186" t="s">
        <v>175</v>
      </c>
      <c r="O129" s="35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AR129" s="17" t="s">
        <v>259</v>
      </c>
      <c r="AT129" s="17" t="s">
        <v>254</v>
      </c>
      <c r="AU129" s="17" t="s">
        <v>211</v>
      </c>
      <c r="AY129" s="17" t="s">
        <v>252</v>
      </c>
      <c r="BE129" s="189">
        <f>IF(N129="základní",J129,0)</f>
        <v>0</v>
      </c>
      <c r="BF129" s="189">
        <f>IF(N129="snížená",J129,0)</f>
        <v>0</v>
      </c>
      <c r="BG129" s="189">
        <f>IF(N129="zákl. přenesená",J129,0)</f>
        <v>0</v>
      </c>
      <c r="BH129" s="189">
        <f>IF(N129="sníž. přenesená",J129,0)</f>
        <v>0</v>
      </c>
      <c r="BI129" s="189">
        <f>IF(N129="nulová",J129,0)</f>
        <v>0</v>
      </c>
      <c r="BJ129" s="17" t="s">
        <v>152</v>
      </c>
      <c r="BK129" s="189">
        <f>ROUND(I129*H129,2)</f>
        <v>0</v>
      </c>
      <c r="BL129" s="17" t="s">
        <v>259</v>
      </c>
      <c r="BM129" s="17" t="s">
        <v>338</v>
      </c>
    </row>
    <row r="130" spans="2:65" s="1" customFormat="1" ht="40.5">
      <c r="B130" s="34"/>
      <c r="C130" s="56"/>
      <c r="D130" s="192" t="s">
        <v>261</v>
      </c>
      <c r="E130" s="56"/>
      <c r="F130" s="193" t="s">
        <v>339</v>
      </c>
      <c r="G130" s="56"/>
      <c r="H130" s="56"/>
      <c r="I130" s="148"/>
      <c r="J130" s="56"/>
      <c r="K130" s="56"/>
      <c r="L130" s="54"/>
      <c r="M130" s="71"/>
      <c r="N130" s="35"/>
      <c r="O130" s="35"/>
      <c r="P130" s="35"/>
      <c r="Q130" s="35"/>
      <c r="R130" s="35"/>
      <c r="S130" s="35"/>
      <c r="T130" s="72"/>
      <c r="AT130" s="17" t="s">
        <v>261</v>
      </c>
      <c r="AU130" s="17" t="s">
        <v>211</v>
      </c>
    </row>
    <row r="131" spans="2:65" s="11" customFormat="1">
      <c r="B131" s="194"/>
      <c r="C131" s="195"/>
      <c r="D131" s="190" t="s">
        <v>277</v>
      </c>
      <c r="E131" s="196" t="s">
        <v>151</v>
      </c>
      <c r="F131" s="197" t="s">
        <v>340</v>
      </c>
      <c r="G131" s="195"/>
      <c r="H131" s="198">
        <v>1918</v>
      </c>
      <c r="I131" s="199"/>
      <c r="J131" s="195"/>
      <c r="K131" s="195"/>
      <c r="L131" s="200"/>
      <c r="M131" s="201"/>
      <c r="N131" s="202"/>
      <c r="O131" s="202"/>
      <c r="P131" s="202"/>
      <c r="Q131" s="202"/>
      <c r="R131" s="202"/>
      <c r="S131" s="202"/>
      <c r="T131" s="203"/>
      <c r="AT131" s="204" t="s">
        <v>277</v>
      </c>
      <c r="AU131" s="204" t="s">
        <v>211</v>
      </c>
      <c r="AV131" s="11" t="s">
        <v>211</v>
      </c>
      <c r="AW131" s="11" t="s">
        <v>167</v>
      </c>
      <c r="AX131" s="11" t="s">
        <v>204</v>
      </c>
      <c r="AY131" s="204" t="s">
        <v>252</v>
      </c>
    </row>
    <row r="132" spans="2:65" s="1" customFormat="1" ht="22.5" customHeight="1">
      <c r="B132" s="34"/>
      <c r="C132" s="178" t="s">
        <v>137</v>
      </c>
      <c r="D132" s="178" t="s">
        <v>254</v>
      </c>
      <c r="E132" s="179" t="s">
        <v>341</v>
      </c>
      <c r="F132" s="180" t="s">
        <v>342</v>
      </c>
      <c r="G132" s="181" t="s">
        <v>270</v>
      </c>
      <c r="H132" s="182">
        <v>1341.5</v>
      </c>
      <c r="I132" s="183"/>
      <c r="J132" s="184">
        <f>ROUND(I132*H132,2)</f>
        <v>0</v>
      </c>
      <c r="K132" s="180" t="s">
        <v>258</v>
      </c>
      <c r="L132" s="54"/>
      <c r="M132" s="185" t="s">
        <v>151</v>
      </c>
      <c r="N132" s="186" t="s">
        <v>175</v>
      </c>
      <c r="O132" s="35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AR132" s="17" t="s">
        <v>259</v>
      </c>
      <c r="AT132" s="17" t="s">
        <v>254</v>
      </c>
      <c r="AU132" s="17" t="s">
        <v>211</v>
      </c>
      <c r="AY132" s="17" t="s">
        <v>252</v>
      </c>
      <c r="BE132" s="189">
        <f>IF(N132="základní",J132,0)</f>
        <v>0</v>
      </c>
      <c r="BF132" s="189">
        <f>IF(N132="snížená",J132,0)</f>
        <v>0</v>
      </c>
      <c r="BG132" s="189">
        <f>IF(N132="zákl. přenesená",J132,0)</f>
        <v>0</v>
      </c>
      <c r="BH132" s="189">
        <f>IF(N132="sníž. přenesená",J132,0)</f>
        <v>0</v>
      </c>
      <c r="BI132" s="189">
        <f>IF(N132="nulová",J132,0)</f>
        <v>0</v>
      </c>
      <c r="BJ132" s="17" t="s">
        <v>152</v>
      </c>
      <c r="BK132" s="189">
        <f>ROUND(I132*H132,2)</f>
        <v>0</v>
      </c>
      <c r="BL132" s="17" t="s">
        <v>259</v>
      </c>
      <c r="BM132" s="17" t="s">
        <v>343</v>
      </c>
    </row>
    <row r="133" spans="2:65" s="1" customFormat="1" ht="40.5">
      <c r="B133" s="34"/>
      <c r="C133" s="56"/>
      <c r="D133" s="192" t="s">
        <v>261</v>
      </c>
      <c r="E133" s="56"/>
      <c r="F133" s="193" t="s">
        <v>344</v>
      </c>
      <c r="G133" s="56"/>
      <c r="H133" s="56"/>
      <c r="I133" s="148"/>
      <c r="J133" s="56"/>
      <c r="K133" s="56"/>
      <c r="L133" s="54"/>
      <c r="M133" s="71"/>
      <c r="N133" s="35"/>
      <c r="O133" s="35"/>
      <c r="P133" s="35"/>
      <c r="Q133" s="35"/>
      <c r="R133" s="35"/>
      <c r="S133" s="35"/>
      <c r="T133" s="72"/>
      <c r="AT133" s="17" t="s">
        <v>261</v>
      </c>
      <c r="AU133" s="17" t="s">
        <v>211</v>
      </c>
    </row>
    <row r="134" spans="2:65" s="11" customFormat="1">
      <c r="B134" s="194"/>
      <c r="C134" s="195"/>
      <c r="D134" s="190" t="s">
        <v>277</v>
      </c>
      <c r="E134" s="196" t="s">
        <v>151</v>
      </c>
      <c r="F134" s="197" t="s">
        <v>345</v>
      </c>
      <c r="G134" s="195"/>
      <c r="H134" s="198">
        <v>1341.5</v>
      </c>
      <c r="I134" s="199"/>
      <c r="J134" s="195"/>
      <c r="K134" s="195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277</v>
      </c>
      <c r="AU134" s="204" t="s">
        <v>211</v>
      </c>
      <c r="AV134" s="11" t="s">
        <v>211</v>
      </c>
      <c r="AW134" s="11" t="s">
        <v>167</v>
      </c>
      <c r="AX134" s="11" t="s">
        <v>204</v>
      </c>
      <c r="AY134" s="204" t="s">
        <v>252</v>
      </c>
    </row>
    <row r="135" spans="2:65" s="1" customFormat="1" ht="22.5" customHeight="1">
      <c r="B135" s="34"/>
      <c r="C135" s="178" t="s">
        <v>346</v>
      </c>
      <c r="D135" s="178" t="s">
        <v>254</v>
      </c>
      <c r="E135" s="179" t="s">
        <v>347</v>
      </c>
      <c r="F135" s="180" t="s">
        <v>348</v>
      </c>
      <c r="G135" s="181" t="s">
        <v>270</v>
      </c>
      <c r="H135" s="182">
        <v>57401</v>
      </c>
      <c r="I135" s="183"/>
      <c r="J135" s="184">
        <f>ROUND(I135*H135,2)</f>
        <v>0</v>
      </c>
      <c r="K135" s="180" t="s">
        <v>258</v>
      </c>
      <c r="L135" s="54"/>
      <c r="M135" s="185" t="s">
        <v>151</v>
      </c>
      <c r="N135" s="186" t="s">
        <v>175</v>
      </c>
      <c r="O135" s="35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AR135" s="17" t="s">
        <v>259</v>
      </c>
      <c r="AT135" s="17" t="s">
        <v>254</v>
      </c>
      <c r="AU135" s="17" t="s">
        <v>211</v>
      </c>
      <c r="AY135" s="17" t="s">
        <v>252</v>
      </c>
      <c r="BE135" s="189">
        <f>IF(N135="základní",J135,0)</f>
        <v>0</v>
      </c>
      <c r="BF135" s="189">
        <f>IF(N135="snížená",J135,0)</f>
        <v>0</v>
      </c>
      <c r="BG135" s="189">
        <f>IF(N135="zákl. přenesená",J135,0)</f>
        <v>0</v>
      </c>
      <c r="BH135" s="189">
        <f>IF(N135="sníž. přenesená",J135,0)</f>
        <v>0</v>
      </c>
      <c r="BI135" s="189">
        <f>IF(N135="nulová",J135,0)</f>
        <v>0</v>
      </c>
      <c r="BJ135" s="17" t="s">
        <v>152</v>
      </c>
      <c r="BK135" s="189">
        <f>ROUND(I135*H135,2)</f>
        <v>0</v>
      </c>
      <c r="BL135" s="17" t="s">
        <v>259</v>
      </c>
      <c r="BM135" s="17" t="s">
        <v>349</v>
      </c>
    </row>
    <row r="136" spans="2:65" s="1" customFormat="1" ht="40.5">
      <c r="B136" s="34"/>
      <c r="C136" s="56"/>
      <c r="D136" s="192" t="s">
        <v>261</v>
      </c>
      <c r="E136" s="56"/>
      <c r="F136" s="193" t="s">
        <v>350</v>
      </c>
      <c r="G136" s="56"/>
      <c r="H136" s="56"/>
      <c r="I136" s="148"/>
      <c r="J136" s="56"/>
      <c r="K136" s="56"/>
      <c r="L136" s="54"/>
      <c r="M136" s="71"/>
      <c r="N136" s="35"/>
      <c r="O136" s="35"/>
      <c r="P136" s="35"/>
      <c r="Q136" s="35"/>
      <c r="R136" s="35"/>
      <c r="S136" s="35"/>
      <c r="T136" s="72"/>
      <c r="AT136" s="17" t="s">
        <v>261</v>
      </c>
      <c r="AU136" s="17" t="s">
        <v>211</v>
      </c>
    </row>
    <row r="137" spans="2:65" s="11" customFormat="1">
      <c r="B137" s="194"/>
      <c r="C137" s="195"/>
      <c r="D137" s="192" t="s">
        <v>277</v>
      </c>
      <c r="E137" s="205" t="s">
        <v>151</v>
      </c>
      <c r="F137" s="206" t="s">
        <v>351</v>
      </c>
      <c r="G137" s="195"/>
      <c r="H137" s="207">
        <v>38300</v>
      </c>
      <c r="I137" s="199"/>
      <c r="J137" s="195"/>
      <c r="K137" s="195"/>
      <c r="L137" s="200"/>
      <c r="M137" s="201"/>
      <c r="N137" s="202"/>
      <c r="O137" s="202"/>
      <c r="P137" s="202"/>
      <c r="Q137" s="202"/>
      <c r="R137" s="202"/>
      <c r="S137" s="202"/>
      <c r="T137" s="203"/>
      <c r="AT137" s="204" t="s">
        <v>277</v>
      </c>
      <c r="AU137" s="204" t="s">
        <v>211</v>
      </c>
      <c r="AV137" s="11" t="s">
        <v>211</v>
      </c>
      <c r="AW137" s="11" t="s">
        <v>167</v>
      </c>
      <c r="AX137" s="11" t="s">
        <v>204</v>
      </c>
      <c r="AY137" s="204" t="s">
        <v>252</v>
      </c>
    </row>
    <row r="138" spans="2:65" s="11" customFormat="1">
      <c r="B138" s="194"/>
      <c r="C138" s="195"/>
      <c r="D138" s="192" t="s">
        <v>277</v>
      </c>
      <c r="E138" s="205" t="s">
        <v>151</v>
      </c>
      <c r="F138" s="206" t="s">
        <v>303</v>
      </c>
      <c r="G138" s="195"/>
      <c r="H138" s="207">
        <v>11128.7</v>
      </c>
      <c r="I138" s="199"/>
      <c r="J138" s="195"/>
      <c r="K138" s="195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277</v>
      </c>
      <c r="AU138" s="204" t="s">
        <v>211</v>
      </c>
      <c r="AV138" s="11" t="s">
        <v>211</v>
      </c>
      <c r="AW138" s="11" t="s">
        <v>167</v>
      </c>
      <c r="AX138" s="11" t="s">
        <v>204</v>
      </c>
      <c r="AY138" s="204" t="s">
        <v>252</v>
      </c>
    </row>
    <row r="139" spans="2:65" s="11" customFormat="1">
      <c r="B139" s="194"/>
      <c r="C139" s="195"/>
      <c r="D139" s="192" t="s">
        <v>277</v>
      </c>
      <c r="E139" s="205" t="s">
        <v>151</v>
      </c>
      <c r="F139" s="206" t="s">
        <v>352</v>
      </c>
      <c r="G139" s="195"/>
      <c r="H139" s="207">
        <v>610.4</v>
      </c>
      <c r="I139" s="199"/>
      <c r="J139" s="195"/>
      <c r="K139" s="195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277</v>
      </c>
      <c r="AU139" s="204" t="s">
        <v>211</v>
      </c>
      <c r="AV139" s="11" t="s">
        <v>211</v>
      </c>
      <c r="AW139" s="11" t="s">
        <v>167</v>
      </c>
      <c r="AX139" s="11" t="s">
        <v>204</v>
      </c>
      <c r="AY139" s="204" t="s">
        <v>252</v>
      </c>
    </row>
    <row r="140" spans="2:65" s="11" customFormat="1">
      <c r="B140" s="194"/>
      <c r="C140" s="195"/>
      <c r="D140" s="192" t="s">
        <v>277</v>
      </c>
      <c r="E140" s="205" t="s">
        <v>151</v>
      </c>
      <c r="F140" s="206" t="s">
        <v>353</v>
      </c>
      <c r="G140" s="195"/>
      <c r="H140" s="207">
        <v>7361.9</v>
      </c>
      <c r="I140" s="199"/>
      <c r="J140" s="195"/>
      <c r="K140" s="195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277</v>
      </c>
      <c r="AU140" s="204" t="s">
        <v>211</v>
      </c>
      <c r="AV140" s="11" t="s">
        <v>211</v>
      </c>
      <c r="AW140" s="11" t="s">
        <v>167</v>
      </c>
      <c r="AX140" s="11" t="s">
        <v>204</v>
      </c>
      <c r="AY140" s="204" t="s">
        <v>252</v>
      </c>
    </row>
    <row r="141" spans="2:65" s="12" customFormat="1">
      <c r="B141" s="208"/>
      <c r="C141" s="209"/>
      <c r="D141" s="190" t="s">
        <v>277</v>
      </c>
      <c r="E141" s="210" t="s">
        <v>151</v>
      </c>
      <c r="F141" s="211" t="s">
        <v>354</v>
      </c>
      <c r="G141" s="209"/>
      <c r="H141" s="212">
        <v>57401</v>
      </c>
      <c r="I141" s="213"/>
      <c r="J141" s="209"/>
      <c r="K141" s="209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277</v>
      </c>
      <c r="AU141" s="218" t="s">
        <v>211</v>
      </c>
      <c r="AV141" s="12" t="s">
        <v>259</v>
      </c>
      <c r="AW141" s="12" t="s">
        <v>167</v>
      </c>
      <c r="AX141" s="12" t="s">
        <v>152</v>
      </c>
      <c r="AY141" s="218" t="s">
        <v>252</v>
      </c>
    </row>
    <row r="142" spans="2:65" s="1" customFormat="1" ht="22.5" customHeight="1">
      <c r="B142" s="34"/>
      <c r="C142" s="178" t="s">
        <v>355</v>
      </c>
      <c r="D142" s="178" t="s">
        <v>254</v>
      </c>
      <c r="E142" s="179" t="s">
        <v>356</v>
      </c>
      <c r="F142" s="180" t="s">
        <v>348</v>
      </c>
      <c r="G142" s="181" t="s">
        <v>270</v>
      </c>
      <c r="H142" s="182">
        <v>242.4</v>
      </c>
      <c r="I142" s="183"/>
      <c r="J142" s="184">
        <f>ROUND(I142*H142,2)</f>
        <v>0</v>
      </c>
      <c r="K142" s="180" t="s">
        <v>258</v>
      </c>
      <c r="L142" s="54"/>
      <c r="M142" s="185" t="s">
        <v>151</v>
      </c>
      <c r="N142" s="186" t="s">
        <v>175</v>
      </c>
      <c r="O142" s="35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AR142" s="17" t="s">
        <v>259</v>
      </c>
      <c r="AT142" s="17" t="s">
        <v>254</v>
      </c>
      <c r="AU142" s="17" t="s">
        <v>211</v>
      </c>
      <c r="AY142" s="17" t="s">
        <v>252</v>
      </c>
      <c r="BE142" s="189">
        <f>IF(N142="základní",J142,0)</f>
        <v>0</v>
      </c>
      <c r="BF142" s="189">
        <f>IF(N142="snížená",J142,0)</f>
        <v>0</v>
      </c>
      <c r="BG142" s="189">
        <f>IF(N142="zákl. přenesená",J142,0)</f>
        <v>0</v>
      </c>
      <c r="BH142" s="189">
        <f>IF(N142="sníž. přenesená",J142,0)</f>
        <v>0</v>
      </c>
      <c r="BI142" s="189">
        <f>IF(N142="nulová",J142,0)</f>
        <v>0</v>
      </c>
      <c r="BJ142" s="17" t="s">
        <v>152</v>
      </c>
      <c r="BK142" s="189">
        <f>ROUND(I142*H142,2)</f>
        <v>0</v>
      </c>
      <c r="BL142" s="17" t="s">
        <v>259</v>
      </c>
      <c r="BM142" s="17" t="s">
        <v>357</v>
      </c>
    </row>
    <row r="143" spans="2:65" s="1" customFormat="1" ht="40.5">
      <c r="B143" s="34"/>
      <c r="C143" s="56"/>
      <c r="D143" s="192" t="s">
        <v>261</v>
      </c>
      <c r="E143" s="56"/>
      <c r="F143" s="193" t="s">
        <v>350</v>
      </c>
      <c r="G143" s="56"/>
      <c r="H143" s="56"/>
      <c r="I143" s="148"/>
      <c r="J143" s="56"/>
      <c r="K143" s="56"/>
      <c r="L143" s="54"/>
      <c r="M143" s="71"/>
      <c r="N143" s="35"/>
      <c r="O143" s="35"/>
      <c r="P143" s="35"/>
      <c r="Q143" s="35"/>
      <c r="R143" s="35"/>
      <c r="S143" s="35"/>
      <c r="T143" s="72"/>
      <c r="AT143" s="17" t="s">
        <v>261</v>
      </c>
      <c r="AU143" s="17" t="s">
        <v>211</v>
      </c>
    </row>
    <row r="144" spans="2:65" s="13" customFormat="1">
      <c r="B144" s="219"/>
      <c r="C144" s="220"/>
      <c r="D144" s="192" t="s">
        <v>277</v>
      </c>
      <c r="E144" s="221" t="s">
        <v>151</v>
      </c>
      <c r="F144" s="222" t="s">
        <v>358</v>
      </c>
      <c r="G144" s="220"/>
      <c r="H144" s="223" t="s">
        <v>151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277</v>
      </c>
      <c r="AU144" s="229" t="s">
        <v>211</v>
      </c>
      <c r="AV144" s="13" t="s">
        <v>152</v>
      </c>
      <c r="AW144" s="13" t="s">
        <v>167</v>
      </c>
      <c r="AX144" s="13" t="s">
        <v>204</v>
      </c>
      <c r="AY144" s="229" t="s">
        <v>252</v>
      </c>
    </row>
    <row r="145" spans="2:65" s="11" customFormat="1">
      <c r="B145" s="194"/>
      <c r="C145" s="195"/>
      <c r="D145" s="192" t="s">
        <v>277</v>
      </c>
      <c r="E145" s="205" t="s">
        <v>151</v>
      </c>
      <c r="F145" s="206" t="s">
        <v>359</v>
      </c>
      <c r="G145" s="195"/>
      <c r="H145" s="207">
        <v>125.4</v>
      </c>
      <c r="I145" s="199"/>
      <c r="J145" s="195"/>
      <c r="K145" s="195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277</v>
      </c>
      <c r="AU145" s="204" t="s">
        <v>211</v>
      </c>
      <c r="AV145" s="11" t="s">
        <v>211</v>
      </c>
      <c r="AW145" s="11" t="s">
        <v>167</v>
      </c>
      <c r="AX145" s="11" t="s">
        <v>204</v>
      </c>
      <c r="AY145" s="204" t="s">
        <v>252</v>
      </c>
    </row>
    <row r="146" spans="2:65" s="11" customFormat="1">
      <c r="B146" s="194"/>
      <c r="C146" s="195"/>
      <c r="D146" s="192" t="s">
        <v>277</v>
      </c>
      <c r="E146" s="205" t="s">
        <v>151</v>
      </c>
      <c r="F146" s="206" t="s">
        <v>360</v>
      </c>
      <c r="G146" s="195"/>
      <c r="H146" s="207">
        <v>117</v>
      </c>
      <c r="I146" s="199"/>
      <c r="J146" s="195"/>
      <c r="K146" s="195"/>
      <c r="L146" s="200"/>
      <c r="M146" s="201"/>
      <c r="N146" s="202"/>
      <c r="O146" s="202"/>
      <c r="P146" s="202"/>
      <c r="Q146" s="202"/>
      <c r="R146" s="202"/>
      <c r="S146" s="202"/>
      <c r="T146" s="203"/>
      <c r="AT146" s="204" t="s">
        <v>277</v>
      </c>
      <c r="AU146" s="204" t="s">
        <v>211</v>
      </c>
      <c r="AV146" s="11" t="s">
        <v>211</v>
      </c>
      <c r="AW146" s="11" t="s">
        <v>167</v>
      </c>
      <c r="AX146" s="11" t="s">
        <v>204</v>
      </c>
      <c r="AY146" s="204" t="s">
        <v>252</v>
      </c>
    </row>
    <row r="147" spans="2:65" s="12" customFormat="1">
      <c r="B147" s="208"/>
      <c r="C147" s="209"/>
      <c r="D147" s="190" t="s">
        <v>277</v>
      </c>
      <c r="E147" s="210" t="s">
        <v>151</v>
      </c>
      <c r="F147" s="211" t="s">
        <v>354</v>
      </c>
      <c r="G147" s="209"/>
      <c r="H147" s="212">
        <v>242.4</v>
      </c>
      <c r="I147" s="213"/>
      <c r="J147" s="209"/>
      <c r="K147" s="209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277</v>
      </c>
      <c r="AU147" s="218" t="s">
        <v>211</v>
      </c>
      <c r="AV147" s="12" t="s">
        <v>259</v>
      </c>
      <c r="AW147" s="12" t="s">
        <v>167</v>
      </c>
      <c r="AX147" s="12" t="s">
        <v>152</v>
      </c>
      <c r="AY147" s="218" t="s">
        <v>252</v>
      </c>
    </row>
    <row r="148" spans="2:65" s="1" customFormat="1" ht="22.5" customHeight="1">
      <c r="B148" s="34"/>
      <c r="C148" s="178" t="s">
        <v>361</v>
      </c>
      <c r="D148" s="178" t="s">
        <v>254</v>
      </c>
      <c r="E148" s="179" t="s">
        <v>362</v>
      </c>
      <c r="F148" s="180" t="s">
        <v>363</v>
      </c>
      <c r="G148" s="181" t="s">
        <v>270</v>
      </c>
      <c r="H148" s="182">
        <v>15985.02</v>
      </c>
      <c r="I148" s="183"/>
      <c r="J148" s="184">
        <f>ROUND(I148*H148,2)</f>
        <v>0</v>
      </c>
      <c r="K148" s="180" t="s">
        <v>258</v>
      </c>
      <c r="L148" s="54"/>
      <c r="M148" s="185" t="s">
        <v>151</v>
      </c>
      <c r="N148" s="186" t="s">
        <v>175</v>
      </c>
      <c r="O148" s="35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AR148" s="17" t="s">
        <v>259</v>
      </c>
      <c r="AT148" s="17" t="s">
        <v>254</v>
      </c>
      <c r="AU148" s="17" t="s">
        <v>211</v>
      </c>
      <c r="AY148" s="17" t="s">
        <v>252</v>
      </c>
      <c r="BE148" s="189">
        <f>IF(N148="základní",J148,0)</f>
        <v>0</v>
      </c>
      <c r="BF148" s="189">
        <f>IF(N148="snížená",J148,0)</f>
        <v>0</v>
      </c>
      <c r="BG148" s="189">
        <f>IF(N148="zákl. přenesená",J148,0)</f>
        <v>0</v>
      </c>
      <c r="BH148" s="189">
        <f>IF(N148="sníž. přenesená",J148,0)</f>
        <v>0</v>
      </c>
      <c r="BI148" s="189">
        <f>IF(N148="nulová",J148,0)</f>
        <v>0</v>
      </c>
      <c r="BJ148" s="17" t="s">
        <v>152</v>
      </c>
      <c r="BK148" s="189">
        <f>ROUND(I148*H148,2)</f>
        <v>0</v>
      </c>
      <c r="BL148" s="17" t="s">
        <v>259</v>
      </c>
      <c r="BM148" s="17" t="s">
        <v>364</v>
      </c>
    </row>
    <row r="149" spans="2:65" s="1" customFormat="1" ht="40.5">
      <c r="B149" s="34"/>
      <c r="C149" s="56"/>
      <c r="D149" s="192" t="s">
        <v>261</v>
      </c>
      <c r="E149" s="56"/>
      <c r="F149" s="193" t="s">
        <v>365</v>
      </c>
      <c r="G149" s="56"/>
      <c r="H149" s="56"/>
      <c r="I149" s="148"/>
      <c r="J149" s="56"/>
      <c r="K149" s="56"/>
      <c r="L149" s="54"/>
      <c r="M149" s="71"/>
      <c r="N149" s="35"/>
      <c r="O149" s="35"/>
      <c r="P149" s="35"/>
      <c r="Q149" s="35"/>
      <c r="R149" s="35"/>
      <c r="S149" s="35"/>
      <c r="T149" s="72"/>
      <c r="AT149" s="17" t="s">
        <v>261</v>
      </c>
      <c r="AU149" s="17" t="s">
        <v>211</v>
      </c>
    </row>
    <row r="150" spans="2:65" s="11" customFormat="1">
      <c r="B150" s="194"/>
      <c r="C150" s="195"/>
      <c r="D150" s="192" t="s">
        <v>277</v>
      </c>
      <c r="E150" s="205" t="s">
        <v>151</v>
      </c>
      <c r="F150" s="206" t="s">
        <v>366</v>
      </c>
      <c r="G150" s="195"/>
      <c r="H150" s="207">
        <v>12381.2</v>
      </c>
      <c r="I150" s="199"/>
      <c r="J150" s="195"/>
      <c r="K150" s="195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277</v>
      </c>
      <c r="AU150" s="204" t="s">
        <v>211</v>
      </c>
      <c r="AV150" s="11" t="s">
        <v>211</v>
      </c>
      <c r="AW150" s="11" t="s">
        <v>167</v>
      </c>
      <c r="AX150" s="11" t="s">
        <v>204</v>
      </c>
      <c r="AY150" s="204" t="s">
        <v>252</v>
      </c>
    </row>
    <row r="151" spans="2:65" s="11" customFormat="1">
      <c r="B151" s="194"/>
      <c r="C151" s="195"/>
      <c r="D151" s="192" t="s">
        <v>277</v>
      </c>
      <c r="E151" s="205" t="s">
        <v>151</v>
      </c>
      <c r="F151" s="206" t="s">
        <v>367</v>
      </c>
      <c r="G151" s="195"/>
      <c r="H151" s="207">
        <v>117</v>
      </c>
      <c r="I151" s="199"/>
      <c r="J151" s="195"/>
      <c r="K151" s="195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277</v>
      </c>
      <c r="AU151" s="204" t="s">
        <v>211</v>
      </c>
      <c r="AV151" s="11" t="s">
        <v>211</v>
      </c>
      <c r="AW151" s="11" t="s">
        <v>167</v>
      </c>
      <c r="AX151" s="11" t="s">
        <v>204</v>
      </c>
      <c r="AY151" s="204" t="s">
        <v>252</v>
      </c>
    </row>
    <row r="152" spans="2:65" s="11" customFormat="1">
      <c r="B152" s="194"/>
      <c r="C152" s="195"/>
      <c r="D152" s="190" t="s">
        <v>277</v>
      </c>
      <c r="E152" s="196" t="s">
        <v>151</v>
      </c>
      <c r="F152" s="197" t="s">
        <v>368</v>
      </c>
      <c r="G152" s="195"/>
      <c r="H152" s="198">
        <v>3486.82</v>
      </c>
      <c r="I152" s="199"/>
      <c r="J152" s="195"/>
      <c r="K152" s="195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277</v>
      </c>
      <c r="AU152" s="204" t="s">
        <v>211</v>
      </c>
      <c r="AV152" s="11" t="s">
        <v>211</v>
      </c>
      <c r="AW152" s="11" t="s">
        <v>167</v>
      </c>
      <c r="AX152" s="11" t="s">
        <v>204</v>
      </c>
      <c r="AY152" s="204" t="s">
        <v>252</v>
      </c>
    </row>
    <row r="153" spans="2:65" s="1" customFormat="1" ht="31.5" customHeight="1">
      <c r="B153" s="34"/>
      <c r="C153" s="178" t="s">
        <v>369</v>
      </c>
      <c r="D153" s="178" t="s">
        <v>254</v>
      </c>
      <c r="E153" s="179" t="s">
        <v>370</v>
      </c>
      <c r="F153" s="180" t="s">
        <v>371</v>
      </c>
      <c r="G153" s="181" t="s">
        <v>270</v>
      </c>
      <c r="H153" s="182">
        <v>45917.32</v>
      </c>
      <c r="I153" s="183"/>
      <c r="J153" s="184">
        <f>ROUND(I153*H153,2)</f>
        <v>0</v>
      </c>
      <c r="K153" s="180" t="s">
        <v>258</v>
      </c>
      <c r="L153" s="54"/>
      <c r="M153" s="185" t="s">
        <v>151</v>
      </c>
      <c r="N153" s="186" t="s">
        <v>175</v>
      </c>
      <c r="O153" s="35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AR153" s="17" t="s">
        <v>259</v>
      </c>
      <c r="AT153" s="17" t="s">
        <v>254</v>
      </c>
      <c r="AU153" s="17" t="s">
        <v>211</v>
      </c>
      <c r="AY153" s="17" t="s">
        <v>252</v>
      </c>
      <c r="BE153" s="189">
        <f>IF(N153="základní",J153,0)</f>
        <v>0</v>
      </c>
      <c r="BF153" s="189">
        <f>IF(N153="snížená",J153,0)</f>
        <v>0</v>
      </c>
      <c r="BG153" s="189">
        <f>IF(N153="zákl. přenesená",J153,0)</f>
        <v>0</v>
      </c>
      <c r="BH153" s="189">
        <f>IF(N153="sníž. přenesená",J153,0)</f>
        <v>0</v>
      </c>
      <c r="BI153" s="189">
        <f>IF(N153="nulová",J153,0)</f>
        <v>0</v>
      </c>
      <c r="BJ153" s="17" t="s">
        <v>152</v>
      </c>
      <c r="BK153" s="189">
        <f>ROUND(I153*H153,2)</f>
        <v>0</v>
      </c>
      <c r="BL153" s="17" t="s">
        <v>259</v>
      </c>
      <c r="BM153" s="17" t="s">
        <v>372</v>
      </c>
    </row>
    <row r="154" spans="2:65" s="1" customFormat="1" ht="40.5">
      <c r="B154" s="34"/>
      <c r="C154" s="56"/>
      <c r="D154" s="192" t="s">
        <v>261</v>
      </c>
      <c r="E154" s="56"/>
      <c r="F154" s="193" t="s">
        <v>373</v>
      </c>
      <c r="G154" s="56"/>
      <c r="H154" s="56"/>
      <c r="I154" s="148"/>
      <c r="J154" s="56"/>
      <c r="K154" s="56"/>
      <c r="L154" s="54"/>
      <c r="M154" s="71"/>
      <c r="N154" s="35"/>
      <c r="O154" s="35"/>
      <c r="P154" s="35"/>
      <c r="Q154" s="35"/>
      <c r="R154" s="35"/>
      <c r="S154" s="35"/>
      <c r="T154" s="72"/>
      <c r="AT154" s="17" t="s">
        <v>261</v>
      </c>
      <c r="AU154" s="17" t="s">
        <v>211</v>
      </c>
    </row>
    <row r="155" spans="2:65" s="11" customFormat="1">
      <c r="B155" s="194"/>
      <c r="C155" s="195"/>
      <c r="D155" s="192" t="s">
        <v>277</v>
      </c>
      <c r="E155" s="205" t="s">
        <v>151</v>
      </c>
      <c r="F155" s="206" t="s">
        <v>374</v>
      </c>
      <c r="G155" s="195"/>
      <c r="H155" s="207">
        <v>20920.919999999998</v>
      </c>
      <c r="I155" s="199"/>
      <c r="J155" s="195"/>
      <c r="K155" s="195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277</v>
      </c>
      <c r="AU155" s="204" t="s">
        <v>211</v>
      </c>
      <c r="AV155" s="11" t="s">
        <v>211</v>
      </c>
      <c r="AW155" s="11" t="s">
        <v>167</v>
      </c>
      <c r="AX155" s="11" t="s">
        <v>204</v>
      </c>
      <c r="AY155" s="204" t="s">
        <v>252</v>
      </c>
    </row>
    <row r="156" spans="2:65" s="11" customFormat="1">
      <c r="B156" s="194"/>
      <c r="C156" s="195"/>
      <c r="D156" s="192" t="s">
        <v>277</v>
      </c>
      <c r="E156" s="205" t="s">
        <v>151</v>
      </c>
      <c r="F156" s="206" t="s">
        <v>375</v>
      </c>
      <c r="G156" s="195"/>
      <c r="H156" s="207">
        <v>24762.400000000001</v>
      </c>
      <c r="I156" s="199"/>
      <c r="J156" s="195"/>
      <c r="K156" s="195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277</v>
      </c>
      <c r="AU156" s="204" t="s">
        <v>211</v>
      </c>
      <c r="AV156" s="11" t="s">
        <v>211</v>
      </c>
      <c r="AW156" s="11" t="s">
        <v>167</v>
      </c>
      <c r="AX156" s="11" t="s">
        <v>204</v>
      </c>
      <c r="AY156" s="204" t="s">
        <v>252</v>
      </c>
    </row>
    <row r="157" spans="2:65" s="11" customFormat="1">
      <c r="B157" s="194"/>
      <c r="C157" s="195"/>
      <c r="D157" s="192" t="s">
        <v>277</v>
      </c>
      <c r="E157" s="205" t="s">
        <v>151</v>
      </c>
      <c r="F157" s="206" t="s">
        <v>376</v>
      </c>
      <c r="G157" s="195"/>
      <c r="H157" s="207">
        <v>234</v>
      </c>
      <c r="I157" s="199"/>
      <c r="J157" s="195"/>
      <c r="K157" s="195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277</v>
      </c>
      <c r="AU157" s="204" t="s">
        <v>211</v>
      </c>
      <c r="AV157" s="11" t="s">
        <v>211</v>
      </c>
      <c r="AW157" s="11" t="s">
        <v>167</v>
      </c>
      <c r="AX157" s="11" t="s">
        <v>204</v>
      </c>
      <c r="AY157" s="204" t="s">
        <v>252</v>
      </c>
    </row>
    <row r="158" spans="2:65" s="12" customFormat="1">
      <c r="B158" s="208"/>
      <c r="C158" s="209"/>
      <c r="D158" s="190" t="s">
        <v>277</v>
      </c>
      <c r="E158" s="210" t="s">
        <v>151</v>
      </c>
      <c r="F158" s="211" t="s">
        <v>354</v>
      </c>
      <c r="G158" s="209"/>
      <c r="H158" s="212">
        <v>45917.32</v>
      </c>
      <c r="I158" s="213"/>
      <c r="J158" s="209"/>
      <c r="K158" s="209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277</v>
      </c>
      <c r="AU158" s="218" t="s">
        <v>211</v>
      </c>
      <c r="AV158" s="12" t="s">
        <v>259</v>
      </c>
      <c r="AW158" s="12" t="s">
        <v>133</v>
      </c>
      <c r="AX158" s="12" t="s">
        <v>152</v>
      </c>
      <c r="AY158" s="218" t="s">
        <v>252</v>
      </c>
    </row>
    <row r="159" spans="2:65" s="1" customFormat="1" ht="22.5" customHeight="1">
      <c r="B159" s="34"/>
      <c r="C159" s="178" t="s">
        <v>377</v>
      </c>
      <c r="D159" s="178" t="s">
        <v>254</v>
      </c>
      <c r="E159" s="179" t="s">
        <v>378</v>
      </c>
      <c r="F159" s="180" t="s">
        <v>379</v>
      </c>
      <c r="G159" s="181" t="s">
        <v>270</v>
      </c>
      <c r="H159" s="182">
        <v>1341.5</v>
      </c>
      <c r="I159" s="183"/>
      <c r="J159" s="184">
        <f>ROUND(I159*H159,2)</f>
        <v>0</v>
      </c>
      <c r="K159" s="180" t="s">
        <v>258</v>
      </c>
      <c r="L159" s="54"/>
      <c r="M159" s="185" t="s">
        <v>151</v>
      </c>
      <c r="N159" s="186" t="s">
        <v>175</v>
      </c>
      <c r="O159" s="35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AR159" s="17" t="s">
        <v>259</v>
      </c>
      <c r="AT159" s="17" t="s">
        <v>254</v>
      </c>
      <c r="AU159" s="17" t="s">
        <v>211</v>
      </c>
      <c r="AY159" s="17" t="s">
        <v>252</v>
      </c>
      <c r="BE159" s="189">
        <f>IF(N159="základní",J159,0)</f>
        <v>0</v>
      </c>
      <c r="BF159" s="189">
        <f>IF(N159="snížená",J159,0)</f>
        <v>0</v>
      </c>
      <c r="BG159" s="189">
        <f>IF(N159="zákl. přenesená",J159,0)</f>
        <v>0</v>
      </c>
      <c r="BH159" s="189">
        <f>IF(N159="sníž. přenesená",J159,0)</f>
        <v>0</v>
      </c>
      <c r="BI159" s="189">
        <f>IF(N159="nulová",J159,0)</f>
        <v>0</v>
      </c>
      <c r="BJ159" s="17" t="s">
        <v>152</v>
      </c>
      <c r="BK159" s="189">
        <f>ROUND(I159*H159,2)</f>
        <v>0</v>
      </c>
      <c r="BL159" s="17" t="s">
        <v>259</v>
      </c>
      <c r="BM159" s="17" t="s">
        <v>380</v>
      </c>
    </row>
    <row r="160" spans="2:65" s="1" customFormat="1" ht="27">
      <c r="B160" s="34"/>
      <c r="C160" s="56"/>
      <c r="D160" s="192" t="s">
        <v>261</v>
      </c>
      <c r="E160" s="56"/>
      <c r="F160" s="193" t="s">
        <v>381</v>
      </c>
      <c r="G160" s="56"/>
      <c r="H160" s="56"/>
      <c r="I160" s="148"/>
      <c r="J160" s="56"/>
      <c r="K160" s="56"/>
      <c r="L160" s="54"/>
      <c r="M160" s="71"/>
      <c r="N160" s="35"/>
      <c r="O160" s="35"/>
      <c r="P160" s="35"/>
      <c r="Q160" s="35"/>
      <c r="R160" s="35"/>
      <c r="S160" s="35"/>
      <c r="T160" s="72"/>
      <c r="AT160" s="17" t="s">
        <v>261</v>
      </c>
      <c r="AU160" s="17" t="s">
        <v>211</v>
      </c>
    </row>
    <row r="161" spans="2:65" s="11" customFormat="1">
      <c r="B161" s="194"/>
      <c r="C161" s="195"/>
      <c r="D161" s="190" t="s">
        <v>277</v>
      </c>
      <c r="E161" s="196" t="s">
        <v>151</v>
      </c>
      <c r="F161" s="197" t="s">
        <v>345</v>
      </c>
      <c r="G161" s="195"/>
      <c r="H161" s="198">
        <v>1341.5</v>
      </c>
      <c r="I161" s="199"/>
      <c r="J161" s="195"/>
      <c r="K161" s="195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277</v>
      </c>
      <c r="AU161" s="204" t="s">
        <v>211</v>
      </c>
      <c r="AV161" s="11" t="s">
        <v>211</v>
      </c>
      <c r="AW161" s="11" t="s">
        <v>167</v>
      </c>
      <c r="AX161" s="11" t="s">
        <v>152</v>
      </c>
      <c r="AY161" s="204" t="s">
        <v>252</v>
      </c>
    </row>
    <row r="162" spans="2:65" s="1" customFormat="1" ht="22.5" customHeight="1">
      <c r="B162" s="34"/>
      <c r="C162" s="178" t="s">
        <v>136</v>
      </c>
      <c r="D162" s="178" t="s">
        <v>254</v>
      </c>
      <c r="E162" s="179" t="s">
        <v>382</v>
      </c>
      <c r="F162" s="180" t="s">
        <v>383</v>
      </c>
      <c r="G162" s="181" t="s">
        <v>270</v>
      </c>
      <c r="H162" s="182">
        <v>12381.2</v>
      </c>
      <c r="I162" s="183"/>
      <c r="J162" s="184">
        <f>ROUND(I162*H162,2)</f>
        <v>0</v>
      </c>
      <c r="K162" s="180" t="s">
        <v>258</v>
      </c>
      <c r="L162" s="54"/>
      <c r="M162" s="185" t="s">
        <v>151</v>
      </c>
      <c r="N162" s="186" t="s">
        <v>175</v>
      </c>
      <c r="O162" s="35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AR162" s="17" t="s">
        <v>259</v>
      </c>
      <c r="AT162" s="17" t="s">
        <v>254</v>
      </c>
      <c r="AU162" s="17" t="s">
        <v>211</v>
      </c>
      <c r="AY162" s="17" t="s">
        <v>252</v>
      </c>
      <c r="BE162" s="189">
        <f>IF(N162="základní",J162,0)</f>
        <v>0</v>
      </c>
      <c r="BF162" s="189">
        <f>IF(N162="snížená",J162,0)</f>
        <v>0</v>
      </c>
      <c r="BG162" s="189">
        <f>IF(N162="zákl. přenesená",J162,0)</f>
        <v>0</v>
      </c>
      <c r="BH162" s="189">
        <f>IF(N162="sníž. přenesená",J162,0)</f>
        <v>0</v>
      </c>
      <c r="BI162" s="189">
        <f>IF(N162="nulová",J162,0)</f>
        <v>0</v>
      </c>
      <c r="BJ162" s="17" t="s">
        <v>152</v>
      </c>
      <c r="BK162" s="189">
        <f>ROUND(I162*H162,2)</f>
        <v>0</v>
      </c>
      <c r="BL162" s="17" t="s">
        <v>259</v>
      </c>
      <c r="BM162" s="17" t="s">
        <v>384</v>
      </c>
    </row>
    <row r="163" spans="2:65" s="1" customFormat="1" ht="40.5">
      <c r="B163" s="34"/>
      <c r="C163" s="56"/>
      <c r="D163" s="192" t="s">
        <v>261</v>
      </c>
      <c r="E163" s="56"/>
      <c r="F163" s="193" t="s">
        <v>385</v>
      </c>
      <c r="G163" s="56"/>
      <c r="H163" s="56"/>
      <c r="I163" s="148"/>
      <c r="J163" s="56"/>
      <c r="K163" s="56"/>
      <c r="L163" s="54"/>
      <c r="M163" s="71"/>
      <c r="N163" s="35"/>
      <c r="O163" s="35"/>
      <c r="P163" s="35"/>
      <c r="Q163" s="35"/>
      <c r="R163" s="35"/>
      <c r="S163" s="35"/>
      <c r="T163" s="72"/>
      <c r="AT163" s="17" t="s">
        <v>261</v>
      </c>
      <c r="AU163" s="17" t="s">
        <v>211</v>
      </c>
    </row>
    <row r="164" spans="2:65" s="11" customFormat="1">
      <c r="B164" s="194"/>
      <c r="C164" s="195"/>
      <c r="D164" s="190" t="s">
        <v>277</v>
      </c>
      <c r="E164" s="196" t="s">
        <v>151</v>
      </c>
      <c r="F164" s="197" t="s">
        <v>386</v>
      </c>
      <c r="G164" s="195"/>
      <c r="H164" s="198">
        <v>12381.2</v>
      </c>
      <c r="I164" s="199"/>
      <c r="J164" s="195"/>
      <c r="K164" s="195"/>
      <c r="L164" s="200"/>
      <c r="M164" s="201"/>
      <c r="N164" s="202"/>
      <c r="O164" s="202"/>
      <c r="P164" s="202"/>
      <c r="Q164" s="202"/>
      <c r="R164" s="202"/>
      <c r="S164" s="202"/>
      <c r="T164" s="203"/>
      <c r="AT164" s="204" t="s">
        <v>277</v>
      </c>
      <c r="AU164" s="204" t="s">
        <v>211</v>
      </c>
      <c r="AV164" s="11" t="s">
        <v>211</v>
      </c>
      <c r="AW164" s="11" t="s">
        <v>167</v>
      </c>
      <c r="AX164" s="11" t="s">
        <v>152</v>
      </c>
      <c r="AY164" s="204" t="s">
        <v>252</v>
      </c>
    </row>
    <row r="165" spans="2:65" s="1" customFormat="1" ht="22.5" customHeight="1">
      <c r="B165" s="34"/>
      <c r="C165" s="230" t="s">
        <v>387</v>
      </c>
      <c r="D165" s="230" t="s">
        <v>388</v>
      </c>
      <c r="E165" s="231" t="s">
        <v>389</v>
      </c>
      <c r="F165" s="232" t="s">
        <v>390</v>
      </c>
      <c r="G165" s="233" t="s">
        <v>391</v>
      </c>
      <c r="H165" s="234">
        <v>23246.940999999999</v>
      </c>
      <c r="I165" s="235"/>
      <c r="J165" s="236">
        <f>ROUND(I165*H165,2)</f>
        <v>0</v>
      </c>
      <c r="K165" s="232" t="s">
        <v>151</v>
      </c>
      <c r="L165" s="237"/>
      <c r="M165" s="238" t="s">
        <v>151</v>
      </c>
      <c r="N165" s="239" t="s">
        <v>175</v>
      </c>
      <c r="O165" s="35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AR165" s="17" t="s">
        <v>297</v>
      </c>
      <c r="AT165" s="17" t="s">
        <v>388</v>
      </c>
      <c r="AU165" s="17" t="s">
        <v>211</v>
      </c>
      <c r="AY165" s="17" t="s">
        <v>252</v>
      </c>
      <c r="BE165" s="189">
        <f>IF(N165="základní",J165,0)</f>
        <v>0</v>
      </c>
      <c r="BF165" s="189">
        <f>IF(N165="snížená",J165,0)</f>
        <v>0</v>
      </c>
      <c r="BG165" s="189">
        <f>IF(N165="zákl. přenesená",J165,0)</f>
        <v>0</v>
      </c>
      <c r="BH165" s="189">
        <f>IF(N165="sníž. přenesená",J165,0)</f>
        <v>0</v>
      </c>
      <c r="BI165" s="189">
        <f>IF(N165="nulová",J165,0)</f>
        <v>0</v>
      </c>
      <c r="BJ165" s="17" t="s">
        <v>152</v>
      </c>
      <c r="BK165" s="189">
        <f>ROUND(I165*H165,2)</f>
        <v>0</v>
      </c>
      <c r="BL165" s="17" t="s">
        <v>259</v>
      </c>
      <c r="BM165" s="17" t="s">
        <v>392</v>
      </c>
    </row>
    <row r="166" spans="2:65" s="1" customFormat="1">
      <c r="B166" s="34"/>
      <c r="C166" s="56"/>
      <c r="D166" s="192" t="s">
        <v>261</v>
      </c>
      <c r="E166" s="56"/>
      <c r="F166" s="193" t="s">
        <v>390</v>
      </c>
      <c r="G166" s="56"/>
      <c r="H166" s="56"/>
      <c r="I166" s="148"/>
      <c r="J166" s="56"/>
      <c r="K166" s="56"/>
      <c r="L166" s="54"/>
      <c r="M166" s="71"/>
      <c r="N166" s="35"/>
      <c r="O166" s="35"/>
      <c r="P166" s="35"/>
      <c r="Q166" s="35"/>
      <c r="R166" s="35"/>
      <c r="S166" s="35"/>
      <c r="T166" s="72"/>
      <c r="AT166" s="17" t="s">
        <v>261</v>
      </c>
      <c r="AU166" s="17" t="s">
        <v>211</v>
      </c>
    </row>
    <row r="167" spans="2:65" s="11" customFormat="1">
      <c r="B167" s="194"/>
      <c r="C167" s="195"/>
      <c r="D167" s="190" t="s">
        <v>277</v>
      </c>
      <c r="E167" s="195"/>
      <c r="F167" s="197" t="s">
        <v>393</v>
      </c>
      <c r="G167" s="195"/>
      <c r="H167" s="198">
        <v>23246.940999999999</v>
      </c>
      <c r="I167" s="199"/>
      <c r="J167" s="195"/>
      <c r="K167" s="195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277</v>
      </c>
      <c r="AU167" s="204" t="s">
        <v>211</v>
      </c>
      <c r="AV167" s="11" t="s">
        <v>211</v>
      </c>
      <c r="AW167" s="11" t="s">
        <v>133</v>
      </c>
      <c r="AX167" s="11" t="s">
        <v>152</v>
      </c>
      <c r="AY167" s="204" t="s">
        <v>252</v>
      </c>
    </row>
    <row r="168" spans="2:65" s="1" customFormat="1" ht="22.5" customHeight="1">
      <c r="B168" s="34"/>
      <c r="C168" s="178" t="s">
        <v>394</v>
      </c>
      <c r="D168" s="178" t="s">
        <v>254</v>
      </c>
      <c r="E168" s="179" t="s">
        <v>395</v>
      </c>
      <c r="F168" s="180" t="s">
        <v>396</v>
      </c>
      <c r="G168" s="181" t="s">
        <v>270</v>
      </c>
      <c r="H168" s="182">
        <v>57400.1</v>
      </c>
      <c r="I168" s="183"/>
      <c r="J168" s="184">
        <f>ROUND(I168*H168,2)</f>
        <v>0</v>
      </c>
      <c r="K168" s="180" t="s">
        <v>258</v>
      </c>
      <c r="L168" s="54"/>
      <c r="M168" s="185" t="s">
        <v>151</v>
      </c>
      <c r="N168" s="186" t="s">
        <v>175</v>
      </c>
      <c r="O168" s="35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AR168" s="17" t="s">
        <v>259</v>
      </c>
      <c r="AT168" s="17" t="s">
        <v>254</v>
      </c>
      <c r="AU168" s="17" t="s">
        <v>211</v>
      </c>
      <c r="AY168" s="17" t="s">
        <v>252</v>
      </c>
      <c r="BE168" s="189">
        <f>IF(N168="základní",J168,0)</f>
        <v>0</v>
      </c>
      <c r="BF168" s="189">
        <f>IF(N168="snížená",J168,0)</f>
        <v>0</v>
      </c>
      <c r="BG168" s="189">
        <f>IF(N168="zákl. přenesená",J168,0)</f>
        <v>0</v>
      </c>
      <c r="BH168" s="189">
        <f>IF(N168="sníž. přenesená",J168,0)</f>
        <v>0</v>
      </c>
      <c r="BI168" s="189">
        <f>IF(N168="nulová",J168,0)</f>
        <v>0</v>
      </c>
      <c r="BJ168" s="17" t="s">
        <v>152</v>
      </c>
      <c r="BK168" s="189">
        <f>ROUND(I168*H168,2)</f>
        <v>0</v>
      </c>
      <c r="BL168" s="17" t="s">
        <v>259</v>
      </c>
      <c r="BM168" s="17" t="s">
        <v>397</v>
      </c>
    </row>
    <row r="169" spans="2:65" s="1" customFormat="1">
      <c r="B169" s="34"/>
      <c r="C169" s="56"/>
      <c r="D169" s="192" t="s">
        <v>261</v>
      </c>
      <c r="E169" s="56"/>
      <c r="F169" s="193" t="s">
        <v>396</v>
      </c>
      <c r="G169" s="56"/>
      <c r="H169" s="56"/>
      <c r="I169" s="148"/>
      <c r="J169" s="56"/>
      <c r="K169" s="56"/>
      <c r="L169" s="54"/>
      <c r="M169" s="71"/>
      <c r="N169" s="35"/>
      <c r="O169" s="35"/>
      <c r="P169" s="35"/>
      <c r="Q169" s="35"/>
      <c r="R169" s="35"/>
      <c r="S169" s="35"/>
      <c r="T169" s="72"/>
      <c r="AT169" s="17" t="s">
        <v>261</v>
      </c>
      <c r="AU169" s="17" t="s">
        <v>211</v>
      </c>
    </row>
    <row r="170" spans="2:65" s="11" customFormat="1">
      <c r="B170" s="194"/>
      <c r="C170" s="195"/>
      <c r="D170" s="192" t="s">
        <v>277</v>
      </c>
      <c r="E170" s="205" t="s">
        <v>151</v>
      </c>
      <c r="F170" s="206" t="s">
        <v>398</v>
      </c>
      <c r="G170" s="195"/>
      <c r="H170" s="207">
        <v>610.4</v>
      </c>
      <c r="I170" s="199"/>
      <c r="J170" s="195"/>
      <c r="K170" s="195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277</v>
      </c>
      <c r="AU170" s="204" t="s">
        <v>211</v>
      </c>
      <c r="AV170" s="11" t="s">
        <v>211</v>
      </c>
      <c r="AW170" s="11" t="s">
        <v>167</v>
      </c>
      <c r="AX170" s="11" t="s">
        <v>204</v>
      </c>
      <c r="AY170" s="204" t="s">
        <v>252</v>
      </c>
    </row>
    <row r="171" spans="2:65" s="11" customFormat="1">
      <c r="B171" s="194"/>
      <c r="C171" s="195"/>
      <c r="D171" s="192" t="s">
        <v>277</v>
      </c>
      <c r="E171" s="205" t="s">
        <v>151</v>
      </c>
      <c r="F171" s="206" t="s">
        <v>302</v>
      </c>
      <c r="G171" s="195"/>
      <c r="H171" s="207">
        <v>38300</v>
      </c>
      <c r="I171" s="199"/>
      <c r="J171" s="195"/>
      <c r="K171" s="195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277</v>
      </c>
      <c r="AU171" s="204" t="s">
        <v>211</v>
      </c>
      <c r="AV171" s="11" t="s">
        <v>211</v>
      </c>
      <c r="AW171" s="11" t="s">
        <v>167</v>
      </c>
      <c r="AX171" s="11" t="s">
        <v>204</v>
      </c>
      <c r="AY171" s="204" t="s">
        <v>252</v>
      </c>
    </row>
    <row r="172" spans="2:65" s="11" customFormat="1">
      <c r="B172" s="194"/>
      <c r="C172" s="195"/>
      <c r="D172" s="192" t="s">
        <v>277</v>
      </c>
      <c r="E172" s="205" t="s">
        <v>151</v>
      </c>
      <c r="F172" s="206" t="s">
        <v>303</v>
      </c>
      <c r="G172" s="195"/>
      <c r="H172" s="207">
        <v>11128.7</v>
      </c>
      <c r="I172" s="199"/>
      <c r="J172" s="195"/>
      <c r="K172" s="195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277</v>
      </c>
      <c r="AU172" s="204" t="s">
        <v>211</v>
      </c>
      <c r="AV172" s="11" t="s">
        <v>211</v>
      </c>
      <c r="AW172" s="11" t="s">
        <v>167</v>
      </c>
      <c r="AX172" s="11" t="s">
        <v>204</v>
      </c>
      <c r="AY172" s="204" t="s">
        <v>252</v>
      </c>
    </row>
    <row r="173" spans="2:65" s="11" customFormat="1">
      <c r="B173" s="194"/>
      <c r="C173" s="195"/>
      <c r="D173" s="192" t="s">
        <v>277</v>
      </c>
      <c r="E173" s="205" t="s">
        <v>151</v>
      </c>
      <c r="F173" s="206" t="s">
        <v>304</v>
      </c>
      <c r="G173" s="195"/>
      <c r="H173" s="207">
        <v>7361</v>
      </c>
      <c r="I173" s="199"/>
      <c r="J173" s="195"/>
      <c r="K173" s="195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277</v>
      </c>
      <c r="AU173" s="204" t="s">
        <v>211</v>
      </c>
      <c r="AV173" s="11" t="s">
        <v>211</v>
      </c>
      <c r="AW173" s="11" t="s">
        <v>167</v>
      </c>
      <c r="AX173" s="11" t="s">
        <v>204</v>
      </c>
      <c r="AY173" s="204" t="s">
        <v>252</v>
      </c>
    </row>
    <row r="174" spans="2:65" s="12" customFormat="1">
      <c r="B174" s="208"/>
      <c r="C174" s="209"/>
      <c r="D174" s="190" t="s">
        <v>277</v>
      </c>
      <c r="E174" s="210" t="s">
        <v>151</v>
      </c>
      <c r="F174" s="211" t="s">
        <v>354</v>
      </c>
      <c r="G174" s="209"/>
      <c r="H174" s="212">
        <v>57400.1</v>
      </c>
      <c r="I174" s="213"/>
      <c r="J174" s="209"/>
      <c r="K174" s="209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277</v>
      </c>
      <c r="AU174" s="218" t="s">
        <v>211</v>
      </c>
      <c r="AV174" s="12" t="s">
        <v>259</v>
      </c>
      <c r="AW174" s="12" t="s">
        <v>167</v>
      </c>
      <c r="AX174" s="12" t="s">
        <v>152</v>
      </c>
      <c r="AY174" s="218" t="s">
        <v>252</v>
      </c>
    </row>
    <row r="175" spans="2:65" s="1" customFormat="1" ht="22.5" customHeight="1">
      <c r="B175" s="34"/>
      <c r="C175" s="178" t="s">
        <v>399</v>
      </c>
      <c r="D175" s="178" t="s">
        <v>254</v>
      </c>
      <c r="E175" s="179" t="s">
        <v>400</v>
      </c>
      <c r="F175" s="180" t="s">
        <v>396</v>
      </c>
      <c r="G175" s="181" t="s">
        <v>270</v>
      </c>
      <c r="H175" s="182">
        <v>125.4</v>
      </c>
      <c r="I175" s="183"/>
      <c r="J175" s="184">
        <f>ROUND(I175*H175,2)</f>
        <v>0</v>
      </c>
      <c r="K175" s="180" t="s">
        <v>258</v>
      </c>
      <c r="L175" s="54"/>
      <c r="M175" s="185" t="s">
        <v>151</v>
      </c>
      <c r="N175" s="186" t="s">
        <v>175</v>
      </c>
      <c r="O175" s="35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AR175" s="17" t="s">
        <v>259</v>
      </c>
      <c r="AT175" s="17" t="s">
        <v>254</v>
      </c>
      <c r="AU175" s="17" t="s">
        <v>211</v>
      </c>
      <c r="AY175" s="17" t="s">
        <v>252</v>
      </c>
      <c r="BE175" s="189">
        <f>IF(N175="základní",J175,0)</f>
        <v>0</v>
      </c>
      <c r="BF175" s="189">
        <f>IF(N175="snížená",J175,0)</f>
        <v>0</v>
      </c>
      <c r="BG175" s="189">
        <f>IF(N175="zákl. přenesená",J175,0)</f>
        <v>0</v>
      </c>
      <c r="BH175" s="189">
        <f>IF(N175="sníž. přenesená",J175,0)</f>
        <v>0</v>
      </c>
      <c r="BI175" s="189">
        <f>IF(N175="nulová",J175,0)</f>
        <v>0</v>
      </c>
      <c r="BJ175" s="17" t="s">
        <v>152</v>
      </c>
      <c r="BK175" s="189">
        <f>ROUND(I175*H175,2)</f>
        <v>0</v>
      </c>
      <c r="BL175" s="17" t="s">
        <v>259</v>
      </c>
      <c r="BM175" s="17" t="s">
        <v>401</v>
      </c>
    </row>
    <row r="176" spans="2:65" s="1" customFormat="1">
      <c r="B176" s="34"/>
      <c r="C176" s="56"/>
      <c r="D176" s="192" t="s">
        <v>261</v>
      </c>
      <c r="E176" s="56"/>
      <c r="F176" s="193" t="s">
        <v>396</v>
      </c>
      <c r="G176" s="56"/>
      <c r="H176" s="56"/>
      <c r="I176" s="148"/>
      <c r="J176" s="56"/>
      <c r="K176" s="56"/>
      <c r="L176" s="54"/>
      <c r="M176" s="71"/>
      <c r="N176" s="35"/>
      <c r="O176" s="35"/>
      <c r="P176" s="35"/>
      <c r="Q176" s="35"/>
      <c r="R176" s="35"/>
      <c r="S176" s="35"/>
      <c r="T176" s="72"/>
      <c r="AT176" s="17" t="s">
        <v>261</v>
      </c>
      <c r="AU176" s="17" t="s">
        <v>211</v>
      </c>
    </row>
    <row r="177" spans="2:65" s="11" customFormat="1">
      <c r="B177" s="194"/>
      <c r="C177" s="195"/>
      <c r="D177" s="190" t="s">
        <v>277</v>
      </c>
      <c r="E177" s="196" t="s">
        <v>151</v>
      </c>
      <c r="F177" s="197" t="s">
        <v>402</v>
      </c>
      <c r="G177" s="195"/>
      <c r="H177" s="198">
        <v>125.4</v>
      </c>
      <c r="I177" s="199"/>
      <c r="J177" s="195"/>
      <c r="K177" s="195"/>
      <c r="L177" s="200"/>
      <c r="M177" s="201"/>
      <c r="N177" s="202"/>
      <c r="O177" s="202"/>
      <c r="P177" s="202"/>
      <c r="Q177" s="202"/>
      <c r="R177" s="202"/>
      <c r="S177" s="202"/>
      <c r="T177" s="203"/>
      <c r="AT177" s="204" t="s">
        <v>277</v>
      </c>
      <c r="AU177" s="204" t="s">
        <v>211</v>
      </c>
      <c r="AV177" s="11" t="s">
        <v>211</v>
      </c>
      <c r="AW177" s="11" t="s">
        <v>167</v>
      </c>
      <c r="AX177" s="11" t="s">
        <v>152</v>
      </c>
      <c r="AY177" s="204" t="s">
        <v>252</v>
      </c>
    </row>
    <row r="178" spans="2:65" s="1" customFormat="1" ht="22.5" customHeight="1">
      <c r="B178" s="34"/>
      <c r="C178" s="178" t="s">
        <v>403</v>
      </c>
      <c r="D178" s="178" t="s">
        <v>254</v>
      </c>
      <c r="E178" s="179" t="s">
        <v>404</v>
      </c>
      <c r="F178" s="180" t="s">
        <v>405</v>
      </c>
      <c r="G178" s="181" t="s">
        <v>270</v>
      </c>
      <c r="H178" s="182">
        <v>74.430000000000007</v>
      </c>
      <c r="I178" s="183"/>
      <c r="J178" s="184">
        <f>ROUND(I178*H178,2)</f>
        <v>0</v>
      </c>
      <c r="K178" s="180" t="s">
        <v>258</v>
      </c>
      <c r="L178" s="54"/>
      <c r="M178" s="185" t="s">
        <v>151</v>
      </c>
      <c r="N178" s="186" t="s">
        <v>175</v>
      </c>
      <c r="O178" s="35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AR178" s="17" t="s">
        <v>259</v>
      </c>
      <c r="AT178" s="17" t="s">
        <v>254</v>
      </c>
      <c r="AU178" s="17" t="s">
        <v>211</v>
      </c>
      <c r="AY178" s="17" t="s">
        <v>252</v>
      </c>
      <c r="BE178" s="189">
        <f>IF(N178="základní",J178,0)</f>
        <v>0</v>
      </c>
      <c r="BF178" s="189">
        <f>IF(N178="snížená",J178,0)</f>
        <v>0</v>
      </c>
      <c r="BG178" s="189">
        <f>IF(N178="zákl. přenesená",J178,0)</f>
        <v>0</v>
      </c>
      <c r="BH178" s="189">
        <f>IF(N178="sníž. přenesená",J178,0)</f>
        <v>0</v>
      </c>
      <c r="BI178" s="189">
        <f>IF(N178="nulová",J178,0)</f>
        <v>0</v>
      </c>
      <c r="BJ178" s="17" t="s">
        <v>152</v>
      </c>
      <c r="BK178" s="189">
        <f>ROUND(I178*H178,2)</f>
        <v>0</v>
      </c>
      <c r="BL178" s="17" t="s">
        <v>259</v>
      </c>
      <c r="BM178" s="17" t="s">
        <v>406</v>
      </c>
    </row>
    <row r="179" spans="2:65" s="1" customFormat="1" ht="27">
      <c r="B179" s="34"/>
      <c r="C179" s="56"/>
      <c r="D179" s="192" t="s">
        <v>261</v>
      </c>
      <c r="E179" s="56"/>
      <c r="F179" s="193" t="s">
        <v>407</v>
      </c>
      <c r="G179" s="56"/>
      <c r="H179" s="56"/>
      <c r="I179" s="148"/>
      <c r="J179" s="56"/>
      <c r="K179" s="56"/>
      <c r="L179" s="54"/>
      <c r="M179" s="71"/>
      <c r="N179" s="35"/>
      <c r="O179" s="35"/>
      <c r="P179" s="35"/>
      <c r="Q179" s="35"/>
      <c r="R179" s="35"/>
      <c r="S179" s="35"/>
      <c r="T179" s="72"/>
      <c r="AT179" s="17" t="s">
        <v>261</v>
      </c>
      <c r="AU179" s="17" t="s">
        <v>211</v>
      </c>
    </row>
    <row r="180" spans="2:65" s="11" customFormat="1">
      <c r="B180" s="194"/>
      <c r="C180" s="195"/>
      <c r="D180" s="190" t="s">
        <v>277</v>
      </c>
      <c r="E180" s="196" t="s">
        <v>151</v>
      </c>
      <c r="F180" s="197" t="s">
        <v>408</v>
      </c>
      <c r="G180" s="195"/>
      <c r="H180" s="198">
        <v>74.430000000000007</v>
      </c>
      <c r="I180" s="199"/>
      <c r="J180" s="195"/>
      <c r="K180" s="195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277</v>
      </c>
      <c r="AU180" s="204" t="s">
        <v>211</v>
      </c>
      <c r="AV180" s="11" t="s">
        <v>211</v>
      </c>
      <c r="AW180" s="11" t="s">
        <v>167</v>
      </c>
      <c r="AX180" s="11" t="s">
        <v>204</v>
      </c>
      <c r="AY180" s="204" t="s">
        <v>252</v>
      </c>
    </row>
    <row r="181" spans="2:65" s="1" customFormat="1" ht="22.5" customHeight="1">
      <c r="B181" s="34"/>
      <c r="C181" s="178" t="s">
        <v>409</v>
      </c>
      <c r="D181" s="178" t="s">
        <v>254</v>
      </c>
      <c r="E181" s="179" t="s">
        <v>404</v>
      </c>
      <c r="F181" s="180" t="s">
        <v>405</v>
      </c>
      <c r="G181" s="181" t="s">
        <v>270</v>
      </c>
      <c r="H181" s="182">
        <v>117</v>
      </c>
      <c r="I181" s="183"/>
      <c r="J181" s="184">
        <f>ROUND(I181*H181,2)</f>
        <v>0</v>
      </c>
      <c r="K181" s="180" t="s">
        <v>258</v>
      </c>
      <c r="L181" s="54"/>
      <c r="M181" s="185" t="s">
        <v>151</v>
      </c>
      <c r="N181" s="186" t="s">
        <v>175</v>
      </c>
      <c r="O181" s="35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AR181" s="17" t="s">
        <v>259</v>
      </c>
      <c r="AT181" s="17" t="s">
        <v>254</v>
      </c>
      <c r="AU181" s="17" t="s">
        <v>211</v>
      </c>
      <c r="AY181" s="17" t="s">
        <v>252</v>
      </c>
      <c r="BE181" s="189">
        <f>IF(N181="základní",J181,0)</f>
        <v>0</v>
      </c>
      <c r="BF181" s="189">
        <f>IF(N181="snížená",J181,0)</f>
        <v>0</v>
      </c>
      <c r="BG181" s="189">
        <f>IF(N181="zákl. přenesená",J181,0)</f>
        <v>0</v>
      </c>
      <c r="BH181" s="189">
        <f>IF(N181="sníž. přenesená",J181,0)</f>
        <v>0</v>
      </c>
      <c r="BI181" s="189">
        <f>IF(N181="nulová",J181,0)</f>
        <v>0</v>
      </c>
      <c r="BJ181" s="17" t="s">
        <v>152</v>
      </c>
      <c r="BK181" s="189">
        <f>ROUND(I181*H181,2)</f>
        <v>0</v>
      </c>
      <c r="BL181" s="17" t="s">
        <v>259</v>
      </c>
      <c r="BM181" s="17" t="s">
        <v>410</v>
      </c>
    </row>
    <row r="182" spans="2:65" s="1" customFormat="1" ht="27">
      <c r="B182" s="34"/>
      <c r="C182" s="56"/>
      <c r="D182" s="192" t="s">
        <v>261</v>
      </c>
      <c r="E182" s="56"/>
      <c r="F182" s="193" t="s">
        <v>407</v>
      </c>
      <c r="G182" s="56"/>
      <c r="H182" s="56"/>
      <c r="I182" s="148"/>
      <c r="J182" s="56"/>
      <c r="K182" s="56"/>
      <c r="L182" s="54"/>
      <c r="M182" s="71"/>
      <c r="N182" s="35"/>
      <c r="O182" s="35"/>
      <c r="P182" s="35"/>
      <c r="Q182" s="35"/>
      <c r="R182" s="35"/>
      <c r="S182" s="35"/>
      <c r="T182" s="72"/>
      <c r="AT182" s="17" t="s">
        <v>261</v>
      </c>
      <c r="AU182" s="17" t="s">
        <v>211</v>
      </c>
    </row>
    <row r="183" spans="2:65" s="11" customFormat="1">
      <c r="B183" s="194"/>
      <c r="C183" s="195"/>
      <c r="D183" s="190" t="s">
        <v>277</v>
      </c>
      <c r="E183" s="196" t="s">
        <v>151</v>
      </c>
      <c r="F183" s="197" t="s">
        <v>411</v>
      </c>
      <c r="G183" s="195"/>
      <c r="H183" s="198">
        <v>117</v>
      </c>
      <c r="I183" s="199"/>
      <c r="J183" s="195"/>
      <c r="K183" s="195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277</v>
      </c>
      <c r="AU183" s="204" t="s">
        <v>211</v>
      </c>
      <c r="AV183" s="11" t="s">
        <v>211</v>
      </c>
      <c r="AW183" s="11" t="s">
        <v>167</v>
      </c>
      <c r="AX183" s="11" t="s">
        <v>152</v>
      </c>
      <c r="AY183" s="204" t="s">
        <v>252</v>
      </c>
    </row>
    <row r="184" spans="2:65" s="1" customFormat="1" ht="22.5" customHeight="1">
      <c r="B184" s="34"/>
      <c r="C184" s="230" t="s">
        <v>412</v>
      </c>
      <c r="D184" s="230" t="s">
        <v>388</v>
      </c>
      <c r="E184" s="231" t="s">
        <v>389</v>
      </c>
      <c r="F184" s="232" t="s">
        <v>390</v>
      </c>
      <c r="G184" s="233" t="s">
        <v>391</v>
      </c>
      <c r="H184" s="234">
        <v>219.679</v>
      </c>
      <c r="I184" s="235"/>
      <c r="J184" s="236">
        <f>ROUND(I184*H184,2)</f>
        <v>0</v>
      </c>
      <c r="K184" s="232" t="s">
        <v>151</v>
      </c>
      <c r="L184" s="237"/>
      <c r="M184" s="238" t="s">
        <v>151</v>
      </c>
      <c r="N184" s="239" t="s">
        <v>175</v>
      </c>
      <c r="O184" s="35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AR184" s="17" t="s">
        <v>297</v>
      </c>
      <c r="AT184" s="17" t="s">
        <v>388</v>
      </c>
      <c r="AU184" s="17" t="s">
        <v>211</v>
      </c>
      <c r="AY184" s="17" t="s">
        <v>252</v>
      </c>
      <c r="BE184" s="189">
        <f>IF(N184="základní",J184,0)</f>
        <v>0</v>
      </c>
      <c r="BF184" s="189">
        <f>IF(N184="snížená",J184,0)</f>
        <v>0</v>
      </c>
      <c r="BG184" s="189">
        <f>IF(N184="zákl. přenesená",J184,0)</f>
        <v>0</v>
      </c>
      <c r="BH184" s="189">
        <f>IF(N184="sníž. přenesená",J184,0)</f>
        <v>0</v>
      </c>
      <c r="BI184" s="189">
        <f>IF(N184="nulová",J184,0)</f>
        <v>0</v>
      </c>
      <c r="BJ184" s="17" t="s">
        <v>152</v>
      </c>
      <c r="BK184" s="189">
        <f>ROUND(I184*H184,2)</f>
        <v>0</v>
      </c>
      <c r="BL184" s="17" t="s">
        <v>259</v>
      </c>
      <c r="BM184" s="17" t="s">
        <v>413</v>
      </c>
    </row>
    <row r="185" spans="2:65" s="1" customFormat="1">
      <c r="B185" s="34"/>
      <c r="C185" s="56"/>
      <c r="D185" s="192" t="s">
        <v>261</v>
      </c>
      <c r="E185" s="56"/>
      <c r="F185" s="193" t="s">
        <v>390</v>
      </c>
      <c r="G185" s="56"/>
      <c r="H185" s="56"/>
      <c r="I185" s="148"/>
      <c r="J185" s="56"/>
      <c r="K185" s="56"/>
      <c r="L185" s="54"/>
      <c r="M185" s="71"/>
      <c r="N185" s="35"/>
      <c r="O185" s="35"/>
      <c r="P185" s="35"/>
      <c r="Q185" s="35"/>
      <c r="R185" s="35"/>
      <c r="S185" s="35"/>
      <c r="T185" s="72"/>
      <c r="AT185" s="17" t="s">
        <v>261</v>
      </c>
      <c r="AU185" s="17" t="s">
        <v>211</v>
      </c>
    </row>
    <row r="186" spans="2:65" s="11" customFormat="1">
      <c r="B186" s="194"/>
      <c r="C186" s="195"/>
      <c r="D186" s="190" t="s">
        <v>277</v>
      </c>
      <c r="E186" s="195"/>
      <c r="F186" s="197" t="s">
        <v>414</v>
      </c>
      <c r="G186" s="195"/>
      <c r="H186" s="198">
        <v>219.679</v>
      </c>
      <c r="I186" s="199"/>
      <c r="J186" s="195"/>
      <c r="K186" s="195"/>
      <c r="L186" s="200"/>
      <c r="M186" s="201"/>
      <c r="N186" s="202"/>
      <c r="O186" s="202"/>
      <c r="P186" s="202"/>
      <c r="Q186" s="202"/>
      <c r="R186" s="202"/>
      <c r="S186" s="202"/>
      <c r="T186" s="203"/>
      <c r="AT186" s="204" t="s">
        <v>277</v>
      </c>
      <c r="AU186" s="204" t="s">
        <v>211</v>
      </c>
      <c r="AV186" s="11" t="s">
        <v>211</v>
      </c>
      <c r="AW186" s="11" t="s">
        <v>133</v>
      </c>
      <c r="AX186" s="11" t="s">
        <v>152</v>
      </c>
      <c r="AY186" s="204" t="s">
        <v>252</v>
      </c>
    </row>
    <row r="187" spans="2:65" s="1" customFormat="1" ht="22.5" customHeight="1">
      <c r="B187" s="34"/>
      <c r="C187" s="178" t="s">
        <v>415</v>
      </c>
      <c r="D187" s="178" t="s">
        <v>254</v>
      </c>
      <c r="E187" s="179" t="s">
        <v>416</v>
      </c>
      <c r="F187" s="180" t="s">
        <v>417</v>
      </c>
      <c r="G187" s="181" t="s">
        <v>257</v>
      </c>
      <c r="H187" s="182">
        <v>34868.199999999997</v>
      </c>
      <c r="I187" s="183"/>
      <c r="J187" s="184">
        <f>ROUND(I187*H187,2)</f>
        <v>0</v>
      </c>
      <c r="K187" s="180" t="s">
        <v>258</v>
      </c>
      <c r="L187" s="54"/>
      <c r="M187" s="185" t="s">
        <v>151</v>
      </c>
      <c r="N187" s="186" t="s">
        <v>175</v>
      </c>
      <c r="O187" s="35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AR187" s="17" t="s">
        <v>259</v>
      </c>
      <c r="AT187" s="17" t="s">
        <v>254</v>
      </c>
      <c r="AU187" s="17" t="s">
        <v>211</v>
      </c>
      <c r="AY187" s="17" t="s">
        <v>252</v>
      </c>
      <c r="BE187" s="189">
        <f>IF(N187="základní",J187,0)</f>
        <v>0</v>
      </c>
      <c r="BF187" s="189">
        <f>IF(N187="snížená",J187,0)</f>
        <v>0</v>
      </c>
      <c r="BG187" s="189">
        <f>IF(N187="zákl. přenesená",J187,0)</f>
        <v>0</v>
      </c>
      <c r="BH187" s="189">
        <f>IF(N187="sníž. přenesená",J187,0)</f>
        <v>0</v>
      </c>
      <c r="BI187" s="189">
        <f>IF(N187="nulová",J187,0)</f>
        <v>0</v>
      </c>
      <c r="BJ187" s="17" t="s">
        <v>152</v>
      </c>
      <c r="BK187" s="189">
        <f>ROUND(I187*H187,2)</f>
        <v>0</v>
      </c>
      <c r="BL187" s="17" t="s">
        <v>259</v>
      </c>
      <c r="BM187" s="17" t="s">
        <v>418</v>
      </c>
    </row>
    <row r="188" spans="2:65" s="1" customFormat="1" ht="27">
      <c r="B188" s="34"/>
      <c r="C188" s="56"/>
      <c r="D188" s="192" t="s">
        <v>261</v>
      </c>
      <c r="E188" s="56"/>
      <c r="F188" s="193" t="s">
        <v>419</v>
      </c>
      <c r="G188" s="56"/>
      <c r="H188" s="56"/>
      <c r="I188" s="148"/>
      <c r="J188" s="56"/>
      <c r="K188" s="56"/>
      <c r="L188" s="54"/>
      <c r="M188" s="71"/>
      <c r="N188" s="35"/>
      <c r="O188" s="35"/>
      <c r="P188" s="35"/>
      <c r="Q188" s="35"/>
      <c r="R188" s="35"/>
      <c r="S188" s="35"/>
      <c r="T188" s="72"/>
      <c r="AT188" s="17" t="s">
        <v>261</v>
      </c>
      <c r="AU188" s="17" t="s">
        <v>211</v>
      </c>
    </row>
    <row r="189" spans="2:65" s="11" customFormat="1">
      <c r="B189" s="194"/>
      <c r="C189" s="195"/>
      <c r="D189" s="192" t="s">
        <v>277</v>
      </c>
      <c r="E189" s="205" t="s">
        <v>151</v>
      </c>
      <c r="F189" s="206" t="s">
        <v>420</v>
      </c>
      <c r="G189" s="195"/>
      <c r="H189" s="207">
        <v>31893.599999999999</v>
      </c>
      <c r="I189" s="199"/>
      <c r="J189" s="195"/>
      <c r="K189" s="195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277</v>
      </c>
      <c r="AU189" s="204" t="s">
        <v>211</v>
      </c>
      <c r="AV189" s="11" t="s">
        <v>211</v>
      </c>
      <c r="AW189" s="11" t="s">
        <v>167</v>
      </c>
      <c r="AX189" s="11" t="s">
        <v>204</v>
      </c>
      <c r="AY189" s="204" t="s">
        <v>252</v>
      </c>
    </row>
    <row r="190" spans="2:65" s="11" customFormat="1">
      <c r="B190" s="194"/>
      <c r="C190" s="195"/>
      <c r="D190" s="190" t="s">
        <v>277</v>
      </c>
      <c r="E190" s="196" t="s">
        <v>151</v>
      </c>
      <c r="F190" s="197" t="s">
        <v>421</v>
      </c>
      <c r="G190" s="195"/>
      <c r="H190" s="198">
        <v>2974.6</v>
      </c>
      <c r="I190" s="199"/>
      <c r="J190" s="195"/>
      <c r="K190" s="195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277</v>
      </c>
      <c r="AU190" s="204" t="s">
        <v>211</v>
      </c>
      <c r="AV190" s="11" t="s">
        <v>211</v>
      </c>
      <c r="AW190" s="11" t="s">
        <v>167</v>
      </c>
      <c r="AX190" s="11" t="s">
        <v>204</v>
      </c>
      <c r="AY190" s="204" t="s">
        <v>252</v>
      </c>
    </row>
    <row r="191" spans="2:65" s="1" customFormat="1" ht="22.5" customHeight="1">
      <c r="B191" s="34"/>
      <c r="C191" s="230" t="s">
        <v>422</v>
      </c>
      <c r="D191" s="230" t="s">
        <v>388</v>
      </c>
      <c r="E191" s="231" t="s">
        <v>423</v>
      </c>
      <c r="F191" s="232" t="s">
        <v>424</v>
      </c>
      <c r="G191" s="233" t="s">
        <v>425</v>
      </c>
      <c r="H191" s="234">
        <v>1098.348</v>
      </c>
      <c r="I191" s="235"/>
      <c r="J191" s="236">
        <f>ROUND(I191*H191,2)</f>
        <v>0</v>
      </c>
      <c r="K191" s="232" t="s">
        <v>258</v>
      </c>
      <c r="L191" s="237"/>
      <c r="M191" s="238" t="s">
        <v>151</v>
      </c>
      <c r="N191" s="239" t="s">
        <v>175</v>
      </c>
      <c r="O191" s="35"/>
      <c r="P191" s="187">
        <f>O191*H191</f>
        <v>0</v>
      </c>
      <c r="Q191" s="187">
        <v>1E-3</v>
      </c>
      <c r="R191" s="187">
        <f>Q191*H191</f>
        <v>1.0983479999999999</v>
      </c>
      <c r="S191" s="187">
        <v>0</v>
      </c>
      <c r="T191" s="188">
        <f>S191*H191</f>
        <v>0</v>
      </c>
      <c r="AR191" s="17" t="s">
        <v>297</v>
      </c>
      <c r="AT191" s="17" t="s">
        <v>388</v>
      </c>
      <c r="AU191" s="17" t="s">
        <v>211</v>
      </c>
      <c r="AY191" s="17" t="s">
        <v>252</v>
      </c>
      <c r="BE191" s="189">
        <f>IF(N191="základní",J191,0)</f>
        <v>0</v>
      </c>
      <c r="BF191" s="189">
        <f>IF(N191="snížená",J191,0)</f>
        <v>0</v>
      </c>
      <c r="BG191" s="189">
        <f>IF(N191="zákl. přenesená",J191,0)</f>
        <v>0</v>
      </c>
      <c r="BH191" s="189">
        <f>IF(N191="sníž. přenesená",J191,0)</f>
        <v>0</v>
      </c>
      <c r="BI191" s="189">
        <f>IF(N191="nulová",J191,0)</f>
        <v>0</v>
      </c>
      <c r="BJ191" s="17" t="s">
        <v>152</v>
      </c>
      <c r="BK191" s="189">
        <f>ROUND(I191*H191,2)</f>
        <v>0</v>
      </c>
      <c r="BL191" s="17" t="s">
        <v>259</v>
      </c>
      <c r="BM191" s="17" t="s">
        <v>426</v>
      </c>
    </row>
    <row r="192" spans="2:65" s="1" customFormat="1">
      <c r="B192" s="34"/>
      <c r="C192" s="56"/>
      <c r="D192" s="192" t="s">
        <v>261</v>
      </c>
      <c r="E192" s="56"/>
      <c r="F192" s="193" t="s">
        <v>427</v>
      </c>
      <c r="G192" s="56"/>
      <c r="H192" s="56"/>
      <c r="I192" s="148"/>
      <c r="J192" s="56"/>
      <c r="K192" s="56"/>
      <c r="L192" s="54"/>
      <c r="M192" s="71"/>
      <c r="N192" s="35"/>
      <c r="O192" s="35"/>
      <c r="P192" s="35"/>
      <c r="Q192" s="35"/>
      <c r="R192" s="35"/>
      <c r="S192" s="35"/>
      <c r="T192" s="72"/>
      <c r="AT192" s="17" t="s">
        <v>261</v>
      </c>
      <c r="AU192" s="17" t="s">
        <v>211</v>
      </c>
    </row>
    <row r="193" spans="2:65" s="11" customFormat="1">
      <c r="B193" s="194"/>
      <c r="C193" s="195"/>
      <c r="D193" s="190" t="s">
        <v>277</v>
      </c>
      <c r="E193" s="195"/>
      <c r="F193" s="197" t="s">
        <v>428</v>
      </c>
      <c r="G193" s="195"/>
      <c r="H193" s="198">
        <v>1098.348</v>
      </c>
      <c r="I193" s="199"/>
      <c r="J193" s="195"/>
      <c r="K193" s="195"/>
      <c r="L193" s="200"/>
      <c r="M193" s="201"/>
      <c r="N193" s="202"/>
      <c r="O193" s="202"/>
      <c r="P193" s="202"/>
      <c r="Q193" s="202"/>
      <c r="R193" s="202"/>
      <c r="S193" s="202"/>
      <c r="T193" s="203"/>
      <c r="AT193" s="204" t="s">
        <v>277</v>
      </c>
      <c r="AU193" s="204" t="s">
        <v>211</v>
      </c>
      <c r="AV193" s="11" t="s">
        <v>211</v>
      </c>
      <c r="AW193" s="11" t="s">
        <v>133</v>
      </c>
      <c r="AX193" s="11" t="s">
        <v>152</v>
      </c>
      <c r="AY193" s="204" t="s">
        <v>252</v>
      </c>
    </row>
    <row r="194" spans="2:65" s="1" customFormat="1" ht="22.5" customHeight="1">
      <c r="B194" s="34"/>
      <c r="C194" s="178" t="s">
        <v>429</v>
      </c>
      <c r="D194" s="178" t="s">
        <v>254</v>
      </c>
      <c r="E194" s="179" t="s">
        <v>430</v>
      </c>
      <c r="F194" s="180" t="s">
        <v>431</v>
      </c>
      <c r="G194" s="181" t="s">
        <v>257</v>
      </c>
      <c r="H194" s="182">
        <v>32927.599999999999</v>
      </c>
      <c r="I194" s="183"/>
      <c r="J194" s="184">
        <f>ROUND(I194*H194,2)</f>
        <v>0</v>
      </c>
      <c r="K194" s="180" t="s">
        <v>258</v>
      </c>
      <c r="L194" s="54"/>
      <c r="M194" s="185" t="s">
        <v>151</v>
      </c>
      <c r="N194" s="186" t="s">
        <v>175</v>
      </c>
      <c r="O194" s="35"/>
      <c r="P194" s="187">
        <f>O194*H194</f>
        <v>0</v>
      </c>
      <c r="Q194" s="187">
        <v>0</v>
      </c>
      <c r="R194" s="187">
        <f>Q194*H194</f>
        <v>0</v>
      </c>
      <c r="S194" s="187">
        <v>0</v>
      </c>
      <c r="T194" s="188">
        <f>S194*H194</f>
        <v>0</v>
      </c>
      <c r="AR194" s="17" t="s">
        <v>259</v>
      </c>
      <c r="AT194" s="17" t="s">
        <v>254</v>
      </c>
      <c r="AU194" s="17" t="s">
        <v>211</v>
      </c>
      <c r="AY194" s="17" t="s">
        <v>252</v>
      </c>
      <c r="BE194" s="189">
        <f>IF(N194="základní",J194,0)</f>
        <v>0</v>
      </c>
      <c r="BF194" s="189">
        <f>IF(N194="snížená",J194,0)</f>
        <v>0</v>
      </c>
      <c r="BG194" s="189">
        <f>IF(N194="zákl. přenesená",J194,0)</f>
        <v>0</v>
      </c>
      <c r="BH194" s="189">
        <f>IF(N194="sníž. přenesená",J194,0)</f>
        <v>0</v>
      </c>
      <c r="BI194" s="189">
        <f>IF(N194="nulová",J194,0)</f>
        <v>0</v>
      </c>
      <c r="BJ194" s="17" t="s">
        <v>152</v>
      </c>
      <c r="BK194" s="189">
        <f>ROUND(I194*H194,2)</f>
        <v>0</v>
      </c>
      <c r="BL194" s="17" t="s">
        <v>259</v>
      </c>
      <c r="BM194" s="17" t="s">
        <v>432</v>
      </c>
    </row>
    <row r="195" spans="2:65" s="1" customFormat="1">
      <c r="B195" s="34"/>
      <c r="C195" s="56"/>
      <c r="D195" s="190" t="s">
        <v>261</v>
      </c>
      <c r="E195" s="56"/>
      <c r="F195" s="191" t="s">
        <v>433</v>
      </c>
      <c r="G195" s="56"/>
      <c r="H195" s="56"/>
      <c r="I195" s="148"/>
      <c r="J195" s="56"/>
      <c r="K195" s="56"/>
      <c r="L195" s="54"/>
      <c r="M195" s="71"/>
      <c r="N195" s="35"/>
      <c r="O195" s="35"/>
      <c r="P195" s="35"/>
      <c r="Q195" s="35"/>
      <c r="R195" s="35"/>
      <c r="S195" s="35"/>
      <c r="T195" s="72"/>
      <c r="AT195" s="17" t="s">
        <v>261</v>
      </c>
      <c r="AU195" s="17" t="s">
        <v>211</v>
      </c>
    </row>
    <row r="196" spans="2:65" s="1" customFormat="1" ht="22.5" customHeight="1">
      <c r="B196" s="34"/>
      <c r="C196" s="178" t="s">
        <v>434</v>
      </c>
      <c r="D196" s="178" t="s">
        <v>254</v>
      </c>
      <c r="E196" s="179" t="s">
        <v>435</v>
      </c>
      <c r="F196" s="180" t="s">
        <v>436</v>
      </c>
      <c r="G196" s="181" t="s">
        <v>257</v>
      </c>
      <c r="H196" s="182">
        <v>16629.5</v>
      </c>
      <c r="I196" s="183"/>
      <c r="J196" s="184">
        <f>ROUND(I196*H196,2)</f>
        <v>0</v>
      </c>
      <c r="K196" s="180" t="s">
        <v>258</v>
      </c>
      <c r="L196" s="54"/>
      <c r="M196" s="185" t="s">
        <v>151</v>
      </c>
      <c r="N196" s="186" t="s">
        <v>175</v>
      </c>
      <c r="O196" s="35"/>
      <c r="P196" s="187">
        <f>O196*H196</f>
        <v>0</v>
      </c>
      <c r="Q196" s="187">
        <v>0</v>
      </c>
      <c r="R196" s="187">
        <f>Q196*H196</f>
        <v>0</v>
      </c>
      <c r="S196" s="187">
        <v>0</v>
      </c>
      <c r="T196" s="188">
        <f>S196*H196</f>
        <v>0</v>
      </c>
      <c r="AR196" s="17" t="s">
        <v>259</v>
      </c>
      <c r="AT196" s="17" t="s">
        <v>254</v>
      </c>
      <c r="AU196" s="17" t="s">
        <v>211</v>
      </c>
      <c r="AY196" s="17" t="s">
        <v>252</v>
      </c>
      <c r="BE196" s="189">
        <f>IF(N196="základní",J196,0)</f>
        <v>0</v>
      </c>
      <c r="BF196" s="189">
        <f>IF(N196="snížená",J196,0)</f>
        <v>0</v>
      </c>
      <c r="BG196" s="189">
        <f>IF(N196="zákl. přenesená",J196,0)</f>
        <v>0</v>
      </c>
      <c r="BH196" s="189">
        <f>IF(N196="sníž. přenesená",J196,0)</f>
        <v>0</v>
      </c>
      <c r="BI196" s="189">
        <f>IF(N196="nulová",J196,0)</f>
        <v>0</v>
      </c>
      <c r="BJ196" s="17" t="s">
        <v>152</v>
      </c>
      <c r="BK196" s="189">
        <f>ROUND(I196*H196,2)</f>
        <v>0</v>
      </c>
      <c r="BL196" s="17" t="s">
        <v>259</v>
      </c>
      <c r="BM196" s="17" t="s">
        <v>437</v>
      </c>
    </row>
    <row r="197" spans="2:65" s="1" customFormat="1" ht="27">
      <c r="B197" s="34"/>
      <c r="C197" s="56"/>
      <c r="D197" s="190" t="s">
        <v>261</v>
      </c>
      <c r="E197" s="56"/>
      <c r="F197" s="191" t="s">
        <v>438</v>
      </c>
      <c r="G197" s="56"/>
      <c r="H197" s="56"/>
      <c r="I197" s="148"/>
      <c r="J197" s="56"/>
      <c r="K197" s="56"/>
      <c r="L197" s="54"/>
      <c r="M197" s="71"/>
      <c r="N197" s="35"/>
      <c r="O197" s="35"/>
      <c r="P197" s="35"/>
      <c r="Q197" s="35"/>
      <c r="R197" s="35"/>
      <c r="S197" s="35"/>
      <c r="T197" s="72"/>
      <c r="AT197" s="17" t="s">
        <v>261</v>
      </c>
      <c r="AU197" s="17" t="s">
        <v>211</v>
      </c>
    </row>
    <row r="198" spans="2:65" s="1" customFormat="1" ht="22.5" customHeight="1">
      <c r="B198" s="34"/>
      <c r="C198" s="178" t="s">
        <v>439</v>
      </c>
      <c r="D198" s="178" t="s">
        <v>254</v>
      </c>
      <c r="E198" s="179" t="s">
        <v>440</v>
      </c>
      <c r="F198" s="180" t="s">
        <v>441</v>
      </c>
      <c r="G198" s="181" t="s">
        <v>257</v>
      </c>
      <c r="H198" s="182">
        <v>15246.5</v>
      </c>
      <c r="I198" s="183"/>
      <c r="J198" s="184">
        <f>ROUND(I198*H198,2)</f>
        <v>0</v>
      </c>
      <c r="K198" s="180" t="s">
        <v>258</v>
      </c>
      <c r="L198" s="54"/>
      <c r="M198" s="185" t="s">
        <v>151</v>
      </c>
      <c r="N198" s="186" t="s">
        <v>175</v>
      </c>
      <c r="O198" s="35"/>
      <c r="P198" s="187">
        <f>O198*H198</f>
        <v>0</v>
      </c>
      <c r="Q198" s="187">
        <v>0</v>
      </c>
      <c r="R198" s="187">
        <f>Q198*H198</f>
        <v>0</v>
      </c>
      <c r="S198" s="187">
        <v>0</v>
      </c>
      <c r="T198" s="188">
        <f>S198*H198</f>
        <v>0</v>
      </c>
      <c r="AR198" s="17" t="s">
        <v>259</v>
      </c>
      <c r="AT198" s="17" t="s">
        <v>254</v>
      </c>
      <c r="AU198" s="17" t="s">
        <v>211</v>
      </c>
      <c r="AY198" s="17" t="s">
        <v>252</v>
      </c>
      <c r="BE198" s="189">
        <f>IF(N198="základní",J198,0)</f>
        <v>0</v>
      </c>
      <c r="BF198" s="189">
        <f>IF(N198="snížená",J198,0)</f>
        <v>0</v>
      </c>
      <c r="BG198" s="189">
        <f>IF(N198="zákl. přenesená",J198,0)</f>
        <v>0</v>
      </c>
      <c r="BH198" s="189">
        <f>IF(N198="sníž. přenesená",J198,0)</f>
        <v>0</v>
      </c>
      <c r="BI198" s="189">
        <f>IF(N198="nulová",J198,0)</f>
        <v>0</v>
      </c>
      <c r="BJ198" s="17" t="s">
        <v>152</v>
      </c>
      <c r="BK198" s="189">
        <f>ROUND(I198*H198,2)</f>
        <v>0</v>
      </c>
      <c r="BL198" s="17" t="s">
        <v>259</v>
      </c>
      <c r="BM198" s="17" t="s">
        <v>442</v>
      </c>
    </row>
    <row r="199" spans="2:65" s="1" customFormat="1" ht="27">
      <c r="B199" s="34"/>
      <c r="C199" s="56"/>
      <c r="D199" s="190" t="s">
        <v>261</v>
      </c>
      <c r="E199" s="56"/>
      <c r="F199" s="191" t="s">
        <v>443</v>
      </c>
      <c r="G199" s="56"/>
      <c r="H199" s="56"/>
      <c r="I199" s="148"/>
      <c r="J199" s="56"/>
      <c r="K199" s="56"/>
      <c r="L199" s="54"/>
      <c r="M199" s="71"/>
      <c r="N199" s="35"/>
      <c r="O199" s="35"/>
      <c r="P199" s="35"/>
      <c r="Q199" s="35"/>
      <c r="R199" s="35"/>
      <c r="S199" s="35"/>
      <c r="T199" s="72"/>
      <c r="AT199" s="17" t="s">
        <v>261</v>
      </c>
      <c r="AU199" s="17" t="s">
        <v>211</v>
      </c>
    </row>
    <row r="200" spans="2:65" s="1" customFormat="1" ht="22.5" customHeight="1">
      <c r="B200" s="34"/>
      <c r="C200" s="178" t="s">
        <v>444</v>
      </c>
      <c r="D200" s="178" t="s">
        <v>254</v>
      </c>
      <c r="E200" s="179" t="s">
        <v>445</v>
      </c>
      <c r="F200" s="180" t="s">
        <v>446</v>
      </c>
      <c r="G200" s="181" t="s">
        <v>257</v>
      </c>
      <c r="H200" s="182">
        <v>34868.199999999997</v>
      </c>
      <c r="I200" s="183"/>
      <c r="J200" s="184">
        <f>ROUND(I200*H200,2)</f>
        <v>0</v>
      </c>
      <c r="K200" s="180" t="s">
        <v>258</v>
      </c>
      <c r="L200" s="54"/>
      <c r="M200" s="185" t="s">
        <v>151</v>
      </c>
      <c r="N200" s="186" t="s">
        <v>175</v>
      </c>
      <c r="O200" s="35"/>
      <c r="P200" s="187">
        <f>O200*H200</f>
        <v>0</v>
      </c>
      <c r="Q200" s="187">
        <v>0</v>
      </c>
      <c r="R200" s="187">
        <f>Q200*H200</f>
        <v>0</v>
      </c>
      <c r="S200" s="187">
        <v>0</v>
      </c>
      <c r="T200" s="188">
        <f>S200*H200</f>
        <v>0</v>
      </c>
      <c r="AR200" s="17" t="s">
        <v>259</v>
      </c>
      <c r="AT200" s="17" t="s">
        <v>254</v>
      </c>
      <c r="AU200" s="17" t="s">
        <v>211</v>
      </c>
      <c r="AY200" s="17" t="s">
        <v>252</v>
      </c>
      <c r="BE200" s="189">
        <f>IF(N200="základní",J200,0)</f>
        <v>0</v>
      </c>
      <c r="BF200" s="189">
        <f>IF(N200="snížená",J200,0)</f>
        <v>0</v>
      </c>
      <c r="BG200" s="189">
        <f>IF(N200="zákl. přenesená",J200,0)</f>
        <v>0</v>
      </c>
      <c r="BH200" s="189">
        <f>IF(N200="sníž. přenesená",J200,0)</f>
        <v>0</v>
      </c>
      <c r="BI200" s="189">
        <f>IF(N200="nulová",J200,0)</f>
        <v>0</v>
      </c>
      <c r="BJ200" s="17" t="s">
        <v>152</v>
      </c>
      <c r="BK200" s="189">
        <f>ROUND(I200*H200,2)</f>
        <v>0</v>
      </c>
      <c r="BL200" s="17" t="s">
        <v>259</v>
      </c>
      <c r="BM200" s="17" t="s">
        <v>447</v>
      </c>
    </row>
    <row r="201" spans="2:65" s="1" customFormat="1" ht="27">
      <c r="B201" s="34"/>
      <c r="C201" s="56"/>
      <c r="D201" s="192" t="s">
        <v>261</v>
      </c>
      <c r="E201" s="56"/>
      <c r="F201" s="193" t="s">
        <v>448</v>
      </c>
      <c r="G201" s="56"/>
      <c r="H201" s="56"/>
      <c r="I201" s="148"/>
      <c r="J201" s="56"/>
      <c r="K201" s="56"/>
      <c r="L201" s="54"/>
      <c r="M201" s="71"/>
      <c r="N201" s="35"/>
      <c r="O201" s="35"/>
      <c r="P201" s="35"/>
      <c r="Q201" s="35"/>
      <c r="R201" s="35"/>
      <c r="S201" s="35"/>
      <c r="T201" s="72"/>
      <c r="AT201" s="17" t="s">
        <v>261</v>
      </c>
      <c r="AU201" s="17" t="s">
        <v>211</v>
      </c>
    </row>
    <row r="202" spans="2:65" s="11" customFormat="1">
      <c r="B202" s="194"/>
      <c r="C202" s="195"/>
      <c r="D202" s="192" t="s">
        <v>277</v>
      </c>
      <c r="E202" s="205" t="s">
        <v>151</v>
      </c>
      <c r="F202" s="206" t="s">
        <v>420</v>
      </c>
      <c r="G202" s="195"/>
      <c r="H202" s="207">
        <v>31893.599999999999</v>
      </c>
      <c r="I202" s="199"/>
      <c r="J202" s="195"/>
      <c r="K202" s="195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277</v>
      </c>
      <c r="AU202" s="204" t="s">
        <v>211</v>
      </c>
      <c r="AV202" s="11" t="s">
        <v>211</v>
      </c>
      <c r="AW202" s="11" t="s">
        <v>167</v>
      </c>
      <c r="AX202" s="11" t="s">
        <v>204</v>
      </c>
      <c r="AY202" s="204" t="s">
        <v>252</v>
      </c>
    </row>
    <row r="203" spans="2:65" s="11" customFormat="1">
      <c r="B203" s="194"/>
      <c r="C203" s="195"/>
      <c r="D203" s="192" t="s">
        <v>277</v>
      </c>
      <c r="E203" s="205" t="s">
        <v>151</v>
      </c>
      <c r="F203" s="206" t="s">
        <v>421</v>
      </c>
      <c r="G203" s="195"/>
      <c r="H203" s="207">
        <v>2974.6</v>
      </c>
      <c r="I203" s="199"/>
      <c r="J203" s="195"/>
      <c r="K203" s="195"/>
      <c r="L203" s="200"/>
      <c r="M203" s="201"/>
      <c r="N203" s="202"/>
      <c r="O203" s="202"/>
      <c r="P203" s="202"/>
      <c r="Q203" s="202"/>
      <c r="R203" s="202"/>
      <c r="S203" s="202"/>
      <c r="T203" s="203"/>
      <c r="AT203" s="204" t="s">
        <v>277</v>
      </c>
      <c r="AU203" s="204" t="s">
        <v>211</v>
      </c>
      <c r="AV203" s="11" t="s">
        <v>211</v>
      </c>
      <c r="AW203" s="11" t="s">
        <v>167</v>
      </c>
      <c r="AX203" s="11" t="s">
        <v>204</v>
      </c>
      <c r="AY203" s="204" t="s">
        <v>252</v>
      </c>
    </row>
    <row r="204" spans="2:65" s="10" customFormat="1" ht="29.85" customHeight="1">
      <c r="B204" s="161"/>
      <c r="C204" s="162"/>
      <c r="D204" s="175" t="s">
        <v>203</v>
      </c>
      <c r="E204" s="176" t="s">
        <v>211</v>
      </c>
      <c r="F204" s="176" t="s">
        <v>449</v>
      </c>
      <c r="G204" s="162"/>
      <c r="H204" s="162"/>
      <c r="I204" s="165"/>
      <c r="J204" s="177">
        <f>BK204</f>
        <v>0</v>
      </c>
      <c r="K204" s="162"/>
      <c r="L204" s="167"/>
      <c r="M204" s="168"/>
      <c r="N204" s="169"/>
      <c r="O204" s="169"/>
      <c r="P204" s="170">
        <f>SUM(P205:P219)</f>
        <v>0</v>
      </c>
      <c r="Q204" s="169"/>
      <c r="R204" s="170">
        <f>SUM(R205:R219)</f>
        <v>50.026036353225592</v>
      </c>
      <c r="S204" s="169"/>
      <c r="T204" s="171">
        <f>SUM(T205:T219)</f>
        <v>0</v>
      </c>
      <c r="AR204" s="172" t="s">
        <v>152</v>
      </c>
      <c r="AT204" s="173" t="s">
        <v>203</v>
      </c>
      <c r="AU204" s="173" t="s">
        <v>152</v>
      </c>
      <c r="AY204" s="172" t="s">
        <v>252</v>
      </c>
      <c r="BK204" s="174">
        <f>SUM(BK205:BK219)</f>
        <v>0</v>
      </c>
    </row>
    <row r="205" spans="2:65" s="1" customFormat="1" ht="22.5" customHeight="1">
      <c r="B205" s="34"/>
      <c r="C205" s="178" t="s">
        <v>450</v>
      </c>
      <c r="D205" s="178" t="s">
        <v>254</v>
      </c>
      <c r="E205" s="179" t="s">
        <v>451</v>
      </c>
      <c r="F205" s="180" t="s">
        <v>452</v>
      </c>
      <c r="G205" s="181" t="s">
        <v>257</v>
      </c>
      <c r="H205" s="182">
        <v>20874.099999999999</v>
      </c>
      <c r="I205" s="183"/>
      <c r="J205" s="184">
        <f>ROUND(I205*H205,2)</f>
        <v>0</v>
      </c>
      <c r="K205" s="180" t="s">
        <v>258</v>
      </c>
      <c r="L205" s="54"/>
      <c r="M205" s="185" t="s">
        <v>151</v>
      </c>
      <c r="N205" s="186" t="s">
        <v>175</v>
      </c>
      <c r="O205" s="35"/>
      <c r="P205" s="187">
        <f>O205*H205</f>
        <v>0</v>
      </c>
      <c r="Q205" s="187">
        <v>0</v>
      </c>
      <c r="R205" s="187">
        <f>Q205*H205</f>
        <v>0</v>
      </c>
      <c r="S205" s="187">
        <v>0</v>
      </c>
      <c r="T205" s="188">
        <f>S205*H205</f>
        <v>0</v>
      </c>
      <c r="AR205" s="17" t="s">
        <v>259</v>
      </c>
      <c r="AT205" s="17" t="s">
        <v>254</v>
      </c>
      <c r="AU205" s="17" t="s">
        <v>211</v>
      </c>
      <c r="AY205" s="17" t="s">
        <v>252</v>
      </c>
      <c r="BE205" s="189">
        <f>IF(N205="základní",J205,0)</f>
        <v>0</v>
      </c>
      <c r="BF205" s="189">
        <f>IF(N205="snížená",J205,0)</f>
        <v>0</v>
      </c>
      <c r="BG205" s="189">
        <f>IF(N205="zákl. přenesená",J205,0)</f>
        <v>0</v>
      </c>
      <c r="BH205" s="189">
        <f>IF(N205="sníž. přenesená",J205,0)</f>
        <v>0</v>
      </c>
      <c r="BI205" s="189">
        <f>IF(N205="nulová",J205,0)</f>
        <v>0</v>
      </c>
      <c r="BJ205" s="17" t="s">
        <v>152</v>
      </c>
      <c r="BK205" s="189">
        <f>ROUND(I205*H205,2)</f>
        <v>0</v>
      </c>
      <c r="BL205" s="17" t="s">
        <v>259</v>
      </c>
      <c r="BM205" s="17" t="s">
        <v>453</v>
      </c>
    </row>
    <row r="206" spans="2:65" s="1" customFormat="1" ht="27">
      <c r="B206" s="34"/>
      <c r="C206" s="56"/>
      <c r="D206" s="190" t="s">
        <v>261</v>
      </c>
      <c r="E206" s="56"/>
      <c r="F206" s="191" t="s">
        <v>454</v>
      </c>
      <c r="G206" s="56"/>
      <c r="H206" s="56"/>
      <c r="I206" s="148"/>
      <c r="J206" s="56"/>
      <c r="K206" s="56"/>
      <c r="L206" s="54"/>
      <c r="M206" s="71"/>
      <c r="N206" s="35"/>
      <c r="O206" s="35"/>
      <c r="P206" s="35"/>
      <c r="Q206" s="35"/>
      <c r="R206" s="35"/>
      <c r="S206" s="35"/>
      <c r="T206" s="72"/>
      <c r="AT206" s="17" t="s">
        <v>261</v>
      </c>
      <c r="AU206" s="17" t="s">
        <v>211</v>
      </c>
    </row>
    <row r="207" spans="2:65" s="1" customFormat="1" ht="22.5" customHeight="1">
      <c r="B207" s="34"/>
      <c r="C207" s="178" t="s">
        <v>455</v>
      </c>
      <c r="D207" s="178" t="s">
        <v>254</v>
      </c>
      <c r="E207" s="179" t="s">
        <v>456</v>
      </c>
      <c r="F207" s="180" t="s">
        <v>457</v>
      </c>
      <c r="G207" s="181" t="s">
        <v>270</v>
      </c>
      <c r="H207" s="182">
        <v>20.736000000000001</v>
      </c>
      <c r="I207" s="183"/>
      <c r="J207" s="184">
        <f>ROUND(I207*H207,2)</f>
        <v>0</v>
      </c>
      <c r="K207" s="180" t="s">
        <v>258</v>
      </c>
      <c r="L207" s="54"/>
      <c r="M207" s="185" t="s">
        <v>151</v>
      </c>
      <c r="N207" s="186" t="s">
        <v>175</v>
      </c>
      <c r="O207" s="35"/>
      <c r="P207" s="187">
        <f>O207*H207</f>
        <v>0</v>
      </c>
      <c r="Q207" s="187">
        <v>2.3323839999999998</v>
      </c>
      <c r="R207" s="187">
        <f>Q207*H207</f>
        <v>48.364314623999995</v>
      </c>
      <c r="S207" s="187">
        <v>0</v>
      </c>
      <c r="T207" s="188">
        <f>S207*H207</f>
        <v>0</v>
      </c>
      <c r="AR207" s="17" t="s">
        <v>259</v>
      </c>
      <c r="AT207" s="17" t="s">
        <v>254</v>
      </c>
      <c r="AU207" s="17" t="s">
        <v>211</v>
      </c>
      <c r="AY207" s="17" t="s">
        <v>252</v>
      </c>
      <c r="BE207" s="189">
        <f>IF(N207="základní",J207,0)</f>
        <v>0</v>
      </c>
      <c r="BF207" s="189">
        <f>IF(N207="snížená",J207,0)</f>
        <v>0</v>
      </c>
      <c r="BG207" s="189">
        <f>IF(N207="zákl. přenesená",J207,0)</f>
        <v>0</v>
      </c>
      <c r="BH207" s="189">
        <f>IF(N207="sníž. přenesená",J207,0)</f>
        <v>0</v>
      </c>
      <c r="BI207" s="189">
        <f>IF(N207="nulová",J207,0)</f>
        <v>0</v>
      </c>
      <c r="BJ207" s="17" t="s">
        <v>152</v>
      </c>
      <c r="BK207" s="189">
        <f>ROUND(I207*H207,2)</f>
        <v>0</v>
      </c>
      <c r="BL207" s="17" t="s">
        <v>259</v>
      </c>
      <c r="BM207" s="17" t="s">
        <v>458</v>
      </c>
    </row>
    <row r="208" spans="2:65" s="1" customFormat="1" ht="27">
      <c r="B208" s="34"/>
      <c r="C208" s="56"/>
      <c r="D208" s="192" t="s">
        <v>261</v>
      </c>
      <c r="E208" s="56"/>
      <c r="F208" s="193" t="s">
        <v>459</v>
      </c>
      <c r="G208" s="56"/>
      <c r="H208" s="56"/>
      <c r="I208" s="148"/>
      <c r="J208" s="56"/>
      <c r="K208" s="56"/>
      <c r="L208" s="54"/>
      <c r="M208" s="71"/>
      <c r="N208" s="35"/>
      <c r="O208" s="35"/>
      <c r="P208" s="35"/>
      <c r="Q208" s="35"/>
      <c r="R208" s="35"/>
      <c r="S208" s="35"/>
      <c r="T208" s="72"/>
      <c r="AT208" s="17" t="s">
        <v>261</v>
      </c>
      <c r="AU208" s="17" t="s">
        <v>211</v>
      </c>
    </row>
    <row r="209" spans="2:65" s="11" customFormat="1">
      <c r="B209" s="194"/>
      <c r="C209" s="195"/>
      <c r="D209" s="190" t="s">
        <v>277</v>
      </c>
      <c r="E209" s="196" t="s">
        <v>151</v>
      </c>
      <c r="F209" s="197" t="s">
        <v>460</v>
      </c>
      <c r="G209" s="195"/>
      <c r="H209" s="198">
        <v>20.736000000000001</v>
      </c>
      <c r="I209" s="199"/>
      <c r="J209" s="195"/>
      <c r="K209" s="195"/>
      <c r="L209" s="200"/>
      <c r="M209" s="201"/>
      <c r="N209" s="202"/>
      <c r="O209" s="202"/>
      <c r="P209" s="202"/>
      <c r="Q209" s="202"/>
      <c r="R209" s="202"/>
      <c r="S209" s="202"/>
      <c r="T209" s="203"/>
      <c r="AT209" s="204" t="s">
        <v>277</v>
      </c>
      <c r="AU209" s="204" t="s">
        <v>211</v>
      </c>
      <c r="AV209" s="11" t="s">
        <v>211</v>
      </c>
      <c r="AW209" s="11" t="s">
        <v>167</v>
      </c>
      <c r="AX209" s="11" t="s">
        <v>152</v>
      </c>
      <c r="AY209" s="204" t="s">
        <v>252</v>
      </c>
    </row>
    <row r="210" spans="2:65" s="1" customFormat="1" ht="22.5" customHeight="1">
      <c r="B210" s="34"/>
      <c r="C210" s="178" t="s">
        <v>461</v>
      </c>
      <c r="D210" s="178" t="s">
        <v>254</v>
      </c>
      <c r="E210" s="179" t="s">
        <v>462</v>
      </c>
      <c r="F210" s="180" t="s">
        <v>457</v>
      </c>
      <c r="G210" s="181" t="s">
        <v>270</v>
      </c>
      <c r="H210" s="182">
        <v>26</v>
      </c>
      <c r="I210" s="183"/>
      <c r="J210" s="184">
        <f>ROUND(I210*H210,2)</f>
        <v>0</v>
      </c>
      <c r="K210" s="180" t="s">
        <v>258</v>
      </c>
      <c r="L210" s="54"/>
      <c r="M210" s="185" t="s">
        <v>151</v>
      </c>
      <c r="N210" s="186" t="s">
        <v>175</v>
      </c>
      <c r="O210" s="35"/>
      <c r="P210" s="187">
        <f>O210*H210</f>
        <v>0</v>
      </c>
      <c r="Q210" s="187">
        <v>0</v>
      </c>
      <c r="R210" s="187">
        <f>Q210*H210</f>
        <v>0</v>
      </c>
      <c r="S210" s="187">
        <v>0</v>
      </c>
      <c r="T210" s="188">
        <f>S210*H210</f>
        <v>0</v>
      </c>
      <c r="AR210" s="17" t="s">
        <v>259</v>
      </c>
      <c r="AT210" s="17" t="s">
        <v>254</v>
      </c>
      <c r="AU210" s="17" t="s">
        <v>211</v>
      </c>
      <c r="AY210" s="17" t="s">
        <v>252</v>
      </c>
      <c r="BE210" s="189">
        <f>IF(N210="základní",J210,0)</f>
        <v>0</v>
      </c>
      <c r="BF210" s="189">
        <f>IF(N210="snížená",J210,0)</f>
        <v>0</v>
      </c>
      <c r="BG210" s="189">
        <f>IF(N210="zákl. přenesená",J210,0)</f>
        <v>0</v>
      </c>
      <c r="BH210" s="189">
        <f>IF(N210="sníž. přenesená",J210,0)</f>
        <v>0</v>
      </c>
      <c r="BI210" s="189">
        <f>IF(N210="nulová",J210,0)</f>
        <v>0</v>
      </c>
      <c r="BJ210" s="17" t="s">
        <v>152</v>
      </c>
      <c r="BK210" s="189">
        <f>ROUND(I210*H210,2)</f>
        <v>0</v>
      </c>
      <c r="BL210" s="17" t="s">
        <v>259</v>
      </c>
      <c r="BM210" s="17" t="s">
        <v>463</v>
      </c>
    </row>
    <row r="211" spans="2:65" s="1" customFormat="1" ht="27">
      <c r="B211" s="34"/>
      <c r="C211" s="56"/>
      <c r="D211" s="192" t="s">
        <v>261</v>
      </c>
      <c r="E211" s="56"/>
      <c r="F211" s="193" t="s">
        <v>459</v>
      </c>
      <c r="G211" s="56"/>
      <c r="H211" s="56"/>
      <c r="I211" s="148"/>
      <c r="J211" s="56"/>
      <c r="K211" s="56"/>
      <c r="L211" s="54"/>
      <c r="M211" s="71"/>
      <c r="N211" s="35"/>
      <c r="O211" s="35"/>
      <c r="P211" s="35"/>
      <c r="Q211" s="35"/>
      <c r="R211" s="35"/>
      <c r="S211" s="35"/>
      <c r="T211" s="72"/>
      <c r="AT211" s="17" t="s">
        <v>261</v>
      </c>
      <c r="AU211" s="17" t="s">
        <v>211</v>
      </c>
    </row>
    <row r="212" spans="2:65" s="11" customFormat="1">
      <c r="B212" s="194"/>
      <c r="C212" s="195"/>
      <c r="D212" s="190" t="s">
        <v>277</v>
      </c>
      <c r="E212" s="196" t="s">
        <v>151</v>
      </c>
      <c r="F212" s="197" t="s">
        <v>464</v>
      </c>
      <c r="G212" s="195"/>
      <c r="H212" s="198">
        <v>26</v>
      </c>
      <c r="I212" s="199"/>
      <c r="J212" s="195"/>
      <c r="K212" s="195"/>
      <c r="L212" s="200"/>
      <c r="M212" s="201"/>
      <c r="N212" s="202"/>
      <c r="O212" s="202"/>
      <c r="P212" s="202"/>
      <c r="Q212" s="202"/>
      <c r="R212" s="202"/>
      <c r="S212" s="202"/>
      <c r="T212" s="203"/>
      <c r="AT212" s="204" t="s">
        <v>277</v>
      </c>
      <c r="AU212" s="204" t="s">
        <v>211</v>
      </c>
      <c r="AV212" s="11" t="s">
        <v>211</v>
      </c>
      <c r="AW212" s="11" t="s">
        <v>167</v>
      </c>
      <c r="AX212" s="11" t="s">
        <v>152</v>
      </c>
      <c r="AY212" s="204" t="s">
        <v>252</v>
      </c>
    </row>
    <row r="213" spans="2:65" s="1" customFormat="1" ht="22.5" customHeight="1">
      <c r="B213" s="34"/>
      <c r="C213" s="178" t="s">
        <v>465</v>
      </c>
      <c r="D213" s="178" t="s">
        <v>254</v>
      </c>
      <c r="E213" s="179" t="s">
        <v>466</v>
      </c>
      <c r="F213" s="180" t="s">
        <v>467</v>
      </c>
      <c r="G213" s="181" t="s">
        <v>391</v>
      </c>
      <c r="H213" s="182">
        <v>1.5780000000000001</v>
      </c>
      <c r="I213" s="183"/>
      <c r="J213" s="184">
        <f>ROUND(I213*H213,2)</f>
        <v>0</v>
      </c>
      <c r="K213" s="180" t="s">
        <v>258</v>
      </c>
      <c r="L213" s="54"/>
      <c r="M213" s="185" t="s">
        <v>151</v>
      </c>
      <c r="N213" s="186" t="s">
        <v>175</v>
      </c>
      <c r="O213" s="35"/>
      <c r="P213" s="187">
        <f>O213*H213</f>
        <v>0</v>
      </c>
      <c r="Q213" s="187">
        <v>1.0530555952</v>
      </c>
      <c r="R213" s="187">
        <f>Q213*H213</f>
        <v>1.6617217292256001</v>
      </c>
      <c r="S213" s="187">
        <v>0</v>
      </c>
      <c r="T213" s="188">
        <f>S213*H213</f>
        <v>0</v>
      </c>
      <c r="AR213" s="17" t="s">
        <v>259</v>
      </c>
      <c r="AT213" s="17" t="s">
        <v>254</v>
      </c>
      <c r="AU213" s="17" t="s">
        <v>211</v>
      </c>
      <c r="AY213" s="17" t="s">
        <v>252</v>
      </c>
      <c r="BE213" s="189">
        <f>IF(N213="základní",J213,0)</f>
        <v>0</v>
      </c>
      <c r="BF213" s="189">
        <f>IF(N213="snížená",J213,0)</f>
        <v>0</v>
      </c>
      <c r="BG213" s="189">
        <f>IF(N213="zákl. přenesená",J213,0)</f>
        <v>0</v>
      </c>
      <c r="BH213" s="189">
        <f>IF(N213="sníž. přenesená",J213,0)</f>
        <v>0</v>
      </c>
      <c r="BI213" s="189">
        <f>IF(N213="nulová",J213,0)</f>
        <v>0</v>
      </c>
      <c r="BJ213" s="17" t="s">
        <v>152</v>
      </c>
      <c r="BK213" s="189">
        <f>ROUND(I213*H213,2)</f>
        <v>0</v>
      </c>
      <c r="BL213" s="17" t="s">
        <v>259</v>
      </c>
      <c r="BM213" s="17" t="s">
        <v>468</v>
      </c>
    </row>
    <row r="214" spans="2:65" s="1" customFormat="1">
      <c r="B214" s="34"/>
      <c r="C214" s="56"/>
      <c r="D214" s="192" t="s">
        <v>261</v>
      </c>
      <c r="E214" s="56"/>
      <c r="F214" s="193" t="s">
        <v>469</v>
      </c>
      <c r="G214" s="56"/>
      <c r="H214" s="56"/>
      <c r="I214" s="148"/>
      <c r="J214" s="56"/>
      <c r="K214" s="56"/>
      <c r="L214" s="54"/>
      <c r="M214" s="71"/>
      <c r="N214" s="35"/>
      <c r="O214" s="35"/>
      <c r="P214" s="35"/>
      <c r="Q214" s="35"/>
      <c r="R214" s="35"/>
      <c r="S214" s="35"/>
      <c r="T214" s="72"/>
      <c r="AT214" s="17" t="s">
        <v>261</v>
      </c>
      <c r="AU214" s="17" t="s">
        <v>211</v>
      </c>
    </row>
    <row r="215" spans="2:65" s="11" customFormat="1">
      <c r="B215" s="194"/>
      <c r="C215" s="195"/>
      <c r="D215" s="192" t="s">
        <v>277</v>
      </c>
      <c r="E215" s="205" t="s">
        <v>151</v>
      </c>
      <c r="F215" s="206" t="s">
        <v>470</v>
      </c>
      <c r="G215" s="195"/>
      <c r="H215" s="207">
        <v>297.72000000000003</v>
      </c>
      <c r="I215" s="199"/>
      <c r="J215" s="195"/>
      <c r="K215" s="195"/>
      <c r="L215" s="200"/>
      <c r="M215" s="201"/>
      <c r="N215" s="202"/>
      <c r="O215" s="202"/>
      <c r="P215" s="202"/>
      <c r="Q215" s="202"/>
      <c r="R215" s="202"/>
      <c r="S215" s="202"/>
      <c r="T215" s="203"/>
      <c r="AT215" s="204" t="s">
        <v>277</v>
      </c>
      <c r="AU215" s="204" t="s">
        <v>211</v>
      </c>
      <c r="AV215" s="11" t="s">
        <v>211</v>
      </c>
      <c r="AW215" s="11" t="s">
        <v>167</v>
      </c>
      <c r="AX215" s="11" t="s">
        <v>152</v>
      </c>
      <c r="AY215" s="204" t="s">
        <v>252</v>
      </c>
    </row>
    <row r="216" spans="2:65" s="11" customFormat="1">
      <c r="B216" s="194"/>
      <c r="C216" s="195"/>
      <c r="D216" s="190" t="s">
        <v>277</v>
      </c>
      <c r="E216" s="195"/>
      <c r="F216" s="197" t="s">
        <v>471</v>
      </c>
      <c r="G216" s="195"/>
      <c r="H216" s="198">
        <v>1.5780000000000001</v>
      </c>
      <c r="I216" s="199"/>
      <c r="J216" s="195"/>
      <c r="K216" s="195"/>
      <c r="L216" s="200"/>
      <c r="M216" s="201"/>
      <c r="N216" s="202"/>
      <c r="O216" s="202"/>
      <c r="P216" s="202"/>
      <c r="Q216" s="202"/>
      <c r="R216" s="202"/>
      <c r="S216" s="202"/>
      <c r="T216" s="203"/>
      <c r="AT216" s="204" t="s">
        <v>277</v>
      </c>
      <c r="AU216" s="204" t="s">
        <v>211</v>
      </c>
      <c r="AV216" s="11" t="s">
        <v>211</v>
      </c>
      <c r="AW216" s="11" t="s">
        <v>133</v>
      </c>
      <c r="AX216" s="11" t="s">
        <v>152</v>
      </c>
      <c r="AY216" s="204" t="s">
        <v>252</v>
      </c>
    </row>
    <row r="217" spans="2:65" s="1" customFormat="1" ht="22.5" customHeight="1">
      <c r="B217" s="34"/>
      <c r="C217" s="178" t="s">
        <v>472</v>
      </c>
      <c r="D217" s="178" t="s">
        <v>254</v>
      </c>
      <c r="E217" s="179" t="s">
        <v>473</v>
      </c>
      <c r="F217" s="180" t="s">
        <v>474</v>
      </c>
      <c r="G217" s="181" t="s">
        <v>257</v>
      </c>
      <c r="H217" s="182">
        <v>260</v>
      </c>
      <c r="I217" s="183"/>
      <c r="J217" s="184">
        <f>ROUND(I217*H217,2)</f>
        <v>0</v>
      </c>
      <c r="K217" s="180" t="s">
        <v>258</v>
      </c>
      <c r="L217" s="54"/>
      <c r="M217" s="185" t="s">
        <v>151</v>
      </c>
      <c r="N217" s="186" t="s">
        <v>175</v>
      </c>
      <c r="O217" s="35"/>
      <c r="P217" s="187">
        <f>O217*H217</f>
        <v>0</v>
      </c>
      <c r="Q217" s="187">
        <v>0</v>
      </c>
      <c r="R217" s="187">
        <f>Q217*H217</f>
        <v>0</v>
      </c>
      <c r="S217" s="187">
        <v>0</v>
      </c>
      <c r="T217" s="188">
        <f>S217*H217</f>
        <v>0</v>
      </c>
      <c r="AR217" s="17" t="s">
        <v>259</v>
      </c>
      <c r="AT217" s="17" t="s">
        <v>254</v>
      </c>
      <c r="AU217" s="17" t="s">
        <v>211</v>
      </c>
      <c r="AY217" s="17" t="s">
        <v>252</v>
      </c>
      <c r="BE217" s="189">
        <f>IF(N217="základní",J217,0)</f>
        <v>0</v>
      </c>
      <c r="BF217" s="189">
        <f>IF(N217="snížená",J217,0)</f>
        <v>0</v>
      </c>
      <c r="BG217" s="189">
        <f>IF(N217="zákl. přenesená",J217,0)</f>
        <v>0</v>
      </c>
      <c r="BH217" s="189">
        <f>IF(N217="sníž. přenesená",J217,0)</f>
        <v>0</v>
      </c>
      <c r="BI217" s="189">
        <f>IF(N217="nulová",J217,0)</f>
        <v>0</v>
      </c>
      <c r="BJ217" s="17" t="s">
        <v>152</v>
      </c>
      <c r="BK217" s="189">
        <f>ROUND(I217*H217,2)</f>
        <v>0</v>
      </c>
      <c r="BL217" s="17" t="s">
        <v>259</v>
      </c>
      <c r="BM217" s="17" t="s">
        <v>475</v>
      </c>
    </row>
    <row r="218" spans="2:65" s="1" customFormat="1" ht="27">
      <c r="B218" s="34"/>
      <c r="C218" s="56"/>
      <c r="D218" s="192" t="s">
        <v>261</v>
      </c>
      <c r="E218" s="56"/>
      <c r="F218" s="193" t="s">
        <v>476</v>
      </c>
      <c r="G218" s="56"/>
      <c r="H218" s="56"/>
      <c r="I218" s="148"/>
      <c r="J218" s="56"/>
      <c r="K218" s="56"/>
      <c r="L218" s="54"/>
      <c r="M218" s="71"/>
      <c r="N218" s="35"/>
      <c r="O218" s="35"/>
      <c r="P218" s="35"/>
      <c r="Q218" s="35"/>
      <c r="R218" s="35"/>
      <c r="S218" s="35"/>
      <c r="T218" s="72"/>
      <c r="AT218" s="17" t="s">
        <v>261</v>
      </c>
      <c r="AU218" s="17" t="s">
        <v>211</v>
      </c>
    </row>
    <row r="219" spans="2:65" s="11" customFormat="1">
      <c r="B219" s="194"/>
      <c r="C219" s="195"/>
      <c r="D219" s="192" t="s">
        <v>277</v>
      </c>
      <c r="E219" s="205" t="s">
        <v>151</v>
      </c>
      <c r="F219" s="206" t="s">
        <v>477</v>
      </c>
      <c r="G219" s="195"/>
      <c r="H219" s="207">
        <v>260</v>
      </c>
      <c r="I219" s="199"/>
      <c r="J219" s="195"/>
      <c r="K219" s="195"/>
      <c r="L219" s="200"/>
      <c r="M219" s="201"/>
      <c r="N219" s="202"/>
      <c r="O219" s="202"/>
      <c r="P219" s="202"/>
      <c r="Q219" s="202"/>
      <c r="R219" s="202"/>
      <c r="S219" s="202"/>
      <c r="T219" s="203"/>
      <c r="AT219" s="204" t="s">
        <v>277</v>
      </c>
      <c r="AU219" s="204" t="s">
        <v>211</v>
      </c>
      <c r="AV219" s="11" t="s">
        <v>211</v>
      </c>
      <c r="AW219" s="11" t="s">
        <v>167</v>
      </c>
      <c r="AX219" s="11" t="s">
        <v>152</v>
      </c>
      <c r="AY219" s="204" t="s">
        <v>252</v>
      </c>
    </row>
    <row r="220" spans="2:65" s="10" customFormat="1" ht="29.85" customHeight="1">
      <c r="B220" s="161"/>
      <c r="C220" s="162"/>
      <c r="D220" s="175" t="s">
        <v>203</v>
      </c>
      <c r="E220" s="176" t="s">
        <v>259</v>
      </c>
      <c r="F220" s="176" t="s">
        <v>478</v>
      </c>
      <c r="G220" s="162"/>
      <c r="H220" s="162"/>
      <c r="I220" s="165"/>
      <c r="J220" s="177">
        <f>BK220</f>
        <v>0</v>
      </c>
      <c r="K220" s="162"/>
      <c r="L220" s="167"/>
      <c r="M220" s="168"/>
      <c r="N220" s="169"/>
      <c r="O220" s="169"/>
      <c r="P220" s="170">
        <f>SUM(P221:P233)</f>
        <v>0</v>
      </c>
      <c r="Q220" s="169"/>
      <c r="R220" s="170">
        <f>SUM(R221:R233)</f>
        <v>740.47200800000019</v>
      </c>
      <c r="S220" s="169"/>
      <c r="T220" s="171">
        <f>SUM(T221:T233)</f>
        <v>0</v>
      </c>
      <c r="AR220" s="172" t="s">
        <v>152</v>
      </c>
      <c r="AT220" s="173" t="s">
        <v>203</v>
      </c>
      <c r="AU220" s="173" t="s">
        <v>152</v>
      </c>
      <c r="AY220" s="172" t="s">
        <v>252</v>
      </c>
      <c r="BK220" s="174">
        <f>SUM(BK221:BK233)</f>
        <v>0</v>
      </c>
    </row>
    <row r="221" spans="2:65" s="1" customFormat="1" ht="22.5" customHeight="1">
      <c r="B221" s="34"/>
      <c r="C221" s="178" t="s">
        <v>479</v>
      </c>
      <c r="D221" s="178" t="s">
        <v>254</v>
      </c>
      <c r="E221" s="179" t="s">
        <v>480</v>
      </c>
      <c r="F221" s="180" t="s">
        <v>481</v>
      </c>
      <c r="G221" s="181" t="s">
        <v>257</v>
      </c>
      <c r="H221" s="182">
        <v>4069.6</v>
      </c>
      <c r="I221" s="183"/>
      <c r="J221" s="184">
        <f>ROUND(I221*H221,2)</f>
        <v>0</v>
      </c>
      <c r="K221" s="180" t="s">
        <v>258</v>
      </c>
      <c r="L221" s="54"/>
      <c r="M221" s="185" t="s">
        <v>151</v>
      </c>
      <c r="N221" s="186" t="s">
        <v>175</v>
      </c>
      <c r="O221" s="35"/>
      <c r="P221" s="187">
        <f>O221*H221</f>
        <v>0</v>
      </c>
      <c r="Q221" s="187">
        <v>0</v>
      </c>
      <c r="R221" s="187">
        <f>Q221*H221</f>
        <v>0</v>
      </c>
      <c r="S221" s="187">
        <v>0</v>
      </c>
      <c r="T221" s="188">
        <f>S221*H221</f>
        <v>0</v>
      </c>
      <c r="AR221" s="17" t="s">
        <v>259</v>
      </c>
      <c r="AT221" s="17" t="s">
        <v>254</v>
      </c>
      <c r="AU221" s="17" t="s">
        <v>211</v>
      </c>
      <c r="AY221" s="17" t="s">
        <v>252</v>
      </c>
      <c r="BE221" s="189">
        <f>IF(N221="základní",J221,0)</f>
        <v>0</v>
      </c>
      <c r="BF221" s="189">
        <f>IF(N221="snížená",J221,0)</f>
        <v>0</v>
      </c>
      <c r="BG221" s="189">
        <f>IF(N221="zákl. přenesená",J221,0)</f>
        <v>0</v>
      </c>
      <c r="BH221" s="189">
        <f>IF(N221="sníž. přenesená",J221,0)</f>
        <v>0</v>
      </c>
      <c r="BI221" s="189">
        <f>IF(N221="nulová",J221,0)</f>
        <v>0</v>
      </c>
      <c r="BJ221" s="17" t="s">
        <v>152</v>
      </c>
      <c r="BK221" s="189">
        <f>ROUND(I221*H221,2)</f>
        <v>0</v>
      </c>
      <c r="BL221" s="17" t="s">
        <v>259</v>
      </c>
      <c r="BM221" s="17" t="s">
        <v>482</v>
      </c>
    </row>
    <row r="222" spans="2:65" s="1" customFormat="1">
      <c r="B222" s="34"/>
      <c r="C222" s="56"/>
      <c r="D222" s="192" t="s">
        <v>261</v>
      </c>
      <c r="E222" s="56"/>
      <c r="F222" s="193" t="s">
        <v>483</v>
      </c>
      <c r="G222" s="56"/>
      <c r="H222" s="56"/>
      <c r="I222" s="148"/>
      <c r="J222" s="56"/>
      <c r="K222" s="56"/>
      <c r="L222" s="54"/>
      <c r="M222" s="71"/>
      <c r="N222" s="35"/>
      <c r="O222" s="35"/>
      <c r="P222" s="35"/>
      <c r="Q222" s="35"/>
      <c r="R222" s="35"/>
      <c r="S222" s="35"/>
      <c r="T222" s="72"/>
      <c r="AT222" s="17" t="s">
        <v>261</v>
      </c>
      <c r="AU222" s="17" t="s">
        <v>211</v>
      </c>
    </row>
    <row r="223" spans="2:65" s="11" customFormat="1">
      <c r="B223" s="194"/>
      <c r="C223" s="195"/>
      <c r="D223" s="190" t="s">
        <v>277</v>
      </c>
      <c r="E223" s="196" t="s">
        <v>151</v>
      </c>
      <c r="F223" s="197" t="s">
        <v>484</v>
      </c>
      <c r="G223" s="195"/>
      <c r="H223" s="198">
        <v>4069.6</v>
      </c>
      <c r="I223" s="199"/>
      <c r="J223" s="195"/>
      <c r="K223" s="195"/>
      <c r="L223" s="200"/>
      <c r="M223" s="201"/>
      <c r="N223" s="202"/>
      <c r="O223" s="202"/>
      <c r="P223" s="202"/>
      <c r="Q223" s="202"/>
      <c r="R223" s="202"/>
      <c r="S223" s="202"/>
      <c r="T223" s="203"/>
      <c r="AT223" s="204" t="s">
        <v>277</v>
      </c>
      <c r="AU223" s="204" t="s">
        <v>211</v>
      </c>
      <c r="AV223" s="11" t="s">
        <v>211</v>
      </c>
      <c r="AW223" s="11" t="s">
        <v>167</v>
      </c>
      <c r="AX223" s="11" t="s">
        <v>204</v>
      </c>
      <c r="AY223" s="204" t="s">
        <v>252</v>
      </c>
    </row>
    <row r="224" spans="2:65" s="1" customFormat="1" ht="22.5" customHeight="1">
      <c r="B224" s="34"/>
      <c r="C224" s="178" t="s">
        <v>485</v>
      </c>
      <c r="D224" s="178" t="s">
        <v>254</v>
      </c>
      <c r="E224" s="179" t="s">
        <v>486</v>
      </c>
      <c r="F224" s="180" t="s">
        <v>487</v>
      </c>
      <c r="G224" s="181" t="s">
        <v>270</v>
      </c>
      <c r="H224" s="182">
        <v>40</v>
      </c>
      <c r="I224" s="183"/>
      <c r="J224" s="184">
        <f>ROUND(I224*H224,2)</f>
        <v>0</v>
      </c>
      <c r="K224" s="180" t="s">
        <v>258</v>
      </c>
      <c r="L224" s="54"/>
      <c r="M224" s="185" t="s">
        <v>151</v>
      </c>
      <c r="N224" s="186" t="s">
        <v>175</v>
      </c>
      <c r="O224" s="35"/>
      <c r="P224" s="187">
        <f>O224*H224</f>
        <v>0</v>
      </c>
      <c r="Q224" s="187">
        <v>2.21</v>
      </c>
      <c r="R224" s="187">
        <f>Q224*H224</f>
        <v>88.4</v>
      </c>
      <c r="S224" s="187">
        <v>0</v>
      </c>
      <c r="T224" s="188">
        <f>S224*H224</f>
        <v>0</v>
      </c>
      <c r="AR224" s="17" t="s">
        <v>259</v>
      </c>
      <c r="AT224" s="17" t="s">
        <v>254</v>
      </c>
      <c r="AU224" s="17" t="s">
        <v>211</v>
      </c>
      <c r="AY224" s="17" t="s">
        <v>252</v>
      </c>
      <c r="BE224" s="189">
        <f>IF(N224="základní",J224,0)</f>
        <v>0</v>
      </c>
      <c r="BF224" s="189">
        <f>IF(N224="snížená",J224,0)</f>
        <v>0</v>
      </c>
      <c r="BG224" s="189">
        <f>IF(N224="zákl. přenesená",J224,0)</f>
        <v>0</v>
      </c>
      <c r="BH224" s="189">
        <f>IF(N224="sníž. přenesená",J224,0)</f>
        <v>0</v>
      </c>
      <c r="BI224" s="189">
        <f>IF(N224="nulová",J224,0)</f>
        <v>0</v>
      </c>
      <c r="BJ224" s="17" t="s">
        <v>152</v>
      </c>
      <c r="BK224" s="189">
        <f>ROUND(I224*H224,2)</f>
        <v>0</v>
      </c>
      <c r="BL224" s="17" t="s">
        <v>259</v>
      </c>
      <c r="BM224" s="17" t="s">
        <v>488</v>
      </c>
    </row>
    <row r="225" spans="2:65" s="1" customFormat="1" ht="27">
      <c r="B225" s="34"/>
      <c r="C225" s="56"/>
      <c r="D225" s="192" t="s">
        <v>261</v>
      </c>
      <c r="E225" s="56"/>
      <c r="F225" s="193" t="s">
        <v>489</v>
      </c>
      <c r="G225" s="56"/>
      <c r="H225" s="56"/>
      <c r="I225" s="148"/>
      <c r="J225" s="56"/>
      <c r="K225" s="56"/>
      <c r="L225" s="54"/>
      <c r="M225" s="71"/>
      <c r="N225" s="35"/>
      <c r="O225" s="35"/>
      <c r="P225" s="35"/>
      <c r="Q225" s="35"/>
      <c r="R225" s="35"/>
      <c r="S225" s="35"/>
      <c r="T225" s="72"/>
      <c r="AT225" s="17" t="s">
        <v>261</v>
      </c>
      <c r="AU225" s="17" t="s">
        <v>211</v>
      </c>
    </row>
    <row r="226" spans="2:65" s="11" customFormat="1">
      <c r="B226" s="194"/>
      <c r="C226" s="195"/>
      <c r="D226" s="190" t="s">
        <v>277</v>
      </c>
      <c r="E226" s="196" t="s">
        <v>151</v>
      </c>
      <c r="F226" s="197" t="s">
        <v>490</v>
      </c>
      <c r="G226" s="195"/>
      <c r="H226" s="198">
        <v>40</v>
      </c>
      <c r="I226" s="199"/>
      <c r="J226" s="195"/>
      <c r="K226" s="195"/>
      <c r="L226" s="200"/>
      <c r="M226" s="201"/>
      <c r="N226" s="202"/>
      <c r="O226" s="202"/>
      <c r="P226" s="202"/>
      <c r="Q226" s="202"/>
      <c r="R226" s="202"/>
      <c r="S226" s="202"/>
      <c r="T226" s="203"/>
      <c r="AT226" s="204" t="s">
        <v>277</v>
      </c>
      <c r="AU226" s="204" t="s">
        <v>211</v>
      </c>
      <c r="AV226" s="11" t="s">
        <v>211</v>
      </c>
      <c r="AW226" s="11" t="s">
        <v>167</v>
      </c>
      <c r="AX226" s="11" t="s">
        <v>152</v>
      </c>
      <c r="AY226" s="204" t="s">
        <v>252</v>
      </c>
    </row>
    <row r="227" spans="2:65" s="1" customFormat="1" ht="31.5" customHeight="1">
      <c r="B227" s="34"/>
      <c r="C227" s="178" t="s">
        <v>491</v>
      </c>
      <c r="D227" s="178" t="s">
        <v>254</v>
      </c>
      <c r="E227" s="179" t="s">
        <v>492</v>
      </c>
      <c r="F227" s="180" t="s">
        <v>493</v>
      </c>
      <c r="G227" s="181" t="s">
        <v>257</v>
      </c>
      <c r="H227" s="182">
        <v>4069.6</v>
      </c>
      <c r="I227" s="183"/>
      <c r="J227" s="184">
        <f>ROUND(I227*H227,2)</f>
        <v>0</v>
      </c>
      <c r="K227" s="180" t="s">
        <v>258</v>
      </c>
      <c r="L227" s="54"/>
      <c r="M227" s="185" t="s">
        <v>151</v>
      </c>
      <c r="N227" s="186" t="s">
        <v>175</v>
      </c>
      <c r="O227" s="35"/>
      <c r="P227" s="187">
        <f>O227*H227</f>
        <v>0</v>
      </c>
      <c r="Q227" s="187">
        <v>1.6029999999999999E-2</v>
      </c>
      <c r="R227" s="187">
        <f>Q227*H227</f>
        <v>65.235687999999996</v>
      </c>
      <c r="S227" s="187">
        <v>0</v>
      </c>
      <c r="T227" s="188">
        <f>S227*H227</f>
        <v>0</v>
      </c>
      <c r="AR227" s="17" t="s">
        <v>259</v>
      </c>
      <c r="AT227" s="17" t="s">
        <v>254</v>
      </c>
      <c r="AU227" s="17" t="s">
        <v>211</v>
      </c>
      <c r="AY227" s="17" t="s">
        <v>252</v>
      </c>
      <c r="BE227" s="189">
        <f>IF(N227="základní",J227,0)</f>
        <v>0</v>
      </c>
      <c r="BF227" s="189">
        <f>IF(N227="snížená",J227,0)</f>
        <v>0</v>
      </c>
      <c r="BG227" s="189">
        <f>IF(N227="zákl. přenesená",J227,0)</f>
        <v>0</v>
      </c>
      <c r="BH227" s="189">
        <f>IF(N227="sníž. přenesená",J227,0)</f>
        <v>0</v>
      </c>
      <c r="BI227" s="189">
        <f>IF(N227="nulová",J227,0)</f>
        <v>0</v>
      </c>
      <c r="BJ227" s="17" t="s">
        <v>152</v>
      </c>
      <c r="BK227" s="189">
        <f>ROUND(I227*H227,2)</f>
        <v>0</v>
      </c>
      <c r="BL227" s="17" t="s">
        <v>259</v>
      </c>
      <c r="BM227" s="17" t="s">
        <v>494</v>
      </c>
    </row>
    <row r="228" spans="2:65" s="1" customFormat="1" ht="27">
      <c r="B228" s="34"/>
      <c r="C228" s="56"/>
      <c r="D228" s="192" t="s">
        <v>261</v>
      </c>
      <c r="E228" s="56"/>
      <c r="F228" s="193" t="s">
        <v>495</v>
      </c>
      <c r="G228" s="56"/>
      <c r="H228" s="56"/>
      <c r="I228" s="148"/>
      <c r="J228" s="56"/>
      <c r="K228" s="56"/>
      <c r="L228" s="54"/>
      <c r="M228" s="71"/>
      <c r="N228" s="35"/>
      <c r="O228" s="35"/>
      <c r="P228" s="35"/>
      <c r="Q228" s="35"/>
      <c r="R228" s="35"/>
      <c r="S228" s="35"/>
      <c r="T228" s="72"/>
      <c r="AT228" s="17" t="s">
        <v>261</v>
      </c>
      <c r="AU228" s="17" t="s">
        <v>211</v>
      </c>
    </row>
    <row r="229" spans="2:65" s="11" customFormat="1">
      <c r="B229" s="194"/>
      <c r="C229" s="195"/>
      <c r="D229" s="190" t="s">
        <v>277</v>
      </c>
      <c r="E229" s="196" t="s">
        <v>151</v>
      </c>
      <c r="F229" s="197" t="s">
        <v>496</v>
      </c>
      <c r="G229" s="195"/>
      <c r="H229" s="198">
        <v>4069.6</v>
      </c>
      <c r="I229" s="199"/>
      <c r="J229" s="195"/>
      <c r="K229" s="195"/>
      <c r="L229" s="200"/>
      <c r="M229" s="201"/>
      <c r="N229" s="202"/>
      <c r="O229" s="202"/>
      <c r="P229" s="202"/>
      <c r="Q229" s="202"/>
      <c r="R229" s="202"/>
      <c r="S229" s="202"/>
      <c r="T229" s="203"/>
      <c r="AT229" s="204" t="s">
        <v>277</v>
      </c>
      <c r="AU229" s="204" t="s">
        <v>211</v>
      </c>
      <c r="AV229" s="11" t="s">
        <v>211</v>
      </c>
      <c r="AW229" s="11" t="s">
        <v>167</v>
      </c>
      <c r="AX229" s="11" t="s">
        <v>152</v>
      </c>
      <c r="AY229" s="204" t="s">
        <v>252</v>
      </c>
    </row>
    <row r="230" spans="2:65" s="1" customFormat="1" ht="22.5" customHeight="1">
      <c r="B230" s="34"/>
      <c r="C230" s="230" t="s">
        <v>497</v>
      </c>
      <c r="D230" s="230" t="s">
        <v>388</v>
      </c>
      <c r="E230" s="231" t="s">
        <v>498</v>
      </c>
      <c r="F230" s="232" t="s">
        <v>499</v>
      </c>
      <c r="G230" s="233" t="s">
        <v>257</v>
      </c>
      <c r="H230" s="234">
        <v>4191.6880000000001</v>
      </c>
      <c r="I230" s="235"/>
      <c r="J230" s="236">
        <f>ROUND(I230*H230,2)</f>
        <v>0</v>
      </c>
      <c r="K230" s="232" t="s">
        <v>258</v>
      </c>
      <c r="L230" s="237"/>
      <c r="M230" s="238" t="s">
        <v>151</v>
      </c>
      <c r="N230" s="239" t="s">
        <v>175</v>
      </c>
      <c r="O230" s="35"/>
      <c r="P230" s="187">
        <f>O230*H230</f>
        <v>0</v>
      </c>
      <c r="Q230" s="187">
        <v>0.14000000000000001</v>
      </c>
      <c r="R230" s="187">
        <f>Q230*H230</f>
        <v>586.83632000000011</v>
      </c>
      <c r="S230" s="187">
        <v>0</v>
      </c>
      <c r="T230" s="188">
        <f>S230*H230</f>
        <v>0</v>
      </c>
      <c r="AR230" s="17" t="s">
        <v>297</v>
      </c>
      <c r="AT230" s="17" t="s">
        <v>388</v>
      </c>
      <c r="AU230" s="17" t="s">
        <v>211</v>
      </c>
      <c r="AY230" s="17" t="s">
        <v>252</v>
      </c>
      <c r="BE230" s="189">
        <f>IF(N230="základní",J230,0)</f>
        <v>0</v>
      </c>
      <c r="BF230" s="189">
        <f>IF(N230="snížená",J230,0)</f>
        <v>0</v>
      </c>
      <c r="BG230" s="189">
        <f>IF(N230="zákl. přenesená",J230,0)</f>
        <v>0</v>
      </c>
      <c r="BH230" s="189">
        <f>IF(N230="sníž. přenesená",J230,0)</f>
        <v>0</v>
      </c>
      <c r="BI230" s="189">
        <f>IF(N230="nulová",J230,0)</f>
        <v>0</v>
      </c>
      <c r="BJ230" s="17" t="s">
        <v>152</v>
      </c>
      <c r="BK230" s="189">
        <f>ROUND(I230*H230,2)</f>
        <v>0</v>
      </c>
      <c r="BL230" s="17" t="s">
        <v>259</v>
      </c>
      <c r="BM230" s="17" t="s">
        <v>500</v>
      </c>
    </row>
    <row r="231" spans="2:65" s="1" customFormat="1" ht="27">
      <c r="B231" s="34"/>
      <c r="C231" s="56"/>
      <c r="D231" s="192" t="s">
        <v>261</v>
      </c>
      <c r="E231" s="56"/>
      <c r="F231" s="193" t="s">
        <v>501</v>
      </c>
      <c r="G231" s="56"/>
      <c r="H231" s="56"/>
      <c r="I231" s="148"/>
      <c r="J231" s="56"/>
      <c r="K231" s="56"/>
      <c r="L231" s="54"/>
      <c r="M231" s="71"/>
      <c r="N231" s="35"/>
      <c r="O231" s="35"/>
      <c r="P231" s="35"/>
      <c r="Q231" s="35"/>
      <c r="R231" s="35"/>
      <c r="S231" s="35"/>
      <c r="T231" s="72"/>
      <c r="AT231" s="17" t="s">
        <v>261</v>
      </c>
      <c r="AU231" s="17" t="s">
        <v>211</v>
      </c>
    </row>
    <row r="232" spans="2:65" s="1" customFormat="1" ht="27">
      <c r="B232" s="34"/>
      <c r="C232" s="56"/>
      <c r="D232" s="192" t="s">
        <v>502</v>
      </c>
      <c r="E232" s="56"/>
      <c r="F232" s="240" t="s">
        <v>503</v>
      </c>
      <c r="G232" s="56"/>
      <c r="H232" s="56"/>
      <c r="I232" s="148"/>
      <c r="J232" s="56"/>
      <c r="K232" s="56"/>
      <c r="L232" s="54"/>
      <c r="M232" s="71"/>
      <c r="N232" s="35"/>
      <c r="O232" s="35"/>
      <c r="P232" s="35"/>
      <c r="Q232" s="35"/>
      <c r="R232" s="35"/>
      <c r="S232" s="35"/>
      <c r="T232" s="72"/>
      <c r="AT232" s="17" t="s">
        <v>502</v>
      </c>
      <c r="AU232" s="17" t="s">
        <v>211</v>
      </c>
    </row>
    <row r="233" spans="2:65" s="11" customFormat="1">
      <c r="B233" s="194"/>
      <c r="C233" s="195"/>
      <c r="D233" s="192" t="s">
        <v>277</v>
      </c>
      <c r="E233" s="195"/>
      <c r="F233" s="206" t="s">
        <v>504</v>
      </c>
      <c r="G233" s="195"/>
      <c r="H233" s="207">
        <v>4191.6880000000001</v>
      </c>
      <c r="I233" s="199"/>
      <c r="J233" s="195"/>
      <c r="K233" s="195"/>
      <c r="L233" s="200"/>
      <c r="M233" s="201"/>
      <c r="N233" s="202"/>
      <c r="O233" s="202"/>
      <c r="P233" s="202"/>
      <c r="Q233" s="202"/>
      <c r="R233" s="202"/>
      <c r="S233" s="202"/>
      <c r="T233" s="203"/>
      <c r="AT233" s="204" t="s">
        <v>277</v>
      </c>
      <c r="AU233" s="204" t="s">
        <v>211</v>
      </c>
      <c r="AV233" s="11" t="s">
        <v>211</v>
      </c>
      <c r="AW233" s="11" t="s">
        <v>133</v>
      </c>
      <c r="AX233" s="11" t="s">
        <v>152</v>
      </c>
      <c r="AY233" s="204" t="s">
        <v>252</v>
      </c>
    </row>
    <row r="234" spans="2:65" s="10" customFormat="1" ht="29.85" customHeight="1">
      <c r="B234" s="161"/>
      <c r="C234" s="162"/>
      <c r="D234" s="175" t="s">
        <v>203</v>
      </c>
      <c r="E234" s="176" t="s">
        <v>279</v>
      </c>
      <c r="F234" s="176" t="s">
        <v>505</v>
      </c>
      <c r="G234" s="162"/>
      <c r="H234" s="162"/>
      <c r="I234" s="165"/>
      <c r="J234" s="177">
        <f>BK234</f>
        <v>0</v>
      </c>
      <c r="K234" s="162"/>
      <c r="L234" s="167"/>
      <c r="M234" s="168"/>
      <c r="N234" s="169"/>
      <c r="O234" s="169"/>
      <c r="P234" s="170">
        <f>SUM(P235:P288)</f>
        <v>0</v>
      </c>
      <c r="Q234" s="169"/>
      <c r="R234" s="170">
        <f>SUM(R235:R288)</f>
        <v>148.70843500000001</v>
      </c>
      <c r="S234" s="169"/>
      <c r="T234" s="171">
        <f>SUM(T235:T288)</f>
        <v>0</v>
      </c>
      <c r="AR234" s="172" t="s">
        <v>152</v>
      </c>
      <c r="AT234" s="173" t="s">
        <v>203</v>
      </c>
      <c r="AU234" s="173" t="s">
        <v>152</v>
      </c>
      <c r="AY234" s="172" t="s">
        <v>252</v>
      </c>
      <c r="BK234" s="174">
        <f>SUM(BK235:BK288)</f>
        <v>0</v>
      </c>
    </row>
    <row r="235" spans="2:65" s="1" customFormat="1" ht="22.5" customHeight="1">
      <c r="B235" s="34"/>
      <c r="C235" s="178" t="s">
        <v>506</v>
      </c>
      <c r="D235" s="178" t="s">
        <v>254</v>
      </c>
      <c r="E235" s="179" t="s">
        <v>507</v>
      </c>
      <c r="F235" s="180" t="s">
        <v>508</v>
      </c>
      <c r="G235" s="181" t="s">
        <v>257</v>
      </c>
      <c r="H235" s="182">
        <v>40662.199999999997</v>
      </c>
      <c r="I235" s="183"/>
      <c r="J235" s="184">
        <f>ROUND(I235*H235,2)</f>
        <v>0</v>
      </c>
      <c r="K235" s="180" t="s">
        <v>258</v>
      </c>
      <c r="L235" s="54"/>
      <c r="M235" s="185" t="s">
        <v>151</v>
      </c>
      <c r="N235" s="186" t="s">
        <v>175</v>
      </c>
      <c r="O235" s="35"/>
      <c r="P235" s="187">
        <f>O235*H235</f>
        <v>0</v>
      </c>
      <c r="Q235" s="187">
        <v>0</v>
      </c>
      <c r="R235" s="187">
        <f>Q235*H235</f>
        <v>0</v>
      </c>
      <c r="S235" s="187">
        <v>0</v>
      </c>
      <c r="T235" s="188">
        <f>S235*H235</f>
        <v>0</v>
      </c>
      <c r="AR235" s="17" t="s">
        <v>259</v>
      </c>
      <c r="AT235" s="17" t="s">
        <v>254</v>
      </c>
      <c r="AU235" s="17" t="s">
        <v>211</v>
      </c>
      <c r="AY235" s="17" t="s">
        <v>252</v>
      </c>
      <c r="BE235" s="189">
        <f>IF(N235="základní",J235,0)</f>
        <v>0</v>
      </c>
      <c r="BF235" s="189">
        <f>IF(N235="snížená",J235,0)</f>
        <v>0</v>
      </c>
      <c r="BG235" s="189">
        <f>IF(N235="zákl. přenesená",J235,0)</f>
        <v>0</v>
      </c>
      <c r="BH235" s="189">
        <f>IF(N235="sníž. přenesená",J235,0)</f>
        <v>0</v>
      </c>
      <c r="BI235" s="189">
        <f>IF(N235="nulová",J235,0)</f>
        <v>0</v>
      </c>
      <c r="BJ235" s="17" t="s">
        <v>152</v>
      </c>
      <c r="BK235" s="189">
        <f>ROUND(I235*H235,2)</f>
        <v>0</v>
      </c>
      <c r="BL235" s="17" t="s">
        <v>259</v>
      </c>
      <c r="BM235" s="17" t="s">
        <v>509</v>
      </c>
    </row>
    <row r="236" spans="2:65" s="1" customFormat="1" ht="27">
      <c r="B236" s="34"/>
      <c r="C236" s="56"/>
      <c r="D236" s="192" t="s">
        <v>261</v>
      </c>
      <c r="E236" s="56"/>
      <c r="F236" s="193" t="s">
        <v>510</v>
      </c>
      <c r="G236" s="56"/>
      <c r="H236" s="56"/>
      <c r="I236" s="148"/>
      <c r="J236" s="56"/>
      <c r="K236" s="56"/>
      <c r="L236" s="54"/>
      <c r="M236" s="71"/>
      <c r="N236" s="35"/>
      <c r="O236" s="35"/>
      <c r="P236" s="35"/>
      <c r="Q236" s="35"/>
      <c r="R236" s="35"/>
      <c r="S236" s="35"/>
      <c r="T236" s="72"/>
      <c r="AT236" s="17" t="s">
        <v>261</v>
      </c>
      <c r="AU236" s="17" t="s">
        <v>211</v>
      </c>
    </row>
    <row r="237" spans="2:65" s="11" customFormat="1">
      <c r="B237" s="194"/>
      <c r="C237" s="195"/>
      <c r="D237" s="192" t="s">
        <v>277</v>
      </c>
      <c r="E237" s="205" t="s">
        <v>151</v>
      </c>
      <c r="F237" s="206" t="s">
        <v>511</v>
      </c>
      <c r="G237" s="195"/>
      <c r="H237" s="207">
        <v>18404.8</v>
      </c>
      <c r="I237" s="199"/>
      <c r="J237" s="195"/>
      <c r="K237" s="195"/>
      <c r="L237" s="200"/>
      <c r="M237" s="201"/>
      <c r="N237" s="202"/>
      <c r="O237" s="202"/>
      <c r="P237" s="202"/>
      <c r="Q237" s="202"/>
      <c r="R237" s="202"/>
      <c r="S237" s="202"/>
      <c r="T237" s="203"/>
      <c r="AT237" s="204" t="s">
        <v>277</v>
      </c>
      <c r="AU237" s="204" t="s">
        <v>211</v>
      </c>
      <c r="AV237" s="11" t="s">
        <v>211</v>
      </c>
      <c r="AW237" s="11" t="s">
        <v>167</v>
      </c>
      <c r="AX237" s="11" t="s">
        <v>204</v>
      </c>
      <c r="AY237" s="204" t="s">
        <v>252</v>
      </c>
    </row>
    <row r="238" spans="2:65" s="11" customFormat="1">
      <c r="B238" s="194"/>
      <c r="C238" s="195"/>
      <c r="D238" s="192" t="s">
        <v>277</v>
      </c>
      <c r="E238" s="205" t="s">
        <v>151</v>
      </c>
      <c r="F238" s="206" t="s">
        <v>512</v>
      </c>
      <c r="G238" s="195"/>
      <c r="H238" s="207">
        <v>22257.4</v>
      </c>
      <c r="I238" s="199"/>
      <c r="J238" s="195"/>
      <c r="K238" s="195"/>
      <c r="L238" s="200"/>
      <c r="M238" s="201"/>
      <c r="N238" s="202"/>
      <c r="O238" s="202"/>
      <c r="P238" s="202"/>
      <c r="Q238" s="202"/>
      <c r="R238" s="202"/>
      <c r="S238" s="202"/>
      <c r="T238" s="203"/>
      <c r="AT238" s="204" t="s">
        <v>277</v>
      </c>
      <c r="AU238" s="204" t="s">
        <v>211</v>
      </c>
      <c r="AV238" s="11" t="s">
        <v>211</v>
      </c>
      <c r="AW238" s="11" t="s">
        <v>167</v>
      </c>
      <c r="AX238" s="11" t="s">
        <v>204</v>
      </c>
      <c r="AY238" s="204" t="s">
        <v>252</v>
      </c>
    </row>
    <row r="239" spans="2:65" s="12" customFormat="1">
      <c r="B239" s="208"/>
      <c r="C239" s="209"/>
      <c r="D239" s="190" t="s">
        <v>277</v>
      </c>
      <c r="E239" s="210" t="s">
        <v>151</v>
      </c>
      <c r="F239" s="211" t="s">
        <v>354</v>
      </c>
      <c r="G239" s="209"/>
      <c r="H239" s="212">
        <v>40662.199999999997</v>
      </c>
      <c r="I239" s="213"/>
      <c r="J239" s="209"/>
      <c r="K239" s="209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277</v>
      </c>
      <c r="AU239" s="218" t="s">
        <v>211</v>
      </c>
      <c r="AV239" s="12" t="s">
        <v>259</v>
      </c>
      <c r="AW239" s="12" t="s">
        <v>167</v>
      </c>
      <c r="AX239" s="12" t="s">
        <v>152</v>
      </c>
      <c r="AY239" s="218" t="s">
        <v>252</v>
      </c>
    </row>
    <row r="240" spans="2:65" s="1" customFormat="1" ht="22.5" customHeight="1">
      <c r="B240" s="34"/>
      <c r="C240" s="178" t="s">
        <v>513</v>
      </c>
      <c r="D240" s="178" t="s">
        <v>254</v>
      </c>
      <c r="E240" s="179" t="s">
        <v>514</v>
      </c>
      <c r="F240" s="180" t="s">
        <v>515</v>
      </c>
      <c r="G240" s="181" t="s">
        <v>257</v>
      </c>
      <c r="H240" s="182">
        <v>18404.8</v>
      </c>
      <c r="I240" s="183"/>
      <c r="J240" s="184">
        <f>ROUND(I240*H240,2)</f>
        <v>0</v>
      </c>
      <c r="K240" s="180" t="s">
        <v>258</v>
      </c>
      <c r="L240" s="54"/>
      <c r="M240" s="185" t="s">
        <v>151</v>
      </c>
      <c r="N240" s="186" t="s">
        <v>175</v>
      </c>
      <c r="O240" s="35"/>
      <c r="P240" s="187">
        <f>O240*H240</f>
        <v>0</v>
      </c>
      <c r="Q240" s="187">
        <v>0</v>
      </c>
      <c r="R240" s="187">
        <f>Q240*H240</f>
        <v>0</v>
      </c>
      <c r="S240" s="187">
        <v>0</v>
      </c>
      <c r="T240" s="188">
        <f>S240*H240</f>
        <v>0</v>
      </c>
      <c r="AR240" s="17" t="s">
        <v>259</v>
      </c>
      <c r="AT240" s="17" t="s">
        <v>254</v>
      </c>
      <c r="AU240" s="17" t="s">
        <v>211</v>
      </c>
      <c r="AY240" s="17" t="s">
        <v>252</v>
      </c>
      <c r="BE240" s="189">
        <f>IF(N240="základní",J240,0)</f>
        <v>0</v>
      </c>
      <c r="BF240" s="189">
        <f>IF(N240="snížená",J240,0)</f>
        <v>0</v>
      </c>
      <c r="BG240" s="189">
        <f>IF(N240="zákl. přenesená",J240,0)</f>
        <v>0</v>
      </c>
      <c r="BH240" s="189">
        <f>IF(N240="sníž. přenesená",J240,0)</f>
        <v>0</v>
      </c>
      <c r="BI240" s="189">
        <f>IF(N240="nulová",J240,0)</f>
        <v>0</v>
      </c>
      <c r="BJ240" s="17" t="s">
        <v>152</v>
      </c>
      <c r="BK240" s="189">
        <f>ROUND(I240*H240,2)</f>
        <v>0</v>
      </c>
      <c r="BL240" s="17" t="s">
        <v>259</v>
      </c>
      <c r="BM240" s="17" t="s">
        <v>516</v>
      </c>
    </row>
    <row r="241" spans="2:65" s="1" customFormat="1">
      <c r="B241" s="34"/>
      <c r="C241" s="56"/>
      <c r="D241" s="192" t="s">
        <v>261</v>
      </c>
      <c r="E241" s="56"/>
      <c r="F241" s="193" t="s">
        <v>517</v>
      </c>
      <c r="G241" s="56"/>
      <c r="H241" s="56"/>
      <c r="I241" s="148"/>
      <c r="J241" s="56"/>
      <c r="K241" s="56"/>
      <c r="L241" s="54"/>
      <c r="M241" s="71"/>
      <c r="N241" s="35"/>
      <c r="O241" s="35"/>
      <c r="P241" s="35"/>
      <c r="Q241" s="35"/>
      <c r="R241" s="35"/>
      <c r="S241" s="35"/>
      <c r="T241" s="72"/>
      <c r="AT241" s="17" t="s">
        <v>261</v>
      </c>
      <c r="AU241" s="17" t="s">
        <v>211</v>
      </c>
    </row>
    <row r="242" spans="2:65" s="11" customFormat="1">
      <c r="B242" s="194"/>
      <c r="C242" s="195"/>
      <c r="D242" s="190" t="s">
        <v>277</v>
      </c>
      <c r="E242" s="196" t="s">
        <v>151</v>
      </c>
      <c r="F242" s="197" t="s">
        <v>511</v>
      </c>
      <c r="G242" s="195"/>
      <c r="H242" s="198">
        <v>18404.8</v>
      </c>
      <c r="I242" s="199"/>
      <c r="J242" s="195"/>
      <c r="K242" s="195"/>
      <c r="L242" s="200"/>
      <c r="M242" s="201"/>
      <c r="N242" s="202"/>
      <c r="O242" s="202"/>
      <c r="P242" s="202"/>
      <c r="Q242" s="202"/>
      <c r="R242" s="202"/>
      <c r="S242" s="202"/>
      <c r="T242" s="203"/>
      <c r="AT242" s="204" t="s">
        <v>277</v>
      </c>
      <c r="AU242" s="204" t="s">
        <v>211</v>
      </c>
      <c r="AV242" s="11" t="s">
        <v>211</v>
      </c>
      <c r="AW242" s="11" t="s">
        <v>167</v>
      </c>
      <c r="AX242" s="11" t="s">
        <v>152</v>
      </c>
      <c r="AY242" s="204" t="s">
        <v>252</v>
      </c>
    </row>
    <row r="243" spans="2:65" s="1" customFormat="1" ht="22.5" customHeight="1">
      <c r="B243" s="34"/>
      <c r="C243" s="178" t="s">
        <v>518</v>
      </c>
      <c r="D243" s="178" t="s">
        <v>254</v>
      </c>
      <c r="E243" s="179" t="s">
        <v>519</v>
      </c>
      <c r="F243" s="180" t="s">
        <v>520</v>
      </c>
      <c r="G243" s="181" t="s">
        <v>257</v>
      </c>
      <c r="H243" s="182">
        <v>315.5</v>
      </c>
      <c r="I243" s="183"/>
      <c r="J243" s="184">
        <f>ROUND(I243*H243,2)</f>
        <v>0</v>
      </c>
      <c r="K243" s="180" t="s">
        <v>151</v>
      </c>
      <c r="L243" s="54"/>
      <c r="M243" s="185" t="s">
        <v>151</v>
      </c>
      <c r="N243" s="186" t="s">
        <v>175</v>
      </c>
      <c r="O243" s="35"/>
      <c r="P243" s="187">
        <f>O243*H243</f>
        <v>0</v>
      </c>
      <c r="Q243" s="187">
        <v>0</v>
      </c>
      <c r="R243" s="187">
        <f>Q243*H243</f>
        <v>0</v>
      </c>
      <c r="S243" s="187">
        <v>0</v>
      </c>
      <c r="T243" s="188">
        <f>S243*H243</f>
        <v>0</v>
      </c>
      <c r="AR243" s="17" t="s">
        <v>259</v>
      </c>
      <c r="AT243" s="17" t="s">
        <v>254</v>
      </c>
      <c r="AU243" s="17" t="s">
        <v>211</v>
      </c>
      <c r="AY243" s="17" t="s">
        <v>252</v>
      </c>
      <c r="BE243" s="189">
        <f>IF(N243="základní",J243,0)</f>
        <v>0</v>
      </c>
      <c r="BF243" s="189">
        <f>IF(N243="snížená",J243,0)</f>
        <v>0</v>
      </c>
      <c r="BG243" s="189">
        <f>IF(N243="zákl. přenesená",J243,0)</f>
        <v>0</v>
      </c>
      <c r="BH243" s="189">
        <f>IF(N243="sníž. přenesená",J243,0)</f>
        <v>0</v>
      </c>
      <c r="BI243" s="189">
        <f>IF(N243="nulová",J243,0)</f>
        <v>0</v>
      </c>
      <c r="BJ243" s="17" t="s">
        <v>152</v>
      </c>
      <c r="BK243" s="189">
        <f>ROUND(I243*H243,2)</f>
        <v>0</v>
      </c>
      <c r="BL243" s="17" t="s">
        <v>259</v>
      </c>
      <c r="BM243" s="17" t="s">
        <v>521</v>
      </c>
    </row>
    <row r="244" spans="2:65" s="1" customFormat="1">
      <c r="B244" s="34"/>
      <c r="C244" s="56"/>
      <c r="D244" s="192" t="s">
        <v>261</v>
      </c>
      <c r="E244" s="56"/>
      <c r="F244" s="193" t="s">
        <v>522</v>
      </c>
      <c r="G244" s="56"/>
      <c r="H244" s="56"/>
      <c r="I244" s="148"/>
      <c r="J244" s="56"/>
      <c r="K244" s="56"/>
      <c r="L244" s="54"/>
      <c r="M244" s="71"/>
      <c r="N244" s="35"/>
      <c r="O244" s="35"/>
      <c r="P244" s="35"/>
      <c r="Q244" s="35"/>
      <c r="R244" s="35"/>
      <c r="S244" s="35"/>
      <c r="T244" s="72"/>
      <c r="AT244" s="17" t="s">
        <v>261</v>
      </c>
      <c r="AU244" s="17" t="s">
        <v>211</v>
      </c>
    </row>
    <row r="245" spans="2:65" s="11" customFormat="1">
      <c r="B245" s="194"/>
      <c r="C245" s="195"/>
      <c r="D245" s="190" t="s">
        <v>277</v>
      </c>
      <c r="E245" s="196" t="s">
        <v>151</v>
      </c>
      <c r="F245" s="197" t="s">
        <v>523</v>
      </c>
      <c r="G245" s="195"/>
      <c r="H245" s="198">
        <v>315.5</v>
      </c>
      <c r="I245" s="199"/>
      <c r="J245" s="195"/>
      <c r="K245" s="195"/>
      <c r="L245" s="200"/>
      <c r="M245" s="201"/>
      <c r="N245" s="202"/>
      <c r="O245" s="202"/>
      <c r="P245" s="202"/>
      <c r="Q245" s="202"/>
      <c r="R245" s="202"/>
      <c r="S245" s="202"/>
      <c r="T245" s="203"/>
      <c r="AT245" s="204" t="s">
        <v>277</v>
      </c>
      <c r="AU245" s="204" t="s">
        <v>211</v>
      </c>
      <c r="AV245" s="11" t="s">
        <v>211</v>
      </c>
      <c r="AW245" s="11" t="s">
        <v>167</v>
      </c>
      <c r="AX245" s="11" t="s">
        <v>204</v>
      </c>
      <c r="AY245" s="204" t="s">
        <v>252</v>
      </c>
    </row>
    <row r="246" spans="2:65" s="1" customFormat="1" ht="22.5" customHeight="1">
      <c r="B246" s="34"/>
      <c r="C246" s="178" t="s">
        <v>524</v>
      </c>
      <c r="D246" s="178" t="s">
        <v>254</v>
      </c>
      <c r="E246" s="179" t="s">
        <v>525</v>
      </c>
      <c r="F246" s="180" t="s">
        <v>526</v>
      </c>
      <c r="G246" s="181" t="s">
        <v>257</v>
      </c>
      <c r="H246" s="182">
        <v>315.5</v>
      </c>
      <c r="I246" s="183"/>
      <c r="J246" s="184">
        <f>ROUND(I246*H246,2)</f>
        <v>0</v>
      </c>
      <c r="K246" s="180" t="s">
        <v>258</v>
      </c>
      <c r="L246" s="54"/>
      <c r="M246" s="185" t="s">
        <v>151</v>
      </c>
      <c r="N246" s="186" t="s">
        <v>175</v>
      </c>
      <c r="O246" s="35"/>
      <c r="P246" s="187">
        <f>O246*H246</f>
        <v>0</v>
      </c>
      <c r="Q246" s="187">
        <v>0</v>
      </c>
      <c r="R246" s="187">
        <f>Q246*H246</f>
        <v>0</v>
      </c>
      <c r="S246" s="187">
        <v>0</v>
      </c>
      <c r="T246" s="188">
        <f>S246*H246</f>
        <v>0</v>
      </c>
      <c r="AR246" s="17" t="s">
        <v>259</v>
      </c>
      <c r="AT246" s="17" t="s">
        <v>254</v>
      </c>
      <c r="AU246" s="17" t="s">
        <v>211</v>
      </c>
      <c r="AY246" s="17" t="s">
        <v>252</v>
      </c>
      <c r="BE246" s="189">
        <f>IF(N246="základní",J246,0)</f>
        <v>0</v>
      </c>
      <c r="BF246" s="189">
        <f>IF(N246="snížená",J246,0)</f>
        <v>0</v>
      </c>
      <c r="BG246" s="189">
        <f>IF(N246="zákl. přenesená",J246,0)</f>
        <v>0</v>
      </c>
      <c r="BH246" s="189">
        <f>IF(N246="sníž. přenesená",J246,0)</f>
        <v>0</v>
      </c>
      <c r="BI246" s="189">
        <f>IF(N246="nulová",J246,0)</f>
        <v>0</v>
      </c>
      <c r="BJ246" s="17" t="s">
        <v>152</v>
      </c>
      <c r="BK246" s="189">
        <f>ROUND(I246*H246,2)</f>
        <v>0</v>
      </c>
      <c r="BL246" s="17" t="s">
        <v>259</v>
      </c>
      <c r="BM246" s="17" t="s">
        <v>527</v>
      </c>
    </row>
    <row r="247" spans="2:65" s="1" customFormat="1">
      <c r="B247" s="34"/>
      <c r="C247" s="56"/>
      <c r="D247" s="192" t="s">
        <v>261</v>
      </c>
      <c r="E247" s="56"/>
      <c r="F247" s="193" t="s">
        <v>522</v>
      </c>
      <c r="G247" s="56"/>
      <c r="H247" s="56"/>
      <c r="I247" s="148"/>
      <c r="J247" s="56"/>
      <c r="K247" s="56"/>
      <c r="L247" s="54"/>
      <c r="M247" s="71"/>
      <c r="N247" s="35"/>
      <c r="O247" s="35"/>
      <c r="P247" s="35"/>
      <c r="Q247" s="35"/>
      <c r="R247" s="35"/>
      <c r="S247" s="35"/>
      <c r="T247" s="72"/>
      <c r="AT247" s="17" t="s">
        <v>261</v>
      </c>
      <c r="AU247" s="17" t="s">
        <v>211</v>
      </c>
    </row>
    <row r="248" spans="2:65" s="11" customFormat="1">
      <c r="B248" s="194"/>
      <c r="C248" s="195"/>
      <c r="D248" s="190" t="s">
        <v>277</v>
      </c>
      <c r="E248" s="196" t="s">
        <v>151</v>
      </c>
      <c r="F248" s="197" t="s">
        <v>523</v>
      </c>
      <c r="G248" s="195"/>
      <c r="H248" s="198">
        <v>315.5</v>
      </c>
      <c r="I248" s="199"/>
      <c r="J248" s="195"/>
      <c r="K248" s="195"/>
      <c r="L248" s="200"/>
      <c r="M248" s="201"/>
      <c r="N248" s="202"/>
      <c r="O248" s="202"/>
      <c r="P248" s="202"/>
      <c r="Q248" s="202"/>
      <c r="R248" s="202"/>
      <c r="S248" s="202"/>
      <c r="T248" s="203"/>
      <c r="AT248" s="204" t="s">
        <v>277</v>
      </c>
      <c r="AU248" s="204" t="s">
        <v>211</v>
      </c>
      <c r="AV248" s="11" t="s">
        <v>211</v>
      </c>
      <c r="AW248" s="11" t="s">
        <v>167</v>
      </c>
      <c r="AX248" s="11" t="s">
        <v>204</v>
      </c>
      <c r="AY248" s="204" t="s">
        <v>252</v>
      </c>
    </row>
    <row r="249" spans="2:65" s="1" customFormat="1" ht="22.5" customHeight="1">
      <c r="B249" s="34"/>
      <c r="C249" s="178" t="s">
        <v>528</v>
      </c>
      <c r="D249" s="178" t="s">
        <v>254</v>
      </c>
      <c r="E249" s="179" t="s">
        <v>529</v>
      </c>
      <c r="F249" s="180" t="s">
        <v>526</v>
      </c>
      <c r="G249" s="181" t="s">
        <v>257</v>
      </c>
      <c r="H249" s="182">
        <v>22257.4</v>
      </c>
      <c r="I249" s="183"/>
      <c r="J249" s="184">
        <f>ROUND(I249*H249,2)</f>
        <v>0</v>
      </c>
      <c r="K249" s="180" t="s">
        <v>258</v>
      </c>
      <c r="L249" s="54"/>
      <c r="M249" s="185" t="s">
        <v>151</v>
      </c>
      <c r="N249" s="186" t="s">
        <v>175</v>
      </c>
      <c r="O249" s="35"/>
      <c r="P249" s="187">
        <f>O249*H249</f>
        <v>0</v>
      </c>
      <c r="Q249" s="187">
        <v>0</v>
      </c>
      <c r="R249" s="187">
        <f>Q249*H249</f>
        <v>0</v>
      </c>
      <c r="S249" s="187">
        <v>0</v>
      </c>
      <c r="T249" s="188">
        <f>S249*H249</f>
        <v>0</v>
      </c>
      <c r="AR249" s="17" t="s">
        <v>259</v>
      </c>
      <c r="AT249" s="17" t="s">
        <v>254</v>
      </c>
      <c r="AU249" s="17" t="s">
        <v>211</v>
      </c>
      <c r="AY249" s="17" t="s">
        <v>252</v>
      </c>
      <c r="BE249" s="189">
        <f>IF(N249="základní",J249,0)</f>
        <v>0</v>
      </c>
      <c r="BF249" s="189">
        <f>IF(N249="snížená",J249,0)</f>
        <v>0</v>
      </c>
      <c r="BG249" s="189">
        <f>IF(N249="zákl. přenesená",J249,0)</f>
        <v>0</v>
      </c>
      <c r="BH249" s="189">
        <f>IF(N249="sníž. přenesená",J249,0)</f>
        <v>0</v>
      </c>
      <c r="BI249" s="189">
        <f>IF(N249="nulová",J249,0)</f>
        <v>0</v>
      </c>
      <c r="BJ249" s="17" t="s">
        <v>152</v>
      </c>
      <c r="BK249" s="189">
        <f>ROUND(I249*H249,2)</f>
        <v>0</v>
      </c>
      <c r="BL249" s="17" t="s">
        <v>259</v>
      </c>
      <c r="BM249" s="17" t="s">
        <v>530</v>
      </c>
    </row>
    <row r="250" spans="2:65" s="1" customFormat="1">
      <c r="B250" s="34"/>
      <c r="C250" s="56"/>
      <c r="D250" s="192" t="s">
        <v>261</v>
      </c>
      <c r="E250" s="56"/>
      <c r="F250" s="193" t="s">
        <v>522</v>
      </c>
      <c r="G250" s="56"/>
      <c r="H250" s="56"/>
      <c r="I250" s="148"/>
      <c r="J250" s="56"/>
      <c r="K250" s="56"/>
      <c r="L250" s="54"/>
      <c r="M250" s="71"/>
      <c r="N250" s="35"/>
      <c r="O250" s="35"/>
      <c r="P250" s="35"/>
      <c r="Q250" s="35"/>
      <c r="R250" s="35"/>
      <c r="S250" s="35"/>
      <c r="T250" s="72"/>
      <c r="AT250" s="17" t="s">
        <v>261</v>
      </c>
      <c r="AU250" s="17" t="s">
        <v>211</v>
      </c>
    </row>
    <row r="251" spans="2:65" s="11" customFormat="1">
      <c r="B251" s="194"/>
      <c r="C251" s="195"/>
      <c r="D251" s="190" t="s">
        <v>277</v>
      </c>
      <c r="E251" s="196" t="s">
        <v>151</v>
      </c>
      <c r="F251" s="197" t="s">
        <v>512</v>
      </c>
      <c r="G251" s="195"/>
      <c r="H251" s="198">
        <v>22257.4</v>
      </c>
      <c r="I251" s="199"/>
      <c r="J251" s="195"/>
      <c r="K251" s="195"/>
      <c r="L251" s="200"/>
      <c r="M251" s="201"/>
      <c r="N251" s="202"/>
      <c r="O251" s="202"/>
      <c r="P251" s="202"/>
      <c r="Q251" s="202"/>
      <c r="R251" s="202"/>
      <c r="S251" s="202"/>
      <c r="T251" s="203"/>
      <c r="AT251" s="204" t="s">
        <v>277</v>
      </c>
      <c r="AU251" s="204" t="s">
        <v>211</v>
      </c>
      <c r="AV251" s="11" t="s">
        <v>211</v>
      </c>
      <c r="AW251" s="11" t="s">
        <v>167</v>
      </c>
      <c r="AX251" s="11" t="s">
        <v>152</v>
      </c>
      <c r="AY251" s="204" t="s">
        <v>252</v>
      </c>
    </row>
    <row r="252" spans="2:65" s="1" customFormat="1" ht="22.5" customHeight="1">
      <c r="B252" s="34"/>
      <c r="C252" s="178" t="s">
        <v>531</v>
      </c>
      <c r="D252" s="178" t="s">
        <v>254</v>
      </c>
      <c r="E252" s="179" t="s">
        <v>532</v>
      </c>
      <c r="F252" s="180" t="s">
        <v>533</v>
      </c>
      <c r="G252" s="181" t="s">
        <v>257</v>
      </c>
      <c r="H252" s="182">
        <v>27230.1</v>
      </c>
      <c r="I252" s="183"/>
      <c r="J252" s="184">
        <f>ROUND(I252*H252,2)</f>
        <v>0</v>
      </c>
      <c r="K252" s="180" t="s">
        <v>258</v>
      </c>
      <c r="L252" s="54"/>
      <c r="M252" s="185" t="s">
        <v>151</v>
      </c>
      <c r="N252" s="186" t="s">
        <v>175</v>
      </c>
      <c r="O252" s="35"/>
      <c r="P252" s="187">
        <f>O252*H252</f>
        <v>0</v>
      </c>
      <c r="Q252" s="187">
        <v>0</v>
      </c>
      <c r="R252" s="187">
        <f>Q252*H252</f>
        <v>0</v>
      </c>
      <c r="S252" s="187">
        <v>0</v>
      </c>
      <c r="T252" s="188">
        <f>S252*H252</f>
        <v>0</v>
      </c>
      <c r="AR252" s="17" t="s">
        <v>259</v>
      </c>
      <c r="AT252" s="17" t="s">
        <v>254</v>
      </c>
      <c r="AU252" s="17" t="s">
        <v>211</v>
      </c>
      <c r="AY252" s="17" t="s">
        <v>252</v>
      </c>
      <c r="BE252" s="189">
        <f>IF(N252="základní",J252,0)</f>
        <v>0</v>
      </c>
      <c r="BF252" s="189">
        <f>IF(N252="snížená",J252,0)</f>
        <v>0</v>
      </c>
      <c r="BG252" s="189">
        <f>IF(N252="zákl. přenesená",J252,0)</f>
        <v>0</v>
      </c>
      <c r="BH252" s="189">
        <f>IF(N252="sníž. přenesená",J252,0)</f>
        <v>0</v>
      </c>
      <c r="BI252" s="189">
        <f>IF(N252="nulová",J252,0)</f>
        <v>0</v>
      </c>
      <c r="BJ252" s="17" t="s">
        <v>152</v>
      </c>
      <c r="BK252" s="189">
        <f>ROUND(I252*H252,2)</f>
        <v>0</v>
      </c>
      <c r="BL252" s="17" t="s">
        <v>259</v>
      </c>
      <c r="BM252" s="17" t="s">
        <v>534</v>
      </c>
    </row>
    <row r="253" spans="2:65" s="1" customFormat="1">
      <c r="B253" s="34"/>
      <c r="C253" s="56"/>
      <c r="D253" s="192" t="s">
        <v>261</v>
      </c>
      <c r="E253" s="56"/>
      <c r="F253" s="193" t="s">
        <v>535</v>
      </c>
      <c r="G253" s="56"/>
      <c r="H253" s="56"/>
      <c r="I253" s="148"/>
      <c r="J253" s="56"/>
      <c r="K253" s="56"/>
      <c r="L253" s="54"/>
      <c r="M253" s="71"/>
      <c r="N253" s="35"/>
      <c r="O253" s="35"/>
      <c r="P253" s="35"/>
      <c r="Q253" s="35"/>
      <c r="R253" s="35"/>
      <c r="S253" s="35"/>
      <c r="T253" s="72"/>
      <c r="AT253" s="17" t="s">
        <v>261</v>
      </c>
      <c r="AU253" s="17" t="s">
        <v>211</v>
      </c>
    </row>
    <row r="254" spans="2:65" s="11" customFormat="1">
      <c r="B254" s="194"/>
      <c r="C254" s="195"/>
      <c r="D254" s="190" t="s">
        <v>277</v>
      </c>
      <c r="E254" s="196" t="s">
        <v>151</v>
      </c>
      <c r="F254" s="197" t="s">
        <v>536</v>
      </c>
      <c r="G254" s="195"/>
      <c r="H254" s="198">
        <v>27230.1</v>
      </c>
      <c r="I254" s="199"/>
      <c r="J254" s="195"/>
      <c r="K254" s="195"/>
      <c r="L254" s="200"/>
      <c r="M254" s="201"/>
      <c r="N254" s="202"/>
      <c r="O254" s="202"/>
      <c r="P254" s="202"/>
      <c r="Q254" s="202"/>
      <c r="R254" s="202"/>
      <c r="S254" s="202"/>
      <c r="T254" s="203"/>
      <c r="AT254" s="204" t="s">
        <v>277</v>
      </c>
      <c r="AU254" s="204" t="s">
        <v>211</v>
      </c>
      <c r="AV254" s="11" t="s">
        <v>211</v>
      </c>
      <c r="AW254" s="11" t="s">
        <v>167</v>
      </c>
      <c r="AX254" s="11" t="s">
        <v>204</v>
      </c>
      <c r="AY254" s="204" t="s">
        <v>252</v>
      </c>
    </row>
    <row r="255" spans="2:65" s="1" customFormat="1" ht="22.5" customHeight="1">
      <c r="B255" s="34"/>
      <c r="C255" s="178" t="s">
        <v>537</v>
      </c>
      <c r="D255" s="178" t="s">
        <v>254</v>
      </c>
      <c r="E255" s="179" t="s">
        <v>538</v>
      </c>
      <c r="F255" s="180" t="s">
        <v>533</v>
      </c>
      <c r="G255" s="181" t="s">
        <v>257</v>
      </c>
      <c r="H255" s="182">
        <v>359.95</v>
      </c>
      <c r="I255" s="183"/>
      <c r="J255" s="184">
        <f>ROUND(I255*H255,2)</f>
        <v>0</v>
      </c>
      <c r="K255" s="180" t="s">
        <v>258</v>
      </c>
      <c r="L255" s="54"/>
      <c r="M255" s="185" t="s">
        <v>151</v>
      </c>
      <c r="N255" s="186" t="s">
        <v>175</v>
      </c>
      <c r="O255" s="35"/>
      <c r="P255" s="187">
        <f>O255*H255</f>
        <v>0</v>
      </c>
      <c r="Q255" s="187">
        <v>0</v>
      </c>
      <c r="R255" s="187">
        <f>Q255*H255</f>
        <v>0</v>
      </c>
      <c r="S255" s="187">
        <v>0</v>
      </c>
      <c r="T255" s="188">
        <f>S255*H255</f>
        <v>0</v>
      </c>
      <c r="AR255" s="17" t="s">
        <v>259</v>
      </c>
      <c r="AT255" s="17" t="s">
        <v>254</v>
      </c>
      <c r="AU255" s="17" t="s">
        <v>211</v>
      </c>
      <c r="AY255" s="17" t="s">
        <v>252</v>
      </c>
      <c r="BE255" s="189">
        <f>IF(N255="základní",J255,0)</f>
        <v>0</v>
      </c>
      <c r="BF255" s="189">
        <f>IF(N255="snížená",J255,0)</f>
        <v>0</v>
      </c>
      <c r="BG255" s="189">
        <f>IF(N255="zákl. přenesená",J255,0)</f>
        <v>0</v>
      </c>
      <c r="BH255" s="189">
        <f>IF(N255="sníž. přenesená",J255,0)</f>
        <v>0</v>
      </c>
      <c r="BI255" s="189">
        <f>IF(N255="nulová",J255,0)</f>
        <v>0</v>
      </c>
      <c r="BJ255" s="17" t="s">
        <v>152</v>
      </c>
      <c r="BK255" s="189">
        <f>ROUND(I255*H255,2)</f>
        <v>0</v>
      </c>
      <c r="BL255" s="17" t="s">
        <v>259</v>
      </c>
      <c r="BM255" s="17" t="s">
        <v>539</v>
      </c>
    </row>
    <row r="256" spans="2:65" s="1" customFormat="1">
      <c r="B256" s="34"/>
      <c r="C256" s="56"/>
      <c r="D256" s="192" t="s">
        <v>261</v>
      </c>
      <c r="E256" s="56"/>
      <c r="F256" s="193" t="s">
        <v>535</v>
      </c>
      <c r="G256" s="56"/>
      <c r="H256" s="56"/>
      <c r="I256" s="148"/>
      <c r="J256" s="56"/>
      <c r="K256" s="56"/>
      <c r="L256" s="54"/>
      <c r="M256" s="71"/>
      <c r="N256" s="35"/>
      <c r="O256" s="35"/>
      <c r="P256" s="35"/>
      <c r="Q256" s="35"/>
      <c r="R256" s="35"/>
      <c r="S256" s="35"/>
      <c r="T256" s="72"/>
      <c r="AT256" s="17" t="s">
        <v>261</v>
      </c>
      <c r="AU256" s="17" t="s">
        <v>211</v>
      </c>
    </row>
    <row r="257" spans="2:65" s="11" customFormat="1">
      <c r="B257" s="194"/>
      <c r="C257" s="195"/>
      <c r="D257" s="190" t="s">
        <v>277</v>
      </c>
      <c r="E257" s="196" t="s">
        <v>151</v>
      </c>
      <c r="F257" s="197" t="s">
        <v>540</v>
      </c>
      <c r="G257" s="195"/>
      <c r="H257" s="198">
        <v>359.95</v>
      </c>
      <c r="I257" s="199"/>
      <c r="J257" s="195"/>
      <c r="K257" s="195"/>
      <c r="L257" s="200"/>
      <c r="M257" s="201"/>
      <c r="N257" s="202"/>
      <c r="O257" s="202"/>
      <c r="P257" s="202"/>
      <c r="Q257" s="202"/>
      <c r="R257" s="202"/>
      <c r="S257" s="202"/>
      <c r="T257" s="203"/>
      <c r="AT257" s="204" t="s">
        <v>277</v>
      </c>
      <c r="AU257" s="204" t="s">
        <v>211</v>
      </c>
      <c r="AV257" s="11" t="s">
        <v>211</v>
      </c>
      <c r="AW257" s="11" t="s">
        <v>167</v>
      </c>
      <c r="AX257" s="11" t="s">
        <v>152</v>
      </c>
      <c r="AY257" s="204" t="s">
        <v>252</v>
      </c>
    </row>
    <row r="258" spans="2:65" s="1" customFormat="1" ht="22.5" customHeight="1">
      <c r="B258" s="34"/>
      <c r="C258" s="178" t="s">
        <v>541</v>
      </c>
      <c r="D258" s="178" t="s">
        <v>254</v>
      </c>
      <c r="E258" s="179" t="s">
        <v>542</v>
      </c>
      <c r="F258" s="180" t="s">
        <v>543</v>
      </c>
      <c r="G258" s="181" t="s">
        <v>257</v>
      </c>
      <c r="H258" s="182">
        <v>21157.201000000001</v>
      </c>
      <c r="I258" s="183"/>
      <c r="J258" s="184">
        <f>ROUND(I258*H258,2)</f>
        <v>0</v>
      </c>
      <c r="K258" s="180" t="s">
        <v>258</v>
      </c>
      <c r="L258" s="54"/>
      <c r="M258" s="185" t="s">
        <v>151</v>
      </c>
      <c r="N258" s="186" t="s">
        <v>175</v>
      </c>
      <c r="O258" s="35"/>
      <c r="P258" s="187">
        <f>O258*H258</f>
        <v>0</v>
      </c>
      <c r="Q258" s="187">
        <v>0</v>
      </c>
      <c r="R258" s="187">
        <f>Q258*H258</f>
        <v>0</v>
      </c>
      <c r="S258" s="187">
        <v>0</v>
      </c>
      <c r="T258" s="188">
        <f>S258*H258</f>
        <v>0</v>
      </c>
      <c r="AR258" s="17" t="s">
        <v>259</v>
      </c>
      <c r="AT258" s="17" t="s">
        <v>254</v>
      </c>
      <c r="AU258" s="17" t="s">
        <v>211</v>
      </c>
      <c r="AY258" s="17" t="s">
        <v>252</v>
      </c>
      <c r="BE258" s="189">
        <f>IF(N258="základní",J258,0)</f>
        <v>0</v>
      </c>
      <c r="BF258" s="189">
        <f>IF(N258="snížená",J258,0)</f>
        <v>0</v>
      </c>
      <c r="BG258" s="189">
        <f>IF(N258="zákl. přenesená",J258,0)</f>
        <v>0</v>
      </c>
      <c r="BH258" s="189">
        <f>IF(N258="sníž. přenesená",J258,0)</f>
        <v>0</v>
      </c>
      <c r="BI258" s="189">
        <f>IF(N258="nulová",J258,0)</f>
        <v>0</v>
      </c>
      <c r="BJ258" s="17" t="s">
        <v>152</v>
      </c>
      <c r="BK258" s="189">
        <f>ROUND(I258*H258,2)</f>
        <v>0</v>
      </c>
      <c r="BL258" s="17" t="s">
        <v>259</v>
      </c>
      <c r="BM258" s="17" t="s">
        <v>544</v>
      </c>
    </row>
    <row r="259" spans="2:65" s="1" customFormat="1" ht="27">
      <c r="B259" s="34"/>
      <c r="C259" s="56"/>
      <c r="D259" s="190" t="s">
        <v>261</v>
      </c>
      <c r="E259" s="56"/>
      <c r="F259" s="191" t="s">
        <v>545</v>
      </c>
      <c r="G259" s="56"/>
      <c r="H259" s="56"/>
      <c r="I259" s="148"/>
      <c r="J259" s="56"/>
      <c r="K259" s="56"/>
      <c r="L259" s="54"/>
      <c r="M259" s="71"/>
      <c r="N259" s="35"/>
      <c r="O259" s="35"/>
      <c r="P259" s="35"/>
      <c r="Q259" s="35"/>
      <c r="R259" s="35"/>
      <c r="S259" s="35"/>
      <c r="T259" s="72"/>
      <c r="AT259" s="17" t="s">
        <v>261</v>
      </c>
      <c r="AU259" s="17" t="s">
        <v>211</v>
      </c>
    </row>
    <row r="260" spans="2:65" s="1" customFormat="1" ht="22.5" customHeight="1">
      <c r="B260" s="34"/>
      <c r="C260" s="178" t="s">
        <v>546</v>
      </c>
      <c r="D260" s="178" t="s">
        <v>254</v>
      </c>
      <c r="E260" s="179" t="s">
        <v>547</v>
      </c>
      <c r="F260" s="180" t="s">
        <v>548</v>
      </c>
      <c r="G260" s="181" t="s">
        <v>257</v>
      </c>
      <c r="H260" s="182">
        <v>19590</v>
      </c>
      <c r="I260" s="183"/>
      <c r="J260" s="184">
        <f>ROUND(I260*H260,2)</f>
        <v>0</v>
      </c>
      <c r="K260" s="180" t="s">
        <v>258</v>
      </c>
      <c r="L260" s="54"/>
      <c r="M260" s="185" t="s">
        <v>151</v>
      </c>
      <c r="N260" s="186" t="s">
        <v>175</v>
      </c>
      <c r="O260" s="35"/>
      <c r="P260" s="187">
        <f>O260*H260</f>
        <v>0</v>
      </c>
      <c r="Q260" s="187">
        <v>0</v>
      </c>
      <c r="R260" s="187">
        <f>Q260*H260</f>
        <v>0</v>
      </c>
      <c r="S260" s="187">
        <v>0</v>
      </c>
      <c r="T260" s="188">
        <f>S260*H260</f>
        <v>0</v>
      </c>
      <c r="AR260" s="17" t="s">
        <v>259</v>
      </c>
      <c r="AT260" s="17" t="s">
        <v>254</v>
      </c>
      <c r="AU260" s="17" t="s">
        <v>211</v>
      </c>
      <c r="AY260" s="17" t="s">
        <v>252</v>
      </c>
      <c r="BE260" s="189">
        <f>IF(N260="základní",J260,0)</f>
        <v>0</v>
      </c>
      <c r="BF260" s="189">
        <f>IF(N260="snížená",J260,0)</f>
        <v>0</v>
      </c>
      <c r="BG260" s="189">
        <f>IF(N260="zákl. přenesená",J260,0)</f>
        <v>0</v>
      </c>
      <c r="BH260" s="189">
        <f>IF(N260="sníž. přenesená",J260,0)</f>
        <v>0</v>
      </c>
      <c r="BI260" s="189">
        <f>IF(N260="nulová",J260,0)</f>
        <v>0</v>
      </c>
      <c r="BJ260" s="17" t="s">
        <v>152</v>
      </c>
      <c r="BK260" s="189">
        <f>ROUND(I260*H260,2)</f>
        <v>0</v>
      </c>
      <c r="BL260" s="17" t="s">
        <v>259</v>
      </c>
      <c r="BM260" s="17" t="s">
        <v>549</v>
      </c>
    </row>
    <row r="261" spans="2:65" s="1" customFormat="1" ht="27">
      <c r="B261" s="34"/>
      <c r="C261" s="56"/>
      <c r="D261" s="190" t="s">
        <v>261</v>
      </c>
      <c r="E261" s="56"/>
      <c r="F261" s="191" t="s">
        <v>550</v>
      </c>
      <c r="G261" s="56"/>
      <c r="H261" s="56"/>
      <c r="I261" s="148"/>
      <c r="J261" s="56"/>
      <c r="K261" s="56"/>
      <c r="L261" s="54"/>
      <c r="M261" s="71"/>
      <c r="N261" s="35"/>
      <c r="O261" s="35"/>
      <c r="P261" s="35"/>
      <c r="Q261" s="35"/>
      <c r="R261" s="35"/>
      <c r="S261" s="35"/>
      <c r="T261" s="72"/>
      <c r="AT261" s="17" t="s">
        <v>261</v>
      </c>
      <c r="AU261" s="17" t="s">
        <v>211</v>
      </c>
    </row>
    <row r="262" spans="2:65" s="1" customFormat="1" ht="22.5" customHeight="1">
      <c r="B262" s="34"/>
      <c r="C262" s="178" t="s">
        <v>551</v>
      </c>
      <c r="D262" s="178" t="s">
        <v>254</v>
      </c>
      <c r="E262" s="179" t="s">
        <v>552</v>
      </c>
      <c r="F262" s="180" t="s">
        <v>553</v>
      </c>
      <c r="G262" s="181" t="s">
        <v>257</v>
      </c>
      <c r="H262" s="182">
        <v>313</v>
      </c>
      <c r="I262" s="183"/>
      <c r="J262" s="184">
        <f>ROUND(I262*H262,2)</f>
        <v>0</v>
      </c>
      <c r="K262" s="180" t="s">
        <v>258</v>
      </c>
      <c r="L262" s="54"/>
      <c r="M262" s="185" t="s">
        <v>151</v>
      </c>
      <c r="N262" s="186" t="s">
        <v>175</v>
      </c>
      <c r="O262" s="35"/>
      <c r="P262" s="187">
        <f>O262*H262</f>
        <v>0</v>
      </c>
      <c r="Q262" s="187">
        <v>0</v>
      </c>
      <c r="R262" s="187">
        <f>Q262*H262</f>
        <v>0</v>
      </c>
      <c r="S262" s="187">
        <v>0</v>
      </c>
      <c r="T262" s="188">
        <f>S262*H262</f>
        <v>0</v>
      </c>
      <c r="AR262" s="17" t="s">
        <v>259</v>
      </c>
      <c r="AT262" s="17" t="s">
        <v>254</v>
      </c>
      <c r="AU262" s="17" t="s">
        <v>211</v>
      </c>
      <c r="AY262" s="17" t="s">
        <v>252</v>
      </c>
      <c r="BE262" s="189">
        <f>IF(N262="základní",J262,0)</f>
        <v>0</v>
      </c>
      <c r="BF262" s="189">
        <f>IF(N262="snížená",J262,0)</f>
        <v>0</v>
      </c>
      <c r="BG262" s="189">
        <f>IF(N262="zákl. přenesená",J262,0)</f>
        <v>0</v>
      </c>
      <c r="BH262" s="189">
        <f>IF(N262="sníž. přenesená",J262,0)</f>
        <v>0</v>
      </c>
      <c r="BI262" s="189">
        <f>IF(N262="nulová",J262,0)</f>
        <v>0</v>
      </c>
      <c r="BJ262" s="17" t="s">
        <v>152</v>
      </c>
      <c r="BK262" s="189">
        <f>ROUND(I262*H262,2)</f>
        <v>0</v>
      </c>
      <c r="BL262" s="17" t="s">
        <v>259</v>
      </c>
      <c r="BM262" s="17" t="s">
        <v>554</v>
      </c>
    </row>
    <row r="263" spans="2:65" s="1" customFormat="1" ht="27">
      <c r="B263" s="34"/>
      <c r="C263" s="56"/>
      <c r="D263" s="192" t="s">
        <v>261</v>
      </c>
      <c r="E263" s="56"/>
      <c r="F263" s="193" t="s">
        <v>555</v>
      </c>
      <c r="G263" s="56"/>
      <c r="H263" s="56"/>
      <c r="I263" s="148"/>
      <c r="J263" s="56"/>
      <c r="K263" s="56"/>
      <c r="L263" s="54"/>
      <c r="M263" s="71"/>
      <c r="N263" s="35"/>
      <c r="O263" s="35"/>
      <c r="P263" s="35"/>
      <c r="Q263" s="35"/>
      <c r="R263" s="35"/>
      <c r="S263" s="35"/>
      <c r="T263" s="72"/>
      <c r="AT263" s="17" t="s">
        <v>261</v>
      </c>
      <c r="AU263" s="17" t="s">
        <v>211</v>
      </c>
    </row>
    <row r="264" spans="2:65" s="11" customFormat="1">
      <c r="B264" s="194"/>
      <c r="C264" s="195"/>
      <c r="D264" s="190" t="s">
        <v>277</v>
      </c>
      <c r="E264" s="196" t="s">
        <v>151</v>
      </c>
      <c r="F264" s="197" t="s">
        <v>556</v>
      </c>
      <c r="G264" s="195"/>
      <c r="H264" s="198">
        <v>313</v>
      </c>
      <c r="I264" s="199"/>
      <c r="J264" s="195"/>
      <c r="K264" s="195"/>
      <c r="L264" s="200"/>
      <c r="M264" s="201"/>
      <c r="N264" s="202"/>
      <c r="O264" s="202"/>
      <c r="P264" s="202"/>
      <c r="Q264" s="202"/>
      <c r="R264" s="202"/>
      <c r="S264" s="202"/>
      <c r="T264" s="203"/>
      <c r="AT264" s="204" t="s">
        <v>277</v>
      </c>
      <c r="AU264" s="204" t="s">
        <v>211</v>
      </c>
      <c r="AV264" s="11" t="s">
        <v>211</v>
      </c>
      <c r="AW264" s="11" t="s">
        <v>167</v>
      </c>
      <c r="AX264" s="11" t="s">
        <v>152</v>
      </c>
      <c r="AY264" s="204" t="s">
        <v>252</v>
      </c>
    </row>
    <row r="265" spans="2:65" s="1" customFormat="1" ht="22.5" customHeight="1">
      <c r="B265" s="34"/>
      <c r="C265" s="178" t="s">
        <v>557</v>
      </c>
      <c r="D265" s="178" t="s">
        <v>254</v>
      </c>
      <c r="E265" s="179" t="s">
        <v>558</v>
      </c>
      <c r="F265" s="180" t="s">
        <v>559</v>
      </c>
      <c r="G265" s="181" t="s">
        <v>270</v>
      </c>
      <c r="H265" s="182">
        <v>1918</v>
      </c>
      <c r="I265" s="183"/>
      <c r="J265" s="184">
        <f>ROUND(I265*H265,2)</f>
        <v>0</v>
      </c>
      <c r="K265" s="180" t="s">
        <v>258</v>
      </c>
      <c r="L265" s="54"/>
      <c r="M265" s="185" t="s">
        <v>151</v>
      </c>
      <c r="N265" s="186" t="s">
        <v>175</v>
      </c>
      <c r="O265" s="35"/>
      <c r="P265" s="187">
        <f>O265*H265</f>
        <v>0</v>
      </c>
      <c r="Q265" s="187">
        <v>0</v>
      </c>
      <c r="R265" s="187">
        <f>Q265*H265</f>
        <v>0</v>
      </c>
      <c r="S265" s="187">
        <v>0</v>
      </c>
      <c r="T265" s="188">
        <f>S265*H265</f>
        <v>0</v>
      </c>
      <c r="AR265" s="17" t="s">
        <v>259</v>
      </c>
      <c r="AT265" s="17" t="s">
        <v>254</v>
      </c>
      <c r="AU265" s="17" t="s">
        <v>211</v>
      </c>
      <c r="AY265" s="17" t="s">
        <v>252</v>
      </c>
      <c r="BE265" s="189">
        <f>IF(N265="základní",J265,0)</f>
        <v>0</v>
      </c>
      <c r="BF265" s="189">
        <f>IF(N265="snížená",J265,0)</f>
        <v>0</v>
      </c>
      <c r="BG265" s="189">
        <f>IF(N265="zákl. přenesená",J265,0)</f>
        <v>0</v>
      </c>
      <c r="BH265" s="189">
        <f>IF(N265="sníž. přenesená",J265,0)</f>
        <v>0</v>
      </c>
      <c r="BI265" s="189">
        <f>IF(N265="nulová",J265,0)</f>
        <v>0</v>
      </c>
      <c r="BJ265" s="17" t="s">
        <v>152</v>
      </c>
      <c r="BK265" s="189">
        <f>ROUND(I265*H265,2)</f>
        <v>0</v>
      </c>
      <c r="BL265" s="17" t="s">
        <v>259</v>
      </c>
      <c r="BM265" s="17" t="s">
        <v>560</v>
      </c>
    </row>
    <row r="266" spans="2:65" s="1" customFormat="1">
      <c r="B266" s="34"/>
      <c r="C266" s="56"/>
      <c r="D266" s="190" t="s">
        <v>261</v>
      </c>
      <c r="E266" s="56"/>
      <c r="F266" s="191" t="s">
        <v>561</v>
      </c>
      <c r="G266" s="56"/>
      <c r="H266" s="56"/>
      <c r="I266" s="148"/>
      <c r="J266" s="56"/>
      <c r="K266" s="56"/>
      <c r="L266" s="54"/>
      <c r="M266" s="71"/>
      <c r="N266" s="35"/>
      <c r="O266" s="35"/>
      <c r="P266" s="35"/>
      <c r="Q266" s="35"/>
      <c r="R266" s="35"/>
      <c r="S266" s="35"/>
      <c r="T266" s="72"/>
      <c r="AT266" s="17" t="s">
        <v>261</v>
      </c>
      <c r="AU266" s="17" t="s">
        <v>211</v>
      </c>
    </row>
    <row r="267" spans="2:65" s="1" customFormat="1" ht="22.5" customHeight="1">
      <c r="B267" s="34"/>
      <c r="C267" s="178" t="s">
        <v>562</v>
      </c>
      <c r="D267" s="178" t="s">
        <v>254</v>
      </c>
      <c r="E267" s="179" t="s">
        <v>563</v>
      </c>
      <c r="F267" s="180" t="s">
        <v>564</v>
      </c>
      <c r="G267" s="181" t="s">
        <v>257</v>
      </c>
      <c r="H267" s="182">
        <v>315.5</v>
      </c>
      <c r="I267" s="183"/>
      <c r="J267" s="184">
        <f>ROUND(I267*H267,2)</f>
        <v>0</v>
      </c>
      <c r="K267" s="180" t="s">
        <v>258</v>
      </c>
      <c r="L267" s="54"/>
      <c r="M267" s="185" t="s">
        <v>151</v>
      </c>
      <c r="N267" s="186" t="s">
        <v>175</v>
      </c>
      <c r="O267" s="35"/>
      <c r="P267" s="187">
        <f>O267*H267</f>
        <v>0</v>
      </c>
      <c r="Q267" s="187">
        <v>1.585E-2</v>
      </c>
      <c r="R267" s="187">
        <f>Q267*H267</f>
        <v>5.0006750000000002</v>
      </c>
      <c r="S267" s="187">
        <v>0</v>
      </c>
      <c r="T267" s="188">
        <f>S267*H267</f>
        <v>0</v>
      </c>
      <c r="AR267" s="17" t="s">
        <v>259</v>
      </c>
      <c r="AT267" s="17" t="s">
        <v>254</v>
      </c>
      <c r="AU267" s="17" t="s">
        <v>211</v>
      </c>
      <c r="AY267" s="17" t="s">
        <v>252</v>
      </c>
      <c r="BE267" s="189">
        <f>IF(N267="základní",J267,0)</f>
        <v>0</v>
      </c>
      <c r="BF267" s="189">
        <f>IF(N267="snížená",J267,0)</f>
        <v>0</v>
      </c>
      <c r="BG267" s="189">
        <f>IF(N267="zákl. přenesená",J267,0)</f>
        <v>0</v>
      </c>
      <c r="BH267" s="189">
        <f>IF(N267="sníž. přenesená",J267,0)</f>
        <v>0</v>
      </c>
      <c r="BI267" s="189">
        <f>IF(N267="nulová",J267,0)</f>
        <v>0</v>
      </c>
      <c r="BJ267" s="17" t="s">
        <v>152</v>
      </c>
      <c r="BK267" s="189">
        <f>ROUND(I267*H267,2)</f>
        <v>0</v>
      </c>
      <c r="BL267" s="17" t="s">
        <v>259</v>
      </c>
      <c r="BM267" s="17" t="s">
        <v>565</v>
      </c>
    </row>
    <row r="268" spans="2:65" s="1" customFormat="1" ht="27">
      <c r="B268" s="34"/>
      <c r="C268" s="56"/>
      <c r="D268" s="192" t="s">
        <v>261</v>
      </c>
      <c r="E268" s="56"/>
      <c r="F268" s="193" t="s">
        <v>566</v>
      </c>
      <c r="G268" s="56"/>
      <c r="H268" s="56"/>
      <c r="I268" s="148"/>
      <c r="J268" s="56"/>
      <c r="K268" s="56"/>
      <c r="L268" s="54"/>
      <c r="M268" s="71"/>
      <c r="N268" s="35"/>
      <c r="O268" s="35"/>
      <c r="P268" s="35"/>
      <c r="Q268" s="35"/>
      <c r="R268" s="35"/>
      <c r="S268" s="35"/>
      <c r="T268" s="72"/>
      <c r="AT268" s="17" t="s">
        <v>261</v>
      </c>
      <c r="AU268" s="17" t="s">
        <v>211</v>
      </c>
    </row>
    <row r="269" spans="2:65" s="11" customFormat="1">
      <c r="B269" s="194"/>
      <c r="C269" s="195"/>
      <c r="D269" s="190" t="s">
        <v>277</v>
      </c>
      <c r="E269" s="196" t="s">
        <v>151</v>
      </c>
      <c r="F269" s="197" t="s">
        <v>523</v>
      </c>
      <c r="G269" s="195"/>
      <c r="H269" s="198">
        <v>315.5</v>
      </c>
      <c r="I269" s="199"/>
      <c r="J269" s="195"/>
      <c r="K269" s="195"/>
      <c r="L269" s="200"/>
      <c r="M269" s="201"/>
      <c r="N269" s="202"/>
      <c r="O269" s="202"/>
      <c r="P269" s="202"/>
      <c r="Q269" s="202"/>
      <c r="R269" s="202"/>
      <c r="S269" s="202"/>
      <c r="T269" s="203"/>
      <c r="AT269" s="204" t="s">
        <v>277</v>
      </c>
      <c r="AU269" s="204" t="s">
        <v>211</v>
      </c>
      <c r="AV269" s="11" t="s">
        <v>211</v>
      </c>
      <c r="AW269" s="11" t="s">
        <v>167</v>
      </c>
      <c r="AX269" s="11" t="s">
        <v>204</v>
      </c>
      <c r="AY269" s="204" t="s">
        <v>252</v>
      </c>
    </row>
    <row r="270" spans="2:65" s="1" customFormat="1" ht="22.5" customHeight="1">
      <c r="B270" s="34"/>
      <c r="C270" s="178" t="s">
        <v>567</v>
      </c>
      <c r="D270" s="178" t="s">
        <v>254</v>
      </c>
      <c r="E270" s="179" t="s">
        <v>568</v>
      </c>
      <c r="F270" s="180" t="s">
        <v>569</v>
      </c>
      <c r="G270" s="181" t="s">
        <v>257</v>
      </c>
      <c r="H270" s="182">
        <v>19590</v>
      </c>
      <c r="I270" s="183"/>
      <c r="J270" s="184">
        <f>ROUND(I270*H270,2)</f>
        <v>0</v>
      </c>
      <c r="K270" s="180" t="s">
        <v>258</v>
      </c>
      <c r="L270" s="54"/>
      <c r="M270" s="185" t="s">
        <v>151</v>
      </c>
      <c r="N270" s="186" t="s">
        <v>175</v>
      </c>
      <c r="O270" s="35"/>
      <c r="P270" s="187">
        <f>O270*H270</f>
        <v>0</v>
      </c>
      <c r="Q270" s="187">
        <v>6.0099999999999997E-3</v>
      </c>
      <c r="R270" s="187">
        <f>Q270*H270</f>
        <v>117.7359</v>
      </c>
      <c r="S270" s="187">
        <v>0</v>
      </c>
      <c r="T270" s="188">
        <f>S270*H270</f>
        <v>0</v>
      </c>
      <c r="AR270" s="17" t="s">
        <v>259</v>
      </c>
      <c r="AT270" s="17" t="s">
        <v>254</v>
      </c>
      <c r="AU270" s="17" t="s">
        <v>211</v>
      </c>
      <c r="AY270" s="17" t="s">
        <v>252</v>
      </c>
      <c r="BE270" s="189">
        <f>IF(N270="základní",J270,0)</f>
        <v>0</v>
      </c>
      <c r="BF270" s="189">
        <f>IF(N270="snížená",J270,0)</f>
        <v>0</v>
      </c>
      <c r="BG270" s="189">
        <f>IF(N270="zákl. přenesená",J270,0)</f>
        <v>0</v>
      </c>
      <c r="BH270" s="189">
        <f>IF(N270="sníž. přenesená",J270,0)</f>
        <v>0</v>
      </c>
      <c r="BI270" s="189">
        <f>IF(N270="nulová",J270,0)</f>
        <v>0</v>
      </c>
      <c r="BJ270" s="17" t="s">
        <v>152</v>
      </c>
      <c r="BK270" s="189">
        <f>ROUND(I270*H270,2)</f>
        <v>0</v>
      </c>
      <c r="BL270" s="17" t="s">
        <v>259</v>
      </c>
      <c r="BM270" s="17" t="s">
        <v>570</v>
      </c>
    </row>
    <row r="271" spans="2:65" s="1" customFormat="1">
      <c r="B271" s="34"/>
      <c r="C271" s="56"/>
      <c r="D271" s="190" t="s">
        <v>261</v>
      </c>
      <c r="E271" s="56"/>
      <c r="F271" s="191" t="s">
        <v>571</v>
      </c>
      <c r="G271" s="56"/>
      <c r="H271" s="56"/>
      <c r="I271" s="148"/>
      <c r="J271" s="56"/>
      <c r="K271" s="56"/>
      <c r="L271" s="54"/>
      <c r="M271" s="71"/>
      <c r="N271" s="35"/>
      <c r="O271" s="35"/>
      <c r="P271" s="35"/>
      <c r="Q271" s="35"/>
      <c r="R271" s="35"/>
      <c r="S271" s="35"/>
      <c r="T271" s="72"/>
      <c r="AT271" s="17" t="s">
        <v>261</v>
      </c>
      <c r="AU271" s="17" t="s">
        <v>211</v>
      </c>
    </row>
    <row r="272" spans="2:65" s="1" customFormat="1" ht="22.5" customHeight="1">
      <c r="B272" s="34"/>
      <c r="C272" s="178" t="s">
        <v>572</v>
      </c>
      <c r="D272" s="178" t="s">
        <v>254</v>
      </c>
      <c r="E272" s="179" t="s">
        <v>568</v>
      </c>
      <c r="F272" s="180" t="s">
        <v>569</v>
      </c>
      <c r="G272" s="181" t="s">
        <v>257</v>
      </c>
      <c r="H272" s="182">
        <v>313</v>
      </c>
      <c r="I272" s="183"/>
      <c r="J272" s="184">
        <f>ROUND(I272*H272,2)</f>
        <v>0</v>
      </c>
      <c r="K272" s="180" t="s">
        <v>258</v>
      </c>
      <c r="L272" s="54"/>
      <c r="M272" s="185" t="s">
        <v>151</v>
      </c>
      <c r="N272" s="186" t="s">
        <v>175</v>
      </c>
      <c r="O272" s="35"/>
      <c r="P272" s="187">
        <f>O272*H272</f>
        <v>0</v>
      </c>
      <c r="Q272" s="187">
        <v>6.0099999999999997E-3</v>
      </c>
      <c r="R272" s="187">
        <f>Q272*H272</f>
        <v>1.88113</v>
      </c>
      <c r="S272" s="187">
        <v>0</v>
      </c>
      <c r="T272" s="188">
        <f>S272*H272</f>
        <v>0</v>
      </c>
      <c r="AR272" s="17" t="s">
        <v>259</v>
      </c>
      <c r="AT272" s="17" t="s">
        <v>254</v>
      </c>
      <c r="AU272" s="17" t="s">
        <v>211</v>
      </c>
      <c r="AY272" s="17" t="s">
        <v>252</v>
      </c>
      <c r="BE272" s="189">
        <f>IF(N272="základní",J272,0)</f>
        <v>0</v>
      </c>
      <c r="BF272" s="189">
        <f>IF(N272="snížená",J272,0)</f>
        <v>0</v>
      </c>
      <c r="BG272" s="189">
        <f>IF(N272="zákl. přenesená",J272,0)</f>
        <v>0</v>
      </c>
      <c r="BH272" s="189">
        <f>IF(N272="sníž. přenesená",J272,0)</f>
        <v>0</v>
      </c>
      <c r="BI272" s="189">
        <f>IF(N272="nulová",J272,0)</f>
        <v>0</v>
      </c>
      <c r="BJ272" s="17" t="s">
        <v>152</v>
      </c>
      <c r="BK272" s="189">
        <f>ROUND(I272*H272,2)</f>
        <v>0</v>
      </c>
      <c r="BL272" s="17" t="s">
        <v>259</v>
      </c>
      <c r="BM272" s="17" t="s">
        <v>573</v>
      </c>
    </row>
    <row r="273" spans="2:65" s="1" customFormat="1">
      <c r="B273" s="34"/>
      <c r="C273" s="56"/>
      <c r="D273" s="192" t="s">
        <v>261</v>
      </c>
      <c r="E273" s="56"/>
      <c r="F273" s="193" t="s">
        <v>571</v>
      </c>
      <c r="G273" s="56"/>
      <c r="H273" s="56"/>
      <c r="I273" s="148"/>
      <c r="J273" s="56"/>
      <c r="K273" s="56"/>
      <c r="L273" s="54"/>
      <c r="M273" s="71"/>
      <c r="N273" s="35"/>
      <c r="O273" s="35"/>
      <c r="P273" s="35"/>
      <c r="Q273" s="35"/>
      <c r="R273" s="35"/>
      <c r="S273" s="35"/>
      <c r="T273" s="72"/>
      <c r="AT273" s="17" t="s">
        <v>261</v>
      </c>
      <c r="AU273" s="17" t="s">
        <v>211</v>
      </c>
    </row>
    <row r="274" spans="2:65" s="11" customFormat="1">
      <c r="B274" s="194"/>
      <c r="C274" s="195"/>
      <c r="D274" s="190" t="s">
        <v>277</v>
      </c>
      <c r="E274" s="196" t="s">
        <v>151</v>
      </c>
      <c r="F274" s="197" t="s">
        <v>556</v>
      </c>
      <c r="G274" s="195"/>
      <c r="H274" s="198">
        <v>313</v>
      </c>
      <c r="I274" s="199"/>
      <c r="J274" s="195"/>
      <c r="K274" s="195"/>
      <c r="L274" s="200"/>
      <c r="M274" s="201"/>
      <c r="N274" s="202"/>
      <c r="O274" s="202"/>
      <c r="P274" s="202"/>
      <c r="Q274" s="202"/>
      <c r="R274" s="202"/>
      <c r="S274" s="202"/>
      <c r="T274" s="203"/>
      <c r="AT274" s="204" t="s">
        <v>277</v>
      </c>
      <c r="AU274" s="204" t="s">
        <v>211</v>
      </c>
      <c r="AV274" s="11" t="s">
        <v>211</v>
      </c>
      <c r="AW274" s="11" t="s">
        <v>167</v>
      </c>
      <c r="AX274" s="11" t="s">
        <v>152</v>
      </c>
      <c r="AY274" s="204" t="s">
        <v>252</v>
      </c>
    </row>
    <row r="275" spans="2:65" s="1" customFormat="1" ht="22.5" customHeight="1">
      <c r="B275" s="34"/>
      <c r="C275" s="178" t="s">
        <v>574</v>
      </c>
      <c r="D275" s="178" t="s">
        <v>254</v>
      </c>
      <c r="E275" s="179" t="s">
        <v>575</v>
      </c>
      <c r="F275" s="180" t="s">
        <v>576</v>
      </c>
      <c r="G275" s="181" t="s">
        <v>257</v>
      </c>
      <c r="H275" s="182">
        <v>39180</v>
      </c>
      <c r="I275" s="183"/>
      <c r="J275" s="184">
        <f>ROUND(I275*H275,2)</f>
        <v>0</v>
      </c>
      <c r="K275" s="180" t="s">
        <v>258</v>
      </c>
      <c r="L275" s="54"/>
      <c r="M275" s="185" t="s">
        <v>151</v>
      </c>
      <c r="N275" s="186" t="s">
        <v>175</v>
      </c>
      <c r="O275" s="35"/>
      <c r="P275" s="187">
        <f>O275*H275</f>
        <v>0</v>
      </c>
      <c r="Q275" s="187">
        <v>6.0999999999999997E-4</v>
      </c>
      <c r="R275" s="187">
        <f>Q275*H275</f>
        <v>23.899799999999999</v>
      </c>
      <c r="S275" s="187">
        <v>0</v>
      </c>
      <c r="T275" s="188">
        <f>S275*H275</f>
        <v>0</v>
      </c>
      <c r="AR275" s="17" t="s">
        <v>259</v>
      </c>
      <c r="AT275" s="17" t="s">
        <v>254</v>
      </c>
      <c r="AU275" s="17" t="s">
        <v>211</v>
      </c>
      <c r="AY275" s="17" t="s">
        <v>252</v>
      </c>
      <c r="BE275" s="189">
        <f>IF(N275="základní",J275,0)</f>
        <v>0</v>
      </c>
      <c r="BF275" s="189">
        <f>IF(N275="snížená",J275,0)</f>
        <v>0</v>
      </c>
      <c r="BG275" s="189">
        <f>IF(N275="zákl. přenesená",J275,0)</f>
        <v>0</v>
      </c>
      <c r="BH275" s="189">
        <f>IF(N275="sníž. přenesená",J275,0)</f>
        <v>0</v>
      </c>
      <c r="BI275" s="189">
        <f>IF(N275="nulová",J275,0)</f>
        <v>0</v>
      </c>
      <c r="BJ275" s="17" t="s">
        <v>152</v>
      </c>
      <c r="BK275" s="189">
        <f>ROUND(I275*H275,2)</f>
        <v>0</v>
      </c>
      <c r="BL275" s="17" t="s">
        <v>259</v>
      </c>
      <c r="BM275" s="17" t="s">
        <v>577</v>
      </c>
    </row>
    <row r="276" spans="2:65" s="1" customFormat="1" ht="27">
      <c r="B276" s="34"/>
      <c r="C276" s="56"/>
      <c r="D276" s="192" t="s">
        <v>261</v>
      </c>
      <c r="E276" s="56"/>
      <c r="F276" s="193" t="s">
        <v>578</v>
      </c>
      <c r="G276" s="56"/>
      <c r="H276" s="56"/>
      <c r="I276" s="148"/>
      <c r="J276" s="56"/>
      <c r="K276" s="56"/>
      <c r="L276" s="54"/>
      <c r="M276" s="71"/>
      <c r="N276" s="35"/>
      <c r="O276" s="35"/>
      <c r="P276" s="35"/>
      <c r="Q276" s="35"/>
      <c r="R276" s="35"/>
      <c r="S276" s="35"/>
      <c r="T276" s="72"/>
      <c r="AT276" s="17" t="s">
        <v>261</v>
      </c>
      <c r="AU276" s="17" t="s">
        <v>211</v>
      </c>
    </row>
    <row r="277" spans="2:65" s="11" customFormat="1">
      <c r="B277" s="194"/>
      <c r="C277" s="195"/>
      <c r="D277" s="190" t="s">
        <v>277</v>
      </c>
      <c r="E277" s="195"/>
      <c r="F277" s="197" t="s">
        <v>579</v>
      </c>
      <c r="G277" s="195"/>
      <c r="H277" s="198">
        <v>39180</v>
      </c>
      <c r="I277" s="199"/>
      <c r="J277" s="195"/>
      <c r="K277" s="195"/>
      <c r="L277" s="200"/>
      <c r="M277" s="201"/>
      <c r="N277" s="202"/>
      <c r="O277" s="202"/>
      <c r="P277" s="202"/>
      <c r="Q277" s="202"/>
      <c r="R277" s="202"/>
      <c r="S277" s="202"/>
      <c r="T277" s="203"/>
      <c r="AT277" s="204" t="s">
        <v>277</v>
      </c>
      <c r="AU277" s="204" t="s">
        <v>211</v>
      </c>
      <c r="AV277" s="11" t="s">
        <v>211</v>
      </c>
      <c r="AW277" s="11" t="s">
        <v>133</v>
      </c>
      <c r="AX277" s="11" t="s">
        <v>152</v>
      </c>
      <c r="AY277" s="204" t="s">
        <v>252</v>
      </c>
    </row>
    <row r="278" spans="2:65" s="1" customFormat="1" ht="22.5" customHeight="1">
      <c r="B278" s="34"/>
      <c r="C278" s="178" t="s">
        <v>580</v>
      </c>
      <c r="D278" s="178" t="s">
        <v>254</v>
      </c>
      <c r="E278" s="179" t="s">
        <v>581</v>
      </c>
      <c r="F278" s="180" t="s">
        <v>576</v>
      </c>
      <c r="G278" s="181" t="s">
        <v>257</v>
      </c>
      <c r="H278" s="182">
        <v>313</v>
      </c>
      <c r="I278" s="183"/>
      <c r="J278" s="184">
        <f>ROUND(I278*H278,2)</f>
        <v>0</v>
      </c>
      <c r="K278" s="180" t="s">
        <v>258</v>
      </c>
      <c r="L278" s="54"/>
      <c r="M278" s="185" t="s">
        <v>151</v>
      </c>
      <c r="N278" s="186" t="s">
        <v>175</v>
      </c>
      <c r="O278" s="35"/>
      <c r="P278" s="187">
        <f>O278*H278</f>
        <v>0</v>
      </c>
      <c r="Q278" s="187">
        <v>6.0999999999999997E-4</v>
      </c>
      <c r="R278" s="187">
        <f>Q278*H278</f>
        <v>0.19092999999999999</v>
      </c>
      <c r="S278" s="187">
        <v>0</v>
      </c>
      <c r="T278" s="188">
        <f>S278*H278</f>
        <v>0</v>
      </c>
      <c r="AR278" s="17" t="s">
        <v>259</v>
      </c>
      <c r="AT278" s="17" t="s">
        <v>254</v>
      </c>
      <c r="AU278" s="17" t="s">
        <v>211</v>
      </c>
      <c r="AY278" s="17" t="s">
        <v>252</v>
      </c>
      <c r="BE278" s="189">
        <f>IF(N278="základní",J278,0)</f>
        <v>0</v>
      </c>
      <c r="BF278" s="189">
        <f>IF(N278="snížená",J278,0)</f>
        <v>0</v>
      </c>
      <c r="BG278" s="189">
        <f>IF(N278="zákl. přenesená",J278,0)</f>
        <v>0</v>
      </c>
      <c r="BH278" s="189">
        <f>IF(N278="sníž. přenesená",J278,0)</f>
        <v>0</v>
      </c>
      <c r="BI278" s="189">
        <f>IF(N278="nulová",J278,0)</f>
        <v>0</v>
      </c>
      <c r="BJ278" s="17" t="s">
        <v>152</v>
      </c>
      <c r="BK278" s="189">
        <f>ROUND(I278*H278,2)</f>
        <v>0</v>
      </c>
      <c r="BL278" s="17" t="s">
        <v>259</v>
      </c>
      <c r="BM278" s="17" t="s">
        <v>582</v>
      </c>
    </row>
    <row r="279" spans="2:65" s="1" customFormat="1" ht="27">
      <c r="B279" s="34"/>
      <c r="C279" s="56"/>
      <c r="D279" s="192" t="s">
        <v>261</v>
      </c>
      <c r="E279" s="56"/>
      <c r="F279" s="193" t="s">
        <v>578</v>
      </c>
      <c r="G279" s="56"/>
      <c r="H279" s="56"/>
      <c r="I279" s="148"/>
      <c r="J279" s="56"/>
      <c r="K279" s="56"/>
      <c r="L279" s="54"/>
      <c r="M279" s="71"/>
      <c r="N279" s="35"/>
      <c r="O279" s="35"/>
      <c r="P279" s="35"/>
      <c r="Q279" s="35"/>
      <c r="R279" s="35"/>
      <c r="S279" s="35"/>
      <c r="T279" s="72"/>
      <c r="AT279" s="17" t="s">
        <v>261</v>
      </c>
      <c r="AU279" s="17" t="s">
        <v>211</v>
      </c>
    </row>
    <row r="280" spans="2:65" s="11" customFormat="1">
      <c r="B280" s="194"/>
      <c r="C280" s="195"/>
      <c r="D280" s="190" t="s">
        <v>277</v>
      </c>
      <c r="E280" s="196" t="s">
        <v>151</v>
      </c>
      <c r="F280" s="197" t="s">
        <v>556</v>
      </c>
      <c r="G280" s="195"/>
      <c r="H280" s="198">
        <v>313</v>
      </c>
      <c r="I280" s="199"/>
      <c r="J280" s="195"/>
      <c r="K280" s="195"/>
      <c r="L280" s="200"/>
      <c r="M280" s="201"/>
      <c r="N280" s="202"/>
      <c r="O280" s="202"/>
      <c r="P280" s="202"/>
      <c r="Q280" s="202"/>
      <c r="R280" s="202"/>
      <c r="S280" s="202"/>
      <c r="T280" s="203"/>
      <c r="AT280" s="204" t="s">
        <v>277</v>
      </c>
      <c r="AU280" s="204" t="s">
        <v>211</v>
      </c>
      <c r="AV280" s="11" t="s">
        <v>211</v>
      </c>
      <c r="AW280" s="11" t="s">
        <v>167</v>
      </c>
      <c r="AX280" s="11" t="s">
        <v>152</v>
      </c>
      <c r="AY280" s="204" t="s">
        <v>252</v>
      </c>
    </row>
    <row r="281" spans="2:65" s="1" customFormat="1" ht="31.5" customHeight="1">
      <c r="B281" s="34"/>
      <c r="C281" s="178" t="s">
        <v>583</v>
      </c>
      <c r="D281" s="178" t="s">
        <v>254</v>
      </c>
      <c r="E281" s="179" t="s">
        <v>584</v>
      </c>
      <c r="F281" s="180" t="s">
        <v>585</v>
      </c>
      <c r="G281" s="181" t="s">
        <v>257</v>
      </c>
      <c r="H281" s="182">
        <v>19590</v>
      </c>
      <c r="I281" s="183"/>
      <c r="J281" s="184">
        <f>ROUND(I281*H281,2)</f>
        <v>0</v>
      </c>
      <c r="K281" s="180" t="s">
        <v>258</v>
      </c>
      <c r="L281" s="54"/>
      <c r="M281" s="185" t="s">
        <v>151</v>
      </c>
      <c r="N281" s="186" t="s">
        <v>175</v>
      </c>
      <c r="O281" s="35"/>
      <c r="P281" s="187">
        <f>O281*H281</f>
        <v>0</v>
      </c>
      <c r="Q281" s="187">
        <v>0</v>
      </c>
      <c r="R281" s="187">
        <f>Q281*H281</f>
        <v>0</v>
      </c>
      <c r="S281" s="187">
        <v>0</v>
      </c>
      <c r="T281" s="188">
        <f>S281*H281</f>
        <v>0</v>
      </c>
      <c r="AR281" s="17" t="s">
        <v>259</v>
      </c>
      <c r="AT281" s="17" t="s">
        <v>254</v>
      </c>
      <c r="AU281" s="17" t="s">
        <v>211</v>
      </c>
      <c r="AY281" s="17" t="s">
        <v>252</v>
      </c>
      <c r="BE281" s="189">
        <f>IF(N281="základní",J281,0)</f>
        <v>0</v>
      </c>
      <c r="BF281" s="189">
        <f>IF(N281="snížená",J281,0)</f>
        <v>0</v>
      </c>
      <c r="BG281" s="189">
        <f>IF(N281="zákl. přenesená",J281,0)</f>
        <v>0</v>
      </c>
      <c r="BH281" s="189">
        <f>IF(N281="sníž. přenesená",J281,0)</f>
        <v>0</v>
      </c>
      <c r="BI281" s="189">
        <f>IF(N281="nulová",J281,0)</f>
        <v>0</v>
      </c>
      <c r="BJ281" s="17" t="s">
        <v>152</v>
      </c>
      <c r="BK281" s="189">
        <f>ROUND(I281*H281,2)</f>
        <v>0</v>
      </c>
      <c r="BL281" s="17" t="s">
        <v>259</v>
      </c>
      <c r="BM281" s="17" t="s">
        <v>586</v>
      </c>
    </row>
    <row r="282" spans="2:65" s="1" customFormat="1" ht="27">
      <c r="B282" s="34"/>
      <c r="C282" s="56"/>
      <c r="D282" s="192" t="s">
        <v>261</v>
      </c>
      <c r="E282" s="56"/>
      <c r="F282" s="193" t="s">
        <v>587</v>
      </c>
      <c r="G282" s="56"/>
      <c r="H282" s="56"/>
      <c r="I282" s="148"/>
      <c r="J282" s="56"/>
      <c r="K282" s="56"/>
      <c r="L282" s="54"/>
      <c r="M282" s="71"/>
      <c r="N282" s="35"/>
      <c r="O282" s="35"/>
      <c r="P282" s="35"/>
      <c r="Q282" s="35"/>
      <c r="R282" s="35"/>
      <c r="S282" s="35"/>
      <c r="T282" s="72"/>
      <c r="AT282" s="17" t="s">
        <v>261</v>
      </c>
      <c r="AU282" s="17" t="s">
        <v>211</v>
      </c>
    </row>
    <row r="283" spans="2:65" s="11" customFormat="1">
      <c r="B283" s="194"/>
      <c r="C283" s="195"/>
      <c r="D283" s="190" t="s">
        <v>277</v>
      </c>
      <c r="E283" s="196" t="s">
        <v>151</v>
      </c>
      <c r="F283" s="197" t="s">
        <v>588</v>
      </c>
      <c r="G283" s="195"/>
      <c r="H283" s="198">
        <v>19590</v>
      </c>
      <c r="I283" s="199"/>
      <c r="J283" s="195"/>
      <c r="K283" s="195"/>
      <c r="L283" s="200"/>
      <c r="M283" s="201"/>
      <c r="N283" s="202"/>
      <c r="O283" s="202"/>
      <c r="P283" s="202"/>
      <c r="Q283" s="202"/>
      <c r="R283" s="202"/>
      <c r="S283" s="202"/>
      <c r="T283" s="203"/>
      <c r="AT283" s="204" t="s">
        <v>277</v>
      </c>
      <c r="AU283" s="204" t="s">
        <v>211</v>
      </c>
      <c r="AV283" s="11" t="s">
        <v>211</v>
      </c>
      <c r="AW283" s="11" t="s">
        <v>167</v>
      </c>
      <c r="AX283" s="11" t="s">
        <v>152</v>
      </c>
      <c r="AY283" s="204" t="s">
        <v>252</v>
      </c>
    </row>
    <row r="284" spans="2:65" s="1" customFormat="1" ht="31.5" customHeight="1">
      <c r="B284" s="34"/>
      <c r="C284" s="178" t="s">
        <v>589</v>
      </c>
      <c r="D284" s="178" t="s">
        <v>254</v>
      </c>
      <c r="E284" s="179" t="s">
        <v>590</v>
      </c>
      <c r="F284" s="180" t="s">
        <v>591</v>
      </c>
      <c r="G284" s="181" t="s">
        <v>257</v>
      </c>
      <c r="H284" s="182">
        <v>313</v>
      </c>
      <c r="I284" s="183"/>
      <c r="J284" s="184">
        <f>ROUND(I284*H284,2)</f>
        <v>0</v>
      </c>
      <c r="K284" s="180" t="s">
        <v>258</v>
      </c>
      <c r="L284" s="54"/>
      <c r="M284" s="185" t="s">
        <v>151</v>
      </c>
      <c r="N284" s="186" t="s">
        <v>175</v>
      </c>
      <c r="O284" s="35"/>
      <c r="P284" s="187">
        <f>O284*H284</f>
        <v>0</v>
      </c>
      <c r="Q284" s="187">
        <v>0</v>
      </c>
      <c r="R284" s="187">
        <f>Q284*H284</f>
        <v>0</v>
      </c>
      <c r="S284" s="187">
        <v>0</v>
      </c>
      <c r="T284" s="188">
        <f>S284*H284</f>
        <v>0</v>
      </c>
      <c r="AR284" s="17" t="s">
        <v>259</v>
      </c>
      <c r="AT284" s="17" t="s">
        <v>254</v>
      </c>
      <c r="AU284" s="17" t="s">
        <v>211</v>
      </c>
      <c r="AY284" s="17" t="s">
        <v>252</v>
      </c>
      <c r="BE284" s="189">
        <f>IF(N284="základní",J284,0)</f>
        <v>0</v>
      </c>
      <c r="BF284" s="189">
        <f>IF(N284="snížená",J284,0)</f>
        <v>0</v>
      </c>
      <c r="BG284" s="189">
        <f>IF(N284="zákl. přenesená",J284,0)</f>
        <v>0</v>
      </c>
      <c r="BH284" s="189">
        <f>IF(N284="sníž. přenesená",J284,0)</f>
        <v>0</v>
      </c>
      <c r="BI284" s="189">
        <f>IF(N284="nulová",J284,0)</f>
        <v>0</v>
      </c>
      <c r="BJ284" s="17" t="s">
        <v>152</v>
      </c>
      <c r="BK284" s="189">
        <f>ROUND(I284*H284,2)</f>
        <v>0</v>
      </c>
      <c r="BL284" s="17" t="s">
        <v>259</v>
      </c>
      <c r="BM284" s="17" t="s">
        <v>592</v>
      </c>
    </row>
    <row r="285" spans="2:65" s="1" customFormat="1" ht="27">
      <c r="B285" s="34"/>
      <c r="C285" s="56"/>
      <c r="D285" s="192" t="s">
        <v>261</v>
      </c>
      <c r="E285" s="56"/>
      <c r="F285" s="193" t="s">
        <v>593</v>
      </c>
      <c r="G285" s="56"/>
      <c r="H285" s="56"/>
      <c r="I285" s="148"/>
      <c r="J285" s="56"/>
      <c r="K285" s="56"/>
      <c r="L285" s="54"/>
      <c r="M285" s="71"/>
      <c r="N285" s="35"/>
      <c r="O285" s="35"/>
      <c r="P285" s="35"/>
      <c r="Q285" s="35"/>
      <c r="R285" s="35"/>
      <c r="S285" s="35"/>
      <c r="T285" s="72"/>
      <c r="AT285" s="17" t="s">
        <v>261</v>
      </c>
      <c r="AU285" s="17" t="s">
        <v>211</v>
      </c>
    </row>
    <row r="286" spans="2:65" s="11" customFormat="1">
      <c r="B286" s="194"/>
      <c r="C286" s="195"/>
      <c r="D286" s="190" t="s">
        <v>277</v>
      </c>
      <c r="E286" s="196" t="s">
        <v>151</v>
      </c>
      <c r="F286" s="197" t="s">
        <v>556</v>
      </c>
      <c r="G286" s="195"/>
      <c r="H286" s="198">
        <v>313</v>
      </c>
      <c r="I286" s="199"/>
      <c r="J286" s="195"/>
      <c r="K286" s="195"/>
      <c r="L286" s="200"/>
      <c r="M286" s="201"/>
      <c r="N286" s="202"/>
      <c r="O286" s="202"/>
      <c r="P286" s="202"/>
      <c r="Q286" s="202"/>
      <c r="R286" s="202"/>
      <c r="S286" s="202"/>
      <c r="T286" s="203"/>
      <c r="AT286" s="204" t="s">
        <v>277</v>
      </c>
      <c r="AU286" s="204" t="s">
        <v>211</v>
      </c>
      <c r="AV286" s="11" t="s">
        <v>211</v>
      </c>
      <c r="AW286" s="11" t="s">
        <v>167</v>
      </c>
      <c r="AX286" s="11" t="s">
        <v>152</v>
      </c>
      <c r="AY286" s="204" t="s">
        <v>252</v>
      </c>
    </row>
    <row r="287" spans="2:65" s="1" customFormat="1" ht="22.5" customHeight="1">
      <c r="B287" s="34"/>
      <c r="C287" s="178" t="s">
        <v>594</v>
      </c>
      <c r="D287" s="178" t="s">
        <v>254</v>
      </c>
      <c r="E287" s="179" t="s">
        <v>595</v>
      </c>
      <c r="F287" s="180" t="s">
        <v>596</v>
      </c>
      <c r="G287" s="181" t="s">
        <v>257</v>
      </c>
      <c r="H287" s="182">
        <v>19590</v>
      </c>
      <c r="I287" s="183"/>
      <c r="J287" s="184">
        <f>ROUND(I287*H287,2)</f>
        <v>0</v>
      </c>
      <c r="K287" s="180" t="s">
        <v>258</v>
      </c>
      <c r="L287" s="54"/>
      <c r="M287" s="185" t="s">
        <v>151</v>
      </c>
      <c r="N287" s="186" t="s">
        <v>175</v>
      </c>
      <c r="O287" s="35"/>
      <c r="P287" s="187">
        <f>O287*H287</f>
        <v>0</v>
      </c>
      <c r="Q287" s="187">
        <v>0</v>
      </c>
      <c r="R287" s="187">
        <f>Q287*H287</f>
        <v>0</v>
      </c>
      <c r="S287" s="187">
        <v>0</v>
      </c>
      <c r="T287" s="188">
        <f>S287*H287</f>
        <v>0</v>
      </c>
      <c r="AR287" s="17" t="s">
        <v>259</v>
      </c>
      <c r="AT287" s="17" t="s">
        <v>254</v>
      </c>
      <c r="AU287" s="17" t="s">
        <v>211</v>
      </c>
      <c r="AY287" s="17" t="s">
        <v>252</v>
      </c>
      <c r="BE287" s="189">
        <f>IF(N287="základní",J287,0)</f>
        <v>0</v>
      </c>
      <c r="BF287" s="189">
        <f>IF(N287="snížená",J287,0)</f>
        <v>0</v>
      </c>
      <c r="BG287" s="189">
        <f>IF(N287="zákl. přenesená",J287,0)</f>
        <v>0</v>
      </c>
      <c r="BH287" s="189">
        <f>IF(N287="sníž. přenesená",J287,0)</f>
        <v>0</v>
      </c>
      <c r="BI287" s="189">
        <f>IF(N287="nulová",J287,0)</f>
        <v>0</v>
      </c>
      <c r="BJ287" s="17" t="s">
        <v>152</v>
      </c>
      <c r="BK287" s="189">
        <f>ROUND(I287*H287,2)</f>
        <v>0</v>
      </c>
      <c r="BL287" s="17" t="s">
        <v>259</v>
      </c>
      <c r="BM287" s="17" t="s">
        <v>597</v>
      </c>
    </row>
    <row r="288" spans="2:65" s="1" customFormat="1" ht="27">
      <c r="B288" s="34"/>
      <c r="C288" s="56"/>
      <c r="D288" s="192" t="s">
        <v>261</v>
      </c>
      <c r="E288" s="56"/>
      <c r="F288" s="193" t="s">
        <v>598</v>
      </c>
      <c r="G288" s="56"/>
      <c r="H288" s="56"/>
      <c r="I288" s="148"/>
      <c r="J288" s="56"/>
      <c r="K288" s="56"/>
      <c r="L288" s="54"/>
      <c r="M288" s="71"/>
      <c r="N288" s="35"/>
      <c r="O288" s="35"/>
      <c r="P288" s="35"/>
      <c r="Q288" s="35"/>
      <c r="R288" s="35"/>
      <c r="S288" s="35"/>
      <c r="T288" s="72"/>
      <c r="AT288" s="17" t="s">
        <v>261</v>
      </c>
      <c r="AU288" s="17" t="s">
        <v>211</v>
      </c>
    </row>
    <row r="289" spans="2:65" s="10" customFormat="1" ht="29.85" customHeight="1">
      <c r="B289" s="161"/>
      <c r="C289" s="162"/>
      <c r="D289" s="175" t="s">
        <v>203</v>
      </c>
      <c r="E289" s="176" t="s">
        <v>297</v>
      </c>
      <c r="F289" s="176" t="s">
        <v>599</v>
      </c>
      <c r="G289" s="162"/>
      <c r="H289" s="162"/>
      <c r="I289" s="165"/>
      <c r="J289" s="177">
        <f>BK289</f>
        <v>0</v>
      </c>
      <c r="K289" s="162"/>
      <c r="L289" s="167"/>
      <c r="M289" s="168"/>
      <c r="N289" s="169"/>
      <c r="O289" s="169"/>
      <c r="P289" s="170">
        <f>SUM(P290:P292)</f>
        <v>0</v>
      </c>
      <c r="Q289" s="169"/>
      <c r="R289" s="170">
        <f>SUM(R290:R292)</f>
        <v>0</v>
      </c>
      <c r="S289" s="169"/>
      <c r="T289" s="171">
        <f>SUM(T290:T292)</f>
        <v>0</v>
      </c>
      <c r="AR289" s="172" t="s">
        <v>152</v>
      </c>
      <c r="AT289" s="173" t="s">
        <v>203</v>
      </c>
      <c r="AU289" s="173" t="s">
        <v>152</v>
      </c>
      <c r="AY289" s="172" t="s">
        <v>252</v>
      </c>
      <c r="BK289" s="174">
        <f>SUM(BK290:BK292)</f>
        <v>0</v>
      </c>
    </row>
    <row r="290" spans="2:65" s="1" customFormat="1" ht="22.5" customHeight="1">
      <c r="B290" s="34"/>
      <c r="C290" s="178" t="s">
        <v>600</v>
      </c>
      <c r="D290" s="178" t="s">
        <v>254</v>
      </c>
      <c r="E290" s="179" t="s">
        <v>601</v>
      </c>
      <c r="F290" s="180" t="s">
        <v>602</v>
      </c>
      <c r="G290" s="181" t="s">
        <v>603</v>
      </c>
      <c r="H290" s="182">
        <v>20</v>
      </c>
      <c r="I290" s="183"/>
      <c r="J290" s="184">
        <f>ROUND(I290*H290,2)</f>
        <v>0</v>
      </c>
      <c r="K290" s="180" t="s">
        <v>151</v>
      </c>
      <c r="L290" s="54"/>
      <c r="M290" s="185" t="s">
        <v>151</v>
      </c>
      <c r="N290" s="186" t="s">
        <v>175</v>
      </c>
      <c r="O290" s="35"/>
      <c r="P290" s="187">
        <f>O290*H290</f>
        <v>0</v>
      </c>
      <c r="Q290" s="187">
        <v>0</v>
      </c>
      <c r="R290" s="187">
        <f>Q290*H290</f>
        <v>0</v>
      </c>
      <c r="S290" s="187">
        <v>0</v>
      </c>
      <c r="T290" s="188">
        <f>S290*H290</f>
        <v>0</v>
      </c>
      <c r="AR290" s="17" t="s">
        <v>259</v>
      </c>
      <c r="AT290" s="17" t="s">
        <v>254</v>
      </c>
      <c r="AU290" s="17" t="s">
        <v>211</v>
      </c>
      <c r="AY290" s="17" t="s">
        <v>252</v>
      </c>
      <c r="BE290" s="189">
        <f>IF(N290="základní",J290,0)</f>
        <v>0</v>
      </c>
      <c r="BF290" s="189">
        <f>IF(N290="snížená",J290,0)</f>
        <v>0</v>
      </c>
      <c r="BG290" s="189">
        <f>IF(N290="zákl. přenesená",J290,0)</f>
        <v>0</v>
      </c>
      <c r="BH290" s="189">
        <f>IF(N290="sníž. přenesená",J290,0)</f>
        <v>0</v>
      </c>
      <c r="BI290" s="189">
        <f>IF(N290="nulová",J290,0)</f>
        <v>0</v>
      </c>
      <c r="BJ290" s="17" t="s">
        <v>152</v>
      </c>
      <c r="BK290" s="189">
        <f>ROUND(I290*H290,2)</f>
        <v>0</v>
      </c>
      <c r="BL290" s="17" t="s">
        <v>259</v>
      </c>
      <c r="BM290" s="17" t="s">
        <v>604</v>
      </c>
    </row>
    <row r="291" spans="2:65" s="1" customFormat="1">
      <c r="B291" s="34"/>
      <c r="C291" s="56"/>
      <c r="D291" s="192" t="s">
        <v>261</v>
      </c>
      <c r="E291" s="56"/>
      <c r="F291" s="193" t="s">
        <v>605</v>
      </c>
      <c r="G291" s="56"/>
      <c r="H291" s="56"/>
      <c r="I291" s="148"/>
      <c r="J291" s="56"/>
      <c r="K291" s="56"/>
      <c r="L291" s="54"/>
      <c r="M291" s="71"/>
      <c r="N291" s="35"/>
      <c r="O291" s="35"/>
      <c r="P291" s="35"/>
      <c r="Q291" s="35"/>
      <c r="R291" s="35"/>
      <c r="S291" s="35"/>
      <c r="T291" s="72"/>
      <c r="AT291" s="17" t="s">
        <v>261</v>
      </c>
      <c r="AU291" s="17" t="s">
        <v>211</v>
      </c>
    </row>
    <row r="292" spans="2:65" s="11" customFormat="1">
      <c r="B292" s="194"/>
      <c r="C292" s="195"/>
      <c r="D292" s="192" t="s">
        <v>277</v>
      </c>
      <c r="E292" s="205" t="s">
        <v>151</v>
      </c>
      <c r="F292" s="206" t="s">
        <v>606</v>
      </c>
      <c r="G292" s="195"/>
      <c r="H292" s="207">
        <v>20</v>
      </c>
      <c r="I292" s="199"/>
      <c r="J292" s="195"/>
      <c r="K292" s="195"/>
      <c r="L292" s="200"/>
      <c r="M292" s="201"/>
      <c r="N292" s="202"/>
      <c r="O292" s="202"/>
      <c r="P292" s="202"/>
      <c r="Q292" s="202"/>
      <c r="R292" s="202"/>
      <c r="S292" s="202"/>
      <c r="T292" s="203"/>
      <c r="AT292" s="204" t="s">
        <v>277</v>
      </c>
      <c r="AU292" s="204" t="s">
        <v>211</v>
      </c>
      <c r="AV292" s="11" t="s">
        <v>211</v>
      </c>
      <c r="AW292" s="11" t="s">
        <v>167</v>
      </c>
      <c r="AX292" s="11" t="s">
        <v>152</v>
      </c>
      <c r="AY292" s="204" t="s">
        <v>252</v>
      </c>
    </row>
    <row r="293" spans="2:65" s="10" customFormat="1" ht="29.85" customHeight="1">
      <c r="B293" s="161"/>
      <c r="C293" s="162"/>
      <c r="D293" s="175" t="s">
        <v>203</v>
      </c>
      <c r="E293" s="176" t="s">
        <v>305</v>
      </c>
      <c r="F293" s="176" t="s">
        <v>607</v>
      </c>
      <c r="G293" s="162"/>
      <c r="H293" s="162"/>
      <c r="I293" s="165"/>
      <c r="J293" s="177">
        <f>BK293</f>
        <v>0</v>
      </c>
      <c r="K293" s="162"/>
      <c r="L293" s="167"/>
      <c r="M293" s="168"/>
      <c r="N293" s="169"/>
      <c r="O293" s="169"/>
      <c r="P293" s="170">
        <f>SUM(P294:P383)</f>
        <v>0</v>
      </c>
      <c r="Q293" s="169"/>
      <c r="R293" s="170">
        <f>SUM(R294:R383)</f>
        <v>880.91007296600014</v>
      </c>
      <c r="S293" s="169"/>
      <c r="T293" s="171">
        <f>SUM(T294:T383)</f>
        <v>96.587999999999994</v>
      </c>
      <c r="AR293" s="172" t="s">
        <v>152</v>
      </c>
      <c r="AT293" s="173" t="s">
        <v>203</v>
      </c>
      <c r="AU293" s="173" t="s">
        <v>152</v>
      </c>
      <c r="AY293" s="172" t="s">
        <v>252</v>
      </c>
      <c r="BK293" s="174">
        <f>SUM(BK294:BK383)</f>
        <v>0</v>
      </c>
    </row>
    <row r="294" spans="2:65" s="1" customFormat="1" ht="31.5" customHeight="1">
      <c r="B294" s="34"/>
      <c r="C294" s="178" t="s">
        <v>608</v>
      </c>
      <c r="D294" s="178" t="s">
        <v>254</v>
      </c>
      <c r="E294" s="179" t="s">
        <v>609</v>
      </c>
      <c r="F294" s="180" t="s">
        <v>610</v>
      </c>
      <c r="G294" s="181" t="s">
        <v>611</v>
      </c>
      <c r="H294" s="182">
        <v>281</v>
      </c>
      <c r="I294" s="183"/>
      <c r="J294" s="184">
        <f>ROUND(I294*H294,2)</f>
        <v>0</v>
      </c>
      <c r="K294" s="180" t="s">
        <v>151</v>
      </c>
      <c r="L294" s="54"/>
      <c r="M294" s="185" t="s">
        <v>151</v>
      </c>
      <c r="N294" s="186" t="s">
        <v>175</v>
      </c>
      <c r="O294" s="35"/>
      <c r="P294" s="187">
        <f>O294*H294</f>
        <v>0</v>
      </c>
      <c r="Q294" s="187">
        <v>2.8299999999999999E-2</v>
      </c>
      <c r="R294" s="187">
        <f>Q294*H294</f>
        <v>7.9522999999999993</v>
      </c>
      <c r="S294" s="187">
        <v>0</v>
      </c>
      <c r="T294" s="188">
        <f>S294*H294</f>
        <v>0</v>
      </c>
      <c r="AR294" s="17" t="s">
        <v>259</v>
      </c>
      <c r="AT294" s="17" t="s">
        <v>254</v>
      </c>
      <c r="AU294" s="17" t="s">
        <v>211</v>
      </c>
      <c r="AY294" s="17" t="s">
        <v>252</v>
      </c>
      <c r="BE294" s="189">
        <f>IF(N294="základní",J294,0)</f>
        <v>0</v>
      </c>
      <c r="BF294" s="189">
        <f>IF(N294="snížená",J294,0)</f>
        <v>0</v>
      </c>
      <c r="BG294" s="189">
        <f>IF(N294="zákl. přenesená",J294,0)</f>
        <v>0</v>
      </c>
      <c r="BH294" s="189">
        <f>IF(N294="sníž. přenesená",J294,0)</f>
        <v>0</v>
      </c>
      <c r="BI294" s="189">
        <f>IF(N294="nulová",J294,0)</f>
        <v>0</v>
      </c>
      <c r="BJ294" s="17" t="s">
        <v>152</v>
      </c>
      <c r="BK294" s="189">
        <f>ROUND(I294*H294,2)</f>
        <v>0</v>
      </c>
      <c r="BL294" s="17" t="s">
        <v>259</v>
      </c>
      <c r="BM294" s="17" t="s">
        <v>612</v>
      </c>
    </row>
    <row r="295" spans="2:65" s="1" customFormat="1" ht="27">
      <c r="B295" s="34"/>
      <c r="C295" s="56"/>
      <c r="D295" s="192" t="s">
        <v>261</v>
      </c>
      <c r="E295" s="56"/>
      <c r="F295" s="193" t="s">
        <v>613</v>
      </c>
      <c r="G295" s="56"/>
      <c r="H295" s="56"/>
      <c r="I295" s="148"/>
      <c r="J295" s="56"/>
      <c r="K295" s="56"/>
      <c r="L295" s="54"/>
      <c r="M295" s="71"/>
      <c r="N295" s="35"/>
      <c r="O295" s="35"/>
      <c r="P295" s="35"/>
      <c r="Q295" s="35"/>
      <c r="R295" s="35"/>
      <c r="S295" s="35"/>
      <c r="T295" s="72"/>
      <c r="AT295" s="17" t="s">
        <v>261</v>
      </c>
      <c r="AU295" s="17" t="s">
        <v>211</v>
      </c>
    </row>
    <row r="296" spans="2:65" s="11" customFormat="1">
      <c r="B296" s="194"/>
      <c r="C296" s="195"/>
      <c r="D296" s="190" t="s">
        <v>277</v>
      </c>
      <c r="E296" s="196" t="s">
        <v>151</v>
      </c>
      <c r="F296" s="197" t="s">
        <v>614</v>
      </c>
      <c r="G296" s="195"/>
      <c r="H296" s="198">
        <v>281</v>
      </c>
      <c r="I296" s="199"/>
      <c r="J296" s="195"/>
      <c r="K296" s="195"/>
      <c r="L296" s="200"/>
      <c r="M296" s="201"/>
      <c r="N296" s="202"/>
      <c r="O296" s="202"/>
      <c r="P296" s="202"/>
      <c r="Q296" s="202"/>
      <c r="R296" s="202"/>
      <c r="S296" s="202"/>
      <c r="T296" s="203"/>
      <c r="AT296" s="204" t="s">
        <v>277</v>
      </c>
      <c r="AU296" s="204" t="s">
        <v>211</v>
      </c>
      <c r="AV296" s="11" t="s">
        <v>211</v>
      </c>
      <c r="AW296" s="11" t="s">
        <v>167</v>
      </c>
      <c r="AX296" s="11" t="s">
        <v>204</v>
      </c>
      <c r="AY296" s="204" t="s">
        <v>252</v>
      </c>
    </row>
    <row r="297" spans="2:65" s="1" customFormat="1" ht="31.5" customHeight="1">
      <c r="B297" s="34"/>
      <c r="C297" s="178" t="s">
        <v>615</v>
      </c>
      <c r="D297" s="178" t="s">
        <v>254</v>
      </c>
      <c r="E297" s="179" t="s">
        <v>616</v>
      </c>
      <c r="F297" s="180" t="s">
        <v>617</v>
      </c>
      <c r="G297" s="181" t="s">
        <v>611</v>
      </c>
      <c r="H297" s="182">
        <v>72</v>
      </c>
      <c r="I297" s="183"/>
      <c r="J297" s="184">
        <f>ROUND(I297*H297,2)</f>
        <v>0</v>
      </c>
      <c r="K297" s="180" t="s">
        <v>258</v>
      </c>
      <c r="L297" s="54"/>
      <c r="M297" s="185" t="s">
        <v>151</v>
      </c>
      <c r="N297" s="186" t="s">
        <v>175</v>
      </c>
      <c r="O297" s="35"/>
      <c r="P297" s="187">
        <f>O297*H297</f>
        <v>0</v>
      </c>
      <c r="Q297" s="187">
        <v>3.9600000000000003E-2</v>
      </c>
      <c r="R297" s="187">
        <f>Q297*H297</f>
        <v>2.8512000000000004</v>
      </c>
      <c r="S297" s="187">
        <v>0</v>
      </c>
      <c r="T297" s="188">
        <f>S297*H297</f>
        <v>0</v>
      </c>
      <c r="AR297" s="17" t="s">
        <v>259</v>
      </c>
      <c r="AT297" s="17" t="s">
        <v>254</v>
      </c>
      <c r="AU297" s="17" t="s">
        <v>211</v>
      </c>
      <c r="AY297" s="17" t="s">
        <v>252</v>
      </c>
      <c r="BE297" s="189">
        <f>IF(N297="základní",J297,0)</f>
        <v>0</v>
      </c>
      <c r="BF297" s="189">
        <f>IF(N297="snížená",J297,0)</f>
        <v>0</v>
      </c>
      <c r="BG297" s="189">
        <f>IF(N297="zákl. přenesená",J297,0)</f>
        <v>0</v>
      </c>
      <c r="BH297" s="189">
        <f>IF(N297="sníž. přenesená",J297,0)</f>
        <v>0</v>
      </c>
      <c r="BI297" s="189">
        <f>IF(N297="nulová",J297,0)</f>
        <v>0</v>
      </c>
      <c r="BJ297" s="17" t="s">
        <v>152</v>
      </c>
      <c r="BK297" s="189">
        <f>ROUND(I297*H297,2)</f>
        <v>0</v>
      </c>
      <c r="BL297" s="17" t="s">
        <v>259</v>
      </c>
      <c r="BM297" s="17" t="s">
        <v>618</v>
      </c>
    </row>
    <row r="298" spans="2:65" s="1" customFormat="1">
      <c r="B298" s="34"/>
      <c r="C298" s="56"/>
      <c r="D298" s="192" t="s">
        <v>261</v>
      </c>
      <c r="E298" s="56"/>
      <c r="F298" s="193" t="s">
        <v>619</v>
      </c>
      <c r="G298" s="56"/>
      <c r="H298" s="56"/>
      <c r="I298" s="148"/>
      <c r="J298" s="56"/>
      <c r="K298" s="56"/>
      <c r="L298" s="54"/>
      <c r="M298" s="71"/>
      <c r="N298" s="35"/>
      <c r="O298" s="35"/>
      <c r="P298" s="35"/>
      <c r="Q298" s="35"/>
      <c r="R298" s="35"/>
      <c r="S298" s="35"/>
      <c r="T298" s="72"/>
      <c r="AT298" s="17" t="s">
        <v>261</v>
      </c>
      <c r="AU298" s="17" t="s">
        <v>211</v>
      </c>
    </row>
    <row r="299" spans="2:65" s="11" customFormat="1">
      <c r="B299" s="194"/>
      <c r="C299" s="195"/>
      <c r="D299" s="190" t="s">
        <v>277</v>
      </c>
      <c r="E299" s="196" t="s">
        <v>151</v>
      </c>
      <c r="F299" s="197" t="s">
        <v>620</v>
      </c>
      <c r="G299" s="195"/>
      <c r="H299" s="198">
        <v>72</v>
      </c>
      <c r="I299" s="199"/>
      <c r="J299" s="195"/>
      <c r="K299" s="195"/>
      <c r="L299" s="200"/>
      <c r="M299" s="201"/>
      <c r="N299" s="202"/>
      <c r="O299" s="202"/>
      <c r="P299" s="202"/>
      <c r="Q299" s="202"/>
      <c r="R299" s="202"/>
      <c r="S299" s="202"/>
      <c r="T299" s="203"/>
      <c r="AT299" s="204" t="s">
        <v>277</v>
      </c>
      <c r="AU299" s="204" t="s">
        <v>211</v>
      </c>
      <c r="AV299" s="11" t="s">
        <v>211</v>
      </c>
      <c r="AW299" s="11" t="s">
        <v>167</v>
      </c>
      <c r="AX299" s="11" t="s">
        <v>204</v>
      </c>
      <c r="AY299" s="204" t="s">
        <v>252</v>
      </c>
    </row>
    <row r="300" spans="2:65" s="1" customFormat="1" ht="22.5" customHeight="1">
      <c r="B300" s="34"/>
      <c r="C300" s="178" t="s">
        <v>621</v>
      </c>
      <c r="D300" s="178" t="s">
        <v>254</v>
      </c>
      <c r="E300" s="179" t="s">
        <v>622</v>
      </c>
      <c r="F300" s="180" t="s">
        <v>623</v>
      </c>
      <c r="G300" s="181" t="s">
        <v>603</v>
      </c>
      <c r="H300" s="182">
        <v>72</v>
      </c>
      <c r="I300" s="183"/>
      <c r="J300" s="184">
        <f>ROUND(I300*H300,2)</f>
        <v>0</v>
      </c>
      <c r="K300" s="180" t="s">
        <v>258</v>
      </c>
      <c r="L300" s="54"/>
      <c r="M300" s="185" t="s">
        <v>151</v>
      </c>
      <c r="N300" s="186" t="s">
        <v>175</v>
      </c>
      <c r="O300" s="35"/>
      <c r="P300" s="187">
        <f>O300*H300</f>
        <v>0</v>
      </c>
      <c r="Q300" s="187">
        <v>0</v>
      </c>
      <c r="R300" s="187">
        <f>Q300*H300</f>
        <v>0</v>
      </c>
      <c r="S300" s="187">
        <v>0</v>
      </c>
      <c r="T300" s="188">
        <f>S300*H300</f>
        <v>0</v>
      </c>
      <c r="AR300" s="17" t="s">
        <v>259</v>
      </c>
      <c r="AT300" s="17" t="s">
        <v>254</v>
      </c>
      <c r="AU300" s="17" t="s">
        <v>211</v>
      </c>
      <c r="AY300" s="17" t="s">
        <v>252</v>
      </c>
      <c r="BE300" s="189">
        <f>IF(N300="základní",J300,0)</f>
        <v>0</v>
      </c>
      <c r="BF300" s="189">
        <f>IF(N300="snížená",J300,0)</f>
        <v>0</v>
      </c>
      <c r="BG300" s="189">
        <f>IF(N300="zákl. přenesená",J300,0)</f>
        <v>0</v>
      </c>
      <c r="BH300" s="189">
        <f>IF(N300="sníž. přenesená",J300,0)</f>
        <v>0</v>
      </c>
      <c r="BI300" s="189">
        <f>IF(N300="nulová",J300,0)</f>
        <v>0</v>
      </c>
      <c r="BJ300" s="17" t="s">
        <v>152</v>
      </c>
      <c r="BK300" s="189">
        <f>ROUND(I300*H300,2)</f>
        <v>0</v>
      </c>
      <c r="BL300" s="17" t="s">
        <v>259</v>
      </c>
      <c r="BM300" s="17" t="s">
        <v>624</v>
      </c>
    </row>
    <row r="301" spans="2:65" s="1" customFormat="1" ht="27">
      <c r="B301" s="34"/>
      <c r="C301" s="56"/>
      <c r="D301" s="190" t="s">
        <v>261</v>
      </c>
      <c r="E301" s="56"/>
      <c r="F301" s="191" t="s">
        <v>625</v>
      </c>
      <c r="G301" s="56"/>
      <c r="H301" s="56"/>
      <c r="I301" s="148"/>
      <c r="J301" s="56"/>
      <c r="K301" s="56"/>
      <c r="L301" s="54"/>
      <c r="M301" s="71"/>
      <c r="N301" s="35"/>
      <c r="O301" s="35"/>
      <c r="P301" s="35"/>
      <c r="Q301" s="35"/>
      <c r="R301" s="35"/>
      <c r="S301" s="35"/>
      <c r="T301" s="72"/>
      <c r="AT301" s="17" t="s">
        <v>261</v>
      </c>
      <c r="AU301" s="17" t="s">
        <v>211</v>
      </c>
    </row>
    <row r="302" spans="2:65" s="1" customFormat="1" ht="22.5" customHeight="1">
      <c r="B302" s="34"/>
      <c r="C302" s="230" t="s">
        <v>626</v>
      </c>
      <c r="D302" s="230" t="s">
        <v>388</v>
      </c>
      <c r="E302" s="231" t="s">
        <v>627</v>
      </c>
      <c r="F302" s="232" t="s">
        <v>628</v>
      </c>
      <c r="G302" s="233" t="s">
        <v>603</v>
      </c>
      <c r="H302" s="234">
        <v>72</v>
      </c>
      <c r="I302" s="235"/>
      <c r="J302" s="236">
        <f>ROUND(I302*H302,2)</f>
        <v>0</v>
      </c>
      <c r="K302" s="232" t="s">
        <v>258</v>
      </c>
      <c r="L302" s="237"/>
      <c r="M302" s="238" t="s">
        <v>151</v>
      </c>
      <c r="N302" s="239" t="s">
        <v>175</v>
      </c>
      <c r="O302" s="35"/>
      <c r="P302" s="187">
        <f>O302*H302</f>
        <v>0</v>
      </c>
      <c r="Q302" s="187">
        <v>2.2000000000000001E-3</v>
      </c>
      <c r="R302" s="187">
        <f>Q302*H302</f>
        <v>0.15840000000000001</v>
      </c>
      <c r="S302" s="187">
        <v>0</v>
      </c>
      <c r="T302" s="188">
        <f>S302*H302</f>
        <v>0</v>
      </c>
      <c r="AR302" s="17" t="s">
        <v>297</v>
      </c>
      <c r="AT302" s="17" t="s">
        <v>388</v>
      </c>
      <c r="AU302" s="17" t="s">
        <v>211</v>
      </c>
      <c r="AY302" s="17" t="s">
        <v>252</v>
      </c>
      <c r="BE302" s="189">
        <f>IF(N302="základní",J302,0)</f>
        <v>0</v>
      </c>
      <c r="BF302" s="189">
        <f>IF(N302="snížená",J302,0)</f>
        <v>0</v>
      </c>
      <c r="BG302" s="189">
        <f>IF(N302="zákl. přenesená",J302,0)</f>
        <v>0</v>
      </c>
      <c r="BH302" s="189">
        <f>IF(N302="sníž. přenesená",J302,0)</f>
        <v>0</v>
      </c>
      <c r="BI302" s="189">
        <f>IF(N302="nulová",J302,0)</f>
        <v>0</v>
      </c>
      <c r="BJ302" s="17" t="s">
        <v>152</v>
      </c>
      <c r="BK302" s="189">
        <f>ROUND(I302*H302,2)</f>
        <v>0</v>
      </c>
      <c r="BL302" s="17" t="s">
        <v>259</v>
      </c>
      <c r="BM302" s="17" t="s">
        <v>629</v>
      </c>
    </row>
    <row r="303" spans="2:65" s="1" customFormat="1" ht="27">
      <c r="B303" s="34"/>
      <c r="C303" s="56"/>
      <c r="D303" s="190" t="s">
        <v>261</v>
      </c>
      <c r="E303" s="56"/>
      <c r="F303" s="191" t="s">
        <v>630</v>
      </c>
      <c r="G303" s="56"/>
      <c r="H303" s="56"/>
      <c r="I303" s="148"/>
      <c r="J303" s="56"/>
      <c r="K303" s="56"/>
      <c r="L303" s="54"/>
      <c r="M303" s="71"/>
      <c r="N303" s="35"/>
      <c r="O303" s="35"/>
      <c r="P303" s="35"/>
      <c r="Q303" s="35"/>
      <c r="R303" s="35"/>
      <c r="S303" s="35"/>
      <c r="T303" s="72"/>
      <c r="AT303" s="17" t="s">
        <v>261</v>
      </c>
      <c r="AU303" s="17" t="s">
        <v>211</v>
      </c>
    </row>
    <row r="304" spans="2:65" s="1" customFormat="1" ht="22.5" customHeight="1">
      <c r="B304" s="34"/>
      <c r="C304" s="178" t="s">
        <v>631</v>
      </c>
      <c r="D304" s="178" t="s">
        <v>254</v>
      </c>
      <c r="E304" s="179" t="s">
        <v>632</v>
      </c>
      <c r="F304" s="180" t="s">
        <v>633</v>
      </c>
      <c r="G304" s="181" t="s">
        <v>603</v>
      </c>
      <c r="H304" s="182">
        <v>8</v>
      </c>
      <c r="I304" s="183"/>
      <c r="J304" s="184">
        <f>ROUND(I304*H304,2)</f>
        <v>0</v>
      </c>
      <c r="K304" s="180" t="s">
        <v>258</v>
      </c>
      <c r="L304" s="54"/>
      <c r="M304" s="185" t="s">
        <v>151</v>
      </c>
      <c r="N304" s="186" t="s">
        <v>175</v>
      </c>
      <c r="O304" s="35"/>
      <c r="P304" s="187">
        <f>O304*H304</f>
        <v>0</v>
      </c>
      <c r="Q304" s="187">
        <v>6.9999999999999999E-4</v>
      </c>
      <c r="R304" s="187">
        <f>Q304*H304</f>
        <v>5.5999999999999999E-3</v>
      </c>
      <c r="S304" s="187">
        <v>0</v>
      </c>
      <c r="T304" s="188">
        <f>S304*H304</f>
        <v>0</v>
      </c>
      <c r="AR304" s="17" t="s">
        <v>259</v>
      </c>
      <c r="AT304" s="17" t="s">
        <v>254</v>
      </c>
      <c r="AU304" s="17" t="s">
        <v>211</v>
      </c>
      <c r="AY304" s="17" t="s">
        <v>252</v>
      </c>
      <c r="BE304" s="189">
        <f>IF(N304="základní",J304,0)</f>
        <v>0</v>
      </c>
      <c r="BF304" s="189">
        <f>IF(N304="snížená",J304,0)</f>
        <v>0</v>
      </c>
      <c r="BG304" s="189">
        <f>IF(N304="zákl. přenesená",J304,0)</f>
        <v>0</v>
      </c>
      <c r="BH304" s="189">
        <f>IF(N304="sníž. přenesená",J304,0)</f>
        <v>0</v>
      </c>
      <c r="BI304" s="189">
        <f>IF(N304="nulová",J304,0)</f>
        <v>0</v>
      </c>
      <c r="BJ304" s="17" t="s">
        <v>152</v>
      </c>
      <c r="BK304" s="189">
        <f>ROUND(I304*H304,2)</f>
        <v>0</v>
      </c>
      <c r="BL304" s="17" t="s">
        <v>259</v>
      </c>
      <c r="BM304" s="17" t="s">
        <v>634</v>
      </c>
    </row>
    <row r="305" spans="2:65" s="1" customFormat="1">
      <c r="B305" s="34"/>
      <c r="C305" s="56"/>
      <c r="D305" s="190" t="s">
        <v>261</v>
      </c>
      <c r="E305" s="56"/>
      <c r="F305" s="191" t="s">
        <v>635</v>
      </c>
      <c r="G305" s="56"/>
      <c r="H305" s="56"/>
      <c r="I305" s="148"/>
      <c r="J305" s="56"/>
      <c r="K305" s="56"/>
      <c r="L305" s="54"/>
      <c r="M305" s="71"/>
      <c r="N305" s="35"/>
      <c r="O305" s="35"/>
      <c r="P305" s="35"/>
      <c r="Q305" s="35"/>
      <c r="R305" s="35"/>
      <c r="S305" s="35"/>
      <c r="T305" s="72"/>
      <c r="AT305" s="17" t="s">
        <v>261</v>
      </c>
      <c r="AU305" s="17" t="s">
        <v>211</v>
      </c>
    </row>
    <row r="306" spans="2:65" s="1" customFormat="1" ht="22.5" customHeight="1">
      <c r="B306" s="34"/>
      <c r="C306" s="230" t="s">
        <v>636</v>
      </c>
      <c r="D306" s="230" t="s">
        <v>388</v>
      </c>
      <c r="E306" s="231" t="s">
        <v>637</v>
      </c>
      <c r="F306" s="232" t="s">
        <v>638</v>
      </c>
      <c r="G306" s="233" t="s">
        <v>603</v>
      </c>
      <c r="H306" s="234">
        <v>8</v>
      </c>
      <c r="I306" s="235"/>
      <c r="J306" s="236">
        <f>ROUND(I306*H306,2)</f>
        <v>0</v>
      </c>
      <c r="K306" s="232" t="s">
        <v>151</v>
      </c>
      <c r="L306" s="237"/>
      <c r="M306" s="238" t="s">
        <v>151</v>
      </c>
      <c r="N306" s="239" t="s">
        <v>175</v>
      </c>
      <c r="O306" s="35"/>
      <c r="P306" s="187">
        <f>O306*H306</f>
        <v>0</v>
      </c>
      <c r="Q306" s="187">
        <v>4.0000000000000001E-3</v>
      </c>
      <c r="R306" s="187">
        <f>Q306*H306</f>
        <v>3.2000000000000001E-2</v>
      </c>
      <c r="S306" s="187">
        <v>0</v>
      </c>
      <c r="T306" s="188">
        <f>S306*H306</f>
        <v>0</v>
      </c>
      <c r="AR306" s="17" t="s">
        <v>297</v>
      </c>
      <c r="AT306" s="17" t="s">
        <v>388</v>
      </c>
      <c r="AU306" s="17" t="s">
        <v>211</v>
      </c>
      <c r="AY306" s="17" t="s">
        <v>252</v>
      </c>
      <c r="BE306" s="189">
        <f>IF(N306="základní",J306,0)</f>
        <v>0</v>
      </c>
      <c r="BF306" s="189">
        <f>IF(N306="snížená",J306,0)</f>
        <v>0</v>
      </c>
      <c r="BG306" s="189">
        <f>IF(N306="zákl. přenesená",J306,0)</f>
        <v>0</v>
      </c>
      <c r="BH306" s="189">
        <f>IF(N306="sníž. přenesená",J306,0)</f>
        <v>0</v>
      </c>
      <c r="BI306" s="189">
        <f>IF(N306="nulová",J306,0)</f>
        <v>0</v>
      </c>
      <c r="BJ306" s="17" t="s">
        <v>152</v>
      </c>
      <c r="BK306" s="189">
        <f>ROUND(I306*H306,2)</f>
        <v>0</v>
      </c>
      <c r="BL306" s="17" t="s">
        <v>259</v>
      </c>
      <c r="BM306" s="17" t="s">
        <v>639</v>
      </c>
    </row>
    <row r="307" spans="2:65" s="1" customFormat="1" ht="27">
      <c r="B307" s="34"/>
      <c r="C307" s="56"/>
      <c r="D307" s="190" t="s">
        <v>261</v>
      </c>
      <c r="E307" s="56"/>
      <c r="F307" s="191" t="s">
        <v>640</v>
      </c>
      <c r="G307" s="56"/>
      <c r="H307" s="56"/>
      <c r="I307" s="148"/>
      <c r="J307" s="56"/>
      <c r="K307" s="56"/>
      <c r="L307" s="54"/>
      <c r="M307" s="71"/>
      <c r="N307" s="35"/>
      <c r="O307" s="35"/>
      <c r="P307" s="35"/>
      <c r="Q307" s="35"/>
      <c r="R307" s="35"/>
      <c r="S307" s="35"/>
      <c r="T307" s="72"/>
      <c r="AT307" s="17" t="s">
        <v>261</v>
      </c>
      <c r="AU307" s="17" t="s">
        <v>211</v>
      </c>
    </row>
    <row r="308" spans="2:65" s="1" customFormat="1" ht="22.5" customHeight="1">
      <c r="B308" s="34"/>
      <c r="C308" s="178" t="s">
        <v>641</v>
      </c>
      <c r="D308" s="178" t="s">
        <v>254</v>
      </c>
      <c r="E308" s="179" t="s">
        <v>642</v>
      </c>
      <c r="F308" s="180" t="s">
        <v>643</v>
      </c>
      <c r="G308" s="181" t="s">
        <v>603</v>
      </c>
      <c r="H308" s="182">
        <v>6</v>
      </c>
      <c r="I308" s="183"/>
      <c r="J308" s="184">
        <f>ROUND(I308*H308,2)</f>
        <v>0</v>
      </c>
      <c r="K308" s="180" t="s">
        <v>258</v>
      </c>
      <c r="L308" s="54"/>
      <c r="M308" s="185" t="s">
        <v>151</v>
      </c>
      <c r="N308" s="186" t="s">
        <v>175</v>
      </c>
      <c r="O308" s="35"/>
      <c r="P308" s="187">
        <f>O308*H308</f>
        <v>0</v>
      </c>
      <c r="Q308" s="187">
        <v>0.112405</v>
      </c>
      <c r="R308" s="187">
        <f>Q308*H308</f>
        <v>0.67443000000000008</v>
      </c>
      <c r="S308" s="187">
        <v>0</v>
      </c>
      <c r="T308" s="188">
        <f>S308*H308</f>
        <v>0</v>
      </c>
      <c r="AR308" s="17" t="s">
        <v>259</v>
      </c>
      <c r="AT308" s="17" t="s">
        <v>254</v>
      </c>
      <c r="AU308" s="17" t="s">
        <v>211</v>
      </c>
      <c r="AY308" s="17" t="s">
        <v>252</v>
      </c>
      <c r="BE308" s="189">
        <f>IF(N308="základní",J308,0)</f>
        <v>0</v>
      </c>
      <c r="BF308" s="189">
        <f>IF(N308="snížená",J308,0)</f>
        <v>0</v>
      </c>
      <c r="BG308" s="189">
        <f>IF(N308="zákl. přenesená",J308,0)</f>
        <v>0</v>
      </c>
      <c r="BH308" s="189">
        <f>IF(N308="sníž. přenesená",J308,0)</f>
        <v>0</v>
      </c>
      <c r="BI308" s="189">
        <f>IF(N308="nulová",J308,0)</f>
        <v>0</v>
      </c>
      <c r="BJ308" s="17" t="s">
        <v>152</v>
      </c>
      <c r="BK308" s="189">
        <f>ROUND(I308*H308,2)</f>
        <v>0</v>
      </c>
      <c r="BL308" s="17" t="s">
        <v>259</v>
      </c>
      <c r="BM308" s="17" t="s">
        <v>644</v>
      </c>
    </row>
    <row r="309" spans="2:65" s="1" customFormat="1">
      <c r="B309" s="34"/>
      <c r="C309" s="56"/>
      <c r="D309" s="190" t="s">
        <v>261</v>
      </c>
      <c r="E309" s="56"/>
      <c r="F309" s="191" t="s">
        <v>645</v>
      </c>
      <c r="G309" s="56"/>
      <c r="H309" s="56"/>
      <c r="I309" s="148"/>
      <c r="J309" s="56"/>
      <c r="K309" s="56"/>
      <c r="L309" s="54"/>
      <c r="M309" s="71"/>
      <c r="N309" s="35"/>
      <c r="O309" s="35"/>
      <c r="P309" s="35"/>
      <c r="Q309" s="35"/>
      <c r="R309" s="35"/>
      <c r="S309" s="35"/>
      <c r="T309" s="72"/>
      <c r="AT309" s="17" t="s">
        <v>261</v>
      </c>
      <c r="AU309" s="17" t="s">
        <v>211</v>
      </c>
    </row>
    <row r="310" spans="2:65" s="1" customFormat="1" ht="22.5" customHeight="1">
      <c r="B310" s="34"/>
      <c r="C310" s="230" t="s">
        <v>646</v>
      </c>
      <c r="D310" s="230" t="s">
        <v>388</v>
      </c>
      <c r="E310" s="231" t="s">
        <v>647</v>
      </c>
      <c r="F310" s="232" t="s">
        <v>648</v>
      </c>
      <c r="G310" s="233" t="s">
        <v>603</v>
      </c>
      <c r="H310" s="234">
        <v>6</v>
      </c>
      <c r="I310" s="235"/>
      <c r="J310" s="236">
        <f>ROUND(I310*H310,2)</f>
        <v>0</v>
      </c>
      <c r="K310" s="232" t="s">
        <v>258</v>
      </c>
      <c r="L310" s="237"/>
      <c r="M310" s="238" t="s">
        <v>151</v>
      </c>
      <c r="N310" s="239" t="s">
        <v>175</v>
      </c>
      <c r="O310" s="35"/>
      <c r="P310" s="187">
        <f>O310*H310</f>
        <v>0</v>
      </c>
      <c r="Q310" s="187">
        <v>6.1000000000000004E-3</v>
      </c>
      <c r="R310" s="187">
        <f>Q310*H310</f>
        <v>3.6600000000000001E-2</v>
      </c>
      <c r="S310" s="187">
        <v>0</v>
      </c>
      <c r="T310" s="188">
        <f>S310*H310</f>
        <v>0</v>
      </c>
      <c r="AR310" s="17" t="s">
        <v>297</v>
      </c>
      <c r="AT310" s="17" t="s">
        <v>388</v>
      </c>
      <c r="AU310" s="17" t="s">
        <v>211</v>
      </c>
      <c r="AY310" s="17" t="s">
        <v>252</v>
      </c>
      <c r="BE310" s="189">
        <f>IF(N310="základní",J310,0)</f>
        <v>0</v>
      </c>
      <c r="BF310" s="189">
        <f>IF(N310="snížená",J310,0)</f>
        <v>0</v>
      </c>
      <c r="BG310" s="189">
        <f>IF(N310="zákl. přenesená",J310,0)</f>
        <v>0</v>
      </c>
      <c r="BH310" s="189">
        <f>IF(N310="sníž. přenesená",J310,0)</f>
        <v>0</v>
      </c>
      <c r="BI310" s="189">
        <f>IF(N310="nulová",J310,0)</f>
        <v>0</v>
      </c>
      <c r="BJ310" s="17" t="s">
        <v>152</v>
      </c>
      <c r="BK310" s="189">
        <f>ROUND(I310*H310,2)</f>
        <v>0</v>
      </c>
      <c r="BL310" s="17" t="s">
        <v>259</v>
      </c>
      <c r="BM310" s="17" t="s">
        <v>649</v>
      </c>
    </row>
    <row r="311" spans="2:65" s="1" customFormat="1">
      <c r="B311" s="34"/>
      <c r="C311" s="56"/>
      <c r="D311" s="190" t="s">
        <v>261</v>
      </c>
      <c r="E311" s="56"/>
      <c r="F311" s="191" t="s">
        <v>650</v>
      </c>
      <c r="G311" s="56"/>
      <c r="H311" s="56"/>
      <c r="I311" s="148"/>
      <c r="J311" s="56"/>
      <c r="K311" s="56"/>
      <c r="L311" s="54"/>
      <c r="M311" s="71"/>
      <c r="N311" s="35"/>
      <c r="O311" s="35"/>
      <c r="P311" s="35"/>
      <c r="Q311" s="35"/>
      <c r="R311" s="35"/>
      <c r="S311" s="35"/>
      <c r="T311" s="72"/>
      <c r="AT311" s="17" t="s">
        <v>261</v>
      </c>
      <c r="AU311" s="17" t="s">
        <v>211</v>
      </c>
    </row>
    <row r="312" spans="2:65" s="1" customFormat="1" ht="22.5" customHeight="1">
      <c r="B312" s="34"/>
      <c r="C312" s="178" t="s">
        <v>651</v>
      </c>
      <c r="D312" s="178" t="s">
        <v>254</v>
      </c>
      <c r="E312" s="179" t="s">
        <v>652</v>
      </c>
      <c r="F312" s="180" t="s">
        <v>653</v>
      </c>
      <c r="G312" s="181" t="s">
        <v>611</v>
      </c>
      <c r="H312" s="182">
        <v>75</v>
      </c>
      <c r="I312" s="183"/>
      <c r="J312" s="184">
        <f>ROUND(I312*H312,2)</f>
        <v>0</v>
      </c>
      <c r="K312" s="180" t="s">
        <v>258</v>
      </c>
      <c r="L312" s="54"/>
      <c r="M312" s="185" t="s">
        <v>151</v>
      </c>
      <c r="N312" s="186" t="s">
        <v>175</v>
      </c>
      <c r="O312" s="35"/>
      <c r="P312" s="187">
        <f>O312*H312</f>
        <v>0</v>
      </c>
      <c r="Q312" s="187">
        <v>7.4999999999999993E-5</v>
      </c>
      <c r="R312" s="187">
        <f>Q312*H312</f>
        <v>5.6249999999999998E-3</v>
      </c>
      <c r="S312" s="187">
        <v>0</v>
      </c>
      <c r="T312" s="188">
        <f>S312*H312</f>
        <v>0</v>
      </c>
      <c r="AR312" s="17" t="s">
        <v>259</v>
      </c>
      <c r="AT312" s="17" t="s">
        <v>254</v>
      </c>
      <c r="AU312" s="17" t="s">
        <v>211</v>
      </c>
      <c r="AY312" s="17" t="s">
        <v>252</v>
      </c>
      <c r="BE312" s="189">
        <f>IF(N312="základní",J312,0)</f>
        <v>0</v>
      </c>
      <c r="BF312" s="189">
        <f>IF(N312="snížená",J312,0)</f>
        <v>0</v>
      </c>
      <c r="BG312" s="189">
        <f>IF(N312="zákl. přenesená",J312,0)</f>
        <v>0</v>
      </c>
      <c r="BH312" s="189">
        <f>IF(N312="sníž. přenesená",J312,0)</f>
        <v>0</v>
      </c>
      <c r="BI312" s="189">
        <f>IF(N312="nulová",J312,0)</f>
        <v>0</v>
      </c>
      <c r="BJ312" s="17" t="s">
        <v>152</v>
      </c>
      <c r="BK312" s="189">
        <f>ROUND(I312*H312,2)</f>
        <v>0</v>
      </c>
      <c r="BL312" s="17" t="s">
        <v>259</v>
      </c>
      <c r="BM312" s="17" t="s">
        <v>654</v>
      </c>
    </row>
    <row r="313" spans="2:65" s="1" customFormat="1">
      <c r="B313" s="34"/>
      <c r="C313" s="56"/>
      <c r="D313" s="190" t="s">
        <v>261</v>
      </c>
      <c r="E313" s="56"/>
      <c r="F313" s="191" t="s">
        <v>655</v>
      </c>
      <c r="G313" s="56"/>
      <c r="H313" s="56"/>
      <c r="I313" s="148"/>
      <c r="J313" s="56"/>
      <c r="K313" s="56"/>
      <c r="L313" s="54"/>
      <c r="M313" s="71"/>
      <c r="N313" s="35"/>
      <c r="O313" s="35"/>
      <c r="P313" s="35"/>
      <c r="Q313" s="35"/>
      <c r="R313" s="35"/>
      <c r="S313" s="35"/>
      <c r="T313" s="72"/>
      <c r="AT313" s="17" t="s">
        <v>261</v>
      </c>
      <c r="AU313" s="17" t="s">
        <v>211</v>
      </c>
    </row>
    <row r="314" spans="2:65" s="1" customFormat="1" ht="22.5" customHeight="1">
      <c r="B314" s="34"/>
      <c r="C314" s="178" t="s">
        <v>656</v>
      </c>
      <c r="D314" s="178" t="s">
        <v>254</v>
      </c>
      <c r="E314" s="179" t="s">
        <v>657</v>
      </c>
      <c r="F314" s="180" t="s">
        <v>658</v>
      </c>
      <c r="G314" s="181" t="s">
        <v>611</v>
      </c>
      <c r="H314" s="182">
        <v>2891</v>
      </c>
      <c r="I314" s="183"/>
      <c r="J314" s="184">
        <f>ROUND(I314*H314,2)</f>
        <v>0</v>
      </c>
      <c r="K314" s="180" t="s">
        <v>258</v>
      </c>
      <c r="L314" s="54"/>
      <c r="M314" s="185" t="s">
        <v>151</v>
      </c>
      <c r="N314" s="186" t="s">
        <v>175</v>
      </c>
      <c r="O314" s="35"/>
      <c r="P314" s="187">
        <f>O314*H314</f>
        <v>0</v>
      </c>
      <c r="Q314" s="187">
        <v>2.5199999999999999E-5</v>
      </c>
      <c r="R314" s="187">
        <f>Q314*H314</f>
        <v>7.2853199999999993E-2</v>
      </c>
      <c r="S314" s="187">
        <v>0</v>
      </c>
      <c r="T314" s="188">
        <f>S314*H314</f>
        <v>0</v>
      </c>
      <c r="AR314" s="17" t="s">
        <v>259</v>
      </c>
      <c r="AT314" s="17" t="s">
        <v>254</v>
      </c>
      <c r="AU314" s="17" t="s">
        <v>211</v>
      </c>
      <c r="AY314" s="17" t="s">
        <v>252</v>
      </c>
      <c r="BE314" s="189">
        <f>IF(N314="základní",J314,0)</f>
        <v>0</v>
      </c>
      <c r="BF314" s="189">
        <f>IF(N314="snížená",J314,0)</f>
        <v>0</v>
      </c>
      <c r="BG314" s="189">
        <f>IF(N314="zákl. přenesená",J314,0)</f>
        <v>0</v>
      </c>
      <c r="BH314" s="189">
        <f>IF(N314="sníž. přenesená",J314,0)</f>
        <v>0</v>
      </c>
      <c r="BI314" s="189">
        <f>IF(N314="nulová",J314,0)</f>
        <v>0</v>
      </c>
      <c r="BJ314" s="17" t="s">
        <v>152</v>
      </c>
      <c r="BK314" s="189">
        <f>ROUND(I314*H314,2)</f>
        <v>0</v>
      </c>
      <c r="BL314" s="17" t="s">
        <v>259</v>
      </c>
      <c r="BM314" s="17" t="s">
        <v>659</v>
      </c>
    </row>
    <row r="315" spans="2:65" s="1" customFormat="1">
      <c r="B315" s="34"/>
      <c r="C315" s="56"/>
      <c r="D315" s="190" t="s">
        <v>261</v>
      </c>
      <c r="E315" s="56"/>
      <c r="F315" s="191" t="s">
        <v>660</v>
      </c>
      <c r="G315" s="56"/>
      <c r="H315" s="56"/>
      <c r="I315" s="148"/>
      <c r="J315" s="56"/>
      <c r="K315" s="56"/>
      <c r="L315" s="54"/>
      <c r="M315" s="71"/>
      <c r="N315" s="35"/>
      <c r="O315" s="35"/>
      <c r="P315" s="35"/>
      <c r="Q315" s="35"/>
      <c r="R315" s="35"/>
      <c r="S315" s="35"/>
      <c r="T315" s="72"/>
      <c r="AT315" s="17" t="s">
        <v>261</v>
      </c>
      <c r="AU315" s="17" t="s">
        <v>211</v>
      </c>
    </row>
    <row r="316" spans="2:65" s="1" customFormat="1" ht="22.5" customHeight="1">
      <c r="B316" s="34"/>
      <c r="C316" s="178" t="s">
        <v>661</v>
      </c>
      <c r="D316" s="178" t="s">
        <v>254</v>
      </c>
      <c r="E316" s="179" t="s">
        <v>662</v>
      </c>
      <c r="F316" s="180" t="s">
        <v>663</v>
      </c>
      <c r="G316" s="181" t="s">
        <v>611</v>
      </c>
      <c r="H316" s="182">
        <v>6004</v>
      </c>
      <c r="I316" s="183"/>
      <c r="J316" s="184">
        <f>ROUND(I316*H316,2)</f>
        <v>0</v>
      </c>
      <c r="K316" s="180" t="s">
        <v>258</v>
      </c>
      <c r="L316" s="54"/>
      <c r="M316" s="185" t="s">
        <v>151</v>
      </c>
      <c r="N316" s="186" t="s">
        <v>175</v>
      </c>
      <c r="O316" s="35"/>
      <c r="P316" s="187">
        <f>O316*H316</f>
        <v>0</v>
      </c>
      <c r="Q316" s="187">
        <v>1.4999999999999999E-4</v>
      </c>
      <c r="R316" s="187">
        <f>Q316*H316</f>
        <v>0.90059999999999996</v>
      </c>
      <c r="S316" s="187">
        <v>0</v>
      </c>
      <c r="T316" s="188">
        <f>S316*H316</f>
        <v>0</v>
      </c>
      <c r="AR316" s="17" t="s">
        <v>259</v>
      </c>
      <c r="AT316" s="17" t="s">
        <v>254</v>
      </c>
      <c r="AU316" s="17" t="s">
        <v>211</v>
      </c>
      <c r="AY316" s="17" t="s">
        <v>252</v>
      </c>
      <c r="BE316" s="189">
        <f>IF(N316="základní",J316,0)</f>
        <v>0</v>
      </c>
      <c r="BF316" s="189">
        <f>IF(N316="snížená",J316,0)</f>
        <v>0</v>
      </c>
      <c r="BG316" s="189">
        <f>IF(N316="zákl. přenesená",J316,0)</f>
        <v>0</v>
      </c>
      <c r="BH316" s="189">
        <f>IF(N316="sníž. přenesená",J316,0)</f>
        <v>0</v>
      </c>
      <c r="BI316" s="189">
        <f>IF(N316="nulová",J316,0)</f>
        <v>0</v>
      </c>
      <c r="BJ316" s="17" t="s">
        <v>152</v>
      </c>
      <c r="BK316" s="189">
        <f>ROUND(I316*H316,2)</f>
        <v>0</v>
      </c>
      <c r="BL316" s="17" t="s">
        <v>259</v>
      </c>
      <c r="BM316" s="17" t="s">
        <v>664</v>
      </c>
    </row>
    <row r="317" spans="2:65" s="1" customFormat="1">
      <c r="B317" s="34"/>
      <c r="C317" s="56"/>
      <c r="D317" s="192" t="s">
        <v>261</v>
      </c>
      <c r="E317" s="56"/>
      <c r="F317" s="193" t="s">
        <v>665</v>
      </c>
      <c r="G317" s="56"/>
      <c r="H317" s="56"/>
      <c r="I317" s="148"/>
      <c r="J317" s="56"/>
      <c r="K317" s="56"/>
      <c r="L317" s="54"/>
      <c r="M317" s="71"/>
      <c r="N317" s="35"/>
      <c r="O317" s="35"/>
      <c r="P317" s="35"/>
      <c r="Q317" s="35"/>
      <c r="R317" s="35"/>
      <c r="S317" s="35"/>
      <c r="T317" s="72"/>
      <c r="AT317" s="17" t="s">
        <v>261</v>
      </c>
      <c r="AU317" s="17" t="s">
        <v>211</v>
      </c>
    </row>
    <row r="318" spans="2:65" s="11" customFormat="1">
      <c r="B318" s="194"/>
      <c r="C318" s="195"/>
      <c r="D318" s="190" t="s">
        <v>277</v>
      </c>
      <c r="E318" s="196" t="s">
        <v>151</v>
      </c>
      <c r="F318" s="197" t="s">
        <v>666</v>
      </c>
      <c r="G318" s="195"/>
      <c r="H318" s="198">
        <v>6004</v>
      </c>
      <c r="I318" s="199"/>
      <c r="J318" s="195"/>
      <c r="K318" s="195"/>
      <c r="L318" s="200"/>
      <c r="M318" s="201"/>
      <c r="N318" s="202"/>
      <c r="O318" s="202"/>
      <c r="P318" s="202"/>
      <c r="Q318" s="202"/>
      <c r="R318" s="202"/>
      <c r="S318" s="202"/>
      <c r="T318" s="203"/>
      <c r="AT318" s="204" t="s">
        <v>277</v>
      </c>
      <c r="AU318" s="204" t="s">
        <v>211</v>
      </c>
      <c r="AV318" s="11" t="s">
        <v>211</v>
      </c>
      <c r="AW318" s="11" t="s">
        <v>167</v>
      </c>
      <c r="AX318" s="11" t="s">
        <v>204</v>
      </c>
      <c r="AY318" s="204" t="s">
        <v>252</v>
      </c>
    </row>
    <row r="319" spans="2:65" s="1" customFormat="1" ht="22.5" customHeight="1">
      <c r="B319" s="34"/>
      <c r="C319" s="178" t="s">
        <v>667</v>
      </c>
      <c r="D319" s="178" t="s">
        <v>254</v>
      </c>
      <c r="E319" s="179" t="s">
        <v>668</v>
      </c>
      <c r="F319" s="180" t="s">
        <v>669</v>
      </c>
      <c r="G319" s="181" t="s">
        <v>611</v>
      </c>
      <c r="H319" s="182">
        <v>8970</v>
      </c>
      <c r="I319" s="183"/>
      <c r="J319" s="184">
        <f>ROUND(I319*H319,2)</f>
        <v>0</v>
      </c>
      <c r="K319" s="180" t="s">
        <v>258</v>
      </c>
      <c r="L319" s="54"/>
      <c r="M319" s="185" t="s">
        <v>151</v>
      </c>
      <c r="N319" s="186" t="s">
        <v>175</v>
      </c>
      <c r="O319" s="35"/>
      <c r="P319" s="187">
        <f>O319*H319</f>
        <v>0</v>
      </c>
      <c r="Q319" s="187">
        <v>3.7500000000000001E-6</v>
      </c>
      <c r="R319" s="187">
        <f>Q319*H319</f>
        <v>3.3637500000000001E-2</v>
      </c>
      <c r="S319" s="187">
        <v>0</v>
      </c>
      <c r="T319" s="188">
        <f>S319*H319</f>
        <v>0</v>
      </c>
      <c r="AR319" s="17" t="s">
        <v>259</v>
      </c>
      <c r="AT319" s="17" t="s">
        <v>254</v>
      </c>
      <c r="AU319" s="17" t="s">
        <v>211</v>
      </c>
      <c r="AY319" s="17" t="s">
        <v>252</v>
      </c>
      <c r="BE319" s="189">
        <f>IF(N319="základní",J319,0)</f>
        <v>0</v>
      </c>
      <c r="BF319" s="189">
        <f>IF(N319="snížená",J319,0)</f>
        <v>0</v>
      </c>
      <c r="BG319" s="189">
        <f>IF(N319="zákl. přenesená",J319,0)</f>
        <v>0</v>
      </c>
      <c r="BH319" s="189">
        <f>IF(N319="sníž. přenesená",J319,0)</f>
        <v>0</v>
      </c>
      <c r="BI319" s="189">
        <f>IF(N319="nulová",J319,0)</f>
        <v>0</v>
      </c>
      <c r="BJ319" s="17" t="s">
        <v>152</v>
      </c>
      <c r="BK319" s="189">
        <f>ROUND(I319*H319,2)</f>
        <v>0</v>
      </c>
      <c r="BL319" s="17" t="s">
        <v>259</v>
      </c>
      <c r="BM319" s="17" t="s">
        <v>670</v>
      </c>
    </row>
    <row r="320" spans="2:65" s="1" customFormat="1" ht="27">
      <c r="B320" s="34"/>
      <c r="C320" s="56"/>
      <c r="D320" s="190" t="s">
        <v>261</v>
      </c>
      <c r="E320" s="56"/>
      <c r="F320" s="191" t="s">
        <v>671</v>
      </c>
      <c r="G320" s="56"/>
      <c r="H320" s="56"/>
      <c r="I320" s="148"/>
      <c r="J320" s="56"/>
      <c r="K320" s="56"/>
      <c r="L320" s="54"/>
      <c r="M320" s="71"/>
      <c r="N320" s="35"/>
      <c r="O320" s="35"/>
      <c r="P320" s="35"/>
      <c r="Q320" s="35"/>
      <c r="R320" s="35"/>
      <c r="S320" s="35"/>
      <c r="T320" s="72"/>
      <c r="AT320" s="17" t="s">
        <v>261</v>
      </c>
      <c r="AU320" s="17" t="s">
        <v>211</v>
      </c>
    </row>
    <row r="321" spans="2:65" s="1" customFormat="1" ht="22.5" customHeight="1">
      <c r="B321" s="34"/>
      <c r="C321" s="178" t="s">
        <v>672</v>
      </c>
      <c r="D321" s="178" t="s">
        <v>254</v>
      </c>
      <c r="E321" s="179" t="s">
        <v>673</v>
      </c>
      <c r="F321" s="180" t="s">
        <v>674</v>
      </c>
      <c r="G321" s="181" t="s">
        <v>603</v>
      </c>
      <c r="H321" s="182">
        <v>2</v>
      </c>
      <c r="I321" s="183"/>
      <c r="J321" s="184">
        <f>ROUND(I321*H321,2)</f>
        <v>0</v>
      </c>
      <c r="K321" s="180" t="s">
        <v>258</v>
      </c>
      <c r="L321" s="54"/>
      <c r="M321" s="185" t="s">
        <v>151</v>
      </c>
      <c r="N321" s="186" t="s">
        <v>175</v>
      </c>
      <c r="O321" s="35"/>
      <c r="P321" s="187">
        <f>O321*H321</f>
        <v>0</v>
      </c>
      <c r="Q321" s="187">
        <v>7.005658135</v>
      </c>
      <c r="R321" s="187">
        <f>Q321*H321</f>
        <v>14.01131627</v>
      </c>
      <c r="S321" s="187">
        <v>0</v>
      </c>
      <c r="T321" s="188">
        <f>S321*H321</f>
        <v>0</v>
      </c>
      <c r="AR321" s="17" t="s">
        <v>259</v>
      </c>
      <c r="AT321" s="17" t="s">
        <v>254</v>
      </c>
      <c r="AU321" s="17" t="s">
        <v>211</v>
      </c>
      <c r="AY321" s="17" t="s">
        <v>252</v>
      </c>
      <c r="BE321" s="189">
        <f>IF(N321="základní",J321,0)</f>
        <v>0</v>
      </c>
      <c r="BF321" s="189">
        <f>IF(N321="snížená",J321,0)</f>
        <v>0</v>
      </c>
      <c r="BG321" s="189">
        <f>IF(N321="zákl. přenesená",J321,0)</f>
        <v>0</v>
      </c>
      <c r="BH321" s="189">
        <f>IF(N321="sníž. přenesená",J321,0)</f>
        <v>0</v>
      </c>
      <c r="BI321" s="189">
        <f>IF(N321="nulová",J321,0)</f>
        <v>0</v>
      </c>
      <c r="BJ321" s="17" t="s">
        <v>152</v>
      </c>
      <c r="BK321" s="189">
        <f>ROUND(I321*H321,2)</f>
        <v>0</v>
      </c>
      <c r="BL321" s="17" t="s">
        <v>259</v>
      </c>
      <c r="BM321" s="17" t="s">
        <v>675</v>
      </c>
    </row>
    <row r="322" spans="2:65" s="1" customFormat="1">
      <c r="B322" s="34"/>
      <c r="C322" s="56"/>
      <c r="D322" s="190" t="s">
        <v>261</v>
      </c>
      <c r="E322" s="56"/>
      <c r="F322" s="191" t="s">
        <v>676</v>
      </c>
      <c r="G322" s="56"/>
      <c r="H322" s="56"/>
      <c r="I322" s="148"/>
      <c r="J322" s="56"/>
      <c r="K322" s="56"/>
      <c r="L322" s="54"/>
      <c r="M322" s="71"/>
      <c r="N322" s="35"/>
      <c r="O322" s="35"/>
      <c r="P322" s="35"/>
      <c r="Q322" s="35"/>
      <c r="R322" s="35"/>
      <c r="S322" s="35"/>
      <c r="T322" s="72"/>
      <c r="AT322" s="17" t="s">
        <v>261</v>
      </c>
      <c r="AU322" s="17" t="s">
        <v>211</v>
      </c>
    </row>
    <row r="323" spans="2:65" s="1" customFormat="1" ht="22.5" customHeight="1">
      <c r="B323" s="34"/>
      <c r="C323" s="178" t="s">
        <v>677</v>
      </c>
      <c r="D323" s="178" t="s">
        <v>254</v>
      </c>
      <c r="E323" s="179" t="s">
        <v>678</v>
      </c>
      <c r="F323" s="180" t="s">
        <v>679</v>
      </c>
      <c r="G323" s="181" t="s">
        <v>603</v>
      </c>
      <c r="H323" s="182">
        <v>4</v>
      </c>
      <c r="I323" s="183"/>
      <c r="J323" s="184">
        <f>ROUND(I323*H323,2)</f>
        <v>0</v>
      </c>
      <c r="K323" s="180" t="s">
        <v>151</v>
      </c>
      <c r="L323" s="54"/>
      <c r="M323" s="185" t="s">
        <v>151</v>
      </c>
      <c r="N323" s="186" t="s">
        <v>175</v>
      </c>
      <c r="O323" s="35"/>
      <c r="P323" s="187">
        <f>O323*H323</f>
        <v>0</v>
      </c>
      <c r="Q323" s="187">
        <v>20.93928</v>
      </c>
      <c r="R323" s="187">
        <f>Q323*H323</f>
        <v>83.75712</v>
      </c>
      <c r="S323" s="187">
        <v>0</v>
      </c>
      <c r="T323" s="188">
        <f>S323*H323</f>
        <v>0</v>
      </c>
      <c r="AR323" s="17" t="s">
        <v>259</v>
      </c>
      <c r="AT323" s="17" t="s">
        <v>254</v>
      </c>
      <c r="AU323" s="17" t="s">
        <v>211</v>
      </c>
      <c r="AY323" s="17" t="s">
        <v>252</v>
      </c>
      <c r="BE323" s="189">
        <f>IF(N323="základní",J323,0)</f>
        <v>0</v>
      </c>
      <c r="BF323" s="189">
        <f>IF(N323="snížená",J323,0)</f>
        <v>0</v>
      </c>
      <c r="BG323" s="189">
        <f>IF(N323="zákl. přenesená",J323,0)</f>
        <v>0</v>
      </c>
      <c r="BH323" s="189">
        <f>IF(N323="sníž. přenesená",J323,0)</f>
        <v>0</v>
      </c>
      <c r="BI323" s="189">
        <f>IF(N323="nulová",J323,0)</f>
        <v>0</v>
      </c>
      <c r="BJ323" s="17" t="s">
        <v>152</v>
      </c>
      <c r="BK323" s="189">
        <f>ROUND(I323*H323,2)</f>
        <v>0</v>
      </c>
      <c r="BL323" s="17" t="s">
        <v>259</v>
      </c>
      <c r="BM323" s="17" t="s">
        <v>680</v>
      </c>
    </row>
    <row r="324" spans="2:65" s="1" customFormat="1">
      <c r="B324" s="34"/>
      <c r="C324" s="56"/>
      <c r="D324" s="192" t="s">
        <v>261</v>
      </c>
      <c r="E324" s="56"/>
      <c r="F324" s="193" t="s">
        <v>681</v>
      </c>
      <c r="G324" s="56"/>
      <c r="H324" s="56"/>
      <c r="I324" s="148"/>
      <c r="J324" s="56"/>
      <c r="K324" s="56"/>
      <c r="L324" s="54"/>
      <c r="M324" s="71"/>
      <c r="N324" s="35"/>
      <c r="O324" s="35"/>
      <c r="P324" s="35"/>
      <c r="Q324" s="35"/>
      <c r="R324" s="35"/>
      <c r="S324" s="35"/>
      <c r="T324" s="72"/>
      <c r="AT324" s="17" t="s">
        <v>261</v>
      </c>
      <c r="AU324" s="17" t="s">
        <v>211</v>
      </c>
    </row>
    <row r="325" spans="2:65" s="11" customFormat="1">
      <c r="B325" s="194"/>
      <c r="C325" s="195"/>
      <c r="D325" s="190" t="s">
        <v>277</v>
      </c>
      <c r="E325" s="196" t="s">
        <v>151</v>
      </c>
      <c r="F325" s="197" t="s">
        <v>682</v>
      </c>
      <c r="G325" s="195"/>
      <c r="H325" s="198">
        <v>4</v>
      </c>
      <c r="I325" s="199"/>
      <c r="J325" s="195"/>
      <c r="K325" s="195"/>
      <c r="L325" s="200"/>
      <c r="M325" s="201"/>
      <c r="N325" s="202"/>
      <c r="O325" s="202"/>
      <c r="P325" s="202"/>
      <c r="Q325" s="202"/>
      <c r="R325" s="202"/>
      <c r="S325" s="202"/>
      <c r="T325" s="203"/>
      <c r="AT325" s="204" t="s">
        <v>277</v>
      </c>
      <c r="AU325" s="204" t="s">
        <v>211</v>
      </c>
      <c r="AV325" s="11" t="s">
        <v>211</v>
      </c>
      <c r="AW325" s="11" t="s">
        <v>167</v>
      </c>
      <c r="AX325" s="11" t="s">
        <v>204</v>
      </c>
      <c r="AY325" s="204" t="s">
        <v>252</v>
      </c>
    </row>
    <row r="326" spans="2:65" s="1" customFormat="1" ht="22.5" customHeight="1">
      <c r="B326" s="34"/>
      <c r="C326" s="178" t="s">
        <v>683</v>
      </c>
      <c r="D326" s="178" t="s">
        <v>254</v>
      </c>
      <c r="E326" s="179" t="s">
        <v>684</v>
      </c>
      <c r="F326" s="180" t="s">
        <v>685</v>
      </c>
      <c r="G326" s="181" t="s">
        <v>603</v>
      </c>
      <c r="H326" s="182">
        <v>4</v>
      </c>
      <c r="I326" s="183"/>
      <c r="J326" s="184">
        <f>ROUND(I326*H326,2)</f>
        <v>0</v>
      </c>
      <c r="K326" s="180" t="s">
        <v>258</v>
      </c>
      <c r="L326" s="54"/>
      <c r="M326" s="185" t="s">
        <v>151</v>
      </c>
      <c r="N326" s="186" t="s">
        <v>175</v>
      </c>
      <c r="O326" s="35"/>
      <c r="P326" s="187">
        <f>O326*H326</f>
        <v>0</v>
      </c>
      <c r="Q326" s="187">
        <v>16.751422608999999</v>
      </c>
      <c r="R326" s="187">
        <f>Q326*H326</f>
        <v>67.005690435999995</v>
      </c>
      <c r="S326" s="187">
        <v>0</v>
      </c>
      <c r="T326" s="188">
        <f>S326*H326</f>
        <v>0</v>
      </c>
      <c r="AR326" s="17" t="s">
        <v>259</v>
      </c>
      <c r="AT326" s="17" t="s">
        <v>254</v>
      </c>
      <c r="AU326" s="17" t="s">
        <v>211</v>
      </c>
      <c r="AY326" s="17" t="s">
        <v>252</v>
      </c>
      <c r="BE326" s="189">
        <f>IF(N326="základní",J326,0)</f>
        <v>0</v>
      </c>
      <c r="BF326" s="189">
        <f>IF(N326="snížená",J326,0)</f>
        <v>0</v>
      </c>
      <c r="BG326" s="189">
        <f>IF(N326="zákl. přenesená",J326,0)</f>
        <v>0</v>
      </c>
      <c r="BH326" s="189">
        <f>IF(N326="sníž. přenesená",J326,0)</f>
        <v>0</v>
      </c>
      <c r="BI326" s="189">
        <f>IF(N326="nulová",J326,0)</f>
        <v>0</v>
      </c>
      <c r="BJ326" s="17" t="s">
        <v>152</v>
      </c>
      <c r="BK326" s="189">
        <f>ROUND(I326*H326,2)</f>
        <v>0</v>
      </c>
      <c r="BL326" s="17" t="s">
        <v>259</v>
      </c>
      <c r="BM326" s="17" t="s">
        <v>686</v>
      </c>
    </row>
    <row r="327" spans="2:65" s="1" customFormat="1">
      <c r="B327" s="34"/>
      <c r="C327" s="56"/>
      <c r="D327" s="192" t="s">
        <v>261</v>
      </c>
      <c r="E327" s="56"/>
      <c r="F327" s="193" t="s">
        <v>687</v>
      </c>
      <c r="G327" s="56"/>
      <c r="H327" s="56"/>
      <c r="I327" s="148"/>
      <c r="J327" s="56"/>
      <c r="K327" s="56"/>
      <c r="L327" s="54"/>
      <c r="M327" s="71"/>
      <c r="N327" s="35"/>
      <c r="O327" s="35"/>
      <c r="P327" s="35"/>
      <c r="Q327" s="35"/>
      <c r="R327" s="35"/>
      <c r="S327" s="35"/>
      <c r="T327" s="72"/>
      <c r="AT327" s="17" t="s">
        <v>261</v>
      </c>
      <c r="AU327" s="17" t="s">
        <v>211</v>
      </c>
    </row>
    <row r="328" spans="2:65" s="11" customFormat="1">
      <c r="B328" s="194"/>
      <c r="C328" s="195"/>
      <c r="D328" s="190" t="s">
        <v>277</v>
      </c>
      <c r="E328" s="196" t="s">
        <v>151</v>
      </c>
      <c r="F328" s="197" t="s">
        <v>682</v>
      </c>
      <c r="G328" s="195"/>
      <c r="H328" s="198">
        <v>4</v>
      </c>
      <c r="I328" s="199"/>
      <c r="J328" s="195"/>
      <c r="K328" s="195"/>
      <c r="L328" s="200"/>
      <c r="M328" s="201"/>
      <c r="N328" s="202"/>
      <c r="O328" s="202"/>
      <c r="P328" s="202"/>
      <c r="Q328" s="202"/>
      <c r="R328" s="202"/>
      <c r="S328" s="202"/>
      <c r="T328" s="203"/>
      <c r="AT328" s="204" t="s">
        <v>277</v>
      </c>
      <c r="AU328" s="204" t="s">
        <v>211</v>
      </c>
      <c r="AV328" s="11" t="s">
        <v>211</v>
      </c>
      <c r="AW328" s="11" t="s">
        <v>167</v>
      </c>
      <c r="AX328" s="11" t="s">
        <v>204</v>
      </c>
      <c r="AY328" s="204" t="s">
        <v>252</v>
      </c>
    </row>
    <row r="329" spans="2:65" s="1" customFormat="1" ht="22.5" customHeight="1">
      <c r="B329" s="34"/>
      <c r="C329" s="178" t="s">
        <v>688</v>
      </c>
      <c r="D329" s="178" t="s">
        <v>254</v>
      </c>
      <c r="E329" s="179" t="s">
        <v>689</v>
      </c>
      <c r="F329" s="180" t="s">
        <v>690</v>
      </c>
      <c r="G329" s="181" t="s">
        <v>603</v>
      </c>
      <c r="H329" s="182">
        <v>2</v>
      </c>
      <c r="I329" s="183"/>
      <c r="J329" s="184">
        <f>ROUND(I329*H329,2)</f>
        <v>0</v>
      </c>
      <c r="K329" s="180" t="s">
        <v>151</v>
      </c>
      <c r="L329" s="54"/>
      <c r="M329" s="185" t="s">
        <v>151</v>
      </c>
      <c r="N329" s="186" t="s">
        <v>175</v>
      </c>
      <c r="O329" s="35"/>
      <c r="P329" s="187">
        <f>O329*H329</f>
        <v>0</v>
      </c>
      <c r="Q329" s="187">
        <v>33.503</v>
      </c>
      <c r="R329" s="187">
        <f>Q329*H329</f>
        <v>67.006</v>
      </c>
      <c r="S329" s="187">
        <v>0</v>
      </c>
      <c r="T329" s="188">
        <f>S329*H329</f>
        <v>0</v>
      </c>
      <c r="AR329" s="17" t="s">
        <v>259</v>
      </c>
      <c r="AT329" s="17" t="s">
        <v>254</v>
      </c>
      <c r="AU329" s="17" t="s">
        <v>211</v>
      </c>
      <c r="AY329" s="17" t="s">
        <v>252</v>
      </c>
      <c r="BE329" s="189">
        <f>IF(N329="základní",J329,0)</f>
        <v>0</v>
      </c>
      <c r="BF329" s="189">
        <f>IF(N329="snížená",J329,0)</f>
        <v>0</v>
      </c>
      <c r="BG329" s="189">
        <f>IF(N329="zákl. přenesená",J329,0)</f>
        <v>0</v>
      </c>
      <c r="BH329" s="189">
        <f>IF(N329="sníž. přenesená",J329,0)</f>
        <v>0</v>
      </c>
      <c r="BI329" s="189">
        <f>IF(N329="nulová",J329,0)</f>
        <v>0</v>
      </c>
      <c r="BJ329" s="17" t="s">
        <v>152</v>
      </c>
      <c r="BK329" s="189">
        <f>ROUND(I329*H329,2)</f>
        <v>0</v>
      </c>
      <c r="BL329" s="17" t="s">
        <v>259</v>
      </c>
      <c r="BM329" s="17" t="s">
        <v>691</v>
      </c>
    </row>
    <row r="330" spans="2:65" s="1" customFormat="1">
      <c r="B330" s="34"/>
      <c r="C330" s="56"/>
      <c r="D330" s="190" t="s">
        <v>261</v>
      </c>
      <c r="E330" s="56"/>
      <c r="F330" s="191" t="s">
        <v>692</v>
      </c>
      <c r="G330" s="56"/>
      <c r="H330" s="56"/>
      <c r="I330" s="148"/>
      <c r="J330" s="56"/>
      <c r="K330" s="56"/>
      <c r="L330" s="54"/>
      <c r="M330" s="71"/>
      <c r="N330" s="35"/>
      <c r="O330" s="35"/>
      <c r="P330" s="35"/>
      <c r="Q330" s="35"/>
      <c r="R330" s="35"/>
      <c r="S330" s="35"/>
      <c r="T330" s="72"/>
      <c r="AT330" s="17" t="s">
        <v>261</v>
      </c>
      <c r="AU330" s="17" t="s">
        <v>211</v>
      </c>
    </row>
    <row r="331" spans="2:65" s="1" customFormat="1" ht="22.5" customHeight="1">
      <c r="B331" s="34"/>
      <c r="C331" s="178" t="s">
        <v>693</v>
      </c>
      <c r="D331" s="178" t="s">
        <v>254</v>
      </c>
      <c r="E331" s="179" t="s">
        <v>694</v>
      </c>
      <c r="F331" s="180" t="s">
        <v>695</v>
      </c>
      <c r="G331" s="181" t="s">
        <v>611</v>
      </c>
      <c r="H331" s="182">
        <v>10</v>
      </c>
      <c r="I331" s="183"/>
      <c r="J331" s="184">
        <f>ROUND(I331*H331,2)</f>
        <v>0</v>
      </c>
      <c r="K331" s="180" t="s">
        <v>258</v>
      </c>
      <c r="L331" s="54"/>
      <c r="M331" s="185" t="s">
        <v>151</v>
      </c>
      <c r="N331" s="186" t="s">
        <v>175</v>
      </c>
      <c r="O331" s="35"/>
      <c r="P331" s="187">
        <f>O331*H331</f>
        <v>0</v>
      </c>
      <c r="Q331" s="187">
        <v>0.61348080000000005</v>
      </c>
      <c r="R331" s="187">
        <f>Q331*H331</f>
        <v>6.1348080000000005</v>
      </c>
      <c r="S331" s="187">
        <v>0</v>
      </c>
      <c r="T331" s="188">
        <f>S331*H331</f>
        <v>0</v>
      </c>
      <c r="AR331" s="17" t="s">
        <v>259</v>
      </c>
      <c r="AT331" s="17" t="s">
        <v>254</v>
      </c>
      <c r="AU331" s="17" t="s">
        <v>211</v>
      </c>
      <c r="AY331" s="17" t="s">
        <v>252</v>
      </c>
      <c r="BE331" s="189">
        <f>IF(N331="základní",J331,0)</f>
        <v>0</v>
      </c>
      <c r="BF331" s="189">
        <f>IF(N331="snížená",J331,0)</f>
        <v>0</v>
      </c>
      <c r="BG331" s="189">
        <f>IF(N331="zákl. přenesená",J331,0)</f>
        <v>0</v>
      </c>
      <c r="BH331" s="189">
        <f>IF(N331="sníž. přenesená",J331,0)</f>
        <v>0</v>
      </c>
      <c r="BI331" s="189">
        <f>IF(N331="nulová",J331,0)</f>
        <v>0</v>
      </c>
      <c r="BJ331" s="17" t="s">
        <v>152</v>
      </c>
      <c r="BK331" s="189">
        <f>ROUND(I331*H331,2)</f>
        <v>0</v>
      </c>
      <c r="BL331" s="17" t="s">
        <v>259</v>
      </c>
      <c r="BM331" s="17" t="s">
        <v>696</v>
      </c>
    </row>
    <row r="332" spans="2:65" s="1" customFormat="1">
      <c r="B332" s="34"/>
      <c r="C332" s="56"/>
      <c r="D332" s="190" t="s">
        <v>261</v>
      </c>
      <c r="E332" s="56"/>
      <c r="F332" s="191" t="s">
        <v>697</v>
      </c>
      <c r="G332" s="56"/>
      <c r="H332" s="56"/>
      <c r="I332" s="148"/>
      <c r="J332" s="56"/>
      <c r="K332" s="56"/>
      <c r="L332" s="54"/>
      <c r="M332" s="71"/>
      <c r="N332" s="35"/>
      <c r="O332" s="35"/>
      <c r="P332" s="35"/>
      <c r="Q332" s="35"/>
      <c r="R332" s="35"/>
      <c r="S332" s="35"/>
      <c r="T332" s="72"/>
      <c r="AT332" s="17" t="s">
        <v>261</v>
      </c>
      <c r="AU332" s="17" t="s">
        <v>211</v>
      </c>
    </row>
    <row r="333" spans="2:65" s="1" customFormat="1" ht="31.5" customHeight="1">
      <c r="B333" s="34"/>
      <c r="C333" s="230" t="s">
        <v>698</v>
      </c>
      <c r="D333" s="230" t="s">
        <v>388</v>
      </c>
      <c r="E333" s="231" t="s">
        <v>699</v>
      </c>
      <c r="F333" s="232" t="s">
        <v>700</v>
      </c>
      <c r="G333" s="233" t="s">
        <v>603</v>
      </c>
      <c r="H333" s="234">
        <v>3</v>
      </c>
      <c r="I333" s="235"/>
      <c r="J333" s="236">
        <f>ROUND(I333*H333,2)</f>
        <v>0</v>
      </c>
      <c r="K333" s="232" t="s">
        <v>258</v>
      </c>
      <c r="L333" s="237"/>
      <c r="M333" s="238" t="s">
        <v>151</v>
      </c>
      <c r="N333" s="239" t="s">
        <v>175</v>
      </c>
      <c r="O333" s="35"/>
      <c r="P333" s="187">
        <f>O333*H333</f>
        <v>0</v>
      </c>
      <c r="Q333" s="187">
        <v>0.749</v>
      </c>
      <c r="R333" s="187">
        <f>Q333*H333</f>
        <v>2.2469999999999999</v>
      </c>
      <c r="S333" s="187">
        <v>0</v>
      </c>
      <c r="T333" s="188">
        <f>S333*H333</f>
        <v>0</v>
      </c>
      <c r="AR333" s="17" t="s">
        <v>297</v>
      </c>
      <c r="AT333" s="17" t="s">
        <v>388</v>
      </c>
      <c r="AU333" s="17" t="s">
        <v>211</v>
      </c>
      <c r="AY333" s="17" t="s">
        <v>252</v>
      </c>
      <c r="BE333" s="189">
        <f>IF(N333="základní",J333,0)</f>
        <v>0</v>
      </c>
      <c r="BF333" s="189">
        <f>IF(N333="snížená",J333,0)</f>
        <v>0</v>
      </c>
      <c r="BG333" s="189">
        <f>IF(N333="zákl. přenesená",J333,0)</f>
        <v>0</v>
      </c>
      <c r="BH333" s="189">
        <f>IF(N333="sníž. přenesená",J333,0)</f>
        <v>0</v>
      </c>
      <c r="BI333" s="189">
        <f>IF(N333="nulová",J333,0)</f>
        <v>0</v>
      </c>
      <c r="BJ333" s="17" t="s">
        <v>152</v>
      </c>
      <c r="BK333" s="189">
        <f>ROUND(I333*H333,2)</f>
        <v>0</v>
      </c>
      <c r="BL333" s="17" t="s">
        <v>259</v>
      </c>
      <c r="BM333" s="17" t="s">
        <v>701</v>
      </c>
    </row>
    <row r="334" spans="2:65" s="1" customFormat="1" ht="27">
      <c r="B334" s="34"/>
      <c r="C334" s="56"/>
      <c r="D334" s="190" t="s">
        <v>261</v>
      </c>
      <c r="E334" s="56"/>
      <c r="F334" s="191" t="s">
        <v>702</v>
      </c>
      <c r="G334" s="56"/>
      <c r="H334" s="56"/>
      <c r="I334" s="148"/>
      <c r="J334" s="56"/>
      <c r="K334" s="56"/>
      <c r="L334" s="54"/>
      <c r="M334" s="71"/>
      <c r="N334" s="35"/>
      <c r="O334" s="35"/>
      <c r="P334" s="35"/>
      <c r="Q334" s="35"/>
      <c r="R334" s="35"/>
      <c r="S334" s="35"/>
      <c r="T334" s="72"/>
      <c r="AT334" s="17" t="s">
        <v>261</v>
      </c>
      <c r="AU334" s="17" t="s">
        <v>211</v>
      </c>
    </row>
    <row r="335" spans="2:65" s="1" customFormat="1" ht="22.5" customHeight="1">
      <c r="B335" s="34"/>
      <c r="C335" s="230" t="s">
        <v>703</v>
      </c>
      <c r="D335" s="230" t="s">
        <v>388</v>
      </c>
      <c r="E335" s="231" t="s">
        <v>704</v>
      </c>
      <c r="F335" s="232" t="s">
        <v>705</v>
      </c>
      <c r="G335" s="233" t="s">
        <v>603</v>
      </c>
      <c r="H335" s="234">
        <v>2</v>
      </c>
      <c r="I335" s="235"/>
      <c r="J335" s="236">
        <f>ROUND(I335*H335,2)</f>
        <v>0</v>
      </c>
      <c r="K335" s="232" t="s">
        <v>258</v>
      </c>
      <c r="L335" s="237"/>
      <c r="M335" s="238" t="s">
        <v>151</v>
      </c>
      <c r="N335" s="239" t="s">
        <v>175</v>
      </c>
      <c r="O335" s="35"/>
      <c r="P335" s="187">
        <f>O335*H335</f>
        <v>0</v>
      </c>
      <c r="Q335" s="187">
        <v>0.69399999999999995</v>
      </c>
      <c r="R335" s="187">
        <f>Q335*H335</f>
        <v>1.3879999999999999</v>
      </c>
      <c r="S335" s="187">
        <v>0</v>
      </c>
      <c r="T335" s="188">
        <f>S335*H335</f>
        <v>0</v>
      </c>
      <c r="AR335" s="17" t="s">
        <v>297</v>
      </c>
      <c r="AT335" s="17" t="s">
        <v>388</v>
      </c>
      <c r="AU335" s="17" t="s">
        <v>211</v>
      </c>
      <c r="AY335" s="17" t="s">
        <v>252</v>
      </c>
      <c r="BE335" s="189">
        <f>IF(N335="základní",J335,0)</f>
        <v>0</v>
      </c>
      <c r="BF335" s="189">
        <f>IF(N335="snížená",J335,0)</f>
        <v>0</v>
      </c>
      <c r="BG335" s="189">
        <f>IF(N335="zákl. přenesená",J335,0)</f>
        <v>0</v>
      </c>
      <c r="BH335" s="189">
        <f>IF(N335="sníž. přenesená",J335,0)</f>
        <v>0</v>
      </c>
      <c r="BI335" s="189">
        <f>IF(N335="nulová",J335,0)</f>
        <v>0</v>
      </c>
      <c r="BJ335" s="17" t="s">
        <v>152</v>
      </c>
      <c r="BK335" s="189">
        <f>ROUND(I335*H335,2)</f>
        <v>0</v>
      </c>
      <c r="BL335" s="17" t="s">
        <v>259</v>
      </c>
      <c r="BM335" s="17" t="s">
        <v>706</v>
      </c>
    </row>
    <row r="336" spans="2:65" s="1" customFormat="1" ht="27">
      <c r="B336" s="34"/>
      <c r="C336" s="56"/>
      <c r="D336" s="190" t="s">
        <v>261</v>
      </c>
      <c r="E336" s="56"/>
      <c r="F336" s="191" t="s">
        <v>707</v>
      </c>
      <c r="G336" s="56"/>
      <c r="H336" s="56"/>
      <c r="I336" s="148"/>
      <c r="J336" s="56"/>
      <c r="K336" s="56"/>
      <c r="L336" s="54"/>
      <c r="M336" s="71"/>
      <c r="N336" s="35"/>
      <c r="O336" s="35"/>
      <c r="P336" s="35"/>
      <c r="Q336" s="35"/>
      <c r="R336" s="35"/>
      <c r="S336" s="35"/>
      <c r="T336" s="72"/>
      <c r="AT336" s="17" t="s">
        <v>261</v>
      </c>
      <c r="AU336" s="17" t="s">
        <v>211</v>
      </c>
    </row>
    <row r="337" spans="2:65" s="1" customFormat="1" ht="22.5" customHeight="1">
      <c r="B337" s="34"/>
      <c r="C337" s="178" t="s">
        <v>708</v>
      </c>
      <c r="D337" s="178" t="s">
        <v>254</v>
      </c>
      <c r="E337" s="179" t="s">
        <v>694</v>
      </c>
      <c r="F337" s="180" t="s">
        <v>695</v>
      </c>
      <c r="G337" s="181" t="s">
        <v>611</v>
      </c>
      <c r="H337" s="182">
        <v>130</v>
      </c>
      <c r="I337" s="183"/>
      <c r="J337" s="184">
        <f>ROUND(I337*H337,2)</f>
        <v>0</v>
      </c>
      <c r="K337" s="180" t="s">
        <v>258</v>
      </c>
      <c r="L337" s="54"/>
      <c r="M337" s="185" t="s">
        <v>151</v>
      </c>
      <c r="N337" s="186" t="s">
        <v>175</v>
      </c>
      <c r="O337" s="35"/>
      <c r="P337" s="187">
        <f>O337*H337</f>
        <v>0</v>
      </c>
      <c r="Q337" s="187">
        <v>0.61348080000000005</v>
      </c>
      <c r="R337" s="187">
        <f>Q337*H337</f>
        <v>79.752504000000002</v>
      </c>
      <c r="S337" s="187">
        <v>0</v>
      </c>
      <c r="T337" s="188">
        <f>S337*H337</f>
        <v>0</v>
      </c>
      <c r="AR337" s="17" t="s">
        <v>259</v>
      </c>
      <c r="AT337" s="17" t="s">
        <v>254</v>
      </c>
      <c r="AU337" s="17" t="s">
        <v>211</v>
      </c>
      <c r="AY337" s="17" t="s">
        <v>252</v>
      </c>
      <c r="BE337" s="189">
        <f>IF(N337="základní",J337,0)</f>
        <v>0</v>
      </c>
      <c r="BF337" s="189">
        <f>IF(N337="snížená",J337,0)</f>
        <v>0</v>
      </c>
      <c r="BG337" s="189">
        <f>IF(N337="zákl. přenesená",J337,0)</f>
        <v>0</v>
      </c>
      <c r="BH337" s="189">
        <f>IF(N337="sníž. přenesená",J337,0)</f>
        <v>0</v>
      </c>
      <c r="BI337" s="189">
        <f>IF(N337="nulová",J337,0)</f>
        <v>0</v>
      </c>
      <c r="BJ337" s="17" t="s">
        <v>152</v>
      </c>
      <c r="BK337" s="189">
        <f>ROUND(I337*H337,2)</f>
        <v>0</v>
      </c>
      <c r="BL337" s="17" t="s">
        <v>259</v>
      </c>
      <c r="BM337" s="17" t="s">
        <v>709</v>
      </c>
    </row>
    <row r="338" spans="2:65" s="1" customFormat="1">
      <c r="B338" s="34"/>
      <c r="C338" s="56"/>
      <c r="D338" s="192" t="s">
        <v>261</v>
      </c>
      <c r="E338" s="56"/>
      <c r="F338" s="193" t="s">
        <v>697</v>
      </c>
      <c r="G338" s="56"/>
      <c r="H338" s="56"/>
      <c r="I338" s="148"/>
      <c r="J338" s="56"/>
      <c r="K338" s="56"/>
      <c r="L338" s="54"/>
      <c r="M338" s="71"/>
      <c r="N338" s="35"/>
      <c r="O338" s="35"/>
      <c r="P338" s="35"/>
      <c r="Q338" s="35"/>
      <c r="R338" s="35"/>
      <c r="S338" s="35"/>
      <c r="T338" s="72"/>
      <c r="AT338" s="17" t="s">
        <v>261</v>
      </c>
      <c r="AU338" s="17" t="s">
        <v>211</v>
      </c>
    </row>
    <row r="339" spans="2:65" s="11" customFormat="1">
      <c r="B339" s="194"/>
      <c r="C339" s="195"/>
      <c r="D339" s="190" t="s">
        <v>277</v>
      </c>
      <c r="E339" s="196" t="s">
        <v>151</v>
      </c>
      <c r="F339" s="197" t="s">
        <v>710</v>
      </c>
      <c r="G339" s="195"/>
      <c r="H339" s="198">
        <v>130</v>
      </c>
      <c r="I339" s="199"/>
      <c r="J339" s="195"/>
      <c r="K339" s="195"/>
      <c r="L339" s="200"/>
      <c r="M339" s="201"/>
      <c r="N339" s="202"/>
      <c r="O339" s="202"/>
      <c r="P339" s="202"/>
      <c r="Q339" s="202"/>
      <c r="R339" s="202"/>
      <c r="S339" s="202"/>
      <c r="T339" s="203"/>
      <c r="AT339" s="204" t="s">
        <v>277</v>
      </c>
      <c r="AU339" s="204" t="s">
        <v>211</v>
      </c>
      <c r="AV339" s="11" t="s">
        <v>211</v>
      </c>
      <c r="AW339" s="11" t="s">
        <v>167</v>
      </c>
      <c r="AX339" s="11" t="s">
        <v>152</v>
      </c>
      <c r="AY339" s="204" t="s">
        <v>252</v>
      </c>
    </row>
    <row r="340" spans="2:65" s="1" customFormat="1" ht="31.5" customHeight="1">
      <c r="B340" s="34"/>
      <c r="C340" s="230" t="s">
        <v>711</v>
      </c>
      <c r="D340" s="230" t="s">
        <v>388</v>
      </c>
      <c r="E340" s="231" t="s">
        <v>699</v>
      </c>
      <c r="F340" s="232" t="s">
        <v>700</v>
      </c>
      <c r="G340" s="233" t="s">
        <v>603</v>
      </c>
      <c r="H340" s="234">
        <v>60</v>
      </c>
      <c r="I340" s="235"/>
      <c r="J340" s="236">
        <f>ROUND(I340*H340,2)</f>
        <v>0</v>
      </c>
      <c r="K340" s="232" t="s">
        <v>258</v>
      </c>
      <c r="L340" s="237"/>
      <c r="M340" s="238" t="s">
        <v>151</v>
      </c>
      <c r="N340" s="239" t="s">
        <v>175</v>
      </c>
      <c r="O340" s="35"/>
      <c r="P340" s="187">
        <f>O340*H340</f>
        <v>0</v>
      </c>
      <c r="Q340" s="187">
        <v>0.749</v>
      </c>
      <c r="R340" s="187">
        <f>Q340*H340</f>
        <v>44.94</v>
      </c>
      <c r="S340" s="187">
        <v>0</v>
      </c>
      <c r="T340" s="188">
        <f>S340*H340</f>
        <v>0</v>
      </c>
      <c r="AR340" s="17" t="s">
        <v>297</v>
      </c>
      <c r="AT340" s="17" t="s">
        <v>388</v>
      </c>
      <c r="AU340" s="17" t="s">
        <v>211</v>
      </c>
      <c r="AY340" s="17" t="s">
        <v>252</v>
      </c>
      <c r="BE340" s="189">
        <f>IF(N340="základní",J340,0)</f>
        <v>0</v>
      </c>
      <c r="BF340" s="189">
        <f>IF(N340="snížená",J340,0)</f>
        <v>0</v>
      </c>
      <c r="BG340" s="189">
        <f>IF(N340="zákl. přenesená",J340,0)</f>
        <v>0</v>
      </c>
      <c r="BH340" s="189">
        <f>IF(N340="sníž. přenesená",J340,0)</f>
        <v>0</v>
      </c>
      <c r="BI340" s="189">
        <f>IF(N340="nulová",J340,0)</f>
        <v>0</v>
      </c>
      <c r="BJ340" s="17" t="s">
        <v>152</v>
      </c>
      <c r="BK340" s="189">
        <f>ROUND(I340*H340,2)</f>
        <v>0</v>
      </c>
      <c r="BL340" s="17" t="s">
        <v>259</v>
      </c>
      <c r="BM340" s="17" t="s">
        <v>712</v>
      </c>
    </row>
    <row r="341" spans="2:65" s="1" customFormat="1" ht="27">
      <c r="B341" s="34"/>
      <c r="C341" s="56"/>
      <c r="D341" s="192" t="s">
        <v>261</v>
      </c>
      <c r="E341" s="56"/>
      <c r="F341" s="193" t="s">
        <v>702</v>
      </c>
      <c r="G341" s="56"/>
      <c r="H341" s="56"/>
      <c r="I341" s="148"/>
      <c r="J341" s="56"/>
      <c r="K341" s="56"/>
      <c r="L341" s="54"/>
      <c r="M341" s="71"/>
      <c r="N341" s="35"/>
      <c r="O341" s="35"/>
      <c r="P341" s="35"/>
      <c r="Q341" s="35"/>
      <c r="R341" s="35"/>
      <c r="S341" s="35"/>
      <c r="T341" s="72"/>
      <c r="AT341" s="17" t="s">
        <v>261</v>
      </c>
      <c r="AU341" s="17" t="s">
        <v>211</v>
      </c>
    </row>
    <row r="342" spans="2:65" s="11" customFormat="1">
      <c r="B342" s="194"/>
      <c r="C342" s="195"/>
      <c r="D342" s="190" t="s">
        <v>277</v>
      </c>
      <c r="E342" s="196" t="s">
        <v>151</v>
      </c>
      <c r="F342" s="197" t="s">
        <v>713</v>
      </c>
      <c r="G342" s="195"/>
      <c r="H342" s="198">
        <v>60</v>
      </c>
      <c r="I342" s="199"/>
      <c r="J342" s="195"/>
      <c r="K342" s="195"/>
      <c r="L342" s="200"/>
      <c r="M342" s="201"/>
      <c r="N342" s="202"/>
      <c r="O342" s="202"/>
      <c r="P342" s="202"/>
      <c r="Q342" s="202"/>
      <c r="R342" s="202"/>
      <c r="S342" s="202"/>
      <c r="T342" s="203"/>
      <c r="AT342" s="204" t="s">
        <v>277</v>
      </c>
      <c r="AU342" s="204" t="s">
        <v>211</v>
      </c>
      <c r="AV342" s="11" t="s">
        <v>211</v>
      </c>
      <c r="AW342" s="11" t="s">
        <v>167</v>
      </c>
      <c r="AX342" s="11" t="s">
        <v>152</v>
      </c>
      <c r="AY342" s="204" t="s">
        <v>252</v>
      </c>
    </row>
    <row r="343" spans="2:65" s="1" customFormat="1" ht="22.5" customHeight="1">
      <c r="B343" s="34"/>
      <c r="C343" s="178" t="s">
        <v>714</v>
      </c>
      <c r="D343" s="178" t="s">
        <v>254</v>
      </c>
      <c r="E343" s="179" t="s">
        <v>715</v>
      </c>
      <c r="F343" s="180" t="s">
        <v>716</v>
      </c>
      <c r="G343" s="181" t="s">
        <v>611</v>
      </c>
      <c r="H343" s="182">
        <v>10</v>
      </c>
      <c r="I343" s="183"/>
      <c r="J343" s="184">
        <f>ROUND(I343*H343,2)</f>
        <v>0</v>
      </c>
      <c r="K343" s="180" t="s">
        <v>258</v>
      </c>
      <c r="L343" s="54"/>
      <c r="M343" s="185" t="s">
        <v>151</v>
      </c>
      <c r="N343" s="186" t="s">
        <v>175</v>
      </c>
      <c r="O343" s="35"/>
      <c r="P343" s="187">
        <f>O343*H343</f>
        <v>0</v>
      </c>
      <c r="Q343" s="187">
        <v>0.88534690000000005</v>
      </c>
      <c r="R343" s="187">
        <f>Q343*H343</f>
        <v>8.8534690000000005</v>
      </c>
      <c r="S343" s="187">
        <v>0</v>
      </c>
      <c r="T343" s="188">
        <f>S343*H343</f>
        <v>0</v>
      </c>
      <c r="AR343" s="17" t="s">
        <v>259</v>
      </c>
      <c r="AT343" s="17" t="s">
        <v>254</v>
      </c>
      <c r="AU343" s="17" t="s">
        <v>211</v>
      </c>
      <c r="AY343" s="17" t="s">
        <v>252</v>
      </c>
      <c r="BE343" s="189">
        <f>IF(N343="základní",J343,0)</f>
        <v>0</v>
      </c>
      <c r="BF343" s="189">
        <f>IF(N343="snížená",J343,0)</f>
        <v>0</v>
      </c>
      <c r="BG343" s="189">
        <f>IF(N343="zákl. přenesená",J343,0)</f>
        <v>0</v>
      </c>
      <c r="BH343" s="189">
        <f>IF(N343="sníž. přenesená",J343,0)</f>
        <v>0</v>
      </c>
      <c r="BI343" s="189">
        <f>IF(N343="nulová",J343,0)</f>
        <v>0</v>
      </c>
      <c r="BJ343" s="17" t="s">
        <v>152</v>
      </c>
      <c r="BK343" s="189">
        <f>ROUND(I343*H343,2)</f>
        <v>0</v>
      </c>
      <c r="BL343" s="17" t="s">
        <v>259</v>
      </c>
      <c r="BM343" s="17" t="s">
        <v>717</v>
      </c>
    </row>
    <row r="344" spans="2:65" s="1" customFormat="1">
      <c r="B344" s="34"/>
      <c r="C344" s="56"/>
      <c r="D344" s="192" t="s">
        <v>261</v>
      </c>
      <c r="E344" s="56"/>
      <c r="F344" s="193" t="s">
        <v>718</v>
      </c>
      <c r="G344" s="56"/>
      <c r="H344" s="56"/>
      <c r="I344" s="148"/>
      <c r="J344" s="56"/>
      <c r="K344" s="56"/>
      <c r="L344" s="54"/>
      <c r="M344" s="71"/>
      <c r="N344" s="35"/>
      <c r="O344" s="35"/>
      <c r="P344" s="35"/>
      <c r="Q344" s="35"/>
      <c r="R344" s="35"/>
      <c r="S344" s="35"/>
      <c r="T344" s="72"/>
      <c r="AT344" s="17" t="s">
        <v>261</v>
      </c>
      <c r="AU344" s="17" t="s">
        <v>211</v>
      </c>
    </row>
    <row r="345" spans="2:65" s="11" customFormat="1">
      <c r="B345" s="194"/>
      <c r="C345" s="195"/>
      <c r="D345" s="190" t="s">
        <v>277</v>
      </c>
      <c r="E345" s="196" t="s">
        <v>151</v>
      </c>
      <c r="F345" s="197" t="s">
        <v>719</v>
      </c>
      <c r="G345" s="195"/>
      <c r="H345" s="198">
        <v>10</v>
      </c>
      <c r="I345" s="199"/>
      <c r="J345" s="195"/>
      <c r="K345" s="195"/>
      <c r="L345" s="200"/>
      <c r="M345" s="201"/>
      <c r="N345" s="202"/>
      <c r="O345" s="202"/>
      <c r="P345" s="202"/>
      <c r="Q345" s="202"/>
      <c r="R345" s="202"/>
      <c r="S345" s="202"/>
      <c r="T345" s="203"/>
      <c r="AT345" s="204" t="s">
        <v>277</v>
      </c>
      <c r="AU345" s="204" t="s">
        <v>211</v>
      </c>
      <c r="AV345" s="11" t="s">
        <v>211</v>
      </c>
      <c r="AW345" s="11" t="s">
        <v>167</v>
      </c>
      <c r="AX345" s="11" t="s">
        <v>204</v>
      </c>
      <c r="AY345" s="204" t="s">
        <v>252</v>
      </c>
    </row>
    <row r="346" spans="2:65" s="1" customFormat="1" ht="31.5" customHeight="1">
      <c r="B346" s="34"/>
      <c r="C346" s="230" t="s">
        <v>720</v>
      </c>
      <c r="D346" s="230" t="s">
        <v>388</v>
      </c>
      <c r="E346" s="231" t="s">
        <v>721</v>
      </c>
      <c r="F346" s="232" t="s">
        <v>722</v>
      </c>
      <c r="G346" s="233" t="s">
        <v>603</v>
      </c>
      <c r="H346" s="234">
        <v>3</v>
      </c>
      <c r="I346" s="235"/>
      <c r="J346" s="236">
        <f>ROUND(I346*H346,2)</f>
        <v>0</v>
      </c>
      <c r="K346" s="232" t="s">
        <v>258</v>
      </c>
      <c r="L346" s="237"/>
      <c r="M346" s="238" t="s">
        <v>151</v>
      </c>
      <c r="N346" s="239" t="s">
        <v>175</v>
      </c>
      <c r="O346" s="35"/>
      <c r="P346" s="187">
        <f>O346*H346</f>
        <v>0</v>
      </c>
      <c r="Q346" s="187">
        <v>1.7470000000000001</v>
      </c>
      <c r="R346" s="187">
        <f>Q346*H346</f>
        <v>5.2410000000000005</v>
      </c>
      <c r="S346" s="187">
        <v>0</v>
      </c>
      <c r="T346" s="188">
        <f>S346*H346</f>
        <v>0</v>
      </c>
      <c r="AR346" s="17" t="s">
        <v>297</v>
      </c>
      <c r="AT346" s="17" t="s">
        <v>388</v>
      </c>
      <c r="AU346" s="17" t="s">
        <v>211</v>
      </c>
      <c r="AY346" s="17" t="s">
        <v>252</v>
      </c>
      <c r="BE346" s="189">
        <f>IF(N346="základní",J346,0)</f>
        <v>0</v>
      </c>
      <c r="BF346" s="189">
        <f>IF(N346="snížená",J346,0)</f>
        <v>0</v>
      </c>
      <c r="BG346" s="189">
        <f>IF(N346="zákl. přenesená",J346,0)</f>
        <v>0</v>
      </c>
      <c r="BH346" s="189">
        <f>IF(N346="sníž. přenesená",J346,0)</f>
        <v>0</v>
      </c>
      <c r="BI346" s="189">
        <f>IF(N346="nulová",J346,0)</f>
        <v>0</v>
      </c>
      <c r="BJ346" s="17" t="s">
        <v>152</v>
      </c>
      <c r="BK346" s="189">
        <f>ROUND(I346*H346,2)</f>
        <v>0</v>
      </c>
      <c r="BL346" s="17" t="s">
        <v>259</v>
      </c>
      <c r="BM346" s="17" t="s">
        <v>723</v>
      </c>
    </row>
    <row r="347" spans="2:65" s="1" customFormat="1" ht="27">
      <c r="B347" s="34"/>
      <c r="C347" s="56"/>
      <c r="D347" s="190" t="s">
        <v>261</v>
      </c>
      <c r="E347" s="56"/>
      <c r="F347" s="191" t="s">
        <v>724</v>
      </c>
      <c r="G347" s="56"/>
      <c r="H347" s="56"/>
      <c r="I347" s="148"/>
      <c r="J347" s="56"/>
      <c r="K347" s="56"/>
      <c r="L347" s="54"/>
      <c r="M347" s="71"/>
      <c r="N347" s="35"/>
      <c r="O347" s="35"/>
      <c r="P347" s="35"/>
      <c r="Q347" s="35"/>
      <c r="R347" s="35"/>
      <c r="S347" s="35"/>
      <c r="T347" s="72"/>
      <c r="AT347" s="17" t="s">
        <v>261</v>
      </c>
      <c r="AU347" s="17" t="s">
        <v>211</v>
      </c>
    </row>
    <row r="348" spans="2:65" s="1" customFormat="1" ht="22.5" customHeight="1">
      <c r="B348" s="34"/>
      <c r="C348" s="230" t="s">
        <v>725</v>
      </c>
      <c r="D348" s="230" t="s">
        <v>388</v>
      </c>
      <c r="E348" s="231" t="s">
        <v>726</v>
      </c>
      <c r="F348" s="232" t="s">
        <v>727</v>
      </c>
      <c r="G348" s="233" t="s">
        <v>603</v>
      </c>
      <c r="H348" s="234">
        <v>2</v>
      </c>
      <c r="I348" s="235"/>
      <c r="J348" s="236">
        <f>ROUND(I348*H348,2)</f>
        <v>0</v>
      </c>
      <c r="K348" s="232" t="s">
        <v>258</v>
      </c>
      <c r="L348" s="237"/>
      <c r="M348" s="238" t="s">
        <v>151</v>
      </c>
      <c r="N348" s="239" t="s">
        <v>175</v>
      </c>
      <c r="O348" s="35"/>
      <c r="P348" s="187">
        <f>O348*H348</f>
        <v>0</v>
      </c>
      <c r="Q348" s="187">
        <v>1.3</v>
      </c>
      <c r="R348" s="187">
        <f>Q348*H348</f>
        <v>2.6</v>
      </c>
      <c r="S348" s="187">
        <v>0</v>
      </c>
      <c r="T348" s="188">
        <f>S348*H348</f>
        <v>0</v>
      </c>
      <c r="AR348" s="17" t="s">
        <v>297</v>
      </c>
      <c r="AT348" s="17" t="s">
        <v>388</v>
      </c>
      <c r="AU348" s="17" t="s">
        <v>211</v>
      </c>
      <c r="AY348" s="17" t="s">
        <v>252</v>
      </c>
      <c r="BE348" s="189">
        <f>IF(N348="základní",J348,0)</f>
        <v>0</v>
      </c>
      <c r="BF348" s="189">
        <f>IF(N348="snížená",J348,0)</f>
        <v>0</v>
      </c>
      <c r="BG348" s="189">
        <f>IF(N348="zákl. přenesená",J348,0)</f>
        <v>0</v>
      </c>
      <c r="BH348" s="189">
        <f>IF(N348="sníž. přenesená",J348,0)</f>
        <v>0</v>
      </c>
      <c r="BI348" s="189">
        <f>IF(N348="nulová",J348,0)</f>
        <v>0</v>
      </c>
      <c r="BJ348" s="17" t="s">
        <v>152</v>
      </c>
      <c r="BK348" s="189">
        <f>ROUND(I348*H348,2)</f>
        <v>0</v>
      </c>
      <c r="BL348" s="17" t="s">
        <v>259</v>
      </c>
      <c r="BM348" s="17" t="s">
        <v>728</v>
      </c>
    </row>
    <row r="349" spans="2:65" s="1" customFormat="1" ht="27">
      <c r="B349" s="34"/>
      <c r="C349" s="56"/>
      <c r="D349" s="190" t="s">
        <v>261</v>
      </c>
      <c r="E349" s="56"/>
      <c r="F349" s="191" t="s">
        <v>729</v>
      </c>
      <c r="G349" s="56"/>
      <c r="H349" s="56"/>
      <c r="I349" s="148"/>
      <c r="J349" s="56"/>
      <c r="K349" s="56"/>
      <c r="L349" s="54"/>
      <c r="M349" s="71"/>
      <c r="N349" s="35"/>
      <c r="O349" s="35"/>
      <c r="P349" s="35"/>
      <c r="Q349" s="35"/>
      <c r="R349" s="35"/>
      <c r="S349" s="35"/>
      <c r="T349" s="72"/>
      <c r="AT349" s="17" t="s">
        <v>261</v>
      </c>
      <c r="AU349" s="17" t="s">
        <v>211</v>
      </c>
    </row>
    <row r="350" spans="2:65" s="1" customFormat="1" ht="22.5" customHeight="1">
      <c r="B350" s="34"/>
      <c r="C350" s="178" t="s">
        <v>730</v>
      </c>
      <c r="D350" s="178" t="s">
        <v>254</v>
      </c>
      <c r="E350" s="179" t="s">
        <v>731</v>
      </c>
      <c r="F350" s="180" t="s">
        <v>732</v>
      </c>
      <c r="G350" s="181" t="s">
        <v>611</v>
      </c>
      <c r="H350" s="182">
        <v>10</v>
      </c>
      <c r="I350" s="183"/>
      <c r="J350" s="184">
        <f>ROUND(I350*H350,2)</f>
        <v>0</v>
      </c>
      <c r="K350" s="180" t="s">
        <v>258</v>
      </c>
      <c r="L350" s="54"/>
      <c r="M350" s="185" t="s">
        <v>151</v>
      </c>
      <c r="N350" s="186" t="s">
        <v>175</v>
      </c>
      <c r="O350" s="35"/>
      <c r="P350" s="187">
        <f>O350*H350</f>
        <v>0</v>
      </c>
      <c r="Q350" s="187">
        <v>1.3682813</v>
      </c>
      <c r="R350" s="187">
        <f>Q350*H350</f>
        <v>13.682812999999999</v>
      </c>
      <c r="S350" s="187">
        <v>0</v>
      </c>
      <c r="T350" s="188">
        <f>S350*H350</f>
        <v>0</v>
      </c>
      <c r="AR350" s="17" t="s">
        <v>259</v>
      </c>
      <c r="AT350" s="17" t="s">
        <v>254</v>
      </c>
      <c r="AU350" s="17" t="s">
        <v>211</v>
      </c>
      <c r="AY350" s="17" t="s">
        <v>252</v>
      </c>
      <c r="BE350" s="189">
        <f>IF(N350="základní",J350,0)</f>
        <v>0</v>
      </c>
      <c r="BF350" s="189">
        <f>IF(N350="snížená",J350,0)</f>
        <v>0</v>
      </c>
      <c r="BG350" s="189">
        <f>IF(N350="zákl. přenesená",J350,0)</f>
        <v>0</v>
      </c>
      <c r="BH350" s="189">
        <f>IF(N350="sníž. přenesená",J350,0)</f>
        <v>0</v>
      </c>
      <c r="BI350" s="189">
        <f>IF(N350="nulová",J350,0)</f>
        <v>0</v>
      </c>
      <c r="BJ350" s="17" t="s">
        <v>152</v>
      </c>
      <c r="BK350" s="189">
        <f>ROUND(I350*H350,2)</f>
        <v>0</v>
      </c>
      <c r="BL350" s="17" t="s">
        <v>259</v>
      </c>
      <c r="BM350" s="17" t="s">
        <v>733</v>
      </c>
    </row>
    <row r="351" spans="2:65" s="1" customFormat="1">
      <c r="B351" s="34"/>
      <c r="C351" s="56"/>
      <c r="D351" s="192" t="s">
        <v>261</v>
      </c>
      <c r="E351" s="56"/>
      <c r="F351" s="193" t="s">
        <v>734</v>
      </c>
      <c r="G351" s="56"/>
      <c r="H351" s="56"/>
      <c r="I351" s="148"/>
      <c r="J351" s="56"/>
      <c r="K351" s="56"/>
      <c r="L351" s="54"/>
      <c r="M351" s="71"/>
      <c r="N351" s="35"/>
      <c r="O351" s="35"/>
      <c r="P351" s="35"/>
      <c r="Q351" s="35"/>
      <c r="R351" s="35"/>
      <c r="S351" s="35"/>
      <c r="T351" s="72"/>
      <c r="AT351" s="17" t="s">
        <v>261</v>
      </c>
      <c r="AU351" s="17" t="s">
        <v>211</v>
      </c>
    </row>
    <row r="352" spans="2:65" s="11" customFormat="1">
      <c r="B352" s="194"/>
      <c r="C352" s="195"/>
      <c r="D352" s="190" t="s">
        <v>277</v>
      </c>
      <c r="E352" s="196" t="s">
        <v>151</v>
      </c>
      <c r="F352" s="197" t="s">
        <v>719</v>
      </c>
      <c r="G352" s="195"/>
      <c r="H352" s="198">
        <v>10</v>
      </c>
      <c r="I352" s="199"/>
      <c r="J352" s="195"/>
      <c r="K352" s="195"/>
      <c r="L352" s="200"/>
      <c r="M352" s="201"/>
      <c r="N352" s="202"/>
      <c r="O352" s="202"/>
      <c r="P352" s="202"/>
      <c r="Q352" s="202"/>
      <c r="R352" s="202"/>
      <c r="S352" s="202"/>
      <c r="T352" s="203"/>
      <c r="AT352" s="204" t="s">
        <v>277</v>
      </c>
      <c r="AU352" s="204" t="s">
        <v>211</v>
      </c>
      <c r="AV352" s="11" t="s">
        <v>211</v>
      </c>
      <c r="AW352" s="11" t="s">
        <v>167</v>
      </c>
      <c r="AX352" s="11" t="s">
        <v>152</v>
      </c>
      <c r="AY352" s="204" t="s">
        <v>252</v>
      </c>
    </row>
    <row r="353" spans="2:65" s="1" customFormat="1" ht="22.5" customHeight="1">
      <c r="B353" s="34"/>
      <c r="C353" s="230" t="s">
        <v>735</v>
      </c>
      <c r="D353" s="230" t="s">
        <v>388</v>
      </c>
      <c r="E353" s="231" t="s">
        <v>736</v>
      </c>
      <c r="F353" s="232" t="s">
        <v>737</v>
      </c>
      <c r="G353" s="233" t="s">
        <v>603</v>
      </c>
      <c r="H353" s="234">
        <v>2</v>
      </c>
      <c r="I353" s="235"/>
      <c r="J353" s="236">
        <f>ROUND(I353*H353,2)</f>
        <v>0</v>
      </c>
      <c r="K353" s="232" t="s">
        <v>151</v>
      </c>
      <c r="L353" s="237"/>
      <c r="M353" s="238" t="s">
        <v>151</v>
      </c>
      <c r="N353" s="239" t="s">
        <v>175</v>
      </c>
      <c r="O353" s="35"/>
      <c r="P353" s="187">
        <f>O353*H353</f>
        <v>0</v>
      </c>
      <c r="Q353" s="187">
        <v>1.786</v>
      </c>
      <c r="R353" s="187">
        <f>Q353*H353</f>
        <v>3.5720000000000001</v>
      </c>
      <c r="S353" s="187">
        <v>0</v>
      </c>
      <c r="T353" s="188">
        <f>S353*H353</f>
        <v>0</v>
      </c>
      <c r="AR353" s="17" t="s">
        <v>297</v>
      </c>
      <c r="AT353" s="17" t="s">
        <v>388</v>
      </c>
      <c r="AU353" s="17" t="s">
        <v>211</v>
      </c>
      <c r="AY353" s="17" t="s">
        <v>252</v>
      </c>
      <c r="BE353" s="189">
        <f>IF(N353="základní",J353,0)</f>
        <v>0</v>
      </c>
      <c r="BF353" s="189">
        <f>IF(N353="snížená",J353,0)</f>
        <v>0</v>
      </c>
      <c r="BG353" s="189">
        <f>IF(N353="zákl. přenesená",J353,0)</f>
        <v>0</v>
      </c>
      <c r="BH353" s="189">
        <f>IF(N353="sníž. přenesená",J353,0)</f>
        <v>0</v>
      </c>
      <c r="BI353" s="189">
        <f>IF(N353="nulová",J353,0)</f>
        <v>0</v>
      </c>
      <c r="BJ353" s="17" t="s">
        <v>152</v>
      </c>
      <c r="BK353" s="189">
        <f>ROUND(I353*H353,2)</f>
        <v>0</v>
      </c>
      <c r="BL353" s="17" t="s">
        <v>259</v>
      </c>
      <c r="BM353" s="17" t="s">
        <v>738</v>
      </c>
    </row>
    <row r="354" spans="2:65" s="1" customFormat="1">
      <c r="B354" s="34"/>
      <c r="C354" s="56"/>
      <c r="D354" s="192" t="s">
        <v>261</v>
      </c>
      <c r="E354" s="56"/>
      <c r="F354" s="193" t="s">
        <v>737</v>
      </c>
      <c r="G354" s="56"/>
      <c r="H354" s="56"/>
      <c r="I354" s="148"/>
      <c r="J354" s="56"/>
      <c r="K354" s="56"/>
      <c r="L354" s="54"/>
      <c r="M354" s="71"/>
      <c r="N354" s="35"/>
      <c r="O354" s="35"/>
      <c r="P354" s="35"/>
      <c r="Q354" s="35"/>
      <c r="R354" s="35"/>
      <c r="S354" s="35"/>
      <c r="T354" s="72"/>
      <c r="AT354" s="17" t="s">
        <v>261</v>
      </c>
      <c r="AU354" s="17" t="s">
        <v>211</v>
      </c>
    </row>
    <row r="355" spans="2:65" s="11" customFormat="1">
      <c r="B355" s="194"/>
      <c r="C355" s="195"/>
      <c r="D355" s="190" t="s">
        <v>277</v>
      </c>
      <c r="E355" s="196" t="s">
        <v>151</v>
      </c>
      <c r="F355" s="197" t="s">
        <v>211</v>
      </c>
      <c r="G355" s="195"/>
      <c r="H355" s="198">
        <v>2</v>
      </c>
      <c r="I355" s="199"/>
      <c r="J355" s="195"/>
      <c r="K355" s="195"/>
      <c r="L355" s="200"/>
      <c r="M355" s="201"/>
      <c r="N355" s="202"/>
      <c r="O355" s="202"/>
      <c r="P355" s="202"/>
      <c r="Q355" s="202"/>
      <c r="R355" s="202"/>
      <c r="S355" s="202"/>
      <c r="T355" s="203"/>
      <c r="AT355" s="204" t="s">
        <v>277</v>
      </c>
      <c r="AU355" s="204" t="s">
        <v>211</v>
      </c>
      <c r="AV355" s="11" t="s">
        <v>211</v>
      </c>
      <c r="AW355" s="11" t="s">
        <v>167</v>
      </c>
      <c r="AX355" s="11" t="s">
        <v>204</v>
      </c>
      <c r="AY355" s="204" t="s">
        <v>252</v>
      </c>
    </row>
    <row r="356" spans="2:65" s="1" customFormat="1" ht="31.5" customHeight="1">
      <c r="B356" s="34"/>
      <c r="C356" s="230" t="s">
        <v>739</v>
      </c>
      <c r="D356" s="230" t="s">
        <v>388</v>
      </c>
      <c r="E356" s="231" t="s">
        <v>740</v>
      </c>
      <c r="F356" s="232" t="s">
        <v>741</v>
      </c>
      <c r="G356" s="233" t="s">
        <v>603</v>
      </c>
      <c r="H356" s="234">
        <v>3</v>
      </c>
      <c r="I356" s="235"/>
      <c r="J356" s="236">
        <f>ROUND(I356*H356,2)</f>
        <v>0</v>
      </c>
      <c r="K356" s="232" t="s">
        <v>258</v>
      </c>
      <c r="L356" s="237"/>
      <c r="M356" s="238" t="s">
        <v>151</v>
      </c>
      <c r="N356" s="239" t="s">
        <v>175</v>
      </c>
      <c r="O356" s="35"/>
      <c r="P356" s="187">
        <f>O356*H356</f>
        <v>0</v>
      </c>
      <c r="Q356" s="187">
        <v>2.4500000000000002</v>
      </c>
      <c r="R356" s="187">
        <f>Q356*H356</f>
        <v>7.3500000000000005</v>
      </c>
      <c r="S356" s="187">
        <v>0</v>
      </c>
      <c r="T356" s="188">
        <f>S356*H356</f>
        <v>0</v>
      </c>
      <c r="AR356" s="17" t="s">
        <v>297</v>
      </c>
      <c r="AT356" s="17" t="s">
        <v>388</v>
      </c>
      <c r="AU356" s="17" t="s">
        <v>211</v>
      </c>
      <c r="AY356" s="17" t="s">
        <v>252</v>
      </c>
      <c r="BE356" s="189">
        <f>IF(N356="základní",J356,0)</f>
        <v>0</v>
      </c>
      <c r="BF356" s="189">
        <f>IF(N356="snížená",J356,0)</f>
        <v>0</v>
      </c>
      <c r="BG356" s="189">
        <f>IF(N356="zákl. přenesená",J356,0)</f>
        <v>0</v>
      </c>
      <c r="BH356" s="189">
        <f>IF(N356="sníž. přenesená",J356,0)</f>
        <v>0</v>
      </c>
      <c r="BI356" s="189">
        <f>IF(N356="nulová",J356,0)</f>
        <v>0</v>
      </c>
      <c r="BJ356" s="17" t="s">
        <v>152</v>
      </c>
      <c r="BK356" s="189">
        <f>ROUND(I356*H356,2)</f>
        <v>0</v>
      </c>
      <c r="BL356" s="17" t="s">
        <v>259</v>
      </c>
      <c r="BM356" s="17" t="s">
        <v>742</v>
      </c>
    </row>
    <row r="357" spans="2:65" s="1" customFormat="1" ht="27">
      <c r="B357" s="34"/>
      <c r="C357" s="56"/>
      <c r="D357" s="192" t="s">
        <v>261</v>
      </c>
      <c r="E357" s="56"/>
      <c r="F357" s="193" t="s">
        <v>743</v>
      </c>
      <c r="G357" s="56"/>
      <c r="H357" s="56"/>
      <c r="I357" s="148"/>
      <c r="J357" s="56"/>
      <c r="K357" s="56"/>
      <c r="L357" s="54"/>
      <c r="M357" s="71"/>
      <c r="N357" s="35"/>
      <c r="O357" s="35"/>
      <c r="P357" s="35"/>
      <c r="Q357" s="35"/>
      <c r="R357" s="35"/>
      <c r="S357" s="35"/>
      <c r="T357" s="72"/>
      <c r="AT357" s="17" t="s">
        <v>261</v>
      </c>
      <c r="AU357" s="17" t="s">
        <v>211</v>
      </c>
    </row>
    <row r="358" spans="2:65" s="11" customFormat="1">
      <c r="B358" s="194"/>
      <c r="C358" s="195"/>
      <c r="D358" s="190" t="s">
        <v>277</v>
      </c>
      <c r="E358" s="196" t="s">
        <v>151</v>
      </c>
      <c r="F358" s="197" t="s">
        <v>267</v>
      </c>
      <c r="G358" s="195"/>
      <c r="H358" s="198">
        <v>3</v>
      </c>
      <c r="I358" s="199"/>
      <c r="J358" s="195"/>
      <c r="K358" s="195"/>
      <c r="L358" s="200"/>
      <c r="M358" s="201"/>
      <c r="N358" s="202"/>
      <c r="O358" s="202"/>
      <c r="P358" s="202"/>
      <c r="Q358" s="202"/>
      <c r="R358" s="202"/>
      <c r="S358" s="202"/>
      <c r="T358" s="203"/>
      <c r="AT358" s="204" t="s">
        <v>277</v>
      </c>
      <c r="AU358" s="204" t="s">
        <v>211</v>
      </c>
      <c r="AV358" s="11" t="s">
        <v>211</v>
      </c>
      <c r="AW358" s="11" t="s">
        <v>167</v>
      </c>
      <c r="AX358" s="11" t="s">
        <v>204</v>
      </c>
      <c r="AY358" s="204" t="s">
        <v>252</v>
      </c>
    </row>
    <row r="359" spans="2:65" s="1" customFormat="1" ht="22.5" customHeight="1">
      <c r="B359" s="34"/>
      <c r="C359" s="178" t="s">
        <v>744</v>
      </c>
      <c r="D359" s="178" t="s">
        <v>254</v>
      </c>
      <c r="E359" s="179" t="s">
        <v>745</v>
      </c>
      <c r="F359" s="180" t="s">
        <v>746</v>
      </c>
      <c r="G359" s="181" t="s">
        <v>611</v>
      </c>
      <c r="H359" s="182">
        <v>32.700000000000003</v>
      </c>
      <c r="I359" s="183"/>
      <c r="J359" s="184">
        <f>ROUND(I359*H359,2)</f>
        <v>0</v>
      </c>
      <c r="K359" s="180" t="s">
        <v>258</v>
      </c>
      <c r="L359" s="54"/>
      <c r="M359" s="185" t="s">
        <v>151</v>
      </c>
      <c r="N359" s="186" t="s">
        <v>175</v>
      </c>
      <c r="O359" s="35"/>
      <c r="P359" s="187">
        <f>O359*H359</f>
        <v>0</v>
      </c>
      <c r="Q359" s="187">
        <v>2.2041864000000002</v>
      </c>
      <c r="R359" s="187">
        <f>Q359*H359</f>
        <v>72.076895280000016</v>
      </c>
      <c r="S359" s="187">
        <v>0</v>
      </c>
      <c r="T359" s="188">
        <f>S359*H359</f>
        <v>0</v>
      </c>
      <c r="AR359" s="17" t="s">
        <v>259</v>
      </c>
      <c r="AT359" s="17" t="s">
        <v>254</v>
      </c>
      <c r="AU359" s="17" t="s">
        <v>211</v>
      </c>
      <c r="AY359" s="17" t="s">
        <v>252</v>
      </c>
      <c r="BE359" s="189">
        <f>IF(N359="základní",J359,0)</f>
        <v>0</v>
      </c>
      <c r="BF359" s="189">
        <f>IF(N359="snížená",J359,0)</f>
        <v>0</v>
      </c>
      <c r="BG359" s="189">
        <f>IF(N359="zákl. přenesená",J359,0)</f>
        <v>0</v>
      </c>
      <c r="BH359" s="189">
        <f>IF(N359="sníž. přenesená",J359,0)</f>
        <v>0</v>
      </c>
      <c r="BI359" s="189">
        <f>IF(N359="nulová",J359,0)</f>
        <v>0</v>
      </c>
      <c r="BJ359" s="17" t="s">
        <v>152</v>
      </c>
      <c r="BK359" s="189">
        <f>ROUND(I359*H359,2)</f>
        <v>0</v>
      </c>
      <c r="BL359" s="17" t="s">
        <v>259</v>
      </c>
      <c r="BM359" s="17" t="s">
        <v>747</v>
      </c>
    </row>
    <row r="360" spans="2:65" s="1" customFormat="1">
      <c r="B360" s="34"/>
      <c r="C360" s="56"/>
      <c r="D360" s="192" t="s">
        <v>261</v>
      </c>
      <c r="E360" s="56"/>
      <c r="F360" s="193" t="s">
        <v>748</v>
      </c>
      <c r="G360" s="56"/>
      <c r="H360" s="56"/>
      <c r="I360" s="148"/>
      <c r="J360" s="56"/>
      <c r="K360" s="56"/>
      <c r="L360" s="54"/>
      <c r="M360" s="71"/>
      <c r="N360" s="35"/>
      <c r="O360" s="35"/>
      <c r="P360" s="35"/>
      <c r="Q360" s="35"/>
      <c r="R360" s="35"/>
      <c r="S360" s="35"/>
      <c r="T360" s="72"/>
      <c r="AT360" s="17" t="s">
        <v>261</v>
      </c>
      <c r="AU360" s="17" t="s">
        <v>211</v>
      </c>
    </row>
    <row r="361" spans="2:65" s="11" customFormat="1">
      <c r="B361" s="194"/>
      <c r="C361" s="195"/>
      <c r="D361" s="190" t="s">
        <v>277</v>
      </c>
      <c r="E361" s="196" t="s">
        <v>151</v>
      </c>
      <c r="F361" s="197" t="s">
        <v>749</v>
      </c>
      <c r="G361" s="195"/>
      <c r="H361" s="198">
        <v>32.700000000000003</v>
      </c>
      <c r="I361" s="199"/>
      <c r="J361" s="195"/>
      <c r="K361" s="195"/>
      <c r="L361" s="200"/>
      <c r="M361" s="201"/>
      <c r="N361" s="202"/>
      <c r="O361" s="202"/>
      <c r="P361" s="202"/>
      <c r="Q361" s="202"/>
      <c r="R361" s="202"/>
      <c r="S361" s="202"/>
      <c r="T361" s="203"/>
      <c r="AT361" s="204" t="s">
        <v>277</v>
      </c>
      <c r="AU361" s="204" t="s">
        <v>211</v>
      </c>
      <c r="AV361" s="11" t="s">
        <v>211</v>
      </c>
      <c r="AW361" s="11" t="s">
        <v>167</v>
      </c>
      <c r="AX361" s="11" t="s">
        <v>204</v>
      </c>
      <c r="AY361" s="204" t="s">
        <v>252</v>
      </c>
    </row>
    <row r="362" spans="2:65" s="1" customFormat="1" ht="22.5" customHeight="1">
      <c r="B362" s="34"/>
      <c r="C362" s="230" t="s">
        <v>750</v>
      </c>
      <c r="D362" s="230" t="s">
        <v>388</v>
      </c>
      <c r="E362" s="231" t="s">
        <v>751</v>
      </c>
      <c r="F362" s="232" t="s">
        <v>752</v>
      </c>
      <c r="G362" s="233" t="s">
        <v>603</v>
      </c>
      <c r="H362" s="234">
        <v>4</v>
      </c>
      <c r="I362" s="235"/>
      <c r="J362" s="236">
        <f>ROUND(I362*H362,2)</f>
        <v>0</v>
      </c>
      <c r="K362" s="232" t="s">
        <v>151</v>
      </c>
      <c r="L362" s="237"/>
      <c r="M362" s="238" t="s">
        <v>151</v>
      </c>
      <c r="N362" s="239" t="s">
        <v>175</v>
      </c>
      <c r="O362" s="35"/>
      <c r="P362" s="187">
        <f>O362*H362</f>
        <v>0</v>
      </c>
      <c r="Q362" s="187">
        <v>3.46</v>
      </c>
      <c r="R362" s="187">
        <f>Q362*H362</f>
        <v>13.84</v>
      </c>
      <c r="S362" s="187">
        <v>0</v>
      </c>
      <c r="T362" s="188">
        <f>S362*H362</f>
        <v>0</v>
      </c>
      <c r="AR362" s="17" t="s">
        <v>297</v>
      </c>
      <c r="AT362" s="17" t="s">
        <v>388</v>
      </c>
      <c r="AU362" s="17" t="s">
        <v>211</v>
      </c>
      <c r="AY362" s="17" t="s">
        <v>252</v>
      </c>
      <c r="BE362" s="189">
        <f>IF(N362="základní",J362,0)</f>
        <v>0</v>
      </c>
      <c r="BF362" s="189">
        <f>IF(N362="snížená",J362,0)</f>
        <v>0</v>
      </c>
      <c r="BG362" s="189">
        <f>IF(N362="zákl. přenesená",J362,0)</f>
        <v>0</v>
      </c>
      <c r="BH362" s="189">
        <f>IF(N362="sníž. přenesená",J362,0)</f>
        <v>0</v>
      </c>
      <c r="BI362" s="189">
        <f>IF(N362="nulová",J362,0)</f>
        <v>0</v>
      </c>
      <c r="BJ362" s="17" t="s">
        <v>152</v>
      </c>
      <c r="BK362" s="189">
        <f>ROUND(I362*H362,2)</f>
        <v>0</v>
      </c>
      <c r="BL362" s="17" t="s">
        <v>259</v>
      </c>
      <c r="BM362" s="17" t="s">
        <v>753</v>
      </c>
    </row>
    <row r="363" spans="2:65" s="1" customFormat="1" ht="27">
      <c r="B363" s="34"/>
      <c r="C363" s="56"/>
      <c r="D363" s="192" t="s">
        <v>261</v>
      </c>
      <c r="E363" s="56"/>
      <c r="F363" s="193" t="s">
        <v>754</v>
      </c>
      <c r="G363" s="56"/>
      <c r="H363" s="56"/>
      <c r="I363" s="148"/>
      <c r="J363" s="56"/>
      <c r="K363" s="56"/>
      <c r="L363" s="54"/>
      <c r="M363" s="71"/>
      <c r="N363" s="35"/>
      <c r="O363" s="35"/>
      <c r="P363" s="35"/>
      <c r="Q363" s="35"/>
      <c r="R363" s="35"/>
      <c r="S363" s="35"/>
      <c r="T363" s="72"/>
      <c r="AT363" s="17" t="s">
        <v>261</v>
      </c>
      <c r="AU363" s="17" t="s">
        <v>211</v>
      </c>
    </row>
    <row r="364" spans="2:65" s="11" customFormat="1">
      <c r="B364" s="194"/>
      <c r="C364" s="195"/>
      <c r="D364" s="190" t="s">
        <v>277</v>
      </c>
      <c r="E364" s="196" t="s">
        <v>151</v>
      </c>
      <c r="F364" s="197" t="s">
        <v>682</v>
      </c>
      <c r="G364" s="195"/>
      <c r="H364" s="198">
        <v>4</v>
      </c>
      <c r="I364" s="199"/>
      <c r="J364" s="195"/>
      <c r="K364" s="195"/>
      <c r="L364" s="200"/>
      <c r="M364" s="201"/>
      <c r="N364" s="202"/>
      <c r="O364" s="202"/>
      <c r="P364" s="202"/>
      <c r="Q364" s="202"/>
      <c r="R364" s="202"/>
      <c r="S364" s="202"/>
      <c r="T364" s="203"/>
      <c r="AT364" s="204" t="s">
        <v>277</v>
      </c>
      <c r="AU364" s="204" t="s">
        <v>211</v>
      </c>
      <c r="AV364" s="11" t="s">
        <v>211</v>
      </c>
      <c r="AW364" s="11" t="s">
        <v>167</v>
      </c>
      <c r="AX364" s="11" t="s">
        <v>204</v>
      </c>
      <c r="AY364" s="204" t="s">
        <v>252</v>
      </c>
    </row>
    <row r="365" spans="2:65" s="1" customFormat="1" ht="31.5" customHeight="1">
      <c r="B365" s="34"/>
      <c r="C365" s="230" t="s">
        <v>755</v>
      </c>
      <c r="D365" s="230" t="s">
        <v>388</v>
      </c>
      <c r="E365" s="231" t="s">
        <v>756</v>
      </c>
      <c r="F365" s="232" t="s">
        <v>757</v>
      </c>
      <c r="G365" s="233" t="s">
        <v>603</v>
      </c>
      <c r="H365" s="234">
        <v>11</v>
      </c>
      <c r="I365" s="235"/>
      <c r="J365" s="236">
        <f>ROUND(I365*H365,2)</f>
        <v>0</v>
      </c>
      <c r="K365" s="232" t="s">
        <v>258</v>
      </c>
      <c r="L365" s="237"/>
      <c r="M365" s="238" t="s">
        <v>151</v>
      </c>
      <c r="N365" s="239" t="s">
        <v>175</v>
      </c>
      <c r="O365" s="35"/>
      <c r="P365" s="187">
        <f>O365*H365</f>
        <v>0</v>
      </c>
      <c r="Q365" s="187">
        <v>3.46</v>
      </c>
      <c r="R365" s="187">
        <f>Q365*H365</f>
        <v>38.06</v>
      </c>
      <c r="S365" s="187">
        <v>0</v>
      </c>
      <c r="T365" s="188">
        <f>S365*H365</f>
        <v>0</v>
      </c>
      <c r="AR365" s="17" t="s">
        <v>297</v>
      </c>
      <c r="AT365" s="17" t="s">
        <v>388</v>
      </c>
      <c r="AU365" s="17" t="s">
        <v>211</v>
      </c>
      <c r="AY365" s="17" t="s">
        <v>252</v>
      </c>
      <c r="BE365" s="189">
        <f>IF(N365="základní",J365,0)</f>
        <v>0</v>
      </c>
      <c r="BF365" s="189">
        <f>IF(N365="snížená",J365,0)</f>
        <v>0</v>
      </c>
      <c r="BG365" s="189">
        <f>IF(N365="zákl. přenesená",J365,0)</f>
        <v>0</v>
      </c>
      <c r="BH365" s="189">
        <f>IF(N365="sníž. přenesená",J365,0)</f>
        <v>0</v>
      </c>
      <c r="BI365" s="189">
        <f>IF(N365="nulová",J365,0)</f>
        <v>0</v>
      </c>
      <c r="BJ365" s="17" t="s">
        <v>152</v>
      </c>
      <c r="BK365" s="189">
        <f>ROUND(I365*H365,2)</f>
        <v>0</v>
      </c>
      <c r="BL365" s="17" t="s">
        <v>259</v>
      </c>
      <c r="BM365" s="17" t="s">
        <v>758</v>
      </c>
    </row>
    <row r="366" spans="2:65" s="1" customFormat="1" ht="27">
      <c r="B366" s="34"/>
      <c r="C366" s="56"/>
      <c r="D366" s="190" t="s">
        <v>261</v>
      </c>
      <c r="E366" s="56"/>
      <c r="F366" s="191" t="s">
        <v>759</v>
      </c>
      <c r="G366" s="56"/>
      <c r="H366" s="56"/>
      <c r="I366" s="148"/>
      <c r="J366" s="56"/>
      <c r="K366" s="56"/>
      <c r="L366" s="54"/>
      <c r="M366" s="71"/>
      <c r="N366" s="35"/>
      <c r="O366" s="35"/>
      <c r="P366" s="35"/>
      <c r="Q366" s="35"/>
      <c r="R366" s="35"/>
      <c r="S366" s="35"/>
      <c r="T366" s="72"/>
      <c r="AT366" s="17" t="s">
        <v>261</v>
      </c>
      <c r="AU366" s="17" t="s">
        <v>211</v>
      </c>
    </row>
    <row r="367" spans="2:65" s="1" customFormat="1" ht="22.5" customHeight="1">
      <c r="B367" s="34"/>
      <c r="C367" s="178" t="s">
        <v>760</v>
      </c>
      <c r="D367" s="178" t="s">
        <v>254</v>
      </c>
      <c r="E367" s="179" t="s">
        <v>761</v>
      </c>
      <c r="F367" s="180" t="s">
        <v>762</v>
      </c>
      <c r="G367" s="181" t="s">
        <v>611</v>
      </c>
      <c r="H367" s="182">
        <v>20</v>
      </c>
      <c r="I367" s="183"/>
      <c r="J367" s="184">
        <f>ROUND(I367*H367,2)</f>
        <v>0</v>
      </c>
      <c r="K367" s="180" t="s">
        <v>258</v>
      </c>
      <c r="L367" s="54"/>
      <c r="M367" s="185" t="s">
        <v>151</v>
      </c>
      <c r="N367" s="186" t="s">
        <v>175</v>
      </c>
      <c r="O367" s="35"/>
      <c r="P367" s="187">
        <f>O367*H367</f>
        <v>0</v>
      </c>
      <c r="Q367" s="187">
        <v>4.3794108999999999</v>
      </c>
      <c r="R367" s="187">
        <f>Q367*H367</f>
        <v>87.588217999999998</v>
      </c>
      <c r="S367" s="187">
        <v>0</v>
      </c>
      <c r="T367" s="188">
        <f>S367*H367</f>
        <v>0</v>
      </c>
      <c r="AR367" s="17" t="s">
        <v>259</v>
      </c>
      <c r="AT367" s="17" t="s">
        <v>254</v>
      </c>
      <c r="AU367" s="17" t="s">
        <v>211</v>
      </c>
      <c r="AY367" s="17" t="s">
        <v>252</v>
      </c>
      <c r="BE367" s="189">
        <f>IF(N367="základní",J367,0)</f>
        <v>0</v>
      </c>
      <c r="BF367" s="189">
        <f>IF(N367="snížená",J367,0)</f>
        <v>0</v>
      </c>
      <c r="BG367" s="189">
        <f>IF(N367="zákl. přenesená",J367,0)</f>
        <v>0</v>
      </c>
      <c r="BH367" s="189">
        <f>IF(N367="sníž. přenesená",J367,0)</f>
        <v>0</v>
      </c>
      <c r="BI367" s="189">
        <f>IF(N367="nulová",J367,0)</f>
        <v>0</v>
      </c>
      <c r="BJ367" s="17" t="s">
        <v>152</v>
      </c>
      <c r="BK367" s="189">
        <f>ROUND(I367*H367,2)</f>
        <v>0</v>
      </c>
      <c r="BL367" s="17" t="s">
        <v>259</v>
      </c>
      <c r="BM367" s="17" t="s">
        <v>763</v>
      </c>
    </row>
    <row r="368" spans="2:65" s="1" customFormat="1">
      <c r="B368" s="34"/>
      <c r="C368" s="56"/>
      <c r="D368" s="190" t="s">
        <v>261</v>
      </c>
      <c r="E368" s="56"/>
      <c r="F368" s="191" t="s">
        <v>764</v>
      </c>
      <c r="G368" s="56"/>
      <c r="H368" s="56"/>
      <c r="I368" s="148"/>
      <c r="J368" s="56"/>
      <c r="K368" s="56"/>
      <c r="L368" s="54"/>
      <c r="M368" s="71"/>
      <c r="N368" s="35"/>
      <c r="O368" s="35"/>
      <c r="P368" s="35"/>
      <c r="Q368" s="35"/>
      <c r="R368" s="35"/>
      <c r="S368" s="35"/>
      <c r="T368" s="72"/>
      <c r="AT368" s="17" t="s">
        <v>261</v>
      </c>
      <c r="AU368" s="17" t="s">
        <v>211</v>
      </c>
    </row>
    <row r="369" spans="2:65" s="1" customFormat="1" ht="22.5" customHeight="1">
      <c r="B369" s="34"/>
      <c r="C369" s="230" t="s">
        <v>765</v>
      </c>
      <c r="D369" s="230" t="s">
        <v>388</v>
      </c>
      <c r="E369" s="231" t="s">
        <v>766</v>
      </c>
      <c r="F369" s="232" t="s">
        <v>767</v>
      </c>
      <c r="G369" s="233" t="s">
        <v>603</v>
      </c>
      <c r="H369" s="234">
        <v>10</v>
      </c>
      <c r="I369" s="235"/>
      <c r="J369" s="236">
        <f>ROUND(I369*H369,2)</f>
        <v>0</v>
      </c>
      <c r="K369" s="232" t="s">
        <v>151</v>
      </c>
      <c r="L369" s="237"/>
      <c r="M369" s="238" t="s">
        <v>151</v>
      </c>
      <c r="N369" s="239" t="s">
        <v>175</v>
      </c>
      <c r="O369" s="35"/>
      <c r="P369" s="187">
        <f>O369*H369</f>
        <v>0</v>
      </c>
      <c r="Q369" s="187">
        <v>6.2</v>
      </c>
      <c r="R369" s="187">
        <f>Q369*H369</f>
        <v>62</v>
      </c>
      <c r="S369" s="187">
        <v>0</v>
      </c>
      <c r="T369" s="188">
        <f>S369*H369</f>
        <v>0</v>
      </c>
      <c r="AR369" s="17" t="s">
        <v>297</v>
      </c>
      <c r="AT369" s="17" t="s">
        <v>388</v>
      </c>
      <c r="AU369" s="17" t="s">
        <v>211</v>
      </c>
      <c r="AY369" s="17" t="s">
        <v>252</v>
      </c>
      <c r="BE369" s="189">
        <f>IF(N369="základní",J369,0)</f>
        <v>0</v>
      </c>
      <c r="BF369" s="189">
        <f>IF(N369="snížená",J369,0)</f>
        <v>0</v>
      </c>
      <c r="BG369" s="189">
        <f>IF(N369="zákl. přenesená",J369,0)</f>
        <v>0</v>
      </c>
      <c r="BH369" s="189">
        <f>IF(N369="sníž. přenesená",J369,0)</f>
        <v>0</v>
      </c>
      <c r="BI369" s="189">
        <f>IF(N369="nulová",J369,0)</f>
        <v>0</v>
      </c>
      <c r="BJ369" s="17" t="s">
        <v>152</v>
      </c>
      <c r="BK369" s="189">
        <f>ROUND(I369*H369,2)</f>
        <v>0</v>
      </c>
      <c r="BL369" s="17" t="s">
        <v>259</v>
      </c>
      <c r="BM369" s="17" t="s">
        <v>768</v>
      </c>
    </row>
    <row r="370" spans="2:65" s="1" customFormat="1">
      <c r="B370" s="34"/>
      <c r="C370" s="56"/>
      <c r="D370" s="190" t="s">
        <v>261</v>
      </c>
      <c r="E370" s="56"/>
      <c r="F370" s="191" t="s">
        <v>769</v>
      </c>
      <c r="G370" s="56"/>
      <c r="H370" s="56"/>
      <c r="I370" s="148"/>
      <c r="J370" s="56"/>
      <c r="K370" s="56"/>
      <c r="L370" s="54"/>
      <c r="M370" s="71"/>
      <c r="N370" s="35"/>
      <c r="O370" s="35"/>
      <c r="P370" s="35"/>
      <c r="Q370" s="35"/>
      <c r="R370" s="35"/>
      <c r="S370" s="35"/>
      <c r="T370" s="72"/>
      <c r="AT370" s="17" t="s">
        <v>261</v>
      </c>
      <c r="AU370" s="17" t="s">
        <v>211</v>
      </c>
    </row>
    <row r="371" spans="2:65" s="1" customFormat="1" ht="22.5" customHeight="1">
      <c r="B371" s="34"/>
      <c r="C371" s="178" t="s">
        <v>770</v>
      </c>
      <c r="D371" s="178" t="s">
        <v>254</v>
      </c>
      <c r="E371" s="179" t="s">
        <v>771</v>
      </c>
      <c r="F371" s="180" t="s">
        <v>772</v>
      </c>
      <c r="G371" s="181" t="s">
        <v>270</v>
      </c>
      <c r="H371" s="182">
        <v>40.084000000000003</v>
      </c>
      <c r="I371" s="183"/>
      <c r="J371" s="184">
        <f>ROUND(I371*H371,2)</f>
        <v>0</v>
      </c>
      <c r="K371" s="180" t="s">
        <v>258</v>
      </c>
      <c r="L371" s="54"/>
      <c r="M371" s="185" t="s">
        <v>151</v>
      </c>
      <c r="N371" s="186" t="s">
        <v>175</v>
      </c>
      <c r="O371" s="35"/>
      <c r="P371" s="187">
        <f>O371*H371</f>
        <v>0</v>
      </c>
      <c r="Q371" s="187">
        <v>2.46367</v>
      </c>
      <c r="R371" s="187">
        <f>Q371*H371</f>
        <v>98.753748280000011</v>
      </c>
      <c r="S371" s="187">
        <v>0</v>
      </c>
      <c r="T371" s="188">
        <f>S371*H371</f>
        <v>0</v>
      </c>
      <c r="AR371" s="17" t="s">
        <v>259</v>
      </c>
      <c r="AT371" s="17" t="s">
        <v>254</v>
      </c>
      <c r="AU371" s="17" t="s">
        <v>211</v>
      </c>
      <c r="AY371" s="17" t="s">
        <v>252</v>
      </c>
      <c r="BE371" s="189">
        <f>IF(N371="základní",J371,0)</f>
        <v>0</v>
      </c>
      <c r="BF371" s="189">
        <f>IF(N371="snížená",J371,0)</f>
        <v>0</v>
      </c>
      <c r="BG371" s="189">
        <f>IF(N371="zákl. přenesená",J371,0)</f>
        <v>0</v>
      </c>
      <c r="BH371" s="189">
        <f>IF(N371="sníž. přenesená",J371,0)</f>
        <v>0</v>
      </c>
      <c r="BI371" s="189">
        <f>IF(N371="nulová",J371,0)</f>
        <v>0</v>
      </c>
      <c r="BJ371" s="17" t="s">
        <v>152</v>
      </c>
      <c r="BK371" s="189">
        <f>ROUND(I371*H371,2)</f>
        <v>0</v>
      </c>
      <c r="BL371" s="17" t="s">
        <v>259</v>
      </c>
      <c r="BM371" s="17" t="s">
        <v>773</v>
      </c>
    </row>
    <row r="372" spans="2:65" s="1" customFormat="1">
      <c r="B372" s="34"/>
      <c r="C372" s="56"/>
      <c r="D372" s="190" t="s">
        <v>261</v>
      </c>
      <c r="E372" s="56"/>
      <c r="F372" s="191" t="s">
        <v>774</v>
      </c>
      <c r="G372" s="56"/>
      <c r="H372" s="56"/>
      <c r="I372" s="148"/>
      <c r="J372" s="56"/>
      <c r="K372" s="56"/>
      <c r="L372" s="54"/>
      <c r="M372" s="71"/>
      <c r="N372" s="35"/>
      <c r="O372" s="35"/>
      <c r="P372" s="35"/>
      <c r="Q372" s="35"/>
      <c r="R372" s="35"/>
      <c r="S372" s="35"/>
      <c r="T372" s="72"/>
      <c r="AT372" s="17" t="s">
        <v>261</v>
      </c>
      <c r="AU372" s="17" t="s">
        <v>211</v>
      </c>
    </row>
    <row r="373" spans="2:65" s="1" customFormat="1" ht="22.5" customHeight="1">
      <c r="B373" s="34"/>
      <c r="C373" s="178" t="s">
        <v>775</v>
      </c>
      <c r="D373" s="178" t="s">
        <v>254</v>
      </c>
      <c r="E373" s="179" t="s">
        <v>771</v>
      </c>
      <c r="F373" s="180" t="s">
        <v>772</v>
      </c>
      <c r="G373" s="181" t="s">
        <v>270</v>
      </c>
      <c r="H373" s="182">
        <v>26</v>
      </c>
      <c r="I373" s="183"/>
      <c r="J373" s="184">
        <f>ROUND(I373*H373,2)</f>
        <v>0</v>
      </c>
      <c r="K373" s="180" t="s">
        <v>258</v>
      </c>
      <c r="L373" s="54"/>
      <c r="M373" s="185" t="s">
        <v>151</v>
      </c>
      <c r="N373" s="186" t="s">
        <v>175</v>
      </c>
      <c r="O373" s="35"/>
      <c r="P373" s="187">
        <f>O373*H373</f>
        <v>0</v>
      </c>
      <c r="Q373" s="187">
        <v>2.46367</v>
      </c>
      <c r="R373" s="187">
        <f>Q373*H373</f>
        <v>64.055419999999998</v>
      </c>
      <c r="S373" s="187">
        <v>0</v>
      </c>
      <c r="T373" s="188">
        <f>S373*H373</f>
        <v>0</v>
      </c>
      <c r="AR373" s="17" t="s">
        <v>259</v>
      </c>
      <c r="AT373" s="17" t="s">
        <v>254</v>
      </c>
      <c r="AU373" s="17" t="s">
        <v>211</v>
      </c>
      <c r="AY373" s="17" t="s">
        <v>252</v>
      </c>
      <c r="BE373" s="189">
        <f>IF(N373="základní",J373,0)</f>
        <v>0</v>
      </c>
      <c r="BF373" s="189">
        <f>IF(N373="snížená",J373,0)</f>
        <v>0</v>
      </c>
      <c r="BG373" s="189">
        <f>IF(N373="zákl. přenesená",J373,0)</f>
        <v>0</v>
      </c>
      <c r="BH373" s="189">
        <f>IF(N373="sníž. přenesená",J373,0)</f>
        <v>0</v>
      </c>
      <c r="BI373" s="189">
        <f>IF(N373="nulová",J373,0)</f>
        <v>0</v>
      </c>
      <c r="BJ373" s="17" t="s">
        <v>152</v>
      </c>
      <c r="BK373" s="189">
        <f>ROUND(I373*H373,2)</f>
        <v>0</v>
      </c>
      <c r="BL373" s="17" t="s">
        <v>259</v>
      </c>
      <c r="BM373" s="17" t="s">
        <v>776</v>
      </c>
    </row>
    <row r="374" spans="2:65" s="1" customFormat="1">
      <c r="B374" s="34"/>
      <c r="C374" s="56"/>
      <c r="D374" s="192" t="s">
        <v>261</v>
      </c>
      <c r="E374" s="56"/>
      <c r="F374" s="193" t="s">
        <v>774</v>
      </c>
      <c r="G374" s="56"/>
      <c r="H374" s="56"/>
      <c r="I374" s="148"/>
      <c r="J374" s="56"/>
      <c r="K374" s="56"/>
      <c r="L374" s="54"/>
      <c r="M374" s="71"/>
      <c r="N374" s="35"/>
      <c r="O374" s="35"/>
      <c r="P374" s="35"/>
      <c r="Q374" s="35"/>
      <c r="R374" s="35"/>
      <c r="S374" s="35"/>
      <c r="T374" s="72"/>
      <c r="AT374" s="17" t="s">
        <v>261</v>
      </c>
      <c r="AU374" s="17" t="s">
        <v>211</v>
      </c>
    </row>
    <row r="375" spans="2:65" s="11" customFormat="1">
      <c r="B375" s="194"/>
      <c r="C375" s="195"/>
      <c r="D375" s="190" t="s">
        <v>277</v>
      </c>
      <c r="E375" s="196" t="s">
        <v>151</v>
      </c>
      <c r="F375" s="197" t="s">
        <v>777</v>
      </c>
      <c r="G375" s="195"/>
      <c r="H375" s="198">
        <v>26</v>
      </c>
      <c r="I375" s="199"/>
      <c r="J375" s="195"/>
      <c r="K375" s="195"/>
      <c r="L375" s="200"/>
      <c r="M375" s="201"/>
      <c r="N375" s="202"/>
      <c r="O375" s="202"/>
      <c r="P375" s="202"/>
      <c r="Q375" s="202"/>
      <c r="R375" s="202"/>
      <c r="S375" s="202"/>
      <c r="T375" s="203"/>
      <c r="AT375" s="204" t="s">
        <v>277</v>
      </c>
      <c r="AU375" s="204" t="s">
        <v>211</v>
      </c>
      <c r="AV375" s="11" t="s">
        <v>211</v>
      </c>
      <c r="AW375" s="11" t="s">
        <v>167</v>
      </c>
      <c r="AX375" s="11" t="s">
        <v>152</v>
      </c>
      <c r="AY375" s="204" t="s">
        <v>252</v>
      </c>
    </row>
    <row r="376" spans="2:65" s="1" customFormat="1" ht="22.5" customHeight="1">
      <c r="B376" s="34"/>
      <c r="C376" s="178" t="s">
        <v>778</v>
      </c>
      <c r="D376" s="178" t="s">
        <v>254</v>
      </c>
      <c r="E376" s="179" t="s">
        <v>779</v>
      </c>
      <c r="F376" s="180" t="s">
        <v>780</v>
      </c>
      <c r="G376" s="181" t="s">
        <v>257</v>
      </c>
      <c r="H376" s="182">
        <v>45757.5</v>
      </c>
      <c r="I376" s="183"/>
      <c r="J376" s="184">
        <f>ROUND(I376*H376,2)</f>
        <v>0</v>
      </c>
      <c r="K376" s="180" t="s">
        <v>258</v>
      </c>
      <c r="L376" s="54"/>
      <c r="M376" s="185" t="s">
        <v>151</v>
      </c>
      <c r="N376" s="186" t="s">
        <v>175</v>
      </c>
      <c r="O376" s="35"/>
      <c r="P376" s="187">
        <f>O376*H376</f>
        <v>0</v>
      </c>
      <c r="Q376" s="187">
        <v>4.6999999999999999E-4</v>
      </c>
      <c r="R376" s="187">
        <f>Q376*H376</f>
        <v>21.506025000000001</v>
      </c>
      <c r="S376" s="187">
        <v>0</v>
      </c>
      <c r="T376" s="188">
        <f>S376*H376</f>
        <v>0</v>
      </c>
      <c r="AR376" s="17" t="s">
        <v>259</v>
      </c>
      <c r="AT376" s="17" t="s">
        <v>254</v>
      </c>
      <c r="AU376" s="17" t="s">
        <v>211</v>
      </c>
      <c r="AY376" s="17" t="s">
        <v>252</v>
      </c>
      <c r="BE376" s="189">
        <f>IF(N376="základní",J376,0)</f>
        <v>0</v>
      </c>
      <c r="BF376" s="189">
        <f>IF(N376="snížená",J376,0)</f>
        <v>0</v>
      </c>
      <c r="BG376" s="189">
        <f>IF(N376="zákl. přenesená",J376,0)</f>
        <v>0</v>
      </c>
      <c r="BH376" s="189">
        <f>IF(N376="sníž. přenesená",J376,0)</f>
        <v>0</v>
      </c>
      <c r="BI376" s="189">
        <f>IF(N376="nulová",J376,0)</f>
        <v>0</v>
      </c>
      <c r="BJ376" s="17" t="s">
        <v>152</v>
      </c>
      <c r="BK376" s="189">
        <f>ROUND(I376*H376,2)</f>
        <v>0</v>
      </c>
      <c r="BL376" s="17" t="s">
        <v>259</v>
      </c>
      <c r="BM376" s="17" t="s">
        <v>781</v>
      </c>
    </row>
    <row r="377" spans="2:65" s="1" customFormat="1">
      <c r="B377" s="34"/>
      <c r="C377" s="56"/>
      <c r="D377" s="192" t="s">
        <v>261</v>
      </c>
      <c r="E377" s="56"/>
      <c r="F377" s="193" t="s">
        <v>782</v>
      </c>
      <c r="G377" s="56"/>
      <c r="H377" s="56"/>
      <c r="I377" s="148"/>
      <c r="J377" s="56"/>
      <c r="K377" s="56"/>
      <c r="L377" s="54"/>
      <c r="M377" s="71"/>
      <c r="N377" s="35"/>
      <c r="O377" s="35"/>
      <c r="P377" s="35"/>
      <c r="Q377" s="35"/>
      <c r="R377" s="35"/>
      <c r="S377" s="35"/>
      <c r="T377" s="72"/>
      <c r="AT377" s="17" t="s">
        <v>261</v>
      </c>
      <c r="AU377" s="17" t="s">
        <v>211</v>
      </c>
    </row>
    <row r="378" spans="2:65" s="11" customFormat="1">
      <c r="B378" s="194"/>
      <c r="C378" s="195"/>
      <c r="D378" s="190" t="s">
        <v>277</v>
      </c>
      <c r="E378" s="196" t="s">
        <v>151</v>
      </c>
      <c r="F378" s="197" t="s">
        <v>783</v>
      </c>
      <c r="G378" s="195"/>
      <c r="H378" s="198">
        <v>45757.5</v>
      </c>
      <c r="I378" s="199"/>
      <c r="J378" s="195"/>
      <c r="K378" s="195"/>
      <c r="L378" s="200"/>
      <c r="M378" s="201"/>
      <c r="N378" s="202"/>
      <c r="O378" s="202"/>
      <c r="P378" s="202"/>
      <c r="Q378" s="202"/>
      <c r="R378" s="202"/>
      <c r="S378" s="202"/>
      <c r="T378" s="203"/>
      <c r="AT378" s="204" t="s">
        <v>277</v>
      </c>
      <c r="AU378" s="204" t="s">
        <v>211</v>
      </c>
      <c r="AV378" s="11" t="s">
        <v>211</v>
      </c>
      <c r="AW378" s="11" t="s">
        <v>167</v>
      </c>
      <c r="AX378" s="11" t="s">
        <v>152</v>
      </c>
      <c r="AY378" s="204" t="s">
        <v>252</v>
      </c>
    </row>
    <row r="379" spans="2:65" s="1" customFormat="1" ht="22.5" customHeight="1">
      <c r="B379" s="34"/>
      <c r="C379" s="178" t="s">
        <v>784</v>
      </c>
      <c r="D379" s="178" t="s">
        <v>254</v>
      </c>
      <c r="E379" s="179" t="s">
        <v>785</v>
      </c>
      <c r="F379" s="180" t="s">
        <v>786</v>
      </c>
      <c r="G379" s="181" t="s">
        <v>270</v>
      </c>
      <c r="H379" s="182">
        <v>23.04</v>
      </c>
      <c r="I379" s="183"/>
      <c r="J379" s="184">
        <f>ROUND(I379*H379,2)</f>
        <v>0</v>
      </c>
      <c r="K379" s="180" t="s">
        <v>258</v>
      </c>
      <c r="L379" s="54"/>
      <c r="M379" s="185" t="s">
        <v>151</v>
      </c>
      <c r="N379" s="186" t="s">
        <v>175</v>
      </c>
      <c r="O379" s="35"/>
      <c r="P379" s="187">
        <f>O379*H379</f>
        <v>0</v>
      </c>
      <c r="Q379" s="187">
        <v>0.12</v>
      </c>
      <c r="R379" s="187">
        <f>Q379*H379</f>
        <v>2.7647999999999997</v>
      </c>
      <c r="S379" s="187">
        <v>2.2000000000000002</v>
      </c>
      <c r="T379" s="188">
        <f>S379*H379</f>
        <v>50.688000000000002</v>
      </c>
      <c r="AR379" s="17" t="s">
        <v>259</v>
      </c>
      <c r="AT379" s="17" t="s">
        <v>254</v>
      </c>
      <c r="AU379" s="17" t="s">
        <v>211</v>
      </c>
      <c r="AY379" s="17" t="s">
        <v>252</v>
      </c>
      <c r="BE379" s="189">
        <f>IF(N379="základní",J379,0)</f>
        <v>0</v>
      </c>
      <c r="BF379" s="189">
        <f>IF(N379="snížená",J379,0)</f>
        <v>0</v>
      </c>
      <c r="BG379" s="189">
        <f>IF(N379="zákl. přenesená",J379,0)</f>
        <v>0</v>
      </c>
      <c r="BH379" s="189">
        <f>IF(N379="sníž. přenesená",J379,0)</f>
        <v>0</v>
      </c>
      <c r="BI379" s="189">
        <f>IF(N379="nulová",J379,0)</f>
        <v>0</v>
      </c>
      <c r="BJ379" s="17" t="s">
        <v>152</v>
      </c>
      <c r="BK379" s="189">
        <f>ROUND(I379*H379,2)</f>
        <v>0</v>
      </c>
      <c r="BL379" s="17" t="s">
        <v>259</v>
      </c>
      <c r="BM379" s="17" t="s">
        <v>787</v>
      </c>
    </row>
    <row r="380" spans="2:65" s="1" customFormat="1">
      <c r="B380" s="34"/>
      <c r="C380" s="56"/>
      <c r="D380" s="192" t="s">
        <v>261</v>
      </c>
      <c r="E380" s="56"/>
      <c r="F380" s="193" t="s">
        <v>788</v>
      </c>
      <c r="G380" s="56"/>
      <c r="H380" s="56"/>
      <c r="I380" s="148"/>
      <c r="J380" s="56"/>
      <c r="K380" s="56"/>
      <c r="L380" s="54"/>
      <c r="M380" s="71"/>
      <c r="N380" s="35"/>
      <c r="O380" s="35"/>
      <c r="P380" s="35"/>
      <c r="Q380" s="35"/>
      <c r="R380" s="35"/>
      <c r="S380" s="35"/>
      <c r="T380" s="72"/>
      <c r="AT380" s="17" t="s">
        <v>261</v>
      </c>
      <c r="AU380" s="17" t="s">
        <v>211</v>
      </c>
    </row>
    <row r="381" spans="2:65" s="11" customFormat="1">
      <c r="B381" s="194"/>
      <c r="C381" s="195"/>
      <c r="D381" s="190" t="s">
        <v>277</v>
      </c>
      <c r="E381" s="196" t="s">
        <v>151</v>
      </c>
      <c r="F381" s="197" t="s">
        <v>789</v>
      </c>
      <c r="G381" s="195"/>
      <c r="H381" s="198">
        <v>23.04</v>
      </c>
      <c r="I381" s="199"/>
      <c r="J381" s="195"/>
      <c r="K381" s="195"/>
      <c r="L381" s="200"/>
      <c r="M381" s="201"/>
      <c r="N381" s="202"/>
      <c r="O381" s="202"/>
      <c r="P381" s="202"/>
      <c r="Q381" s="202"/>
      <c r="R381" s="202"/>
      <c r="S381" s="202"/>
      <c r="T381" s="203"/>
      <c r="AT381" s="204" t="s">
        <v>277</v>
      </c>
      <c r="AU381" s="204" t="s">
        <v>211</v>
      </c>
      <c r="AV381" s="11" t="s">
        <v>211</v>
      </c>
      <c r="AW381" s="11" t="s">
        <v>167</v>
      </c>
      <c r="AX381" s="11" t="s">
        <v>204</v>
      </c>
      <c r="AY381" s="204" t="s">
        <v>252</v>
      </c>
    </row>
    <row r="382" spans="2:65" s="1" customFormat="1" ht="22.5" customHeight="1">
      <c r="B382" s="34"/>
      <c r="C382" s="178" t="s">
        <v>790</v>
      </c>
      <c r="D382" s="178" t="s">
        <v>254</v>
      </c>
      <c r="E382" s="179" t="s">
        <v>791</v>
      </c>
      <c r="F382" s="180" t="s">
        <v>792</v>
      </c>
      <c r="G382" s="181" t="s">
        <v>611</v>
      </c>
      <c r="H382" s="182">
        <v>15</v>
      </c>
      <c r="I382" s="183"/>
      <c r="J382" s="184">
        <f>ROUND(I382*H382,2)</f>
        <v>0</v>
      </c>
      <c r="K382" s="180" t="s">
        <v>258</v>
      </c>
      <c r="L382" s="54"/>
      <c r="M382" s="185" t="s">
        <v>151</v>
      </c>
      <c r="N382" s="186" t="s">
        <v>175</v>
      </c>
      <c r="O382" s="35"/>
      <c r="P382" s="187">
        <f>O382*H382</f>
        <v>0</v>
      </c>
      <c r="Q382" s="187">
        <v>0</v>
      </c>
      <c r="R382" s="187">
        <f>Q382*H382</f>
        <v>0</v>
      </c>
      <c r="S382" s="187">
        <v>3.06</v>
      </c>
      <c r="T382" s="188">
        <f>S382*H382</f>
        <v>45.9</v>
      </c>
      <c r="AR382" s="17" t="s">
        <v>259</v>
      </c>
      <c r="AT382" s="17" t="s">
        <v>254</v>
      </c>
      <c r="AU382" s="17" t="s">
        <v>211</v>
      </c>
      <c r="AY382" s="17" t="s">
        <v>252</v>
      </c>
      <c r="BE382" s="189">
        <f>IF(N382="základní",J382,0)</f>
        <v>0</v>
      </c>
      <c r="BF382" s="189">
        <f>IF(N382="snížená",J382,0)</f>
        <v>0</v>
      </c>
      <c r="BG382" s="189">
        <f>IF(N382="zákl. přenesená",J382,0)</f>
        <v>0</v>
      </c>
      <c r="BH382" s="189">
        <f>IF(N382="sníž. přenesená",J382,0)</f>
        <v>0</v>
      </c>
      <c r="BI382" s="189">
        <f>IF(N382="nulová",J382,0)</f>
        <v>0</v>
      </c>
      <c r="BJ382" s="17" t="s">
        <v>152</v>
      </c>
      <c r="BK382" s="189">
        <f>ROUND(I382*H382,2)</f>
        <v>0</v>
      </c>
      <c r="BL382" s="17" t="s">
        <v>259</v>
      </c>
      <c r="BM382" s="17" t="s">
        <v>793</v>
      </c>
    </row>
    <row r="383" spans="2:65" s="1" customFormat="1" ht="27">
      <c r="B383" s="34"/>
      <c r="C383" s="56"/>
      <c r="D383" s="192" t="s">
        <v>261</v>
      </c>
      <c r="E383" s="56"/>
      <c r="F383" s="193" t="s">
        <v>794</v>
      </c>
      <c r="G383" s="56"/>
      <c r="H383" s="56"/>
      <c r="I383" s="148"/>
      <c r="J383" s="56"/>
      <c r="K383" s="56"/>
      <c r="L383" s="54"/>
      <c r="M383" s="71"/>
      <c r="N383" s="35"/>
      <c r="O383" s="35"/>
      <c r="P383" s="35"/>
      <c r="Q383" s="35"/>
      <c r="R383" s="35"/>
      <c r="S383" s="35"/>
      <c r="T383" s="72"/>
      <c r="AT383" s="17" t="s">
        <v>261</v>
      </c>
      <c r="AU383" s="17" t="s">
        <v>211</v>
      </c>
    </row>
    <row r="384" spans="2:65" s="10" customFormat="1" ht="29.85" customHeight="1">
      <c r="B384" s="161"/>
      <c r="C384" s="162"/>
      <c r="D384" s="175" t="s">
        <v>203</v>
      </c>
      <c r="E384" s="176" t="s">
        <v>795</v>
      </c>
      <c r="F384" s="176" t="s">
        <v>796</v>
      </c>
      <c r="G384" s="162"/>
      <c r="H384" s="162"/>
      <c r="I384" s="165"/>
      <c r="J384" s="177">
        <f>BK384</f>
        <v>0</v>
      </c>
      <c r="K384" s="162"/>
      <c r="L384" s="167"/>
      <c r="M384" s="168"/>
      <c r="N384" s="169"/>
      <c r="O384" s="169"/>
      <c r="P384" s="170">
        <f>SUM(P385:P400)</f>
        <v>0</v>
      </c>
      <c r="Q384" s="169"/>
      <c r="R384" s="170">
        <f>SUM(R385:R400)</f>
        <v>0</v>
      </c>
      <c r="S384" s="169"/>
      <c r="T384" s="171">
        <f>SUM(T385:T400)</f>
        <v>0</v>
      </c>
      <c r="AR384" s="172" t="s">
        <v>152</v>
      </c>
      <c r="AT384" s="173" t="s">
        <v>203</v>
      </c>
      <c r="AU384" s="173" t="s">
        <v>152</v>
      </c>
      <c r="AY384" s="172" t="s">
        <v>252</v>
      </c>
      <c r="BK384" s="174">
        <f>SUM(BK385:BK400)</f>
        <v>0</v>
      </c>
    </row>
    <row r="385" spans="2:65" s="1" customFormat="1" ht="22.5" customHeight="1">
      <c r="B385" s="34"/>
      <c r="C385" s="178" t="s">
        <v>158</v>
      </c>
      <c r="D385" s="178" t="s">
        <v>254</v>
      </c>
      <c r="E385" s="179" t="s">
        <v>797</v>
      </c>
      <c r="F385" s="180" t="s">
        <v>798</v>
      </c>
      <c r="G385" s="181" t="s">
        <v>391</v>
      </c>
      <c r="H385" s="182">
        <v>558.48</v>
      </c>
      <c r="I385" s="183"/>
      <c r="J385" s="184">
        <f>ROUND(I385*H385,2)</f>
        <v>0</v>
      </c>
      <c r="K385" s="180" t="s">
        <v>258</v>
      </c>
      <c r="L385" s="54"/>
      <c r="M385" s="185" t="s">
        <v>151</v>
      </c>
      <c r="N385" s="186" t="s">
        <v>175</v>
      </c>
      <c r="O385" s="35"/>
      <c r="P385" s="187">
        <f>O385*H385</f>
        <v>0</v>
      </c>
      <c r="Q385" s="187">
        <v>0</v>
      </c>
      <c r="R385" s="187">
        <f>Q385*H385</f>
        <v>0</v>
      </c>
      <c r="S385" s="187">
        <v>0</v>
      </c>
      <c r="T385" s="188">
        <f>S385*H385</f>
        <v>0</v>
      </c>
      <c r="AR385" s="17" t="s">
        <v>259</v>
      </c>
      <c r="AT385" s="17" t="s">
        <v>254</v>
      </c>
      <c r="AU385" s="17" t="s">
        <v>211</v>
      </c>
      <c r="AY385" s="17" t="s">
        <v>252</v>
      </c>
      <c r="BE385" s="189">
        <f>IF(N385="základní",J385,0)</f>
        <v>0</v>
      </c>
      <c r="BF385" s="189">
        <f>IF(N385="snížená",J385,0)</f>
        <v>0</v>
      </c>
      <c r="BG385" s="189">
        <f>IF(N385="zákl. přenesená",J385,0)</f>
        <v>0</v>
      </c>
      <c r="BH385" s="189">
        <f>IF(N385="sníž. přenesená",J385,0)</f>
        <v>0</v>
      </c>
      <c r="BI385" s="189">
        <f>IF(N385="nulová",J385,0)</f>
        <v>0</v>
      </c>
      <c r="BJ385" s="17" t="s">
        <v>152</v>
      </c>
      <c r="BK385" s="189">
        <f>ROUND(I385*H385,2)</f>
        <v>0</v>
      </c>
      <c r="BL385" s="17" t="s">
        <v>259</v>
      </c>
      <c r="BM385" s="17" t="s">
        <v>799</v>
      </c>
    </row>
    <row r="386" spans="2:65" s="1" customFormat="1" ht="27">
      <c r="B386" s="34"/>
      <c r="C386" s="56"/>
      <c r="D386" s="190" t="s">
        <v>261</v>
      </c>
      <c r="E386" s="56"/>
      <c r="F386" s="191" t="s">
        <v>800</v>
      </c>
      <c r="G386" s="56"/>
      <c r="H386" s="56"/>
      <c r="I386" s="148"/>
      <c r="J386" s="56"/>
      <c r="K386" s="56"/>
      <c r="L386" s="54"/>
      <c r="M386" s="71"/>
      <c r="N386" s="35"/>
      <c r="O386" s="35"/>
      <c r="P386" s="35"/>
      <c r="Q386" s="35"/>
      <c r="R386" s="35"/>
      <c r="S386" s="35"/>
      <c r="T386" s="72"/>
      <c r="AT386" s="17" t="s">
        <v>261</v>
      </c>
      <c r="AU386" s="17" t="s">
        <v>211</v>
      </c>
    </row>
    <row r="387" spans="2:65" s="1" customFormat="1" ht="22.5" customHeight="1">
      <c r="B387" s="34"/>
      <c r="C387" s="178" t="s">
        <v>801</v>
      </c>
      <c r="D387" s="178" t="s">
        <v>254</v>
      </c>
      <c r="E387" s="179" t="s">
        <v>802</v>
      </c>
      <c r="F387" s="180" t="s">
        <v>803</v>
      </c>
      <c r="G387" s="181" t="s">
        <v>391</v>
      </c>
      <c r="H387" s="182">
        <v>10611.12</v>
      </c>
      <c r="I387" s="183"/>
      <c r="J387" s="184">
        <f>ROUND(I387*H387,2)</f>
        <v>0</v>
      </c>
      <c r="K387" s="180" t="s">
        <v>258</v>
      </c>
      <c r="L387" s="54"/>
      <c r="M387" s="185" t="s">
        <v>151</v>
      </c>
      <c r="N387" s="186" t="s">
        <v>175</v>
      </c>
      <c r="O387" s="35"/>
      <c r="P387" s="187">
        <f>O387*H387</f>
        <v>0</v>
      </c>
      <c r="Q387" s="187">
        <v>0</v>
      </c>
      <c r="R387" s="187">
        <f>Q387*H387</f>
        <v>0</v>
      </c>
      <c r="S387" s="187">
        <v>0</v>
      </c>
      <c r="T387" s="188">
        <f>S387*H387</f>
        <v>0</v>
      </c>
      <c r="AR387" s="17" t="s">
        <v>259</v>
      </c>
      <c r="AT387" s="17" t="s">
        <v>254</v>
      </c>
      <c r="AU387" s="17" t="s">
        <v>211</v>
      </c>
      <c r="AY387" s="17" t="s">
        <v>252</v>
      </c>
      <c r="BE387" s="189">
        <f>IF(N387="základní",J387,0)</f>
        <v>0</v>
      </c>
      <c r="BF387" s="189">
        <f>IF(N387="snížená",J387,0)</f>
        <v>0</v>
      </c>
      <c r="BG387" s="189">
        <f>IF(N387="zákl. přenesená",J387,0)</f>
        <v>0</v>
      </c>
      <c r="BH387" s="189">
        <f>IF(N387="sníž. přenesená",J387,0)</f>
        <v>0</v>
      </c>
      <c r="BI387" s="189">
        <f>IF(N387="nulová",J387,0)</f>
        <v>0</v>
      </c>
      <c r="BJ387" s="17" t="s">
        <v>152</v>
      </c>
      <c r="BK387" s="189">
        <f>ROUND(I387*H387,2)</f>
        <v>0</v>
      </c>
      <c r="BL387" s="17" t="s">
        <v>259</v>
      </c>
      <c r="BM387" s="17" t="s">
        <v>804</v>
      </c>
    </row>
    <row r="388" spans="2:65" s="1" customFormat="1" ht="27">
      <c r="B388" s="34"/>
      <c r="C388" s="56"/>
      <c r="D388" s="192" t="s">
        <v>261</v>
      </c>
      <c r="E388" s="56"/>
      <c r="F388" s="193" t="s">
        <v>805</v>
      </c>
      <c r="G388" s="56"/>
      <c r="H388" s="56"/>
      <c r="I388" s="148"/>
      <c r="J388" s="56"/>
      <c r="K388" s="56"/>
      <c r="L388" s="54"/>
      <c r="M388" s="71"/>
      <c r="N388" s="35"/>
      <c r="O388" s="35"/>
      <c r="P388" s="35"/>
      <c r="Q388" s="35"/>
      <c r="R388" s="35"/>
      <c r="S388" s="35"/>
      <c r="T388" s="72"/>
      <c r="AT388" s="17" t="s">
        <v>261</v>
      </c>
      <c r="AU388" s="17" t="s">
        <v>211</v>
      </c>
    </row>
    <row r="389" spans="2:65" s="11" customFormat="1">
      <c r="B389" s="194"/>
      <c r="C389" s="195"/>
      <c r="D389" s="190" t="s">
        <v>277</v>
      </c>
      <c r="E389" s="195"/>
      <c r="F389" s="197" t="s">
        <v>806</v>
      </c>
      <c r="G389" s="195"/>
      <c r="H389" s="198">
        <v>10611.12</v>
      </c>
      <c r="I389" s="199"/>
      <c r="J389" s="195"/>
      <c r="K389" s="195"/>
      <c r="L389" s="200"/>
      <c r="M389" s="201"/>
      <c r="N389" s="202"/>
      <c r="O389" s="202"/>
      <c r="P389" s="202"/>
      <c r="Q389" s="202"/>
      <c r="R389" s="202"/>
      <c r="S389" s="202"/>
      <c r="T389" s="203"/>
      <c r="AT389" s="204" t="s">
        <v>277</v>
      </c>
      <c r="AU389" s="204" t="s">
        <v>211</v>
      </c>
      <c r="AV389" s="11" t="s">
        <v>211</v>
      </c>
      <c r="AW389" s="11" t="s">
        <v>133</v>
      </c>
      <c r="AX389" s="11" t="s">
        <v>152</v>
      </c>
      <c r="AY389" s="204" t="s">
        <v>252</v>
      </c>
    </row>
    <row r="390" spans="2:65" s="1" customFormat="1" ht="22.5" customHeight="1">
      <c r="B390" s="34"/>
      <c r="C390" s="178" t="s">
        <v>807</v>
      </c>
      <c r="D390" s="178" t="s">
        <v>254</v>
      </c>
      <c r="E390" s="179" t="s">
        <v>808</v>
      </c>
      <c r="F390" s="180" t="s">
        <v>809</v>
      </c>
      <c r="G390" s="181" t="s">
        <v>391</v>
      </c>
      <c r="H390" s="182">
        <v>96.587999999999994</v>
      </c>
      <c r="I390" s="183"/>
      <c r="J390" s="184">
        <f>ROUND(I390*H390,2)</f>
        <v>0</v>
      </c>
      <c r="K390" s="180" t="s">
        <v>258</v>
      </c>
      <c r="L390" s="54"/>
      <c r="M390" s="185" t="s">
        <v>151</v>
      </c>
      <c r="N390" s="186" t="s">
        <v>175</v>
      </c>
      <c r="O390" s="35"/>
      <c r="P390" s="187">
        <f>O390*H390</f>
        <v>0</v>
      </c>
      <c r="Q390" s="187">
        <v>0</v>
      </c>
      <c r="R390" s="187">
        <f>Q390*H390</f>
        <v>0</v>
      </c>
      <c r="S390" s="187">
        <v>0</v>
      </c>
      <c r="T390" s="188">
        <f>S390*H390</f>
        <v>0</v>
      </c>
      <c r="AR390" s="17" t="s">
        <v>259</v>
      </c>
      <c r="AT390" s="17" t="s">
        <v>254</v>
      </c>
      <c r="AU390" s="17" t="s">
        <v>211</v>
      </c>
      <c r="AY390" s="17" t="s">
        <v>252</v>
      </c>
      <c r="BE390" s="189">
        <f>IF(N390="základní",J390,0)</f>
        <v>0</v>
      </c>
      <c r="BF390" s="189">
        <f>IF(N390="snížená",J390,0)</f>
        <v>0</v>
      </c>
      <c r="BG390" s="189">
        <f>IF(N390="zákl. přenesená",J390,0)</f>
        <v>0</v>
      </c>
      <c r="BH390" s="189">
        <f>IF(N390="sníž. přenesená",J390,0)</f>
        <v>0</v>
      </c>
      <c r="BI390" s="189">
        <f>IF(N390="nulová",J390,0)</f>
        <v>0</v>
      </c>
      <c r="BJ390" s="17" t="s">
        <v>152</v>
      </c>
      <c r="BK390" s="189">
        <f>ROUND(I390*H390,2)</f>
        <v>0</v>
      </c>
      <c r="BL390" s="17" t="s">
        <v>259</v>
      </c>
      <c r="BM390" s="17" t="s">
        <v>810</v>
      </c>
    </row>
    <row r="391" spans="2:65" s="1" customFormat="1" ht="27">
      <c r="B391" s="34"/>
      <c r="C391" s="56"/>
      <c r="D391" s="190" t="s">
        <v>261</v>
      </c>
      <c r="E391" s="56"/>
      <c r="F391" s="191" t="s">
        <v>811</v>
      </c>
      <c r="G391" s="56"/>
      <c r="H391" s="56"/>
      <c r="I391" s="148"/>
      <c r="J391" s="56"/>
      <c r="K391" s="56"/>
      <c r="L391" s="54"/>
      <c r="M391" s="71"/>
      <c r="N391" s="35"/>
      <c r="O391" s="35"/>
      <c r="P391" s="35"/>
      <c r="Q391" s="35"/>
      <c r="R391" s="35"/>
      <c r="S391" s="35"/>
      <c r="T391" s="72"/>
      <c r="AT391" s="17" t="s">
        <v>261</v>
      </c>
      <c r="AU391" s="17" t="s">
        <v>211</v>
      </c>
    </row>
    <row r="392" spans="2:65" s="1" customFormat="1" ht="22.5" customHeight="1">
      <c r="B392" s="34"/>
      <c r="C392" s="178" t="s">
        <v>812</v>
      </c>
      <c r="D392" s="178" t="s">
        <v>254</v>
      </c>
      <c r="E392" s="179" t="s">
        <v>813</v>
      </c>
      <c r="F392" s="180" t="s">
        <v>814</v>
      </c>
      <c r="G392" s="181" t="s">
        <v>391</v>
      </c>
      <c r="H392" s="182">
        <v>1835.172</v>
      </c>
      <c r="I392" s="183"/>
      <c r="J392" s="184">
        <f>ROUND(I392*H392,2)</f>
        <v>0</v>
      </c>
      <c r="K392" s="180" t="s">
        <v>258</v>
      </c>
      <c r="L392" s="54"/>
      <c r="M392" s="185" t="s">
        <v>151</v>
      </c>
      <c r="N392" s="186" t="s">
        <v>175</v>
      </c>
      <c r="O392" s="35"/>
      <c r="P392" s="187">
        <f>O392*H392</f>
        <v>0</v>
      </c>
      <c r="Q392" s="187">
        <v>0</v>
      </c>
      <c r="R392" s="187">
        <f>Q392*H392</f>
        <v>0</v>
      </c>
      <c r="S392" s="187">
        <v>0</v>
      </c>
      <c r="T392" s="188">
        <f>S392*H392</f>
        <v>0</v>
      </c>
      <c r="AR392" s="17" t="s">
        <v>259</v>
      </c>
      <c r="AT392" s="17" t="s">
        <v>254</v>
      </c>
      <c r="AU392" s="17" t="s">
        <v>211</v>
      </c>
      <c r="AY392" s="17" t="s">
        <v>252</v>
      </c>
      <c r="BE392" s="189">
        <f>IF(N392="základní",J392,0)</f>
        <v>0</v>
      </c>
      <c r="BF392" s="189">
        <f>IF(N392="snížená",J392,0)</f>
        <v>0</v>
      </c>
      <c r="BG392" s="189">
        <f>IF(N392="zákl. přenesená",J392,0)</f>
        <v>0</v>
      </c>
      <c r="BH392" s="189">
        <f>IF(N392="sníž. přenesená",J392,0)</f>
        <v>0</v>
      </c>
      <c r="BI392" s="189">
        <f>IF(N392="nulová",J392,0)</f>
        <v>0</v>
      </c>
      <c r="BJ392" s="17" t="s">
        <v>152</v>
      </c>
      <c r="BK392" s="189">
        <f>ROUND(I392*H392,2)</f>
        <v>0</v>
      </c>
      <c r="BL392" s="17" t="s">
        <v>259</v>
      </c>
      <c r="BM392" s="17" t="s">
        <v>815</v>
      </c>
    </row>
    <row r="393" spans="2:65" s="1" customFormat="1" ht="27">
      <c r="B393" s="34"/>
      <c r="C393" s="56"/>
      <c r="D393" s="192" t="s">
        <v>261</v>
      </c>
      <c r="E393" s="56"/>
      <c r="F393" s="193" t="s">
        <v>805</v>
      </c>
      <c r="G393" s="56"/>
      <c r="H393" s="56"/>
      <c r="I393" s="148"/>
      <c r="J393" s="56"/>
      <c r="K393" s="56"/>
      <c r="L393" s="54"/>
      <c r="M393" s="71"/>
      <c r="N393" s="35"/>
      <c r="O393" s="35"/>
      <c r="P393" s="35"/>
      <c r="Q393" s="35"/>
      <c r="R393" s="35"/>
      <c r="S393" s="35"/>
      <c r="T393" s="72"/>
      <c r="AT393" s="17" t="s">
        <v>261</v>
      </c>
      <c r="AU393" s="17" t="s">
        <v>211</v>
      </c>
    </row>
    <row r="394" spans="2:65" s="11" customFormat="1">
      <c r="B394" s="194"/>
      <c r="C394" s="195"/>
      <c r="D394" s="190" t="s">
        <v>277</v>
      </c>
      <c r="E394" s="195"/>
      <c r="F394" s="197" t="s">
        <v>816</v>
      </c>
      <c r="G394" s="195"/>
      <c r="H394" s="198">
        <v>1835.172</v>
      </c>
      <c r="I394" s="199"/>
      <c r="J394" s="195"/>
      <c r="K394" s="195"/>
      <c r="L394" s="200"/>
      <c r="M394" s="201"/>
      <c r="N394" s="202"/>
      <c r="O394" s="202"/>
      <c r="P394" s="202"/>
      <c r="Q394" s="202"/>
      <c r="R394" s="202"/>
      <c r="S394" s="202"/>
      <c r="T394" s="203"/>
      <c r="AT394" s="204" t="s">
        <v>277</v>
      </c>
      <c r="AU394" s="204" t="s">
        <v>211</v>
      </c>
      <c r="AV394" s="11" t="s">
        <v>211</v>
      </c>
      <c r="AW394" s="11" t="s">
        <v>133</v>
      </c>
      <c r="AX394" s="11" t="s">
        <v>152</v>
      </c>
      <c r="AY394" s="204" t="s">
        <v>252</v>
      </c>
    </row>
    <row r="395" spans="2:65" s="1" customFormat="1" ht="22.5" customHeight="1">
      <c r="B395" s="34"/>
      <c r="C395" s="178" t="s">
        <v>817</v>
      </c>
      <c r="D395" s="178" t="s">
        <v>254</v>
      </c>
      <c r="E395" s="179" t="s">
        <v>818</v>
      </c>
      <c r="F395" s="180" t="s">
        <v>819</v>
      </c>
      <c r="G395" s="181" t="s">
        <v>391</v>
      </c>
      <c r="H395" s="182">
        <v>96.587999999999994</v>
      </c>
      <c r="I395" s="183"/>
      <c r="J395" s="184">
        <f>ROUND(I395*H395,2)</f>
        <v>0</v>
      </c>
      <c r="K395" s="180" t="s">
        <v>258</v>
      </c>
      <c r="L395" s="54"/>
      <c r="M395" s="185" t="s">
        <v>151</v>
      </c>
      <c r="N395" s="186" t="s">
        <v>175</v>
      </c>
      <c r="O395" s="35"/>
      <c r="P395" s="187">
        <f>O395*H395</f>
        <v>0</v>
      </c>
      <c r="Q395" s="187">
        <v>0</v>
      </c>
      <c r="R395" s="187">
        <f>Q395*H395</f>
        <v>0</v>
      </c>
      <c r="S395" s="187">
        <v>0</v>
      </c>
      <c r="T395" s="188">
        <f>S395*H395</f>
        <v>0</v>
      </c>
      <c r="AR395" s="17" t="s">
        <v>259</v>
      </c>
      <c r="AT395" s="17" t="s">
        <v>254</v>
      </c>
      <c r="AU395" s="17" t="s">
        <v>211</v>
      </c>
      <c r="AY395" s="17" t="s">
        <v>252</v>
      </c>
      <c r="BE395" s="189">
        <f>IF(N395="základní",J395,0)</f>
        <v>0</v>
      </c>
      <c r="BF395" s="189">
        <f>IF(N395="snížená",J395,0)</f>
        <v>0</v>
      </c>
      <c r="BG395" s="189">
        <f>IF(N395="zákl. přenesená",J395,0)</f>
        <v>0</v>
      </c>
      <c r="BH395" s="189">
        <f>IF(N395="sníž. přenesená",J395,0)</f>
        <v>0</v>
      </c>
      <c r="BI395" s="189">
        <f>IF(N395="nulová",J395,0)</f>
        <v>0</v>
      </c>
      <c r="BJ395" s="17" t="s">
        <v>152</v>
      </c>
      <c r="BK395" s="189">
        <f>ROUND(I395*H395,2)</f>
        <v>0</v>
      </c>
      <c r="BL395" s="17" t="s">
        <v>259</v>
      </c>
      <c r="BM395" s="17" t="s">
        <v>820</v>
      </c>
    </row>
    <row r="396" spans="2:65" s="1" customFormat="1">
      <c r="B396" s="34"/>
      <c r="C396" s="56"/>
      <c r="D396" s="190" t="s">
        <v>261</v>
      </c>
      <c r="E396" s="56"/>
      <c r="F396" s="191" t="s">
        <v>821</v>
      </c>
      <c r="G396" s="56"/>
      <c r="H396" s="56"/>
      <c r="I396" s="148"/>
      <c r="J396" s="56"/>
      <c r="K396" s="56"/>
      <c r="L396" s="54"/>
      <c r="M396" s="71"/>
      <c r="N396" s="35"/>
      <c r="O396" s="35"/>
      <c r="P396" s="35"/>
      <c r="Q396" s="35"/>
      <c r="R396" s="35"/>
      <c r="S396" s="35"/>
      <c r="T396" s="72"/>
      <c r="AT396" s="17" t="s">
        <v>261</v>
      </c>
      <c r="AU396" s="17" t="s">
        <v>211</v>
      </c>
    </row>
    <row r="397" spans="2:65" s="1" customFormat="1" ht="22.5" customHeight="1">
      <c r="B397" s="34"/>
      <c r="C397" s="178" t="s">
        <v>822</v>
      </c>
      <c r="D397" s="178" t="s">
        <v>254</v>
      </c>
      <c r="E397" s="179" t="s">
        <v>823</v>
      </c>
      <c r="F397" s="180" t="s">
        <v>824</v>
      </c>
      <c r="G397" s="181" t="s">
        <v>391</v>
      </c>
      <c r="H397" s="182">
        <v>246.48</v>
      </c>
      <c r="I397" s="183"/>
      <c r="J397" s="184">
        <f>ROUND(I397*H397,2)</f>
        <v>0</v>
      </c>
      <c r="K397" s="180" t="s">
        <v>258</v>
      </c>
      <c r="L397" s="54"/>
      <c r="M397" s="185" t="s">
        <v>151</v>
      </c>
      <c r="N397" s="186" t="s">
        <v>175</v>
      </c>
      <c r="O397" s="35"/>
      <c r="P397" s="187">
        <f>O397*H397</f>
        <v>0</v>
      </c>
      <c r="Q397" s="187">
        <v>0</v>
      </c>
      <c r="R397" s="187">
        <f>Q397*H397</f>
        <v>0</v>
      </c>
      <c r="S397" s="187">
        <v>0</v>
      </c>
      <c r="T397" s="188">
        <f>S397*H397</f>
        <v>0</v>
      </c>
      <c r="AR397" s="17" t="s">
        <v>259</v>
      </c>
      <c r="AT397" s="17" t="s">
        <v>254</v>
      </c>
      <c r="AU397" s="17" t="s">
        <v>211</v>
      </c>
      <c r="AY397" s="17" t="s">
        <v>252</v>
      </c>
      <c r="BE397" s="189">
        <f>IF(N397="základní",J397,0)</f>
        <v>0</v>
      </c>
      <c r="BF397" s="189">
        <f>IF(N397="snížená",J397,0)</f>
        <v>0</v>
      </c>
      <c r="BG397" s="189">
        <f>IF(N397="zákl. přenesená",J397,0)</f>
        <v>0</v>
      </c>
      <c r="BH397" s="189">
        <f>IF(N397="sníž. přenesená",J397,0)</f>
        <v>0</v>
      </c>
      <c r="BI397" s="189">
        <f>IF(N397="nulová",J397,0)</f>
        <v>0</v>
      </c>
      <c r="BJ397" s="17" t="s">
        <v>152</v>
      </c>
      <c r="BK397" s="189">
        <f>ROUND(I397*H397,2)</f>
        <v>0</v>
      </c>
      <c r="BL397" s="17" t="s">
        <v>259</v>
      </c>
      <c r="BM397" s="17" t="s">
        <v>825</v>
      </c>
    </row>
    <row r="398" spans="2:65" s="1" customFormat="1">
      <c r="B398" s="34"/>
      <c r="C398" s="56"/>
      <c r="D398" s="190" t="s">
        <v>261</v>
      </c>
      <c r="E398" s="56"/>
      <c r="F398" s="191" t="s">
        <v>826</v>
      </c>
      <c r="G398" s="56"/>
      <c r="H398" s="56"/>
      <c r="I398" s="148"/>
      <c r="J398" s="56"/>
      <c r="K398" s="56"/>
      <c r="L398" s="54"/>
      <c r="M398" s="71"/>
      <c r="N398" s="35"/>
      <c r="O398" s="35"/>
      <c r="P398" s="35"/>
      <c r="Q398" s="35"/>
      <c r="R398" s="35"/>
      <c r="S398" s="35"/>
      <c r="T398" s="72"/>
      <c r="AT398" s="17" t="s">
        <v>261</v>
      </c>
      <c r="AU398" s="17" t="s">
        <v>211</v>
      </c>
    </row>
    <row r="399" spans="2:65" s="1" customFormat="1" ht="22.5" customHeight="1">
      <c r="B399" s="34"/>
      <c r="C399" s="178" t="s">
        <v>827</v>
      </c>
      <c r="D399" s="178" t="s">
        <v>254</v>
      </c>
      <c r="E399" s="179" t="s">
        <v>828</v>
      </c>
      <c r="F399" s="180" t="s">
        <v>829</v>
      </c>
      <c r="G399" s="181" t="s">
        <v>391</v>
      </c>
      <c r="H399" s="182">
        <v>312</v>
      </c>
      <c r="I399" s="183"/>
      <c r="J399" s="184">
        <f>ROUND(I399*H399,2)</f>
        <v>0</v>
      </c>
      <c r="K399" s="180" t="s">
        <v>258</v>
      </c>
      <c r="L399" s="54"/>
      <c r="M399" s="185" t="s">
        <v>151</v>
      </c>
      <c r="N399" s="186" t="s">
        <v>175</v>
      </c>
      <c r="O399" s="35"/>
      <c r="P399" s="187">
        <f>O399*H399</f>
        <v>0</v>
      </c>
      <c r="Q399" s="187">
        <v>0</v>
      </c>
      <c r="R399" s="187">
        <f>Q399*H399</f>
        <v>0</v>
      </c>
      <c r="S399" s="187">
        <v>0</v>
      </c>
      <c r="T399" s="188">
        <f>S399*H399</f>
        <v>0</v>
      </c>
      <c r="AR399" s="17" t="s">
        <v>259</v>
      </c>
      <c r="AT399" s="17" t="s">
        <v>254</v>
      </c>
      <c r="AU399" s="17" t="s">
        <v>211</v>
      </c>
      <c r="AY399" s="17" t="s">
        <v>252</v>
      </c>
      <c r="BE399" s="189">
        <f>IF(N399="základní",J399,0)</f>
        <v>0</v>
      </c>
      <c r="BF399" s="189">
        <f>IF(N399="snížená",J399,0)</f>
        <v>0</v>
      </c>
      <c r="BG399" s="189">
        <f>IF(N399="zákl. přenesená",J399,0)</f>
        <v>0</v>
      </c>
      <c r="BH399" s="189">
        <f>IF(N399="sníž. přenesená",J399,0)</f>
        <v>0</v>
      </c>
      <c r="BI399" s="189">
        <f>IF(N399="nulová",J399,0)</f>
        <v>0</v>
      </c>
      <c r="BJ399" s="17" t="s">
        <v>152</v>
      </c>
      <c r="BK399" s="189">
        <f>ROUND(I399*H399,2)</f>
        <v>0</v>
      </c>
      <c r="BL399" s="17" t="s">
        <v>259</v>
      </c>
      <c r="BM399" s="17" t="s">
        <v>830</v>
      </c>
    </row>
    <row r="400" spans="2:65" s="1" customFormat="1">
      <c r="B400" s="34"/>
      <c r="C400" s="56"/>
      <c r="D400" s="192" t="s">
        <v>261</v>
      </c>
      <c r="E400" s="56"/>
      <c r="F400" s="193" t="s">
        <v>831</v>
      </c>
      <c r="G400" s="56"/>
      <c r="H400" s="56"/>
      <c r="I400" s="148"/>
      <c r="J400" s="56"/>
      <c r="K400" s="56"/>
      <c r="L400" s="54"/>
      <c r="M400" s="71"/>
      <c r="N400" s="35"/>
      <c r="O400" s="35"/>
      <c r="P400" s="35"/>
      <c r="Q400" s="35"/>
      <c r="R400" s="35"/>
      <c r="S400" s="35"/>
      <c r="T400" s="72"/>
      <c r="AT400" s="17" t="s">
        <v>261</v>
      </c>
      <c r="AU400" s="17" t="s">
        <v>211</v>
      </c>
    </row>
    <row r="401" spans="2:65" s="10" customFormat="1" ht="29.85" customHeight="1">
      <c r="B401" s="161"/>
      <c r="C401" s="162"/>
      <c r="D401" s="175" t="s">
        <v>203</v>
      </c>
      <c r="E401" s="176" t="s">
        <v>832</v>
      </c>
      <c r="F401" s="176" t="s">
        <v>833</v>
      </c>
      <c r="G401" s="162"/>
      <c r="H401" s="162"/>
      <c r="I401" s="165"/>
      <c r="J401" s="177">
        <f>BK401</f>
        <v>0</v>
      </c>
      <c r="K401" s="162"/>
      <c r="L401" s="167"/>
      <c r="M401" s="168"/>
      <c r="N401" s="169"/>
      <c r="O401" s="169"/>
      <c r="P401" s="170">
        <f>SUM(P402:P403)</f>
        <v>0</v>
      </c>
      <c r="Q401" s="169"/>
      <c r="R401" s="170">
        <f>SUM(R402:R403)</f>
        <v>0</v>
      </c>
      <c r="S401" s="169"/>
      <c r="T401" s="171">
        <f>SUM(T402:T403)</f>
        <v>0</v>
      </c>
      <c r="AR401" s="172" t="s">
        <v>152</v>
      </c>
      <c r="AT401" s="173" t="s">
        <v>203</v>
      </c>
      <c r="AU401" s="173" t="s">
        <v>152</v>
      </c>
      <c r="AY401" s="172" t="s">
        <v>252</v>
      </c>
      <c r="BK401" s="174">
        <f>SUM(BK402:BK403)</f>
        <v>0</v>
      </c>
    </row>
    <row r="402" spans="2:65" s="1" customFormat="1" ht="31.5" customHeight="1">
      <c r="B402" s="34"/>
      <c r="C402" s="178" t="s">
        <v>834</v>
      </c>
      <c r="D402" s="178" t="s">
        <v>254</v>
      </c>
      <c r="E402" s="179" t="s">
        <v>835</v>
      </c>
      <c r="F402" s="180" t="s">
        <v>836</v>
      </c>
      <c r="G402" s="181" t="s">
        <v>391</v>
      </c>
      <c r="H402" s="182">
        <v>1821.2149999999999</v>
      </c>
      <c r="I402" s="183"/>
      <c r="J402" s="184">
        <f>ROUND(I402*H402,2)</f>
        <v>0</v>
      </c>
      <c r="K402" s="180" t="s">
        <v>258</v>
      </c>
      <c r="L402" s="54"/>
      <c r="M402" s="185" t="s">
        <v>151</v>
      </c>
      <c r="N402" s="186" t="s">
        <v>175</v>
      </c>
      <c r="O402" s="35"/>
      <c r="P402" s="187">
        <f>O402*H402</f>
        <v>0</v>
      </c>
      <c r="Q402" s="187">
        <v>0</v>
      </c>
      <c r="R402" s="187">
        <f>Q402*H402</f>
        <v>0</v>
      </c>
      <c r="S402" s="187">
        <v>0</v>
      </c>
      <c r="T402" s="188">
        <f>S402*H402</f>
        <v>0</v>
      </c>
      <c r="AR402" s="17" t="s">
        <v>259</v>
      </c>
      <c r="AT402" s="17" t="s">
        <v>254</v>
      </c>
      <c r="AU402" s="17" t="s">
        <v>211</v>
      </c>
      <c r="AY402" s="17" t="s">
        <v>252</v>
      </c>
      <c r="BE402" s="189">
        <f>IF(N402="základní",J402,0)</f>
        <v>0</v>
      </c>
      <c r="BF402" s="189">
        <f>IF(N402="snížená",J402,0)</f>
        <v>0</v>
      </c>
      <c r="BG402" s="189">
        <f>IF(N402="zákl. přenesená",J402,0)</f>
        <v>0</v>
      </c>
      <c r="BH402" s="189">
        <f>IF(N402="sníž. přenesená",J402,0)</f>
        <v>0</v>
      </c>
      <c r="BI402" s="189">
        <f>IF(N402="nulová",J402,0)</f>
        <v>0</v>
      </c>
      <c r="BJ402" s="17" t="s">
        <v>152</v>
      </c>
      <c r="BK402" s="189">
        <f>ROUND(I402*H402,2)</f>
        <v>0</v>
      </c>
      <c r="BL402" s="17" t="s">
        <v>259</v>
      </c>
      <c r="BM402" s="17" t="s">
        <v>837</v>
      </c>
    </row>
    <row r="403" spans="2:65" s="1" customFormat="1" ht="27">
      <c r="B403" s="34"/>
      <c r="C403" s="56"/>
      <c r="D403" s="192" t="s">
        <v>261</v>
      </c>
      <c r="E403" s="56"/>
      <c r="F403" s="193" t="s">
        <v>838</v>
      </c>
      <c r="G403" s="56"/>
      <c r="H403" s="56"/>
      <c r="I403" s="148"/>
      <c r="J403" s="56"/>
      <c r="K403" s="56"/>
      <c r="L403" s="54"/>
      <c r="M403" s="241"/>
      <c r="N403" s="242"/>
      <c r="O403" s="242"/>
      <c r="P403" s="242"/>
      <c r="Q403" s="242"/>
      <c r="R403" s="242"/>
      <c r="S403" s="242"/>
      <c r="T403" s="243"/>
      <c r="AT403" s="17" t="s">
        <v>261</v>
      </c>
      <c r="AU403" s="17" t="s">
        <v>211</v>
      </c>
    </row>
    <row r="404" spans="2:65" s="1" customFormat="1" ht="6.95" customHeight="1">
      <c r="B404" s="49"/>
      <c r="C404" s="50"/>
      <c r="D404" s="50"/>
      <c r="E404" s="50"/>
      <c r="F404" s="50"/>
      <c r="G404" s="50"/>
      <c r="H404" s="50"/>
      <c r="I404" s="125"/>
      <c r="J404" s="50"/>
      <c r="K404" s="50"/>
      <c r="L404" s="54"/>
    </row>
  </sheetData>
  <sheetProtection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phoneticPr fontId="0" type="noConversion"/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1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3" customWidth="1"/>
    <col min="10" max="10" width="23.5" customWidth="1"/>
    <col min="11" max="11" width="15.5" customWidth="1"/>
    <col min="13" max="18" width="9.33203125" hidden="1" customWidth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70" ht="21.75" customHeight="1">
      <c r="A1" s="15"/>
      <c r="B1" s="249"/>
      <c r="C1" s="249"/>
      <c r="D1" s="248" t="s">
        <v>130</v>
      </c>
      <c r="E1" s="249"/>
      <c r="F1" s="250" t="s">
        <v>852</v>
      </c>
      <c r="G1" s="374" t="s">
        <v>853</v>
      </c>
      <c r="H1" s="374"/>
      <c r="I1" s="255"/>
      <c r="J1" s="250" t="s">
        <v>854</v>
      </c>
      <c r="K1" s="248" t="s">
        <v>216</v>
      </c>
      <c r="L1" s="250" t="s">
        <v>855</v>
      </c>
      <c r="M1" s="250"/>
      <c r="N1" s="250"/>
      <c r="O1" s="250"/>
      <c r="P1" s="250"/>
      <c r="Q1" s="250"/>
      <c r="R1" s="250"/>
      <c r="S1" s="250"/>
      <c r="T1" s="250"/>
      <c r="U1" s="246"/>
      <c r="V1" s="24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1:70" ht="36.950000000000003" customHeight="1"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AT2" s="17" t="s">
        <v>215</v>
      </c>
    </row>
    <row r="3" spans="1:70" ht="6.95" customHeight="1">
      <c r="B3" s="18"/>
      <c r="C3" s="19"/>
      <c r="D3" s="19"/>
      <c r="E3" s="19"/>
      <c r="F3" s="19"/>
      <c r="G3" s="19"/>
      <c r="H3" s="19"/>
      <c r="I3" s="104"/>
      <c r="J3" s="19"/>
      <c r="K3" s="20"/>
      <c r="AT3" s="17" t="s">
        <v>211</v>
      </c>
    </row>
    <row r="4" spans="1:70" ht="36.950000000000003" customHeight="1">
      <c r="B4" s="21"/>
      <c r="C4" s="22"/>
      <c r="D4" s="23" t="s">
        <v>217</v>
      </c>
      <c r="E4" s="22"/>
      <c r="F4" s="22"/>
      <c r="G4" s="22"/>
      <c r="H4" s="22"/>
      <c r="I4" s="105"/>
      <c r="J4" s="22"/>
      <c r="K4" s="24"/>
      <c r="M4" s="25" t="s">
        <v>139</v>
      </c>
      <c r="AT4" s="17" t="s">
        <v>133</v>
      </c>
    </row>
    <row r="5" spans="1:70" ht="6.95" customHeight="1">
      <c r="B5" s="21"/>
      <c r="C5" s="22"/>
      <c r="D5" s="22"/>
      <c r="E5" s="22"/>
      <c r="F5" s="22"/>
      <c r="G5" s="22"/>
      <c r="H5" s="22"/>
      <c r="I5" s="105"/>
      <c r="J5" s="22"/>
      <c r="K5" s="24"/>
    </row>
    <row r="6" spans="1:70" ht="15">
      <c r="B6" s="21"/>
      <c r="C6" s="22"/>
      <c r="D6" s="30" t="s">
        <v>145</v>
      </c>
      <c r="E6" s="22"/>
      <c r="F6" s="22"/>
      <c r="G6" s="22"/>
      <c r="H6" s="22"/>
      <c r="I6" s="105"/>
      <c r="J6" s="22"/>
      <c r="K6" s="24"/>
    </row>
    <row r="7" spans="1:70" ht="22.5" customHeight="1">
      <c r="B7" s="21"/>
      <c r="C7" s="22"/>
      <c r="D7" s="22"/>
      <c r="E7" s="375" t="str">
        <f ca="1">'Rekapitulace stavby'!K6</f>
        <v>Obnovení komunikačního spojení přes Radovesickou výsypku</v>
      </c>
      <c r="F7" s="342"/>
      <c r="G7" s="342"/>
      <c r="H7" s="342"/>
      <c r="I7" s="105"/>
      <c r="J7" s="22"/>
      <c r="K7" s="24"/>
    </row>
    <row r="8" spans="1:70" s="1" customFormat="1" ht="15">
      <c r="B8" s="34"/>
      <c r="C8" s="35"/>
      <c r="D8" s="30" t="s">
        <v>218</v>
      </c>
      <c r="E8" s="35"/>
      <c r="F8" s="35"/>
      <c r="G8" s="35"/>
      <c r="H8" s="35"/>
      <c r="I8" s="106"/>
      <c r="J8" s="35"/>
      <c r="K8" s="38"/>
    </row>
    <row r="9" spans="1:70" s="1" customFormat="1" ht="36.950000000000003" customHeight="1">
      <c r="B9" s="34"/>
      <c r="C9" s="35"/>
      <c r="D9" s="35"/>
      <c r="E9" s="376" t="s">
        <v>839</v>
      </c>
      <c r="F9" s="355"/>
      <c r="G9" s="355"/>
      <c r="H9" s="355"/>
      <c r="I9" s="106"/>
      <c r="J9" s="35"/>
      <c r="K9" s="38"/>
    </row>
    <row r="10" spans="1:70" s="1" customFormat="1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1:70" s="1" customFormat="1" ht="14.45" customHeight="1">
      <c r="B11" s="34"/>
      <c r="C11" s="35"/>
      <c r="D11" s="30" t="s">
        <v>148</v>
      </c>
      <c r="E11" s="35"/>
      <c r="F11" s="28" t="s">
        <v>151</v>
      </c>
      <c r="G11" s="35"/>
      <c r="H11" s="35"/>
      <c r="I11" s="107" t="s">
        <v>150</v>
      </c>
      <c r="J11" s="28" t="s">
        <v>151</v>
      </c>
      <c r="K11" s="38"/>
    </row>
    <row r="12" spans="1:70" s="1" customFormat="1" ht="14.45" customHeight="1">
      <c r="B12" s="34"/>
      <c r="C12" s="35"/>
      <c r="D12" s="30" t="s">
        <v>153</v>
      </c>
      <c r="E12" s="35"/>
      <c r="F12" s="28" t="s">
        <v>154</v>
      </c>
      <c r="G12" s="35"/>
      <c r="H12" s="35"/>
      <c r="I12" s="107" t="s">
        <v>155</v>
      </c>
      <c r="J12" s="108" t="str">
        <f ca="1">'Rekapitulace stavby'!AN8</f>
        <v>27. 10. 2016</v>
      </c>
      <c r="K12" s="38"/>
    </row>
    <row r="13" spans="1:70" s="1" customFormat="1" ht="10.9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1:70" s="1" customFormat="1" ht="14.45" customHeight="1">
      <c r="B14" s="34"/>
      <c r="C14" s="35"/>
      <c r="D14" s="30" t="s">
        <v>159</v>
      </c>
      <c r="E14" s="35"/>
      <c r="F14" s="35"/>
      <c r="G14" s="35"/>
      <c r="H14" s="35"/>
      <c r="I14" s="107" t="s">
        <v>160</v>
      </c>
      <c r="J14" s="28" t="s">
        <v>151</v>
      </c>
      <c r="K14" s="38"/>
    </row>
    <row r="15" spans="1:70" s="1" customFormat="1" ht="18" customHeight="1">
      <c r="B15" s="34"/>
      <c r="C15" s="35"/>
      <c r="D15" s="35"/>
      <c r="E15" s="28" t="s">
        <v>161</v>
      </c>
      <c r="F15" s="35"/>
      <c r="G15" s="35"/>
      <c r="H15" s="35"/>
      <c r="I15" s="107" t="s">
        <v>162</v>
      </c>
      <c r="J15" s="28" t="s">
        <v>151</v>
      </c>
      <c r="K15" s="38"/>
    </row>
    <row r="16" spans="1:70" s="1" customFormat="1" ht="6.95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5" customHeight="1">
      <c r="B17" s="34"/>
      <c r="C17" s="35"/>
      <c r="D17" s="30" t="s">
        <v>163</v>
      </c>
      <c r="E17" s="35"/>
      <c r="F17" s="35"/>
      <c r="G17" s="35"/>
      <c r="H17" s="35"/>
      <c r="I17" s="107" t="s">
        <v>160</v>
      </c>
      <c r="J17" s="28" t="str">
        <f ca="1"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 ca="1">IF('Rekapitulace stavby'!E14="Vyplň údaj","",IF('Rekapitulace stavby'!E14="","",'Rekapitulace stavby'!E14))</f>
        <v/>
      </c>
      <c r="F18" s="35"/>
      <c r="G18" s="35"/>
      <c r="H18" s="35"/>
      <c r="I18" s="107" t="s">
        <v>162</v>
      </c>
      <c r="J18" s="28" t="str">
        <f ca="1"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5" customHeight="1">
      <c r="B20" s="34"/>
      <c r="C20" s="35"/>
      <c r="D20" s="30" t="s">
        <v>165</v>
      </c>
      <c r="E20" s="35"/>
      <c r="F20" s="35"/>
      <c r="G20" s="35"/>
      <c r="H20" s="35"/>
      <c r="I20" s="107" t="s">
        <v>160</v>
      </c>
      <c r="J20" s="28" t="s">
        <v>151</v>
      </c>
      <c r="K20" s="38"/>
    </row>
    <row r="21" spans="2:11" s="1" customFormat="1" ht="18" customHeight="1">
      <c r="B21" s="34"/>
      <c r="C21" s="35"/>
      <c r="D21" s="35"/>
      <c r="E21" s="28" t="s">
        <v>166</v>
      </c>
      <c r="F21" s="35"/>
      <c r="G21" s="35"/>
      <c r="H21" s="35"/>
      <c r="I21" s="107" t="s">
        <v>162</v>
      </c>
      <c r="J21" s="28" t="s">
        <v>151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5" customHeight="1">
      <c r="B23" s="34"/>
      <c r="C23" s="35"/>
      <c r="D23" s="30" t="s">
        <v>168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10"/>
      <c r="C24" s="111"/>
      <c r="D24" s="111"/>
      <c r="E24" s="370" t="s">
        <v>151</v>
      </c>
      <c r="F24" s="377"/>
      <c r="G24" s="377"/>
      <c r="H24" s="377"/>
      <c r="I24" s="112"/>
      <c r="J24" s="111"/>
      <c r="K24" s="113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14"/>
      <c r="J26" s="78"/>
      <c r="K26" s="115"/>
    </row>
    <row r="27" spans="2:11" s="1" customFormat="1" ht="25.35" customHeight="1">
      <c r="B27" s="34"/>
      <c r="C27" s="35"/>
      <c r="D27" s="116" t="s">
        <v>170</v>
      </c>
      <c r="E27" s="35"/>
      <c r="F27" s="35"/>
      <c r="G27" s="35"/>
      <c r="H27" s="35"/>
      <c r="I27" s="106"/>
      <c r="J27" s="117">
        <f>ROUNDUP(J77,2)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14"/>
      <c r="J28" s="78"/>
      <c r="K28" s="115"/>
    </row>
    <row r="29" spans="2:11" s="1" customFormat="1" ht="14.45" customHeight="1">
      <c r="B29" s="34"/>
      <c r="C29" s="35"/>
      <c r="D29" s="35"/>
      <c r="E29" s="35"/>
      <c r="F29" s="39" t="s">
        <v>172</v>
      </c>
      <c r="G29" s="35"/>
      <c r="H29" s="35"/>
      <c r="I29" s="118" t="s">
        <v>171</v>
      </c>
      <c r="J29" s="39" t="s">
        <v>173</v>
      </c>
      <c r="K29" s="38"/>
    </row>
    <row r="30" spans="2:11" s="1" customFormat="1" ht="14.45" customHeight="1">
      <c r="B30" s="34"/>
      <c r="C30" s="35"/>
      <c r="D30" s="42" t="s">
        <v>174</v>
      </c>
      <c r="E30" s="42" t="s">
        <v>175</v>
      </c>
      <c r="F30" s="119">
        <f>ROUNDUP(SUM(BE77:BE80), 2)</f>
        <v>0</v>
      </c>
      <c r="G30" s="35"/>
      <c r="H30" s="35"/>
      <c r="I30" s="120">
        <v>0.21</v>
      </c>
      <c r="J30" s="119">
        <f>ROUNDUP(ROUNDUP((SUM(BE77:BE80)), 2)*I30, 1)</f>
        <v>0</v>
      </c>
      <c r="K30" s="38"/>
    </row>
    <row r="31" spans="2:11" s="1" customFormat="1" ht="14.45" customHeight="1">
      <c r="B31" s="34"/>
      <c r="C31" s="35"/>
      <c r="D31" s="35"/>
      <c r="E31" s="42" t="s">
        <v>176</v>
      </c>
      <c r="F31" s="119">
        <f>ROUNDUP(SUM(BF77:BF80), 2)</f>
        <v>0</v>
      </c>
      <c r="G31" s="35"/>
      <c r="H31" s="35"/>
      <c r="I31" s="120">
        <v>0.15</v>
      </c>
      <c r="J31" s="119">
        <f>ROUNDUP(ROUNDUP((SUM(BF77:BF80)), 2)*I31, 1)</f>
        <v>0</v>
      </c>
      <c r="K31" s="38"/>
    </row>
    <row r="32" spans="2:11" s="1" customFormat="1" ht="14.45" hidden="1" customHeight="1">
      <c r="B32" s="34"/>
      <c r="C32" s="35"/>
      <c r="D32" s="35"/>
      <c r="E32" s="42" t="s">
        <v>177</v>
      </c>
      <c r="F32" s="119">
        <f>ROUNDUP(SUM(BG77:BG80), 2)</f>
        <v>0</v>
      </c>
      <c r="G32" s="35"/>
      <c r="H32" s="35"/>
      <c r="I32" s="120">
        <v>0.21</v>
      </c>
      <c r="J32" s="119">
        <v>0</v>
      </c>
      <c r="K32" s="38"/>
    </row>
    <row r="33" spans="2:11" s="1" customFormat="1" ht="14.45" hidden="1" customHeight="1">
      <c r="B33" s="34"/>
      <c r="C33" s="35"/>
      <c r="D33" s="35"/>
      <c r="E33" s="42" t="s">
        <v>178</v>
      </c>
      <c r="F33" s="119">
        <f>ROUNDUP(SUM(BH77:BH80), 2)</f>
        <v>0</v>
      </c>
      <c r="G33" s="35"/>
      <c r="H33" s="35"/>
      <c r="I33" s="120">
        <v>0.15</v>
      </c>
      <c r="J33" s="119">
        <v>0</v>
      </c>
      <c r="K33" s="38"/>
    </row>
    <row r="34" spans="2:11" s="1" customFormat="1" ht="14.45" hidden="1" customHeight="1">
      <c r="B34" s="34"/>
      <c r="C34" s="35"/>
      <c r="D34" s="35"/>
      <c r="E34" s="42" t="s">
        <v>179</v>
      </c>
      <c r="F34" s="119">
        <f>ROUNDUP(SUM(BI77:BI80), 2)</f>
        <v>0</v>
      </c>
      <c r="G34" s="35"/>
      <c r="H34" s="35"/>
      <c r="I34" s="120">
        <v>0</v>
      </c>
      <c r="J34" s="119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44"/>
      <c r="D36" s="45" t="s">
        <v>180</v>
      </c>
      <c r="E36" s="46"/>
      <c r="F36" s="46"/>
      <c r="G36" s="121" t="s">
        <v>181</v>
      </c>
      <c r="H36" s="47" t="s">
        <v>182</v>
      </c>
      <c r="I36" s="122"/>
      <c r="J36" s="123">
        <f>SUM(J27:J34)</f>
        <v>0</v>
      </c>
      <c r="K36" s="124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5"/>
      <c r="J37" s="50"/>
      <c r="K37" s="51"/>
    </row>
    <row r="41" spans="2:11" s="1" customFormat="1" ht="6.95" customHeight="1">
      <c r="B41" s="126"/>
      <c r="C41" s="127"/>
      <c r="D41" s="127"/>
      <c r="E41" s="127"/>
      <c r="F41" s="127"/>
      <c r="G41" s="127"/>
      <c r="H41" s="127"/>
      <c r="I41" s="128"/>
      <c r="J41" s="127"/>
      <c r="K41" s="129"/>
    </row>
    <row r="42" spans="2:11" s="1" customFormat="1" ht="36.950000000000003" customHeight="1">
      <c r="B42" s="34"/>
      <c r="C42" s="23" t="s">
        <v>222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5" customHeight="1">
      <c r="B44" s="34"/>
      <c r="C44" s="30" t="s">
        <v>145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375" t="str">
        <f>E7</f>
        <v>Obnovení komunikačního spojení přes Radovesickou výsypku</v>
      </c>
      <c r="F45" s="355"/>
      <c r="G45" s="355"/>
      <c r="H45" s="355"/>
      <c r="I45" s="106"/>
      <c r="J45" s="35"/>
      <c r="K45" s="38"/>
    </row>
    <row r="46" spans="2:11" s="1" customFormat="1" ht="14.45" customHeight="1">
      <c r="B46" s="34"/>
      <c r="C46" s="30" t="s">
        <v>218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376" t="str">
        <f>E9</f>
        <v>1a - Komunikace Štěpánov - Kostomlaty - Vedlejší a ostatní náklady</v>
      </c>
      <c r="F47" s="355"/>
      <c r="G47" s="355"/>
      <c r="H47" s="355"/>
      <c r="I47" s="106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47" s="1" customFormat="1" ht="18" customHeight="1">
      <c r="B49" s="34"/>
      <c r="C49" s="30" t="s">
        <v>153</v>
      </c>
      <c r="D49" s="35"/>
      <c r="E49" s="35"/>
      <c r="F49" s="28" t="str">
        <f>F12</f>
        <v xml:space="preserve"> </v>
      </c>
      <c r="G49" s="35"/>
      <c r="H49" s="35"/>
      <c r="I49" s="107" t="s">
        <v>155</v>
      </c>
      <c r="J49" s="108" t="str">
        <f>IF(J12="","",J12)</f>
        <v>27. 10. 2016</v>
      </c>
      <c r="K49" s="38"/>
    </row>
    <row r="50" spans="2:47" s="1" customFormat="1" ht="6.95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47" s="1" customFormat="1" ht="15">
      <c r="B51" s="34"/>
      <c r="C51" s="30" t="s">
        <v>159</v>
      </c>
      <c r="D51" s="35"/>
      <c r="E51" s="35"/>
      <c r="F51" s="28" t="str">
        <f>E15</f>
        <v>SD a.s., Chomutov</v>
      </c>
      <c r="G51" s="35"/>
      <c r="H51" s="35"/>
      <c r="I51" s="107" t="s">
        <v>165</v>
      </c>
      <c r="J51" s="28" t="str">
        <f>E21</f>
        <v>Báňské projekty Teplice a.s.</v>
      </c>
      <c r="K51" s="38"/>
    </row>
    <row r="52" spans="2:47" s="1" customFormat="1" ht="14.45" customHeight="1">
      <c r="B52" s="34"/>
      <c r="C52" s="30" t="s">
        <v>163</v>
      </c>
      <c r="D52" s="35"/>
      <c r="E52" s="35"/>
      <c r="F52" s="28" t="str">
        <f>IF(E18="","",E18)</f>
        <v/>
      </c>
      <c r="G52" s="35"/>
      <c r="H52" s="35"/>
      <c r="I52" s="106"/>
      <c r="J52" s="35"/>
      <c r="K52" s="38"/>
    </row>
    <row r="53" spans="2:47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47" s="1" customFormat="1" ht="29.25" customHeight="1">
      <c r="B54" s="34"/>
      <c r="C54" s="130" t="s">
        <v>223</v>
      </c>
      <c r="D54" s="44"/>
      <c r="E54" s="44"/>
      <c r="F54" s="44"/>
      <c r="G54" s="44"/>
      <c r="H54" s="44"/>
      <c r="I54" s="131"/>
      <c r="J54" s="132" t="s">
        <v>224</v>
      </c>
      <c r="K54" s="48"/>
    </row>
    <row r="55" spans="2:47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3" t="s">
        <v>225</v>
      </c>
      <c r="D56" s="35"/>
      <c r="E56" s="35"/>
      <c r="F56" s="35"/>
      <c r="G56" s="35"/>
      <c r="H56" s="35"/>
      <c r="I56" s="106"/>
      <c r="J56" s="117">
        <f>J77</f>
        <v>0</v>
      </c>
      <c r="K56" s="38"/>
      <c r="AU56" s="17" t="s">
        <v>226</v>
      </c>
    </row>
    <row r="57" spans="2:47" s="7" customFormat="1" ht="24.95" customHeight="1">
      <c r="B57" s="134"/>
      <c r="C57" s="135"/>
      <c r="D57" s="136" t="s">
        <v>840</v>
      </c>
      <c r="E57" s="137"/>
      <c r="F57" s="137"/>
      <c r="G57" s="137"/>
      <c r="H57" s="137"/>
      <c r="I57" s="138"/>
      <c r="J57" s="139">
        <f>J78</f>
        <v>0</v>
      </c>
      <c r="K57" s="140"/>
    </row>
    <row r="58" spans="2:47" s="1" customFormat="1" ht="21.75" customHeight="1">
      <c r="B58" s="34"/>
      <c r="C58" s="35"/>
      <c r="D58" s="35"/>
      <c r="E58" s="35"/>
      <c r="F58" s="35"/>
      <c r="G58" s="35"/>
      <c r="H58" s="35"/>
      <c r="I58" s="106"/>
      <c r="J58" s="35"/>
      <c r="K58" s="38"/>
    </row>
    <row r="59" spans="2:47" s="1" customFormat="1" ht="6.95" customHeight="1">
      <c r="B59" s="49"/>
      <c r="C59" s="50"/>
      <c r="D59" s="50"/>
      <c r="E59" s="50"/>
      <c r="F59" s="50"/>
      <c r="G59" s="50"/>
      <c r="H59" s="50"/>
      <c r="I59" s="125"/>
      <c r="J59" s="50"/>
      <c r="K59" s="51"/>
    </row>
    <row r="63" spans="2:47" s="1" customFormat="1" ht="6.95" customHeight="1">
      <c r="B63" s="52"/>
      <c r="C63" s="53"/>
      <c r="D63" s="53"/>
      <c r="E63" s="53"/>
      <c r="F63" s="53"/>
      <c r="G63" s="53"/>
      <c r="H63" s="53"/>
      <c r="I63" s="128"/>
      <c r="J63" s="53"/>
      <c r="K63" s="53"/>
      <c r="L63" s="54"/>
    </row>
    <row r="64" spans="2:47" s="1" customFormat="1" ht="36.950000000000003" customHeight="1">
      <c r="B64" s="34"/>
      <c r="C64" s="55" t="s">
        <v>236</v>
      </c>
      <c r="D64" s="56"/>
      <c r="E64" s="56"/>
      <c r="F64" s="56"/>
      <c r="G64" s="56"/>
      <c r="H64" s="56"/>
      <c r="I64" s="148"/>
      <c r="J64" s="56"/>
      <c r="K64" s="56"/>
      <c r="L64" s="54"/>
    </row>
    <row r="65" spans="2:65" s="1" customFormat="1" ht="6.95" customHeight="1">
      <c r="B65" s="34"/>
      <c r="C65" s="56"/>
      <c r="D65" s="56"/>
      <c r="E65" s="56"/>
      <c r="F65" s="56"/>
      <c r="G65" s="56"/>
      <c r="H65" s="56"/>
      <c r="I65" s="148"/>
      <c r="J65" s="56"/>
      <c r="K65" s="56"/>
      <c r="L65" s="54"/>
    </row>
    <row r="66" spans="2:65" s="1" customFormat="1" ht="14.45" customHeight="1">
      <c r="B66" s="34"/>
      <c r="C66" s="58" t="s">
        <v>145</v>
      </c>
      <c r="D66" s="56"/>
      <c r="E66" s="56"/>
      <c r="F66" s="56"/>
      <c r="G66" s="56"/>
      <c r="H66" s="56"/>
      <c r="I66" s="148"/>
      <c r="J66" s="56"/>
      <c r="K66" s="56"/>
      <c r="L66" s="54"/>
    </row>
    <row r="67" spans="2:65" s="1" customFormat="1" ht="22.5" customHeight="1">
      <c r="B67" s="34"/>
      <c r="C67" s="56"/>
      <c r="D67" s="56"/>
      <c r="E67" s="373" t="str">
        <f>E7</f>
        <v>Obnovení komunikačního spojení přes Radovesickou výsypku</v>
      </c>
      <c r="F67" s="348"/>
      <c r="G67" s="348"/>
      <c r="H67" s="348"/>
      <c r="I67" s="148"/>
      <c r="J67" s="56"/>
      <c r="K67" s="56"/>
      <c r="L67" s="54"/>
    </row>
    <row r="68" spans="2:65" s="1" customFormat="1" ht="14.45" customHeight="1">
      <c r="B68" s="34"/>
      <c r="C68" s="58" t="s">
        <v>218</v>
      </c>
      <c r="D68" s="56"/>
      <c r="E68" s="56"/>
      <c r="F68" s="56"/>
      <c r="G68" s="56"/>
      <c r="H68" s="56"/>
      <c r="I68" s="148"/>
      <c r="J68" s="56"/>
      <c r="K68" s="56"/>
      <c r="L68" s="54"/>
    </row>
    <row r="69" spans="2:65" s="1" customFormat="1" ht="23.25" customHeight="1">
      <c r="B69" s="34"/>
      <c r="C69" s="56"/>
      <c r="D69" s="56"/>
      <c r="E69" s="345" t="str">
        <f>E9</f>
        <v>1a - Komunikace Štěpánov - Kostomlaty - Vedlejší a ostatní náklady</v>
      </c>
      <c r="F69" s="348"/>
      <c r="G69" s="348"/>
      <c r="H69" s="348"/>
      <c r="I69" s="148"/>
      <c r="J69" s="56"/>
      <c r="K69" s="56"/>
      <c r="L69" s="54"/>
    </row>
    <row r="70" spans="2:65" s="1" customFormat="1" ht="6.95" customHeight="1">
      <c r="B70" s="34"/>
      <c r="C70" s="56"/>
      <c r="D70" s="56"/>
      <c r="E70" s="56"/>
      <c r="F70" s="56"/>
      <c r="G70" s="56"/>
      <c r="H70" s="56"/>
      <c r="I70" s="148"/>
      <c r="J70" s="56"/>
      <c r="K70" s="56"/>
      <c r="L70" s="54"/>
    </row>
    <row r="71" spans="2:65" s="1" customFormat="1" ht="18" customHeight="1">
      <c r="B71" s="34"/>
      <c r="C71" s="58" t="s">
        <v>153</v>
      </c>
      <c r="D71" s="56"/>
      <c r="E71" s="56"/>
      <c r="F71" s="149" t="str">
        <f>F12</f>
        <v xml:space="preserve"> </v>
      </c>
      <c r="G71" s="56"/>
      <c r="H71" s="56"/>
      <c r="I71" s="150" t="s">
        <v>155</v>
      </c>
      <c r="J71" s="66" t="str">
        <f>IF(J12="","",J12)</f>
        <v>27. 10. 2016</v>
      </c>
      <c r="K71" s="56"/>
      <c r="L71" s="54"/>
    </row>
    <row r="72" spans="2:65" s="1" customFormat="1" ht="6.95" customHeight="1">
      <c r="B72" s="34"/>
      <c r="C72" s="56"/>
      <c r="D72" s="56"/>
      <c r="E72" s="56"/>
      <c r="F72" s="56"/>
      <c r="G72" s="56"/>
      <c r="H72" s="56"/>
      <c r="I72" s="148"/>
      <c r="J72" s="56"/>
      <c r="K72" s="56"/>
      <c r="L72" s="54"/>
    </row>
    <row r="73" spans="2:65" s="1" customFormat="1" ht="15">
      <c r="B73" s="34"/>
      <c r="C73" s="58" t="s">
        <v>159</v>
      </c>
      <c r="D73" s="56"/>
      <c r="E73" s="56"/>
      <c r="F73" s="149" t="str">
        <f>E15</f>
        <v>SD a.s., Chomutov</v>
      </c>
      <c r="G73" s="56"/>
      <c r="H73" s="56"/>
      <c r="I73" s="150" t="s">
        <v>165</v>
      </c>
      <c r="J73" s="149" t="str">
        <f>E21</f>
        <v>Báňské projekty Teplice a.s.</v>
      </c>
      <c r="K73" s="56"/>
      <c r="L73" s="54"/>
    </row>
    <row r="74" spans="2:65" s="1" customFormat="1" ht="14.45" customHeight="1">
      <c r="B74" s="34"/>
      <c r="C74" s="58" t="s">
        <v>163</v>
      </c>
      <c r="D74" s="56"/>
      <c r="E74" s="56"/>
      <c r="F74" s="149" t="str">
        <f>IF(E18="","",E18)</f>
        <v/>
      </c>
      <c r="G74" s="56"/>
      <c r="H74" s="56"/>
      <c r="I74" s="148"/>
      <c r="J74" s="56"/>
      <c r="K74" s="56"/>
      <c r="L74" s="54"/>
    </row>
    <row r="75" spans="2:65" s="1" customFormat="1" ht="10.35" customHeight="1">
      <c r="B75" s="34"/>
      <c r="C75" s="56"/>
      <c r="D75" s="56"/>
      <c r="E75" s="56"/>
      <c r="F75" s="56"/>
      <c r="G75" s="56"/>
      <c r="H75" s="56"/>
      <c r="I75" s="148"/>
      <c r="J75" s="56"/>
      <c r="K75" s="56"/>
      <c r="L75" s="54"/>
    </row>
    <row r="76" spans="2:65" s="9" customFormat="1" ht="29.25" customHeight="1">
      <c r="B76" s="151"/>
      <c r="C76" s="152" t="s">
        <v>237</v>
      </c>
      <c r="D76" s="153" t="s">
        <v>189</v>
      </c>
      <c r="E76" s="153" t="s">
        <v>185</v>
      </c>
      <c r="F76" s="153" t="s">
        <v>238</v>
      </c>
      <c r="G76" s="153" t="s">
        <v>239</v>
      </c>
      <c r="H76" s="153" t="s">
        <v>240</v>
      </c>
      <c r="I76" s="154" t="s">
        <v>241</v>
      </c>
      <c r="J76" s="153" t="s">
        <v>224</v>
      </c>
      <c r="K76" s="155" t="s">
        <v>242</v>
      </c>
      <c r="L76" s="156"/>
      <c r="M76" s="74" t="s">
        <v>243</v>
      </c>
      <c r="N76" s="75" t="s">
        <v>174</v>
      </c>
      <c r="O76" s="75" t="s">
        <v>244</v>
      </c>
      <c r="P76" s="75" t="s">
        <v>245</v>
      </c>
      <c r="Q76" s="75" t="s">
        <v>246</v>
      </c>
      <c r="R76" s="75" t="s">
        <v>247</v>
      </c>
      <c r="S76" s="75" t="s">
        <v>248</v>
      </c>
      <c r="T76" s="76" t="s">
        <v>249</v>
      </c>
    </row>
    <row r="77" spans="2:65" s="1" customFormat="1" ht="29.25" customHeight="1">
      <c r="B77" s="34"/>
      <c r="C77" s="80" t="s">
        <v>225</v>
      </c>
      <c r="D77" s="56"/>
      <c r="E77" s="56"/>
      <c r="F77" s="56"/>
      <c r="G77" s="56"/>
      <c r="H77" s="56"/>
      <c r="I77" s="148"/>
      <c r="J77" s="157">
        <f>BK77</f>
        <v>0</v>
      </c>
      <c r="K77" s="56"/>
      <c r="L77" s="54"/>
      <c r="M77" s="77"/>
      <c r="N77" s="78"/>
      <c r="O77" s="78"/>
      <c r="P77" s="158">
        <f>P78</f>
        <v>0</v>
      </c>
      <c r="Q77" s="78"/>
      <c r="R77" s="158">
        <f>R78</f>
        <v>0</v>
      </c>
      <c r="S77" s="78"/>
      <c r="T77" s="159">
        <f>T78</f>
        <v>0</v>
      </c>
      <c r="AT77" s="17" t="s">
        <v>203</v>
      </c>
      <c r="AU77" s="17" t="s">
        <v>226</v>
      </c>
      <c r="BK77" s="160">
        <f>BK78</f>
        <v>0</v>
      </c>
    </row>
    <row r="78" spans="2:65" s="10" customFormat="1" ht="37.35" customHeight="1">
      <c r="B78" s="161"/>
      <c r="C78" s="162"/>
      <c r="D78" s="175" t="s">
        <v>203</v>
      </c>
      <c r="E78" s="244" t="s">
        <v>841</v>
      </c>
      <c r="F78" s="244" t="s">
        <v>842</v>
      </c>
      <c r="G78" s="162"/>
      <c r="H78" s="162"/>
      <c r="I78" s="165"/>
      <c r="J78" s="245">
        <f>BK78</f>
        <v>0</v>
      </c>
      <c r="K78" s="162"/>
      <c r="L78" s="167"/>
      <c r="M78" s="168"/>
      <c r="N78" s="169"/>
      <c r="O78" s="169"/>
      <c r="P78" s="170">
        <f>SUM(P79:P80)</f>
        <v>0</v>
      </c>
      <c r="Q78" s="169"/>
      <c r="R78" s="170">
        <f>SUM(R79:R80)</f>
        <v>0</v>
      </c>
      <c r="S78" s="169"/>
      <c r="T78" s="171">
        <f>SUM(T79:T80)</f>
        <v>0</v>
      </c>
      <c r="AR78" s="172" t="s">
        <v>279</v>
      </c>
      <c r="AT78" s="173" t="s">
        <v>203</v>
      </c>
      <c r="AU78" s="173" t="s">
        <v>204</v>
      </c>
      <c r="AY78" s="172" t="s">
        <v>252</v>
      </c>
      <c r="BK78" s="174">
        <f>SUM(BK79:BK80)</f>
        <v>0</v>
      </c>
    </row>
    <row r="79" spans="2:65" s="1" customFormat="1" ht="22.5" customHeight="1">
      <c r="B79" s="34"/>
      <c r="C79" s="178" t="s">
        <v>152</v>
      </c>
      <c r="D79" s="178" t="s">
        <v>254</v>
      </c>
      <c r="E79" s="179" t="s">
        <v>843</v>
      </c>
      <c r="F79" s="180" t="s">
        <v>844</v>
      </c>
      <c r="G79" s="181" t="s">
        <v>845</v>
      </c>
      <c r="H79" s="182">
        <v>1</v>
      </c>
      <c r="I79" s="183"/>
      <c r="J79" s="184">
        <f>ROUND(I79*H79,2)</f>
        <v>0</v>
      </c>
      <c r="K79" s="180" t="s">
        <v>151</v>
      </c>
      <c r="L79" s="54"/>
      <c r="M79" s="185" t="s">
        <v>151</v>
      </c>
      <c r="N79" s="186" t="s">
        <v>175</v>
      </c>
      <c r="O79" s="35"/>
      <c r="P79" s="187">
        <f>O79*H79</f>
        <v>0</v>
      </c>
      <c r="Q79" s="187">
        <v>0</v>
      </c>
      <c r="R79" s="187">
        <f>Q79*H79</f>
        <v>0</v>
      </c>
      <c r="S79" s="187">
        <v>0</v>
      </c>
      <c r="T79" s="188">
        <f>S79*H79</f>
        <v>0</v>
      </c>
      <c r="AR79" s="17" t="s">
        <v>846</v>
      </c>
      <c r="AT79" s="17" t="s">
        <v>254</v>
      </c>
      <c r="AU79" s="17" t="s">
        <v>152</v>
      </c>
      <c r="AY79" s="17" t="s">
        <v>252</v>
      </c>
      <c r="BE79" s="189">
        <f>IF(N79="základní",J79,0)</f>
        <v>0</v>
      </c>
      <c r="BF79" s="189">
        <f>IF(N79="snížená",J79,0)</f>
        <v>0</v>
      </c>
      <c r="BG79" s="189">
        <f>IF(N79="zákl. přenesená",J79,0)</f>
        <v>0</v>
      </c>
      <c r="BH79" s="189">
        <f>IF(N79="sníž. přenesená",J79,0)</f>
        <v>0</v>
      </c>
      <c r="BI79" s="189">
        <f>IF(N79="nulová",J79,0)</f>
        <v>0</v>
      </c>
      <c r="BJ79" s="17" t="s">
        <v>152</v>
      </c>
      <c r="BK79" s="189">
        <f>ROUND(I79*H79,2)</f>
        <v>0</v>
      </c>
      <c r="BL79" s="17" t="s">
        <v>846</v>
      </c>
      <c r="BM79" s="17" t="s">
        <v>847</v>
      </c>
    </row>
    <row r="80" spans="2:65" s="1" customFormat="1">
      <c r="B80" s="34"/>
      <c r="C80" s="56"/>
      <c r="D80" s="192" t="s">
        <v>261</v>
      </c>
      <c r="E80" s="56"/>
      <c r="F80" s="193" t="s">
        <v>848</v>
      </c>
      <c r="G80" s="56"/>
      <c r="H80" s="56"/>
      <c r="I80" s="148"/>
      <c r="J80" s="56"/>
      <c r="K80" s="56"/>
      <c r="L80" s="54"/>
      <c r="M80" s="241"/>
      <c r="N80" s="242"/>
      <c r="O80" s="242"/>
      <c r="P80" s="242"/>
      <c r="Q80" s="242"/>
      <c r="R80" s="242"/>
      <c r="S80" s="242"/>
      <c r="T80" s="243"/>
      <c r="AT80" s="17" t="s">
        <v>261</v>
      </c>
      <c r="AU80" s="17" t="s">
        <v>152</v>
      </c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125"/>
      <c r="J81" s="50"/>
      <c r="K81" s="50"/>
      <c r="L81" s="54"/>
    </row>
  </sheetData>
  <sheetProtection sheet="1" objects="1" scenarios="1" formatColumns="0" formatRows="0" sort="0" autoFilter="0"/>
  <autoFilter ref="C76:K76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phoneticPr fontId="0" type="noConversion"/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6"/>
  <sheetViews>
    <sheetView showGridLines="0" zoomScaleNormal="100" workbookViewId="0"/>
  </sheetViews>
  <sheetFormatPr defaultRowHeight="13.5"/>
  <cols>
    <col min="1" max="1" width="8.33203125" style="256" customWidth="1"/>
    <col min="2" max="2" width="1.6640625" style="256" customWidth="1"/>
    <col min="3" max="4" width="5" style="256" customWidth="1"/>
    <col min="5" max="5" width="11.6640625" style="256" customWidth="1"/>
    <col min="6" max="6" width="9.1640625" style="256" customWidth="1"/>
    <col min="7" max="7" width="5" style="256" customWidth="1"/>
    <col min="8" max="8" width="77.83203125" style="256" customWidth="1"/>
    <col min="9" max="10" width="20" style="256" customWidth="1"/>
    <col min="11" max="11" width="1.6640625" style="256" customWidth="1"/>
    <col min="12" max="16384" width="9.33203125" style="256"/>
  </cols>
  <sheetData>
    <row r="1" spans="2:11" ht="37.5" customHeight="1"/>
    <row r="2" spans="2:1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262" customFormat="1" ht="45" customHeight="1">
      <c r="B3" s="260"/>
      <c r="C3" s="381" t="s">
        <v>856</v>
      </c>
      <c r="D3" s="381"/>
      <c r="E3" s="381"/>
      <c r="F3" s="381"/>
      <c r="G3" s="381"/>
      <c r="H3" s="381"/>
      <c r="I3" s="381"/>
      <c r="J3" s="381"/>
      <c r="K3" s="261"/>
    </row>
    <row r="4" spans="2:11" ht="25.5" customHeight="1">
      <c r="B4" s="263"/>
      <c r="C4" s="385" t="s">
        <v>857</v>
      </c>
      <c r="D4" s="385"/>
      <c r="E4" s="385"/>
      <c r="F4" s="385"/>
      <c r="G4" s="385"/>
      <c r="H4" s="385"/>
      <c r="I4" s="385"/>
      <c r="J4" s="385"/>
      <c r="K4" s="264"/>
    </row>
    <row r="5" spans="2:11" ht="5.25" customHeight="1">
      <c r="B5" s="263"/>
      <c r="C5" s="265"/>
      <c r="D5" s="265"/>
      <c r="E5" s="265"/>
      <c r="F5" s="265"/>
      <c r="G5" s="265"/>
      <c r="H5" s="265"/>
      <c r="I5" s="265"/>
      <c r="J5" s="265"/>
      <c r="K5" s="264"/>
    </row>
    <row r="6" spans="2:11" ht="15" customHeight="1">
      <c r="B6" s="263"/>
      <c r="C6" s="384" t="s">
        <v>858</v>
      </c>
      <c r="D6" s="384"/>
      <c r="E6" s="384"/>
      <c r="F6" s="384"/>
      <c r="G6" s="384"/>
      <c r="H6" s="384"/>
      <c r="I6" s="384"/>
      <c r="J6" s="384"/>
      <c r="K6" s="264"/>
    </row>
    <row r="7" spans="2:11" ht="15" customHeight="1">
      <c r="B7" s="266"/>
      <c r="C7" s="384" t="s">
        <v>859</v>
      </c>
      <c r="D7" s="384"/>
      <c r="E7" s="384"/>
      <c r="F7" s="384"/>
      <c r="G7" s="384"/>
      <c r="H7" s="384"/>
      <c r="I7" s="384"/>
      <c r="J7" s="384"/>
      <c r="K7" s="264"/>
    </row>
    <row r="8" spans="2:11" ht="12.75" customHeight="1">
      <c r="B8" s="266"/>
      <c r="C8" s="267"/>
      <c r="D8" s="267"/>
      <c r="E8" s="267"/>
      <c r="F8" s="267"/>
      <c r="G8" s="267"/>
      <c r="H8" s="267"/>
      <c r="I8" s="267"/>
      <c r="J8" s="267"/>
      <c r="K8" s="264"/>
    </row>
    <row r="9" spans="2:11" ht="15" customHeight="1">
      <c r="B9" s="266"/>
      <c r="C9" s="384" t="s">
        <v>860</v>
      </c>
      <c r="D9" s="384"/>
      <c r="E9" s="384"/>
      <c r="F9" s="384"/>
      <c r="G9" s="384"/>
      <c r="H9" s="384"/>
      <c r="I9" s="384"/>
      <c r="J9" s="384"/>
      <c r="K9" s="264"/>
    </row>
    <row r="10" spans="2:11" ht="15" customHeight="1">
      <c r="B10" s="266"/>
      <c r="C10" s="267"/>
      <c r="D10" s="384" t="s">
        <v>861</v>
      </c>
      <c r="E10" s="384"/>
      <c r="F10" s="384"/>
      <c r="G10" s="384"/>
      <c r="H10" s="384"/>
      <c r="I10" s="384"/>
      <c r="J10" s="384"/>
      <c r="K10" s="264"/>
    </row>
    <row r="11" spans="2:11" ht="15" customHeight="1">
      <c r="B11" s="266"/>
      <c r="C11" s="268"/>
      <c r="D11" s="384" t="s">
        <v>862</v>
      </c>
      <c r="E11" s="384"/>
      <c r="F11" s="384"/>
      <c r="G11" s="384"/>
      <c r="H11" s="384"/>
      <c r="I11" s="384"/>
      <c r="J11" s="384"/>
      <c r="K11" s="264"/>
    </row>
    <row r="12" spans="2:11" ht="12.75" customHeight="1">
      <c r="B12" s="266"/>
      <c r="C12" s="268"/>
      <c r="D12" s="268"/>
      <c r="E12" s="268"/>
      <c r="F12" s="268"/>
      <c r="G12" s="268"/>
      <c r="H12" s="268"/>
      <c r="I12" s="268"/>
      <c r="J12" s="268"/>
      <c r="K12" s="264"/>
    </row>
    <row r="13" spans="2:11" ht="15" customHeight="1">
      <c r="B13" s="266"/>
      <c r="C13" s="268"/>
      <c r="D13" s="384" t="s">
        <v>863</v>
      </c>
      <c r="E13" s="384"/>
      <c r="F13" s="384"/>
      <c r="G13" s="384"/>
      <c r="H13" s="384"/>
      <c r="I13" s="384"/>
      <c r="J13" s="384"/>
      <c r="K13" s="264"/>
    </row>
    <row r="14" spans="2:11" ht="15" customHeight="1">
      <c r="B14" s="266"/>
      <c r="C14" s="268"/>
      <c r="D14" s="384" t="s">
        <v>864</v>
      </c>
      <c r="E14" s="384"/>
      <c r="F14" s="384"/>
      <c r="G14" s="384"/>
      <c r="H14" s="384"/>
      <c r="I14" s="384"/>
      <c r="J14" s="384"/>
      <c r="K14" s="264"/>
    </row>
    <row r="15" spans="2:11" ht="15" customHeight="1">
      <c r="B15" s="266"/>
      <c r="C15" s="268"/>
      <c r="D15" s="384" t="s">
        <v>865</v>
      </c>
      <c r="E15" s="384"/>
      <c r="F15" s="384"/>
      <c r="G15" s="384"/>
      <c r="H15" s="384"/>
      <c r="I15" s="384"/>
      <c r="J15" s="384"/>
      <c r="K15" s="264"/>
    </row>
    <row r="16" spans="2:11" ht="15" customHeight="1">
      <c r="B16" s="266"/>
      <c r="C16" s="268"/>
      <c r="D16" s="268"/>
      <c r="E16" s="269" t="s">
        <v>209</v>
      </c>
      <c r="F16" s="384" t="s">
        <v>866</v>
      </c>
      <c r="G16" s="384"/>
      <c r="H16" s="384"/>
      <c r="I16" s="384"/>
      <c r="J16" s="384"/>
      <c r="K16" s="264"/>
    </row>
    <row r="17" spans="2:11" ht="15" customHeight="1">
      <c r="B17" s="266"/>
      <c r="C17" s="268"/>
      <c r="D17" s="268"/>
      <c r="E17" s="269" t="s">
        <v>867</v>
      </c>
      <c r="F17" s="384" t="s">
        <v>868</v>
      </c>
      <c r="G17" s="384"/>
      <c r="H17" s="384"/>
      <c r="I17" s="384"/>
      <c r="J17" s="384"/>
      <c r="K17" s="264"/>
    </row>
    <row r="18" spans="2:11" ht="15" customHeight="1">
      <c r="B18" s="266"/>
      <c r="C18" s="268"/>
      <c r="D18" s="268"/>
      <c r="E18" s="269" t="s">
        <v>869</v>
      </c>
      <c r="F18" s="384" t="s">
        <v>870</v>
      </c>
      <c r="G18" s="384"/>
      <c r="H18" s="384"/>
      <c r="I18" s="384"/>
      <c r="J18" s="384"/>
      <c r="K18" s="264"/>
    </row>
    <row r="19" spans="2:11" ht="15" customHeight="1">
      <c r="B19" s="266"/>
      <c r="C19" s="268"/>
      <c r="D19" s="268"/>
      <c r="E19" s="269" t="s">
        <v>214</v>
      </c>
      <c r="F19" s="384" t="s">
        <v>871</v>
      </c>
      <c r="G19" s="384"/>
      <c r="H19" s="384"/>
      <c r="I19" s="384"/>
      <c r="J19" s="384"/>
      <c r="K19" s="264"/>
    </row>
    <row r="20" spans="2:11" ht="15" customHeight="1">
      <c r="B20" s="266"/>
      <c r="C20" s="268"/>
      <c r="D20" s="268"/>
      <c r="E20" s="269" t="s">
        <v>872</v>
      </c>
      <c r="F20" s="384" t="s">
        <v>873</v>
      </c>
      <c r="G20" s="384"/>
      <c r="H20" s="384"/>
      <c r="I20" s="384"/>
      <c r="J20" s="384"/>
      <c r="K20" s="264"/>
    </row>
    <row r="21" spans="2:11" ht="15" customHeight="1">
      <c r="B21" s="266"/>
      <c r="C21" s="268"/>
      <c r="D21" s="268"/>
      <c r="E21" s="269" t="s">
        <v>874</v>
      </c>
      <c r="F21" s="384" t="s">
        <v>875</v>
      </c>
      <c r="G21" s="384"/>
      <c r="H21" s="384"/>
      <c r="I21" s="384"/>
      <c r="J21" s="384"/>
      <c r="K21" s="264"/>
    </row>
    <row r="22" spans="2:11" ht="12.75" customHeight="1">
      <c r="B22" s="266"/>
      <c r="C22" s="268"/>
      <c r="D22" s="268"/>
      <c r="E22" s="268"/>
      <c r="F22" s="268"/>
      <c r="G22" s="268"/>
      <c r="H22" s="268"/>
      <c r="I22" s="268"/>
      <c r="J22" s="268"/>
      <c r="K22" s="264"/>
    </row>
    <row r="23" spans="2:11" ht="15" customHeight="1">
      <c r="B23" s="266"/>
      <c r="C23" s="384" t="s">
        <v>876</v>
      </c>
      <c r="D23" s="384"/>
      <c r="E23" s="384"/>
      <c r="F23" s="384"/>
      <c r="G23" s="384"/>
      <c r="H23" s="384"/>
      <c r="I23" s="384"/>
      <c r="J23" s="384"/>
      <c r="K23" s="264"/>
    </row>
    <row r="24" spans="2:11" ht="15" customHeight="1">
      <c r="B24" s="266"/>
      <c r="C24" s="384" t="s">
        <v>877</v>
      </c>
      <c r="D24" s="384"/>
      <c r="E24" s="384"/>
      <c r="F24" s="384"/>
      <c r="G24" s="384"/>
      <c r="H24" s="384"/>
      <c r="I24" s="384"/>
      <c r="J24" s="384"/>
      <c r="K24" s="264"/>
    </row>
    <row r="25" spans="2:11" ht="15" customHeight="1">
      <c r="B25" s="266"/>
      <c r="C25" s="267"/>
      <c r="D25" s="384" t="s">
        <v>878</v>
      </c>
      <c r="E25" s="384"/>
      <c r="F25" s="384"/>
      <c r="G25" s="384"/>
      <c r="H25" s="384"/>
      <c r="I25" s="384"/>
      <c r="J25" s="384"/>
      <c r="K25" s="264"/>
    </row>
    <row r="26" spans="2:11" ht="15" customHeight="1">
      <c r="B26" s="266"/>
      <c r="C26" s="268"/>
      <c r="D26" s="384" t="s">
        <v>879</v>
      </c>
      <c r="E26" s="384"/>
      <c r="F26" s="384"/>
      <c r="G26" s="384"/>
      <c r="H26" s="384"/>
      <c r="I26" s="384"/>
      <c r="J26" s="384"/>
      <c r="K26" s="264"/>
    </row>
    <row r="27" spans="2:11" ht="12.75" customHeight="1">
      <c r="B27" s="266"/>
      <c r="C27" s="268"/>
      <c r="D27" s="268"/>
      <c r="E27" s="268"/>
      <c r="F27" s="268"/>
      <c r="G27" s="268"/>
      <c r="H27" s="268"/>
      <c r="I27" s="268"/>
      <c r="J27" s="268"/>
      <c r="K27" s="264"/>
    </row>
    <row r="28" spans="2:11" ht="15" customHeight="1">
      <c r="B28" s="266"/>
      <c r="C28" s="268"/>
      <c r="D28" s="384" t="s">
        <v>880</v>
      </c>
      <c r="E28" s="384"/>
      <c r="F28" s="384"/>
      <c r="G28" s="384"/>
      <c r="H28" s="384"/>
      <c r="I28" s="384"/>
      <c r="J28" s="384"/>
      <c r="K28" s="264"/>
    </row>
    <row r="29" spans="2:11" ht="15" customHeight="1">
      <c r="B29" s="266"/>
      <c r="C29" s="268"/>
      <c r="D29" s="384" t="s">
        <v>881</v>
      </c>
      <c r="E29" s="384"/>
      <c r="F29" s="384"/>
      <c r="G29" s="384"/>
      <c r="H29" s="384"/>
      <c r="I29" s="384"/>
      <c r="J29" s="384"/>
      <c r="K29" s="264"/>
    </row>
    <row r="30" spans="2:11" ht="12.75" customHeight="1">
      <c r="B30" s="266"/>
      <c r="C30" s="268"/>
      <c r="D30" s="268"/>
      <c r="E30" s="268"/>
      <c r="F30" s="268"/>
      <c r="G30" s="268"/>
      <c r="H30" s="268"/>
      <c r="I30" s="268"/>
      <c r="J30" s="268"/>
      <c r="K30" s="264"/>
    </row>
    <row r="31" spans="2:11" ht="15" customHeight="1">
      <c r="B31" s="266"/>
      <c r="C31" s="268"/>
      <c r="D31" s="384" t="s">
        <v>882</v>
      </c>
      <c r="E31" s="384"/>
      <c r="F31" s="384"/>
      <c r="G31" s="384"/>
      <c r="H31" s="384"/>
      <c r="I31" s="384"/>
      <c r="J31" s="384"/>
      <c r="K31" s="264"/>
    </row>
    <row r="32" spans="2:11" ht="15" customHeight="1">
      <c r="B32" s="266"/>
      <c r="C32" s="268"/>
      <c r="D32" s="384" t="s">
        <v>883</v>
      </c>
      <c r="E32" s="384"/>
      <c r="F32" s="384"/>
      <c r="G32" s="384"/>
      <c r="H32" s="384"/>
      <c r="I32" s="384"/>
      <c r="J32" s="384"/>
      <c r="K32" s="264"/>
    </row>
    <row r="33" spans="2:11" ht="15" customHeight="1">
      <c r="B33" s="266"/>
      <c r="C33" s="268"/>
      <c r="D33" s="384" t="s">
        <v>884</v>
      </c>
      <c r="E33" s="384"/>
      <c r="F33" s="384"/>
      <c r="G33" s="384"/>
      <c r="H33" s="384"/>
      <c r="I33" s="384"/>
      <c r="J33" s="384"/>
      <c r="K33" s="264"/>
    </row>
    <row r="34" spans="2:11" ht="15" customHeight="1">
      <c r="B34" s="266"/>
      <c r="C34" s="268"/>
      <c r="D34" s="267"/>
      <c r="E34" s="270" t="s">
        <v>237</v>
      </c>
      <c r="F34" s="267"/>
      <c r="G34" s="384" t="s">
        <v>885</v>
      </c>
      <c r="H34" s="384"/>
      <c r="I34" s="384"/>
      <c r="J34" s="384"/>
      <c r="K34" s="264"/>
    </row>
    <row r="35" spans="2:11" ht="30.75" customHeight="1">
      <c r="B35" s="266"/>
      <c r="C35" s="268"/>
      <c r="D35" s="267"/>
      <c r="E35" s="270" t="s">
        <v>886</v>
      </c>
      <c r="F35" s="267"/>
      <c r="G35" s="384" t="s">
        <v>887</v>
      </c>
      <c r="H35" s="384"/>
      <c r="I35" s="384"/>
      <c r="J35" s="384"/>
      <c r="K35" s="264"/>
    </row>
    <row r="36" spans="2:11" ht="15" customHeight="1">
      <c r="B36" s="266"/>
      <c r="C36" s="268"/>
      <c r="D36" s="267"/>
      <c r="E36" s="270" t="s">
        <v>185</v>
      </c>
      <c r="F36" s="267"/>
      <c r="G36" s="384" t="s">
        <v>888</v>
      </c>
      <c r="H36" s="384"/>
      <c r="I36" s="384"/>
      <c r="J36" s="384"/>
      <c r="K36" s="264"/>
    </row>
    <row r="37" spans="2:11" ht="15" customHeight="1">
      <c r="B37" s="266"/>
      <c r="C37" s="268"/>
      <c r="D37" s="267"/>
      <c r="E37" s="270" t="s">
        <v>238</v>
      </c>
      <c r="F37" s="267"/>
      <c r="G37" s="384" t="s">
        <v>889</v>
      </c>
      <c r="H37" s="384"/>
      <c r="I37" s="384"/>
      <c r="J37" s="384"/>
      <c r="K37" s="264"/>
    </row>
    <row r="38" spans="2:11" ht="15" customHeight="1">
      <c r="B38" s="266"/>
      <c r="C38" s="268"/>
      <c r="D38" s="267"/>
      <c r="E38" s="270" t="s">
        <v>239</v>
      </c>
      <c r="F38" s="267"/>
      <c r="G38" s="384" t="s">
        <v>890</v>
      </c>
      <c r="H38" s="384"/>
      <c r="I38" s="384"/>
      <c r="J38" s="384"/>
      <c r="K38" s="264"/>
    </row>
    <row r="39" spans="2:11" ht="15" customHeight="1">
      <c r="B39" s="266"/>
      <c r="C39" s="268"/>
      <c r="D39" s="267"/>
      <c r="E39" s="270" t="s">
        <v>240</v>
      </c>
      <c r="F39" s="267"/>
      <c r="G39" s="384" t="s">
        <v>891</v>
      </c>
      <c r="H39" s="384"/>
      <c r="I39" s="384"/>
      <c r="J39" s="384"/>
      <c r="K39" s="264"/>
    </row>
    <row r="40" spans="2:11" ht="15" customHeight="1">
      <c r="B40" s="266"/>
      <c r="C40" s="268"/>
      <c r="D40" s="267"/>
      <c r="E40" s="270" t="s">
        <v>892</v>
      </c>
      <c r="F40" s="267"/>
      <c r="G40" s="384" t="s">
        <v>893</v>
      </c>
      <c r="H40" s="384"/>
      <c r="I40" s="384"/>
      <c r="J40" s="384"/>
      <c r="K40" s="264"/>
    </row>
    <row r="41" spans="2:11" ht="15" customHeight="1">
      <c r="B41" s="266"/>
      <c r="C41" s="268"/>
      <c r="D41" s="267"/>
      <c r="E41" s="270"/>
      <c r="F41" s="267"/>
      <c r="G41" s="384" t="s">
        <v>894</v>
      </c>
      <c r="H41" s="384"/>
      <c r="I41" s="384"/>
      <c r="J41" s="384"/>
      <c r="K41" s="264"/>
    </row>
    <row r="42" spans="2:11" ht="15" customHeight="1">
      <c r="B42" s="266"/>
      <c r="C42" s="268"/>
      <c r="D42" s="267"/>
      <c r="E42" s="270" t="s">
        <v>895</v>
      </c>
      <c r="F42" s="267"/>
      <c r="G42" s="384" t="s">
        <v>896</v>
      </c>
      <c r="H42" s="384"/>
      <c r="I42" s="384"/>
      <c r="J42" s="384"/>
      <c r="K42" s="264"/>
    </row>
    <row r="43" spans="2:11" ht="15" customHeight="1">
      <c r="B43" s="266"/>
      <c r="C43" s="268"/>
      <c r="D43" s="267"/>
      <c r="E43" s="270" t="s">
        <v>242</v>
      </c>
      <c r="F43" s="267"/>
      <c r="G43" s="384" t="s">
        <v>897</v>
      </c>
      <c r="H43" s="384"/>
      <c r="I43" s="384"/>
      <c r="J43" s="384"/>
      <c r="K43" s="264"/>
    </row>
    <row r="44" spans="2:11" ht="12.75" customHeight="1">
      <c r="B44" s="266"/>
      <c r="C44" s="268"/>
      <c r="D44" s="267"/>
      <c r="E44" s="267"/>
      <c r="F44" s="267"/>
      <c r="G44" s="267"/>
      <c r="H44" s="267"/>
      <c r="I44" s="267"/>
      <c r="J44" s="267"/>
      <c r="K44" s="264"/>
    </row>
    <row r="45" spans="2:11" ht="15" customHeight="1">
      <c r="B45" s="266"/>
      <c r="C45" s="268"/>
      <c r="D45" s="384" t="s">
        <v>898</v>
      </c>
      <c r="E45" s="384"/>
      <c r="F45" s="384"/>
      <c r="G45" s="384"/>
      <c r="H45" s="384"/>
      <c r="I45" s="384"/>
      <c r="J45" s="384"/>
      <c r="K45" s="264"/>
    </row>
    <row r="46" spans="2:11" ht="15" customHeight="1">
      <c r="B46" s="266"/>
      <c r="C46" s="268"/>
      <c r="D46" s="268"/>
      <c r="E46" s="384" t="s">
        <v>899</v>
      </c>
      <c r="F46" s="384"/>
      <c r="G46" s="384"/>
      <c r="H46" s="384"/>
      <c r="I46" s="384"/>
      <c r="J46" s="384"/>
      <c r="K46" s="264"/>
    </row>
    <row r="47" spans="2:11" ht="15" customHeight="1">
      <c r="B47" s="266"/>
      <c r="C47" s="268"/>
      <c r="D47" s="268"/>
      <c r="E47" s="384" t="s">
        <v>900</v>
      </c>
      <c r="F47" s="384"/>
      <c r="G47" s="384"/>
      <c r="H47" s="384"/>
      <c r="I47" s="384"/>
      <c r="J47" s="384"/>
      <c r="K47" s="264"/>
    </row>
    <row r="48" spans="2:11" ht="15" customHeight="1">
      <c r="B48" s="266"/>
      <c r="C48" s="268"/>
      <c r="D48" s="268"/>
      <c r="E48" s="384" t="s">
        <v>901</v>
      </c>
      <c r="F48" s="384"/>
      <c r="G48" s="384"/>
      <c r="H48" s="384"/>
      <c r="I48" s="384"/>
      <c r="J48" s="384"/>
      <c r="K48" s="264"/>
    </row>
    <row r="49" spans="2:11" ht="15" customHeight="1">
      <c r="B49" s="266"/>
      <c r="C49" s="268"/>
      <c r="D49" s="384" t="s">
        <v>902</v>
      </c>
      <c r="E49" s="384"/>
      <c r="F49" s="384"/>
      <c r="G49" s="384"/>
      <c r="H49" s="384"/>
      <c r="I49" s="384"/>
      <c r="J49" s="384"/>
      <c r="K49" s="264"/>
    </row>
    <row r="50" spans="2:11" ht="25.5" customHeight="1">
      <c r="B50" s="263"/>
      <c r="C50" s="385" t="s">
        <v>903</v>
      </c>
      <c r="D50" s="385"/>
      <c r="E50" s="385"/>
      <c r="F50" s="385"/>
      <c r="G50" s="385"/>
      <c r="H50" s="385"/>
      <c r="I50" s="385"/>
      <c r="J50" s="385"/>
      <c r="K50" s="264"/>
    </row>
    <row r="51" spans="2:11" ht="5.25" customHeight="1">
      <c r="B51" s="263"/>
      <c r="C51" s="265"/>
      <c r="D51" s="265"/>
      <c r="E51" s="265"/>
      <c r="F51" s="265"/>
      <c r="G51" s="265"/>
      <c r="H51" s="265"/>
      <c r="I51" s="265"/>
      <c r="J51" s="265"/>
      <c r="K51" s="264"/>
    </row>
    <row r="52" spans="2:11" ht="15" customHeight="1">
      <c r="B52" s="263"/>
      <c r="C52" s="384" t="s">
        <v>904</v>
      </c>
      <c r="D52" s="384"/>
      <c r="E52" s="384"/>
      <c r="F52" s="384"/>
      <c r="G52" s="384"/>
      <c r="H52" s="384"/>
      <c r="I52" s="384"/>
      <c r="J52" s="384"/>
      <c r="K52" s="264"/>
    </row>
    <row r="53" spans="2:11" ht="15" customHeight="1">
      <c r="B53" s="263"/>
      <c r="C53" s="384" t="s">
        <v>905</v>
      </c>
      <c r="D53" s="384"/>
      <c r="E53" s="384"/>
      <c r="F53" s="384"/>
      <c r="G53" s="384"/>
      <c r="H53" s="384"/>
      <c r="I53" s="384"/>
      <c r="J53" s="384"/>
      <c r="K53" s="264"/>
    </row>
    <row r="54" spans="2:11" ht="12.75" customHeight="1">
      <c r="B54" s="263"/>
      <c r="C54" s="267"/>
      <c r="D54" s="267"/>
      <c r="E54" s="267"/>
      <c r="F54" s="267"/>
      <c r="G54" s="267"/>
      <c r="H54" s="267"/>
      <c r="I54" s="267"/>
      <c r="J54" s="267"/>
      <c r="K54" s="264"/>
    </row>
    <row r="55" spans="2:11" ht="15" customHeight="1">
      <c r="B55" s="263"/>
      <c r="C55" s="384" t="s">
        <v>906</v>
      </c>
      <c r="D55" s="384"/>
      <c r="E55" s="384"/>
      <c r="F55" s="384"/>
      <c r="G55" s="384"/>
      <c r="H55" s="384"/>
      <c r="I55" s="384"/>
      <c r="J55" s="384"/>
      <c r="K55" s="264"/>
    </row>
    <row r="56" spans="2:11" ht="15" customHeight="1">
      <c r="B56" s="263"/>
      <c r="C56" s="268"/>
      <c r="D56" s="384" t="s">
        <v>907</v>
      </c>
      <c r="E56" s="384"/>
      <c r="F56" s="384"/>
      <c r="G56" s="384"/>
      <c r="H56" s="384"/>
      <c r="I56" s="384"/>
      <c r="J56" s="384"/>
      <c r="K56" s="264"/>
    </row>
    <row r="57" spans="2:11" ht="15" customHeight="1">
      <c r="B57" s="263"/>
      <c r="C57" s="268"/>
      <c r="D57" s="384" t="s">
        <v>908</v>
      </c>
      <c r="E57" s="384"/>
      <c r="F57" s="384"/>
      <c r="G57" s="384"/>
      <c r="H57" s="384"/>
      <c r="I57" s="384"/>
      <c r="J57" s="384"/>
      <c r="K57" s="264"/>
    </row>
    <row r="58" spans="2:11" ht="15" customHeight="1">
      <c r="B58" s="263"/>
      <c r="C58" s="268"/>
      <c r="D58" s="384" t="s">
        <v>0</v>
      </c>
      <c r="E58" s="384"/>
      <c r="F58" s="384"/>
      <c r="G58" s="384"/>
      <c r="H58" s="384"/>
      <c r="I58" s="384"/>
      <c r="J58" s="384"/>
      <c r="K58" s="264"/>
    </row>
    <row r="59" spans="2:11" ht="15" customHeight="1">
      <c r="B59" s="263"/>
      <c r="C59" s="268"/>
      <c r="D59" s="384" t="s">
        <v>1</v>
      </c>
      <c r="E59" s="384"/>
      <c r="F59" s="384"/>
      <c r="G59" s="384"/>
      <c r="H59" s="384"/>
      <c r="I59" s="384"/>
      <c r="J59" s="384"/>
      <c r="K59" s="264"/>
    </row>
    <row r="60" spans="2:11" ht="15" customHeight="1">
      <c r="B60" s="263"/>
      <c r="C60" s="268"/>
      <c r="D60" s="383" t="s">
        <v>2</v>
      </c>
      <c r="E60" s="383"/>
      <c r="F60" s="383"/>
      <c r="G60" s="383"/>
      <c r="H60" s="383"/>
      <c r="I60" s="383"/>
      <c r="J60" s="383"/>
      <c r="K60" s="264"/>
    </row>
    <row r="61" spans="2:11" ht="15" customHeight="1">
      <c r="B61" s="263"/>
      <c r="C61" s="268"/>
      <c r="D61" s="384" t="s">
        <v>3</v>
      </c>
      <c r="E61" s="384"/>
      <c r="F61" s="384"/>
      <c r="G61" s="384"/>
      <c r="H61" s="384"/>
      <c r="I61" s="384"/>
      <c r="J61" s="384"/>
      <c r="K61" s="264"/>
    </row>
    <row r="62" spans="2:11" ht="12.75" customHeight="1">
      <c r="B62" s="263"/>
      <c r="C62" s="268"/>
      <c r="D62" s="268"/>
      <c r="E62" s="271"/>
      <c r="F62" s="268"/>
      <c r="G62" s="268"/>
      <c r="H62" s="268"/>
      <c r="I62" s="268"/>
      <c r="J62" s="268"/>
      <c r="K62" s="264"/>
    </row>
    <row r="63" spans="2:11" ht="15" customHeight="1">
      <c r="B63" s="263"/>
      <c r="C63" s="268"/>
      <c r="D63" s="384" t="s">
        <v>4</v>
      </c>
      <c r="E63" s="384"/>
      <c r="F63" s="384"/>
      <c r="G63" s="384"/>
      <c r="H63" s="384"/>
      <c r="I63" s="384"/>
      <c r="J63" s="384"/>
      <c r="K63" s="264"/>
    </row>
    <row r="64" spans="2:11" ht="15" customHeight="1">
      <c r="B64" s="263"/>
      <c r="C64" s="268"/>
      <c r="D64" s="383" t="s">
        <v>5</v>
      </c>
      <c r="E64" s="383"/>
      <c r="F64" s="383"/>
      <c r="G64" s="383"/>
      <c r="H64" s="383"/>
      <c r="I64" s="383"/>
      <c r="J64" s="383"/>
      <c r="K64" s="264"/>
    </row>
    <row r="65" spans="2:11" ht="15" customHeight="1">
      <c r="B65" s="263"/>
      <c r="C65" s="268"/>
      <c r="D65" s="384" t="s">
        <v>6</v>
      </c>
      <c r="E65" s="384"/>
      <c r="F65" s="384"/>
      <c r="G65" s="384"/>
      <c r="H65" s="384"/>
      <c r="I65" s="384"/>
      <c r="J65" s="384"/>
      <c r="K65" s="264"/>
    </row>
    <row r="66" spans="2:11" ht="15" customHeight="1">
      <c r="B66" s="263"/>
      <c r="C66" s="268"/>
      <c r="D66" s="384" t="s">
        <v>7</v>
      </c>
      <c r="E66" s="384"/>
      <c r="F66" s="384"/>
      <c r="G66" s="384"/>
      <c r="H66" s="384"/>
      <c r="I66" s="384"/>
      <c r="J66" s="384"/>
      <c r="K66" s="264"/>
    </row>
    <row r="67" spans="2:11" ht="15" customHeight="1">
      <c r="B67" s="263"/>
      <c r="C67" s="268"/>
      <c r="D67" s="384" t="s">
        <v>8</v>
      </c>
      <c r="E67" s="384"/>
      <c r="F67" s="384"/>
      <c r="G67" s="384"/>
      <c r="H67" s="384"/>
      <c r="I67" s="384"/>
      <c r="J67" s="384"/>
      <c r="K67" s="264"/>
    </row>
    <row r="68" spans="2:11" ht="15" customHeight="1">
      <c r="B68" s="263"/>
      <c r="C68" s="268"/>
      <c r="D68" s="384" t="s">
        <v>9</v>
      </c>
      <c r="E68" s="384"/>
      <c r="F68" s="384"/>
      <c r="G68" s="384"/>
      <c r="H68" s="384"/>
      <c r="I68" s="384"/>
      <c r="J68" s="384"/>
      <c r="K68" s="264"/>
    </row>
    <row r="69" spans="2:11" ht="12.75" customHeight="1">
      <c r="B69" s="272"/>
      <c r="C69" s="273"/>
      <c r="D69" s="273"/>
      <c r="E69" s="273"/>
      <c r="F69" s="273"/>
      <c r="G69" s="273"/>
      <c r="H69" s="273"/>
      <c r="I69" s="273"/>
      <c r="J69" s="273"/>
      <c r="K69" s="274"/>
    </row>
    <row r="70" spans="2:11" ht="18.75" customHeight="1">
      <c r="B70" s="275"/>
      <c r="C70" s="275"/>
      <c r="D70" s="275"/>
      <c r="E70" s="275"/>
      <c r="F70" s="275"/>
      <c r="G70" s="275"/>
      <c r="H70" s="275"/>
      <c r="I70" s="275"/>
      <c r="J70" s="275"/>
      <c r="K70" s="276"/>
    </row>
    <row r="71" spans="2:11" ht="18.75" customHeight="1">
      <c r="B71" s="276"/>
      <c r="C71" s="276"/>
      <c r="D71" s="276"/>
      <c r="E71" s="276"/>
      <c r="F71" s="276"/>
      <c r="G71" s="276"/>
      <c r="H71" s="276"/>
      <c r="I71" s="276"/>
      <c r="J71" s="276"/>
      <c r="K71" s="276"/>
    </row>
    <row r="72" spans="2:11" ht="7.5" customHeight="1">
      <c r="B72" s="277"/>
      <c r="C72" s="278"/>
      <c r="D72" s="278"/>
      <c r="E72" s="278"/>
      <c r="F72" s="278"/>
      <c r="G72" s="278"/>
      <c r="H72" s="278"/>
      <c r="I72" s="278"/>
      <c r="J72" s="278"/>
      <c r="K72" s="279"/>
    </row>
    <row r="73" spans="2:11" ht="45" customHeight="1">
      <c r="B73" s="280"/>
      <c r="C73" s="380" t="s">
        <v>855</v>
      </c>
      <c r="D73" s="380"/>
      <c r="E73" s="380"/>
      <c r="F73" s="380"/>
      <c r="G73" s="380"/>
      <c r="H73" s="380"/>
      <c r="I73" s="380"/>
      <c r="J73" s="380"/>
      <c r="K73" s="281"/>
    </row>
    <row r="74" spans="2:11" ht="17.25" customHeight="1">
      <c r="B74" s="280"/>
      <c r="C74" s="282" t="s">
        <v>10</v>
      </c>
      <c r="D74" s="282"/>
      <c r="E74" s="282"/>
      <c r="F74" s="282" t="s">
        <v>11</v>
      </c>
      <c r="G74" s="283"/>
      <c r="H74" s="282" t="s">
        <v>238</v>
      </c>
      <c r="I74" s="282" t="s">
        <v>189</v>
      </c>
      <c r="J74" s="282" t="s">
        <v>12</v>
      </c>
      <c r="K74" s="281"/>
    </row>
    <row r="75" spans="2:11" ht="17.25" customHeight="1">
      <c r="B75" s="280"/>
      <c r="C75" s="284" t="s">
        <v>13</v>
      </c>
      <c r="D75" s="284"/>
      <c r="E75" s="284"/>
      <c r="F75" s="285" t="s">
        <v>14</v>
      </c>
      <c r="G75" s="286"/>
      <c r="H75" s="284"/>
      <c r="I75" s="284"/>
      <c r="J75" s="284" t="s">
        <v>15</v>
      </c>
      <c r="K75" s="281"/>
    </row>
    <row r="76" spans="2:11" ht="5.25" customHeight="1">
      <c r="B76" s="280"/>
      <c r="C76" s="287"/>
      <c r="D76" s="287"/>
      <c r="E76" s="287"/>
      <c r="F76" s="287"/>
      <c r="G76" s="288"/>
      <c r="H76" s="287"/>
      <c r="I76" s="287"/>
      <c r="J76" s="287"/>
      <c r="K76" s="281"/>
    </row>
    <row r="77" spans="2:11" ht="15" customHeight="1">
      <c r="B77" s="280"/>
      <c r="C77" s="270" t="s">
        <v>185</v>
      </c>
      <c r="D77" s="287"/>
      <c r="E77" s="287"/>
      <c r="F77" s="289" t="s">
        <v>16</v>
      </c>
      <c r="G77" s="288"/>
      <c r="H77" s="270" t="s">
        <v>17</v>
      </c>
      <c r="I77" s="270" t="s">
        <v>18</v>
      </c>
      <c r="J77" s="270">
        <v>20</v>
      </c>
      <c r="K77" s="281"/>
    </row>
    <row r="78" spans="2:11" ht="15" customHeight="1">
      <c r="B78" s="280"/>
      <c r="C78" s="270" t="s">
        <v>19</v>
      </c>
      <c r="D78" s="270"/>
      <c r="E78" s="270"/>
      <c r="F78" s="289" t="s">
        <v>16</v>
      </c>
      <c r="G78" s="288"/>
      <c r="H78" s="270" t="s">
        <v>20</v>
      </c>
      <c r="I78" s="270" t="s">
        <v>18</v>
      </c>
      <c r="J78" s="270">
        <v>120</v>
      </c>
      <c r="K78" s="281"/>
    </row>
    <row r="79" spans="2:11" ht="15" customHeight="1">
      <c r="B79" s="290"/>
      <c r="C79" s="270" t="s">
        <v>21</v>
      </c>
      <c r="D79" s="270"/>
      <c r="E79" s="270"/>
      <c r="F79" s="289" t="s">
        <v>22</v>
      </c>
      <c r="G79" s="288"/>
      <c r="H79" s="270" t="s">
        <v>23</v>
      </c>
      <c r="I79" s="270" t="s">
        <v>18</v>
      </c>
      <c r="J79" s="270">
        <v>50</v>
      </c>
      <c r="K79" s="281"/>
    </row>
    <row r="80" spans="2:11" ht="15" customHeight="1">
      <c r="B80" s="290"/>
      <c r="C80" s="270" t="s">
        <v>24</v>
      </c>
      <c r="D80" s="270"/>
      <c r="E80" s="270"/>
      <c r="F80" s="289" t="s">
        <v>16</v>
      </c>
      <c r="G80" s="288"/>
      <c r="H80" s="270" t="s">
        <v>25</v>
      </c>
      <c r="I80" s="270" t="s">
        <v>26</v>
      </c>
      <c r="J80" s="270"/>
      <c r="K80" s="281"/>
    </row>
    <row r="81" spans="2:11" ht="15" customHeight="1">
      <c r="B81" s="290"/>
      <c r="C81" s="291" t="s">
        <v>27</v>
      </c>
      <c r="D81" s="291"/>
      <c r="E81" s="291"/>
      <c r="F81" s="292" t="s">
        <v>22</v>
      </c>
      <c r="G81" s="291"/>
      <c r="H81" s="291" t="s">
        <v>28</v>
      </c>
      <c r="I81" s="291" t="s">
        <v>18</v>
      </c>
      <c r="J81" s="291">
        <v>15</v>
      </c>
      <c r="K81" s="281"/>
    </row>
    <row r="82" spans="2:11" ht="15" customHeight="1">
      <c r="B82" s="290"/>
      <c r="C82" s="291" t="s">
        <v>29</v>
      </c>
      <c r="D82" s="291"/>
      <c r="E82" s="291"/>
      <c r="F82" s="292" t="s">
        <v>22</v>
      </c>
      <c r="G82" s="291"/>
      <c r="H82" s="291" t="s">
        <v>30</v>
      </c>
      <c r="I82" s="291" t="s">
        <v>18</v>
      </c>
      <c r="J82" s="291">
        <v>15</v>
      </c>
      <c r="K82" s="281"/>
    </row>
    <row r="83" spans="2:11" ht="15" customHeight="1">
      <c r="B83" s="290"/>
      <c r="C83" s="291" t="s">
        <v>31</v>
      </c>
      <c r="D83" s="291"/>
      <c r="E83" s="291"/>
      <c r="F83" s="292" t="s">
        <v>22</v>
      </c>
      <c r="G83" s="291"/>
      <c r="H83" s="291" t="s">
        <v>32</v>
      </c>
      <c r="I83" s="291" t="s">
        <v>18</v>
      </c>
      <c r="J83" s="291">
        <v>20</v>
      </c>
      <c r="K83" s="281"/>
    </row>
    <row r="84" spans="2:11" ht="15" customHeight="1">
      <c r="B84" s="290"/>
      <c r="C84" s="291" t="s">
        <v>33</v>
      </c>
      <c r="D84" s="291"/>
      <c r="E84" s="291"/>
      <c r="F84" s="292" t="s">
        <v>22</v>
      </c>
      <c r="G84" s="291"/>
      <c r="H84" s="291" t="s">
        <v>34</v>
      </c>
      <c r="I84" s="291" t="s">
        <v>18</v>
      </c>
      <c r="J84" s="291">
        <v>20</v>
      </c>
      <c r="K84" s="281"/>
    </row>
    <row r="85" spans="2:11" ht="15" customHeight="1">
      <c r="B85" s="290"/>
      <c r="C85" s="270" t="s">
        <v>35</v>
      </c>
      <c r="D85" s="270"/>
      <c r="E85" s="270"/>
      <c r="F85" s="289" t="s">
        <v>22</v>
      </c>
      <c r="G85" s="288"/>
      <c r="H85" s="270" t="s">
        <v>36</v>
      </c>
      <c r="I85" s="270" t="s">
        <v>18</v>
      </c>
      <c r="J85" s="270">
        <v>50</v>
      </c>
      <c r="K85" s="281"/>
    </row>
    <row r="86" spans="2:11" ht="15" customHeight="1">
      <c r="B86" s="290"/>
      <c r="C86" s="270" t="s">
        <v>37</v>
      </c>
      <c r="D86" s="270"/>
      <c r="E86" s="270"/>
      <c r="F86" s="289" t="s">
        <v>22</v>
      </c>
      <c r="G86" s="288"/>
      <c r="H86" s="270" t="s">
        <v>38</v>
      </c>
      <c r="I86" s="270" t="s">
        <v>18</v>
      </c>
      <c r="J86" s="270">
        <v>20</v>
      </c>
      <c r="K86" s="281"/>
    </row>
    <row r="87" spans="2:11" ht="15" customHeight="1">
      <c r="B87" s="290"/>
      <c r="C87" s="270" t="s">
        <v>39</v>
      </c>
      <c r="D87" s="270"/>
      <c r="E87" s="270"/>
      <c r="F87" s="289" t="s">
        <v>22</v>
      </c>
      <c r="G87" s="288"/>
      <c r="H87" s="270" t="s">
        <v>40</v>
      </c>
      <c r="I87" s="270" t="s">
        <v>18</v>
      </c>
      <c r="J87" s="270">
        <v>20</v>
      </c>
      <c r="K87" s="281"/>
    </row>
    <row r="88" spans="2:11" ht="15" customHeight="1">
      <c r="B88" s="290"/>
      <c r="C88" s="270" t="s">
        <v>41</v>
      </c>
      <c r="D88" s="270"/>
      <c r="E88" s="270"/>
      <c r="F88" s="289" t="s">
        <v>22</v>
      </c>
      <c r="G88" s="288"/>
      <c r="H88" s="270" t="s">
        <v>42</v>
      </c>
      <c r="I88" s="270" t="s">
        <v>18</v>
      </c>
      <c r="J88" s="270">
        <v>50</v>
      </c>
      <c r="K88" s="281"/>
    </row>
    <row r="89" spans="2:11" ht="15" customHeight="1">
      <c r="B89" s="290"/>
      <c r="C89" s="270" t="s">
        <v>43</v>
      </c>
      <c r="D89" s="270"/>
      <c r="E89" s="270"/>
      <c r="F89" s="289" t="s">
        <v>22</v>
      </c>
      <c r="G89" s="288"/>
      <c r="H89" s="270" t="s">
        <v>43</v>
      </c>
      <c r="I89" s="270" t="s">
        <v>18</v>
      </c>
      <c r="J89" s="270">
        <v>50</v>
      </c>
      <c r="K89" s="281"/>
    </row>
    <row r="90" spans="2:11" ht="15" customHeight="1">
      <c r="B90" s="290"/>
      <c r="C90" s="270" t="s">
        <v>243</v>
      </c>
      <c r="D90" s="270"/>
      <c r="E90" s="270"/>
      <c r="F90" s="289" t="s">
        <v>22</v>
      </c>
      <c r="G90" s="288"/>
      <c r="H90" s="270" t="s">
        <v>44</v>
      </c>
      <c r="I90" s="270" t="s">
        <v>18</v>
      </c>
      <c r="J90" s="270">
        <v>255</v>
      </c>
      <c r="K90" s="281"/>
    </row>
    <row r="91" spans="2:11" ht="15" customHeight="1">
      <c r="B91" s="290"/>
      <c r="C91" s="270" t="s">
        <v>45</v>
      </c>
      <c r="D91" s="270"/>
      <c r="E91" s="270"/>
      <c r="F91" s="289" t="s">
        <v>16</v>
      </c>
      <c r="G91" s="288"/>
      <c r="H91" s="270" t="s">
        <v>46</v>
      </c>
      <c r="I91" s="270" t="s">
        <v>47</v>
      </c>
      <c r="J91" s="270"/>
      <c r="K91" s="281"/>
    </row>
    <row r="92" spans="2:11" ht="15" customHeight="1">
      <c r="B92" s="290"/>
      <c r="C92" s="270" t="s">
        <v>48</v>
      </c>
      <c r="D92" s="270"/>
      <c r="E92" s="270"/>
      <c r="F92" s="289" t="s">
        <v>16</v>
      </c>
      <c r="G92" s="288"/>
      <c r="H92" s="270" t="s">
        <v>49</v>
      </c>
      <c r="I92" s="270" t="s">
        <v>50</v>
      </c>
      <c r="J92" s="270"/>
      <c r="K92" s="281"/>
    </row>
    <row r="93" spans="2:11" ht="15" customHeight="1">
      <c r="B93" s="290"/>
      <c r="C93" s="270" t="s">
        <v>51</v>
      </c>
      <c r="D93" s="270"/>
      <c r="E93" s="270"/>
      <c r="F93" s="289" t="s">
        <v>16</v>
      </c>
      <c r="G93" s="288"/>
      <c r="H93" s="270" t="s">
        <v>51</v>
      </c>
      <c r="I93" s="270" t="s">
        <v>50</v>
      </c>
      <c r="J93" s="270"/>
      <c r="K93" s="281"/>
    </row>
    <row r="94" spans="2:11" ht="15" customHeight="1">
      <c r="B94" s="290"/>
      <c r="C94" s="270" t="s">
        <v>170</v>
      </c>
      <c r="D94" s="270"/>
      <c r="E94" s="270"/>
      <c r="F94" s="289" t="s">
        <v>16</v>
      </c>
      <c r="G94" s="288"/>
      <c r="H94" s="270" t="s">
        <v>52</v>
      </c>
      <c r="I94" s="270" t="s">
        <v>50</v>
      </c>
      <c r="J94" s="270"/>
      <c r="K94" s="281"/>
    </row>
    <row r="95" spans="2:11" ht="15" customHeight="1">
      <c r="B95" s="290"/>
      <c r="C95" s="270" t="s">
        <v>180</v>
      </c>
      <c r="D95" s="270"/>
      <c r="E95" s="270"/>
      <c r="F95" s="289" t="s">
        <v>16</v>
      </c>
      <c r="G95" s="288"/>
      <c r="H95" s="270" t="s">
        <v>53</v>
      </c>
      <c r="I95" s="270" t="s">
        <v>50</v>
      </c>
      <c r="J95" s="270"/>
      <c r="K95" s="281"/>
    </row>
    <row r="96" spans="2:11" ht="15" customHeight="1">
      <c r="B96" s="293"/>
      <c r="C96" s="294"/>
      <c r="D96" s="294"/>
      <c r="E96" s="294"/>
      <c r="F96" s="294"/>
      <c r="G96" s="294"/>
      <c r="H96" s="294"/>
      <c r="I96" s="294"/>
      <c r="J96" s="294"/>
      <c r="K96" s="295"/>
    </row>
    <row r="97" spans="2:11" ht="18.75" customHeight="1">
      <c r="B97" s="296"/>
      <c r="C97" s="297"/>
      <c r="D97" s="297"/>
      <c r="E97" s="297"/>
      <c r="F97" s="297"/>
      <c r="G97" s="297"/>
      <c r="H97" s="297"/>
      <c r="I97" s="297"/>
      <c r="J97" s="297"/>
      <c r="K97" s="296"/>
    </row>
    <row r="98" spans="2:11" ht="18.75" customHeight="1">
      <c r="B98" s="276"/>
      <c r="C98" s="276"/>
      <c r="D98" s="276"/>
      <c r="E98" s="276"/>
      <c r="F98" s="276"/>
      <c r="G98" s="276"/>
      <c r="H98" s="276"/>
      <c r="I98" s="276"/>
      <c r="J98" s="276"/>
      <c r="K98" s="276"/>
    </row>
    <row r="99" spans="2:11" ht="7.5" customHeight="1">
      <c r="B99" s="277"/>
      <c r="C99" s="278"/>
      <c r="D99" s="278"/>
      <c r="E99" s="278"/>
      <c r="F99" s="278"/>
      <c r="G99" s="278"/>
      <c r="H99" s="278"/>
      <c r="I99" s="278"/>
      <c r="J99" s="278"/>
      <c r="K99" s="279"/>
    </row>
    <row r="100" spans="2:11" ht="45" customHeight="1">
      <c r="B100" s="280"/>
      <c r="C100" s="380" t="s">
        <v>54</v>
      </c>
      <c r="D100" s="380"/>
      <c r="E100" s="380"/>
      <c r="F100" s="380"/>
      <c r="G100" s="380"/>
      <c r="H100" s="380"/>
      <c r="I100" s="380"/>
      <c r="J100" s="380"/>
      <c r="K100" s="281"/>
    </row>
    <row r="101" spans="2:11" ht="17.25" customHeight="1">
      <c r="B101" s="280"/>
      <c r="C101" s="282" t="s">
        <v>10</v>
      </c>
      <c r="D101" s="282"/>
      <c r="E101" s="282"/>
      <c r="F101" s="282" t="s">
        <v>11</v>
      </c>
      <c r="G101" s="283"/>
      <c r="H101" s="282" t="s">
        <v>238</v>
      </c>
      <c r="I101" s="282" t="s">
        <v>189</v>
      </c>
      <c r="J101" s="282" t="s">
        <v>12</v>
      </c>
      <c r="K101" s="281"/>
    </row>
    <row r="102" spans="2:11" ht="17.25" customHeight="1">
      <c r="B102" s="280"/>
      <c r="C102" s="284" t="s">
        <v>13</v>
      </c>
      <c r="D102" s="284"/>
      <c r="E102" s="284"/>
      <c r="F102" s="285" t="s">
        <v>14</v>
      </c>
      <c r="G102" s="286"/>
      <c r="H102" s="284"/>
      <c r="I102" s="284"/>
      <c r="J102" s="284" t="s">
        <v>15</v>
      </c>
      <c r="K102" s="281"/>
    </row>
    <row r="103" spans="2:11" ht="5.25" customHeight="1">
      <c r="B103" s="280"/>
      <c r="C103" s="282"/>
      <c r="D103" s="282"/>
      <c r="E103" s="282"/>
      <c r="F103" s="282"/>
      <c r="G103" s="298"/>
      <c r="H103" s="282"/>
      <c r="I103" s="282"/>
      <c r="J103" s="282"/>
      <c r="K103" s="281"/>
    </row>
    <row r="104" spans="2:11" ht="15" customHeight="1">
      <c r="B104" s="280"/>
      <c r="C104" s="270" t="s">
        <v>185</v>
      </c>
      <c r="D104" s="287"/>
      <c r="E104" s="287"/>
      <c r="F104" s="289" t="s">
        <v>16</v>
      </c>
      <c r="G104" s="298"/>
      <c r="H104" s="270" t="s">
        <v>55</v>
      </c>
      <c r="I104" s="270" t="s">
        <v>18</v>
      </c>
      <c r="J104" s="270">
        <v>20</v>
      </c>
      <c r="K104" s="281"/>
    </row>
    <row r="105" spans="2:11" ht="15" customHeight="1">
      <c r="B105" s="280"/>
      <c r="C105" s="270" t="s">
        <v>19</v>
      </c>
      <c r="D105" s="270"/>
      <c r="E105" s="270"/>
      <c r="F105" s="289" t="s">
        <v>16</v>
      </c>
      <c r="G105" s="270"/>
      <c r="H105" s="270" t="s">
        <v>55</v>
      </c>
      <c r="I105" s="270" t="s">
        <v>18</v>
      </c>
      <c r="J105" s="270">
        <v>120</v>
      </c>
      <c r="K105" s="281"/>
    </row>
    <row r="106" spans="2:11" ht="15" customHeight="1">
      <c r="B106" s="290"/>
      <c r="C106" s="270" t="s">
        <v>21</v>
      </c>
      <c r="D106" s="270"/>
      <c r="E106" s="270"/>
      <c r="F106" s="289" t="s">
        <v>22</v>
      </c>
      <c r="G106" s="270"/>
      <c r="H106" s="270" t="s">
        <v>55</v>
      </c>
      <c r="I106" s="270" t="s">
        <v>18</v>
      </c>
      <c r="J106" s="270">
        <v>50</v>
      </c>
      <c r="K106" s="281"/>
    </row>
    <row r="107" spans="2:11" ht="15" customHeight="1">
      <c r="B107" s="290"/>
      <c r="C107" s="270" t="s">
        <v>24</v>
      </c>
      <c r="D107" s="270"/>
      <c r="E107" s="270"/>
      <c r="F107" s="289" t="s">
        <v>16</v>
      </c>
      <c r="G107" s="270"/>
      <c r="H107" s="270" t="s">
        <v>55</v>
      </c>
      <c r="I107" s="270" t="s">
        <v>26</v>
      </c>
      <c r="J107" s="270"/>
      <c r="K107" s="281"/>
    </row>
    <row r="108" spans="2:11" ht="15" customHeight="1">
      <c r="B108" s="290"/>
      <c r="C108" s="270" t="s">
        <v>35</v>
      </c>
      <c r="D108" s="270"/>
      <c r="E108" s="270"/>
      <c r="F108" s="289" t="s">
        <v>22</v>
      </c>
      <c r="G108" s="270"/>
      <c r="H108" s="270" t="s">
        <v>55</v>
      </c>
      <c r="I108" s="270" t="s">
        <v>18</v>
      </c>
      <c r="J108" s="270">
        <v>50</v>
      </c>
      <c r="K108" s="281"/>
    </row>
    <row r="109" spans="2:11" ht="15" customHeight="1">
      <c r="B109" s="290"/>
      <c r="C109" s="270" t="s">
        <v>43</v>
      </c>
      <c r="D109" s="270"/>
      <c r="E109" s="270"/>
      <c r="F109" s="289" t="s">
        <v>22</v>
      </c>
      <c r="G109" s="270"/>
      <c r="H109" s="270" t="s">
        <v>55</v>
      </c>
      <c r="I109" s="270" t="s">
        <v>18</v>
      </c>
      <c r="J109" s="270">
        <v>50</v>
      </c>
      <c r="K109" s="281"/>
    </row>
    <row r="110" spans="2:11" ht="15" customHeight="1">
      <c r="B110" s="290"/>
      <c r="C110" s="270" t="s">
        <v>41</v>
      </c>
      <c r="D110" s="270"/>
      <c r="E110" s="270"/>
      <c r="F110" s="289" t="s">
        <v>22</v>
      </c>
      <c r="G110" s="270"/>
      <c r="H110" s="270" t="s">
        <v>55</v>
      </c>
      <c r="I110" s="270" t="s">
        <v>18</v>
      </c>
      <c r="J110" s="270">
        <v>50</v>
      </c>
      <c r="K110" s="281"/>
    </row>
    <row r="111" spans="2:11" ht="15" customHeight="1">
      <c r="B111" s="290"/>
      <c r="C111" s="270" t="s">
        <v>185</v>
      </c>
      <c r="D111" s="270"/>
      <c r="E111" s="270"/>
      <c r="F111" s="289" t="s">
        <v>16</v>
      </c>
      <c r="G111" s="270"/>
      <c r="H111" s="270" t="s">
        <v>56</v>
      </c>
      <c r="I111" s="270" t="s">
        <v>18</v>
      </c>
      <c r="J111" s="270">
        <v>20</v>
      </c>
      <c r="K111" s="281"/>
    </row>
    <row r="112" spans="2:11" ht="15" customHeight="1">
      <c r="B112" s="290"/>
      <c r="C112" s="270" t="s">
        <v>57</v>
      </c>
      <c r="D112" s="270"/>
      <c r="E112" s="270"/>
      <c r="F112" s="289" t="s">
        <v>16</v>
      </c>
      <c r="G112" s="270"/>
      <c r="H112" s="270" t="s">
        <v>58</v>
      </c>
      <c r="I112" s="270" t="s">
        <v>18</v>
      </c>
      <c r="J112" s="270">
        <v>120</v>
      </c>
      <c r="K112" s="281"/>
    </row>
    <row r="113" spans="2:11" ht="15" customHeight="1">
      <c r="B113" s="290"/>
      <c r="C113" s="270" t="s">
        <v>170</v>
      </c>
      <c r="D113" s="270"/>
      <c r="E113" s="270"/>
      <c r="F113" s="289" t="s">
        <v>16</v>
      </c>
      <c r="G113" s="270"/>
      <c r="H113" s="270" t="s">
        <v>59</v>
      </c>
      <c r="I113" s="270" t="s">
        <v>50</v>
      </c>
      <c r="J113" s="270"/>
      <c r="K113" s="281"/>
    </row>
    <row r="114" spans="2:11" ht="15" customHeight="1">
      <c r="B114" s="290"/>
      <c r="C114" s="270" t="s">
        <v>180</v>
      </c>
      <c r="D114" s="270"/>
      <c r="E114" s="270"/>
      <c r="F114" s="289" t="s">
        <v>16</v>
      </c>
      <c r="G114" s="270"/>
      <c r="H114" s="270" t="s">
        <v>60</v>
      </c>
      <c r="I114" s="270" t="s">
        <v>50</v>
      </c>
      <c r="J114" s="270"/>
      <c r="K114" s="281"/>
    </row>
    <row r="115" spans="2:11" ht="15" customHeight="1">
      <c r="B115" s="290"/>
      <c r="C115" s="270" t="s">
        <v>189</v>
      </c>
      <c r="D115" s="270"/>
      <c r="E115" s="270"/>
      <c r="F115" s="289" t="s">
        <v>16</v>
      </c>
      <c r="G115" s="270"/>
      <c r="H115" s="270" t="s">
        <v>61</v>
      </c>
      <c r="I115" s="270" t="s">
        <v>62</v>
      </c>
      <c r="J115" s="270"/>
      <c r="K115" s="281"/>
    </row>
    <row r="116" spans="2:11" ht="15" customHeight="1">
      <c r="B116" s="293"/>
      <c r="C116" s="299"/>
      <c r="D116" s="299"/>
      <c r="E116" s="299"/>
      <c r="F116" s="299"/>
      <c r="G116" s="299"/>
      <c r="H116" s="299"/>
      <c r="I116" s="299"/>
      <c r="J116" s="299"/>
      <c r="K116" s="295"/>
    </row>
    <row r="117" spans="2:11" ht="18.75" customHeight="1">
      <c r="B117" s="300"/>
      <c r="C117" s="267"/>
      <c r="D117" s="267"/>
      <c r="E117" s="267"/>
      <c r="F117" s="301"/>
      <c r="G117" s="267"/>
      <c r="H117" s="267"/>
      <c r="I117" s="267"/>
      <c r="J117" s="267"/>
      <c r="K117" s="300"/>
    </row>
    <row r="118" spans="2:11" ht="18.75" customHeight="1"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</row>
    <row r="119" spans="2:11" ht="7.5" customHeight="1">
      <c r="B119" s="302"/>
      <c r="C119" s="303"/>
      <c r="D119" s="303"/>
      <c r="E119" s="303"/>
      <c r="F119" s="303"/>
      <c r="G119" s="303"/>
      <c r="H119" s="303"/>
      <c r="I119" s="303"/>
      <c r="J119" s="303"/>
      <c r="K119" s="304"/>
    </row>
    <row r="120" spans="2:11" ht="45" customHeight="1">
      <c r="B120" s="305"/>
      <c r="C120" s="381" t="s">
        <v>63</v>
      </c>
      <c r="D120" s="381"/>
      <c r="E120" s="381"/>
      <c r="F120" s="381"/>
      <c r="G120" s="381"/>
      <c r="H120" s="381"/>
      <c r="I120" s="381"/>
      <c r="J120" s="381"/>
      <c r="K120" s="306"/>
    </row>
    <row r="121" spans="2:11" ht="17.25" customHeight="1">
      <c r="B121" s="307"/>
      <c r="C121" s="282" t="s">
        <v>10</v>
      </c>
      <c r="D121" s="282"/>
      <c r="E121" s="282"/>
      <c r="F121" s="282" t="s">
        <v>11</v>
      </c>
      <c r="G121" s="283"/>
      <c r="H121" s="282" t="s">
        <v>238</v>
      </c>
      <c r="I121" s="282" t="s">
        <v>189</v>
      </c>
      <c r="J121" s="282" t="s">
        <v>12</v>
      </c>
      <c r="K121" s="308"/>
    </row>
    <row r="122" spans="2:11" ht="17.25" customHeight="1">
      <c r="B122" s="307"/>
      <c r="C122" s="284" t="s">
        <v>13</v>
      </c>
      <c r="D122" s="284"/>
      <c r="E122" s="284"/>
      <c r="F122" s="285" t="s">
        <v>14</v>
      </c>
      <c r="G122" s="286"/>
      <c r="H122" s="284"/>
      <c r="I122" s="284"/>
      <c r="J122" s="284" t="s">
        <v>15</v>
      </c>
      <c r="K122" s="308"/>
    </row>
    <row r="123" spans="2:11" ht="5.25" customHeight="1">
      <c r="B123" s="309"/>
      <c r="C123" s="287"/>
      <c r="D123" s="287"/>
      <c r="E123" s="287"/>
      <c r="F123" s="287"/>
      <c r="G123" s="270"/>
      <c r="H123" s="287"/>
      <c r="I123" s="287"/>
      <c r="J123" s="287"/>
      <c r="K123" s="310"/>
    </row>
    <row r="124" spans="2:11" ht="15" customHeight="1">
      <c r="B124" s="309"/>
      <c r="C124" s="270" t="s">
        <v>19</v>
      </c>
      <c r="D124" s="287"/>
      <c r="E124" s="287"/>
      <c r="F124" s="289" t="s">
        <v>16</v>
      </c>
      <c r="G124" s="270"/>
      <c r="H124" s="270" t="s">
        <v>55</v>
      </c>
      <c r="I124" s="270" t="s">
        <v>18</v>
      </c>
      <c r="J124" s="270">
        <v>120</v>
      </c>
      <c r="K124" s="311"/>
    </row>
    <row r="125" spans="2:11" ht="15" customHeight="1">
      <c r="B125" s="309"/>
      <c r="C125" s="270" t="s">
        <v>64</v>
      </c>
      <c r="D125" s="270"/>
      <c r="E125" s="270"/>
      <c r="F125" s="289" t="s">
        <v>16</v>
      </c>
      <c r="G125" s="270"/>
      <c r="H125" s="270" t="s">
        <v>65</v>
      </c>
      <c r="I125" s="270" t="s">
        <v>18</v>
      </c>
      <c r="J125" s="270" t="s">
        <v>66</v>
      </c>
      <c r="K125" s="311"/>
    </row>
    <row r="126" spans="2:11" ht="15" customHeight="1">
      <c r="B126" s="309"/>
      <c r="C126" s="270" t="s">
        <v>874</v>
      </c>
      <c r="D126" s="270"/>
      <c r="E126" s="270"/>
      <c r="F126" s="289" t="s">
        <v>16</v>
      </c>
      <c r="G126" s="270"/>
      <c r="H126" s="270" t="s">
        <v>67</v>
      </c>
      <c r="I126" s="270" t="s">
        <v>18</v>
      </c>
      <c r="J126" s="270" t="s">
        <v>66</v>
      </c>
      <c r="K126" s="311"/>
    </row>
    <row r="127" spans="2:11" ht="15" customHeight="1">
      <c r="B127" s="309"/>
      <c r="C127" s="270" t="s">
        <v>27</v>
      </c>
      <c r="D127" s="270"/>
      <c r="E127" s="270"/>
      <c r="F127" s="289" t="s">
        <v>22</v>
      </c>
      <c r="G127" s="270"/>
      <c r="H127" s="270" t="s">
        <v>28</v>
      </c>
      <c r="I127" s="270" t="s">
        <v>18</v>
      </c>
      <c r="J127" s="270">
        <v>15</v>
      </c>
      <c r="K127" s="311"/>
    </row>
    <row r="128" spans="2:11" ht="15" customHeight="1">
      <c r="B128" s="309"/>
      <c r="C128" s="291" t="s">
        <v>29</v>
      </c>
      <c r="D128" s="291"/>
      <c r="E128" s="291"/>
      <c r="F128" s="292" t="s">
        <v>22</v>
      </c>
      <c r="G128" s="291"/>
      <c r="H128" s="291" t="s">
        <v>30</v>
      </c>
      <c r="I128" s="291" t="s">
        <v>18</v>
      </c>
      <c r="J128" s="291">
        <v>15</v>
      </c>
      <c r="K128" s="311"/>
    </row>
    <row r="129" spans="2:11" ht="15" customHeight="1">
      <c r="B129" s="309"/>
      <c r="C129" s="291" t="s">
        <v>31</v>
      </c>
      <c r="D129" s="291"/>
      <c r="E129" s="291"/>
      <c r="F129" s="292" t="s">
        <v>22</v>
      </c>
      <c r="G129" s="291"/>
      <c r="H129" s="291" t="s">
        <v>32</v>
      </c>
      <c r="I129" s="291" t="s">
        <v>18</v>
      </c>
      <c r="J129" s="291">
        <v>20</v>
      </c>
      <c r="K129" s="311"/>
    </row>
    <row r="130" spans="2:11" ht="15" customHeight="1">
      <c r="B130" s="309"/>
      <c r="C130" s="291" t="s">
        <v>33</v>
      </c>
      <c r="D130" s="291"/>
      <c r="E130" s="291"/>
      <c r="F130" s="292" t="s">
        <v>22</v>
      </c>
      <c r="G130" s="291"/>
      <c r="H130" s="291" t="s">
        <v>34</v>
      </c>
      <c r="I130" s="291" t="s">
        <v>18</v>
      </c>
      <c r="J130" s="291">
        <v>20</v>
      </c>
      <c r="K130" s="311"/>
    </row>
    <row r="131" spans="2:11" ht="15" customHeight="1">
      <c r="B131" s="309"/>
      <c r="C131" s="270" t="s">
        <v>21</v>
      </c>
      <c r="D131" s="270"/>
      <c r="E131" s="270"/>
      <c r="F131" s="289" t="s">
        <v>22</v>
      </c>
      <c r="G131" s="270"/>
      <c r="H131" s="270" t="s">
        <v>55</v>
      </c>
      <c r="I131" s="270" t="s">
        <v>18</v>
      </c>
      <c r="J131" s="270">
        <v>50</v>
      </c>
      <c r="K131" s="311"/>
    </row>
    <row r="132" spans="2:11" ht="15" customHeight="1">
      <c r="B132" s="309"/>
      <c r="C132" s="270" t="s">
        <v>35</v>
      </c>
      <c r="D132" s="270"/>
      <c r="E132" s="270"/>
      <c r="F132" s="289" t="s">
        <v>22</v>
      </c>
      <c r="G132" s="270"/>
      <c r="H132" s="270" t="s">
        <v>55</v>
      </c>
      <c r="I132" s="270" t="s">
        <v>18</v>
      </c>
      <c r="J132" s="270">
        <v>50</v>
      </c>
      <c r="K132" s="311"/>
    </row>
    <row r="133" spans="2:11" ht="15" customHeight="1">
      <c r="B133" s="309"/>
      <c r="C133" s="270" t="s">
        <v>41</v>
      </c>
      <c r="D133" s="270"/>
      <c r="E133" s="270"/>
      <c r="F133" s="289" t="s">
        <v>22</v>
      </c>
      <c r="G133" s="270"/>
      <c r="H133" s="270" t="s">
        <v>55</v>
      </c>
      <c r="I133" s="270" t="s">
        <v>18</v>
      </c>
      <c r="J133" s="270">
        <v>50</v>
      </c>
      <c r="K133" s="311"/>
    </row>
    <row r="134" spans="2:11" ht="15" customHeight="1">
      <c r="B134" s="309"/>
      <c r="C134" s="270" t="s">
        <v>43</v>
      </c>
      <c r="D134" s="270"/>
      <c r="E134" s="270"/>
      <c r="F134" s="289" t="s">
        <v>22</v>
      </c>
      <c r="G134" s="270"/>
      <c r="H134" s="270" t="s">
        <v>55</v>
      </c>
      <c r="I134" s="270" t="s">
        <v>18</v>
      </c>
      <c r="J134" s="270">
        <v>50</v>
      </c>
      <c r="K134" s="311"/>
    </row>
    <row r="135" spans="2:11" ht="15" customHeight="1">
      <c r="B135" s="309"/>
      <c r="C135" s="270" t="s">
        <v>243</v>
      </c>
      <c r="D135" s="270"/>
      <c r="E135" s="270"/>
      <c r="F135" s="289" t="s">
        <v>22</v>
      </c>
      <c r="G135" s="270"/>
      <c r="H135" s="270" t="s">
        <v>68</v>
      </c>
      <c r="I135" s="270" t="s">
        <v>18</v>
      </c>
      <c r="J135" s="270">
        <v>255</v>
      </c>
      <c r="K135" s="311"/>
    </row>
    <row r="136" spans="2:11" ht="15" customHeight="1">
      <c r="B136" s="309"/>
      <c r="C136" s="270" t="s">
        <v>45</v>
      </c>
      <c r="D136" s="270"/>
      <c r="E136" s="270"/>
      <c r="F136" s="289" t="s">
        <v>16</v>
      </c>
      <c r="G136" s="270"/>
      <c r="H136" s="270" t="s">
        <v>69</v>
      </c>
      <c r="I136" s="270" t="s">
        <v>47</v>
      </c>
      <c r="J136" s="270"/>
      <c r="K136" s="311"/>
    </row>
    <row r="137" spans="2:11" ht="15" customHeight="1">
      <c r="B137" s="309"/>
      <c r="C137" s="270" t="s">
        <v>48</v>
      </c>
      <c r="D137" s="270"/>
      <c r="E137" s="270"/>
      <c r="F137" s="289" t="s">
        <v>16</v>
      </c>
      <c r="G137" s="270"/>
      <c r="H137" s="270" t="s">
        <v>70</v>
      </c>
      <c r="I137" s="270" t="s">
        <v>50</v>
      </c>
      <c r="J137" s="270"/>
      <c r="K137" s="311"/>
    </row>
    <row r="138" spans="2:11" ht="15" customHeight="1">
      <c r="B138" s="309"/>
      <c r="C138" s="270" t="s">
        <v>51</v>
      </c>
      <c r="D138" s="270"/>
      <c r="E138" s="270"/>
      <c r="F138" s="289" t="s">
        <v>16</v>
      </c>
      <c r="G138" s="270"/>
      <c r="H138" s="270" t="s">
        <v>51</v>
      </c>
      <c r="I138" s="270" t="s">
        <v>50</v>
      </c>
      <c r="J138" s="270"/>
      <c r="K138" s="311"/>
    </row>
    <row r="139" spans="2:11" ht="15" customHeight="1">
      <c r="B139" s="309"/>
      <c r="C139" s="270" t="s">
        <v>170</v>
      </c>
      <c r="D139" s="270"/>
      <c r="E139" s="270"/>
      <c r="F139" s="289" t="s">
        <v>16</v>
      </c>
      <c r="G139" s="270"/>
      <c r="H139" s="270" t="s">
        <v>71</v>
      </c>
      <c r="I139" s="270" t="s">
        <v>50</v>
      </c>
      <c r="J139" s="270"/>
      <c r="K139" s="311"/>
    </row>
    <row r="140" spans="2:11" ht="15" customHeight="1">
      <c r="B140" s="309"/>
      <c r="C140" s="270" t="s">
        <v>72</v>
      </c>
      <c r="D140" s="270"/>
      <c r="E140" s="270"/>
      <c r="F140" s="289" t="s">
        <v>16</v>
      </c>
      <c r="G140" s="270"/>
      <c r="H140" s="270" t="s">
        <v>73</v>
      </c>
      <c r="I140" s="270" t="s">
        <v>50</v>
      </c>
      <c r="J140" s="270"/>
      <c r="K140" s="311"/>
    </row>
    <row r="141" spans="2:11" ht="15" customHeight="1">
      <c r="B141" s="312"/>
      <c r="C141" s="313"/>
      <c r="D141" s="313"/>
      <c r="E141" s="313"/>
      <c r="F141" s="313"/>
      <c r="G141" s="313"/>
      <c r="H141" s="313"/>
      <c r="I141" s="313"/>
      <c r="J141" s="313"/>
      <c r="K141" s="314"/>
    </row>
    <row r="142" spans="2:11" ht="18.75" customHeight="1">
      <c r="B142" s="267"/>
      <c r="C142" s="267"/>
      <c r="D142" s="267"/>
      <c r="E142" s="267"/>
      <c r="F142" s="301"/>
      <c r="G142" s="267"/>
      <c r="H142" s="267"/>
      <c r="I142" s="267"/>
      <c r="J142" s="267"/>
      <c r="K142" s="267"/>
    </row>
    <row r="143" spans="2:11" ht="18.75" customHeight="1"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</row>
    <row r="144" spans="2:11" ht="7.5" customHeight="1">
      <c r="B144" s="277"/>
      <c r="C144" s="278"/>
      <c r="D144" s="278"/>
      <c r="E144" s="278"/>
      <c r="F144" s="278"/>
      <c r="G144" s="278"/>
      <c r="H144" s="278"/>
      <c r="I144" s="278"/>
      <c r="J144" s="278"/>
      <c r="K144" s="279"/>
    </row>
    <row r="145" spans="2:11" ht="45" customHeight="1">
      <c r="B145" s="280"/>
      <c r="C145" s="380" t="s">
        <v>74</v>
      </c>
      <c r="D145" s="380"/>
      <c r="E145" s="380"/>
      <c r="F145" s="380"/>
      <c r="G145" s="380"/>
      <c r="H145" s="380"/>
      <c r="I145" s="380"/>
      <c r="J145" s="380"/>
      <c r="K145" s="281"/>
    </row>
    <row r="146" spans="2:11" ht="17.25" customHeight="1">
      <c r="B146" s="280"/>
      <c r="C146" s="282" t="s">
        <v>10</v>
      </c>
      <c r="D146" s="282"/>
      <c r="E146" s="282"/>
      <c r="F146" s="282" t="s">
        <v>11</v>
      </c>
      <c r="G146" s="283"/>
      <c r="H146" s="282" t="s">
        <v>238</v>
      </c>
      <c r="I146" s="282" t="s">
        <v>189</v>
      </c>
      <c r="J146" s="282" t="s">
        <v>12</v>
      </c>
      <c r="K146" s="281"/>
    </row>
    <row r="147" spans="2:11" ht="17.25" customHeight="1">
      <c r="B147" s="280"/>
      <c r="C147" s="284" t="s">
        <v>13</v>
      </c>
      <c r="D147" s="284"/>
      <c r="E147" s="284"/>
      <c r="F147" s="285" t="s">
        <v>14</v>
      </c>
      <c r="G147" s="286"/>
      <c r="H147" s="284"/>
      <c r="I147" s="284"/>
      <c r="J147" s="284" t="s">
        <v>15</v>
      </c>
      <c r="K147" s="281"/>
    </row>
    <row r="148" spans="2:11" ht="5.25" customHeight="1">
      <c r="B148" s="290"/>
      <c r="C148" s="287"/>
      <c r="D148" s="287"/>
      <c r="E148" s="287"/>
      <c r="F148" s="287"/>
      <c r="G148" s="288"/>
      <c r="H148" s="287"/>
      <c r="I148" s="287"/>
      <c r="J148" s="287"/>
      <c r="K148" s="311"/>
    </row>
    <row r="149" spans="2:11" ht="15" customHeight="1">
      <c r="B149" s="290"/>
      <c r="C149" s="315" t="s">
        <v>19</v>
      </c>
      <c r="D149" s="270"/>
      <c r="E149" s="270"/>
      <c r="F149" s="316" t="s">
        <v>16</v>
      </c>
      <c r="G149" s="270"/>
      <c r="H149" s="315" t="s">
        <v>55</v>
      </c>
      <c r="I149" s="315" t="s">
        <v>18</v>
      </c>
      <c r="J149" s="315">
        <v>120</v>
      </c>
      <c r="K149" s="311"/>
    </row>
    <row r="150" spans="2:11" ht="15" customHeight="1">
      <c r="B150" s="290"/>
      <c r="C150" s="315" t="s">
        <v>64</v>
      </c>
      <c r="D150" s="270"/>
      <c r="E150" s="270"/>
      <c r="F150" s="316" t="s">
        <v>16</v>
      </c>
      <c r="G150" s="270"/>
      <c r="H150" s="315" t="s">
        <v>75</v>
      </c>
      <c r="I150" s="315" t="s">
        <v>18</v>
      </c>
      <c r="J150" s="315" t="s">
        <v>66</v>
      </c>
      <c r="K150" s="311"/>
    </row>
    <row r="151" spans="2:11" ht="15" customHeight="1">
      <c r="B151" s="290"/>
      <c r="C151" s="315" t="s">
        <v>874</v>
      </c>
      <c r="D151" s="270"/>
      <c r="E151" s="270"/>
      <c r="F151" s="316" t="s">
        <v>16</v>
      </c>
      <c r="G151" s="270"/>
      <c r="H151" s="315" t="s">
        <v>76</v>
      </c>
      <c r="I151" s="315" t="s">
        <v>18</v>
      </c>
      <c r="J151" s="315" t="s">
        <v>66</v>
      </c>
      <c r="K151" s="311"/>
    </row>
    <row r="152" spans="2:11" ht="15" customHeight="1">
      <c r="B152" s="290"/>
      <c r="C152" s="315" t="s">
        <v>21</v>
      </c>
      <c r="D152" s="270"/>
      <c r="E152" s="270"/>
      <c r="F152" s="316" t="s">
        <v>22</v>
      </c>
      <c r="G152" s="270"/>
      <c r="H152" s="315" t="s">
        <v>55</v>
      </c>
      <c r="I152" s="315" t="s">
        <v>18</v>
      </c>
      <c r="J152" s="315">
        <v>50</v>
      </c>
      <c r="K152" s="311"/>
    </row>
    <row r="153" spans="2:11" ht="15" customHeight="1">
      <c r="B153" s="290"/>
      <c r="C153" s="315" t="s">
        <v>24</v>
      </c>
      <c r="D153" s="270"/>
      <c r="E153" s="270"/>
      <c r="F153" s="316" t="s">
        <v>16</v>
      </c>
      <c r="G153" s="270"/>
      <c r="H153" s="315" t="s">
        <v>55</v>
      </c>
      <c r="I153" s="315" t="s">
        <v>26</v>
      </c>
      <c r="J153" s="315"/>
      <c r="K153" s="311"/>
    </row>
    <row r="154" spans="2:11" ht="15" customHeight="1">
      <c r="B154" s="290"/>
      <c r="C154" s="315" t="s">
        <v>35</v>
      </c>
      <c r="D154" s="270"/>
      <c r="E154" s="270"/>
      <c r="F154" s="316" t="s">
        <v>22</v>
      </c>
      <c r="G154" s="270"/>
      <c r="H154" s="315" t="s">
        <v>55</v>
      </c>
      <c r="I154" s="315" t="s">
        <v>18</v>
      </c>
      <c r="J154" s="315">
        <v>50</v>
      </c>
      <c r="K154" s="311"/>
    </row>
    <row r="155" spans="2:11" ht="15" customHeight="1">
      <c r="B155" s="290"/>
      <c r="C155" s="315" t="s">
        <v>43</v>
      </c>
      <c r="D155" s="270"/>
      <c r="E155" s="270"/>
      <c r="F155" s="316" t="s">
        <v>22</v>
      </c>
      <c r="G155" s="270"/>
      <c r="H155" s="315" t="s">
        <v>55</v>
      </c>
      <c r="I155" s="315" t="s">
        <v>18</v>
      </c>
      <c r="J155" s="315">
        <v>50</v>
      </c>
      <c r="K155" s="311"/>
    </row>
    <row r="156" spans="2:11" ht="15" customHeight="1">
      <c r="B156" s="290"/>
      <c r="C156" s="315" t="s">
        <v>41</v>
      </c>
      <c r="D156" s="270"/>
      <c r="E156" s="270"/>
      <c r="F156" s="316" t="s">
        <v>22</v>
      </c>
      <c r="G156" s="270"/>
      <c r="H156" s="315" t="s">
        <v>55</v>
      </c>
      <c r="I156" s="315" t="s">
        <v>18</v>
      </c>
      <c r="J156" s="315">
        <v>50</v>
      </c>
      <c r="K156" s="311"/>
    </row>
    <row r="157" spans="2:11" ht="15" customHeight="1">
      <c r="B157" s="290"/>
      <c r="C157" s="315" t="s">
        <v>223</v>
      </c>
      <c r="D157" s="270"/>
      <c r="E157" s="270"/>
      <c r="F157" s="316" t="s">
        <v>16</v>
      </c>
      <c r="G157" s="270"/>
      <c r="H157" s="315" t="s">
        <v>77</v>
      </c>
      <c r="I157" s="315" t="s">
        <v>18</v>
      </c>
      <c r="J157" s="315" t="s">
        <v>78</v>
      </c>
      <c r="K157" s="311"/>
    </row>
    <row r="158" spans="2:11" ht="15" customHeight="1">
      <c r="B158" s="290"/>
      <c r="C158" s="315" t="s">
        <v>79</v>
      </c>
      <c r="D158" s="270"/>
      <c r="E158" s="270"/>
      <c r="F158" s="316" t="s">
        <v>16</v>
      </c>
      <c r="G158" s="270"/>
      <c r="H158" s="315" t="s">
        <v>80</v>
      </c>
      <c r="I158" s="315" t="s">
        <v>50</v>
      </c>
      <c r="J158" s="315"/>
      <c r="K158" s="311"/>
    </row>
    <row r="159" spans="2:11" ht="15" customHeight="1">
      <c r="B159" s="317"/>
      <c r="C159" s="299"/>
      <c r="D159" s="299"/>
      <c r="E159" s="299"/>
      <c r="F159" s="299"/>
      <c r="G159" s="299"/>
      <c r="H159" s="299"/>
      <c r="I159" s="299"/>
      <c r="J159" s="299"/>
      <c r="K159" s="318"/>
    </row>
    <row r="160" spans="2:11" ht="18.75" customHeight="1">
      <c r="B160" s="267"/>
      <c r="C160" s="270"/>
      <c r="D160" s="270"/>
      <c r="E160" s="270"/>
      <c r="F160" s="289"/>
      <c r="G160" s="270"/>
      <c r="H160" s="270"/>
      <c r="I160" s="270"/>
      <c r="J160" s="270"/>
      <c r="K160" s="267"/>
    </row>
    <row r="161" spans="2:11" ht="18.75" customHeight="1">
      <c r="B161" s="276"/>
      <c r="C161" s="276"/>
      <c r="D161" s="276"/>
      <c r="E161" s="276"/>
      <c r="F161" s="276"/>
      <c r="G161" s="276"/>
      <c r="H161" s="276"/>
      <c r="I161" s="276"/>
      <c r="J161" s="276"/>
      <c r="K161" s="276"/>
    </row>
    <row r="162" spans="2:11" ht="7.5" customHeight="1">
      <c r="B162" s="257"/>
      <c r="C162" s="258"/>
      <c r="D162" s="258"/>
      <c r="E162" s="258"/>
      <c r="F162" s="258"/>
      <c r="G162" s="258"/>
      <c r="H162" s="258"/>
      <c r="I162" s="258"/>
      <c r="J162" s="258"/>
      <c r="K162" s="259"/>
    </row>
    <row r="163" spans="2:11" ht="45" customHeight="1">
      <c r="B163" s="260"/>
      <c r="C163" s="381" t="s">
        <v>81</v>
      </c>
      <c r="D163" s="381"/>
      <c r="E163" s="381"/>
      <c r="F163" s="381"/>
      <c r="G163" s="381"/>
      <c r="H163" s="381"/>
      <c r="I163" s="381"/>
      <c r="J163" s="381"/>
      <c r="K163" s="261"/>
    </row>
    <row r="164" spans="2:11" ht="17.25" customHeight="1">
      <c r="B164" s="260"/>
      <c r="C164" s="282" t="s">
        <v>10</v>
      </c>
      <c r="D164" s="282"/>
      <c r="E164" s="282"/>
      <c r="F164" s="282" t="s">
        <v>11</v>
      </c>
      <c r="G164" s="319"/>
      <c r="H164" s="320" t="s">
        <v>238</v>
      </c>
      <c r="I164" s="320" t="s">
        <v>189</v>
      </c>
      <c r="J164" s="282" t="s">
        <v>12</v>
      </c>
      <c r="K164" s="261"/>
    </row>
    <row r="165" spans="2:11" ht="17.25" customHeight="1">
      <c r="B165" s="263"/>
      <c r="C165" s="284" t="s">
        <v>13</v>
      </c>
      <c r="D165" s="284"/>
      <c r="E165" s="284"/>
      <c r="F165" s="285" t="s">
        <v>14</v>
      </c>
      <c r="G165" s="321"/>
      <c r="H165" s="322"/>
      <c r="I165" s="322"/>
      <c r="J165" s="284" t="s">
        <v>15</v>
      </c>
      <c r="K165" s="264"/>
    </row>
    <row r="166" spans="2:11" ht="5.25" customHeight="1">
      <c r="B166" s="290"/>
      <c r="C166" s="287"/>
      <c r="D166" s="287"/>
      <c r="E166" s="287"/>
      <c r="F166" s="287"/>
      <c r="G166" s="288"/>
      <c r="H166" s="287"/>
      <c r="I166" s="287"/>
      <c r="J166" s="287"/>
      <c r="K166" s="311"/>
    </row>
    <row r="167" spans="2:11" ht="15" customHeight="1">
      <c r="B167" s="290"/>
      <c r="C167" s="270" t="s">
        <v>19</v>
      </c>
      <c r="D167" s="270"/>
      <c r="E167" s="270"/>
      <c r="F167" s="289" t="s">
        <v>16</v>
      </c>
      <c r="G167" s="270"/>
      <c r="H167" s="270" t="s">
        <v>55</v>
      </c>
      <c r="I167" s="270" t="s">
        <v>18</v>
      </c>
      <c r="J167" s="270">
        <v>120</v>
      </c>
      <c r="K167" s="311"/>
    </row>
    <row r="168" spans="2:11" ht="15" customHeight="1">
      <c r="B168" s="290"/>
      <c r="C168" s="270" t="s">
        <v>64</v>
      </c>
      <c r="D168" s="270"/>
      <c r="E168" s="270"/>
      <c r="F168" s="289" t="s">
        <v>16</v>
      </c>
      <c r="G168" s="270"/>
      <c r="H168" s="270" t="s">
        <v>65</v>
      </c>
      <c r="I168" s="270" t="s">
        <v>18</v>
      </c>
      <c r="J168" s="270" t="s">
        <v>66</v>
      </c>
      <c r="K168" s="311"/>
    </row>
    <row r="169" spans="2:11" ht="15" customHeight="1">
      <c r="B169" s="290"/>
      <c r="C169" s="270" t="s">
        <v>874</v>
      </c>
      <c r="D169" s="270"/>
      <c r="E169" s="270"/>
      <c r="F169" s="289" t="s">
        <v>16</v>
      </c>
      <c r="G169" s="270"/>
      <c r="H169" s="270" t="s">
        <v>82</v>
      </c>
      <c r="I169" s="270" t="s">
        <v>18</v>
      </c>
      <c r="J169" s="270" t="s">
        <v>66</v>
      </c>
      <c r="K169" s="311"/>
    </row>
    <row r="170" spans="2:11" ht="15" customHeight="1">
      <c r="B170" s="290"/>
      <c r="C170" s="270" t="s">
        <v>21</v>
      </c>
      <c r="D170" s="270"/>
      <c r="E170" s="270"/>
      <c r="F170" s="289" t="s">
        <v>22</v>
      </c>
      <c r="G170" s="270"/>
      <c r="H170" s="270" t="s">
        <v>82</v>
      </c>
      <c r="I170" s="270" t="s">
        <v>18</v>
      </c>
      <c r="J170" s="270">
        <v>50</v>
      </c>
      <c r="K170" s="311"/>
    </row>
    <row r="171" spans="2:11" ht="15" customHeight="1">
      <c r="B171" s="290"/>
      <c r="C171" s="270" t="s">
        <v>24</v>
      </c>
      <c r="D171" s="270"/>
      <c r="E171" s="270"/>
      <c r="F171" s="289" t="s">
        <v>16</v>
      </c>
      <c r="G171" s="270"/>
      <c r="H171" s="270" t="s">
        <v>82</v>
      </c>
      <c r="I171" s="270" t="s">
        <v>26</v>
      </c>
      <c r="J171" s="270"/>
      <c r="K171" s="311"/>
    </row>
    <row r="172" spans="2:11" ht="15" customHeight="1">
      <c r="B172" s="290"/>
      <c r="C172" s="270" t="s">
        <v>35</v>
      </c>
      <c r="D172" s="270"/>
      <c r="E172" s="270"/>
      <c r="F172" s="289" t="s">
        <v>22</v>
      </c>
      <c r="G172" s="270"/>
      <c r="H172" s="270" t="s">
        <v>82</v>
      </c>
      <c r="I172" s="270" t="s">
        <v>18</v>
      </c>
      <c r="J172" s="270">
        <v>50</v>
      </c>
      <c r="K172" s="311"/>
    </row>
    <row r="173" spans="2:11" ht="15" customHeight="1">
      <c r="B173" s="290"/>
      <c r="C173" s="270" t="s">
        <v>43</v>
      </c>
      <c r="D173" s="270"/>
      <c r="E173" s="270"/>
      <c r="F173" s="289" t="s">
        <v>22</v>
      </c>
      <c r="G173" s="270"/>
      <c r="H173" s="270" t="s">
        <v>82</v>
      </c>
      <c r="I173" s="270" t="s">
        <v>18</v>
      </c>
      <c r="J173" s="270">
        <v>50</v>
      </c>
      <c r="K173" s="311"/>
    </row>
    <row r="174" spans="2:11" ht="15" customHeight="1">
      <c r="B174" s="290"/>
      <c r="C174" s="270" t="s">
        <v>41</v>
      </c>
      <c r="D174" s="270"/>
      <c r="E174" s="270"/>
      <c r="F174" s="289" t="s">
        <v>22</v>
      </c>
      <c r="G174" s="270"/>
      <c r="H174" s="270" t="s">
        <v>82</v>
      </c>
      <c r="I174" s="270" t="s">
        <v>18</v>
      </c>
      <c r="J174" s="270">
        <v>50</v>
      </c>
      <c r="K174" s="311"/>
    </row>
    <row r="175" spans="2:11" ht="15" customHeight="1">
      <c r="B175" s="290"/>
      <c r="C175" s="270" t="s">
        <v>237</v>
      </c>
      <c r="D175" s="270"/>
      <c r="E175" s="270"/>
      <c r="F175" s="289" t="s">
        <v>16</v>
      </c>
      <c r="G175" s="270"/>
      <c r="H175" s="270" t="s">
        <v>83</v>
      </c>
      <c r="I175" s="270" t="s">
        <v>84</v>
      </c>
      <c r="J175" s="270"/>
      <c r="K175" s="311"/>
    </row>
    <row r="176" spans="2:11" ht="15" customHeight="1">
      <c r="B176" s="290"/>
      <c r="C176" s="270" t="s">
        <v>189</v>
      </c>
      <c r="D176" s="270"/>
      <c r="E176" s="270"/>
      <c r="F176" s="289" t="s">
        <v>16</v>
      </c>
      <c r="G176" s="270"/>
      <c r="H176" s="270" t="s">
        <v>85</v>
      </c>
      <c r="I176" s="270" t="s">
        <v>86</v>
      </c>
      <c r="J176" s="270">
        <v>1</v>
      </c>
      <c r="K176" s="311"/>
    </row>
    <row r="177" spans="2:11" ht="15" customHeight="1">
      <c r="B177" s="290"/>
      <c r="C177" s="270" t="s">
        <v>185</v>
      </c>
      <c r="D177" s="270"/>
      <c r="E177" s="270"/>
      <c r="F177" s="289" t="s">
        <v>16</v>
      </c>
      <c r="G177" s="270"/>
      <c r="H177" s="270" t="s">
        <v>87</v>
      </c>
      <c r="I177" s="270" t="s">
        <v>18</v>
      </c>
      <c r="J177" s="270">
        <v>20</v>
      </c>
      <c r="K177" s="311"/>
    </row>
    <row r="178" spans="2:11" ht="15" customHeight="1">
      <c r="B178" s="290"/>
      <c r="C178" s="270" t="s">
        <v>238</v>
      </c>
      <c r="D178" s="270"/>
      <c r="E178" s="270"/>
      <c r="F178" s="289" t="s">
        <v>16</v>
      </c>
      <c r="G178" s="270"/>
      <c r="H178" s="270" t="s">
        <v>88</v>
      </c>
      <c r="I178" s="270" t="s">
        <v>18</v>
      </c>
      <c r="J178" s="270">
        <v>255</v>
      </c>
      <c r="K178" s="311"/>
    </row>
    <row r="179" spans="2:11" ht="15" customHeight="1">
      <c r="B179" s="290"/>
      <c r="C179" s="270" t="s">
        <v>239</v>
      </c>
      <c r="D179" s="270"/>
      <c r="E179" s="270"/>
      <c r="F179" s="289" t="s">
        <v>16</v>
      </c>
      <c r="G179" s="270"/>
      <c r="H179" s="270" t="s">
        <v>890</v>
      </c>
      <c r="I179" s="270" t="s">
        <v>18</v>
      </c>
      <c r="J179" s="270">
        <v>10</v>
      </c>
      <c r="K179" s="311"/>
    </row>
    <row r="180" spans="2:11" ht="15" customHeight="1">
      <c r="B180" s="290"/>
      <c r="C180" s="270" t="s">
        <v>240</v>
      </c>
      <c r="D180" s="270"/>
      <c r="E180" s="270"/>
      <c r="F180" s="289" t="s">
        <v>16</v>
      </c>
      <c r="G180" s="270"/>
      <c r="H180" s="270" t="s">
        <v>89</v>
      </c>
      <c r="I180" s="270" t="s">
        <v>50</v>
      </c>
      <c r="J180" s="270"/>
      <c r="K180" s="311"/>
    </row>
    <row r="181" spans="2:11" ht="15" customHeight="1">
      <c r="B181" s="290"/>
      <c r="C181" s="270" t="s">
        <v>90</v>
      </c>
      <c r="D181" s="270"/>
      <c r="E181" s="270"/>
      <c r="F181" s="289" t="s">
        <v>16</v>
      </c>
      <c r="G181" s="270"/>
      <c r="H181" s="270" t="s">
        <v>91</v>
      </c>
      <c r="I181" s="270" t="s">
        <v>50</v>
      </c>
      <c r="J181" s="270"/>
      <c r="K181" s="311"/>
    </row>
    <row r="182" spans="2:11" ht="15" customHeight="1">
      <c r="B182" s="290"/>
      <c r="C182" s="270" t="s">
        <v>79</v>
      </c>
      <c r="D182" s="270"/>
      <c r="E182" s="270"/>
      <c r="F182" s="289" t="s">
        <v>16</v>
      </c>
      <c r="G182" s="270"/>
      <c r="H182" s="270" t="s">
        <v>92</v>
      </c>
      <c r="I182" s="270" t="s">
        <v>50</v>
      </c>
      <c r="J182" s="270"/>
      <c r="K182" s="311"/>
    </row>
    <row r="183" spans="2:11" ht="15" customHeight="1">
      <c r="B183" s="290"/>
      <c r="C183" s="270" t="s">
        <v>242</v>
      </c>
      <c r="D183" s="270"/>
      <c r="E183" s="270"/>
      <c r="F183" s="289" t="s">
        <v>22</v>
      </c>
      <c r="G183" s="270"/>
      <c r="H183" s="270" t="s">
        <v>93</v>
      </c>
      <c r="I183" s="270" t="s">
        <v>18</v>
      </c>
      <c r="J183" s="270">
        <v>50</v>
      </c>
      <c r="K183" s="311"/>
    </row>
    <row r="184" spans="2:11" ht="15" customHeight="1">
      <c r="B184" s="290"/>
      <c r="C184" s="270" t="s">
        <v>94</v>
      </c>
      <c r="D184" s="270"/>
      <c r="E184" s="270"/>
      <c r="F184" s="289" t="s">
        <v>22</v>
      </c>
      <c r="G184" s="270"/>
      <c r="H184" s="270" t="s">
        <v>95</v>
      </c>
      <c r="I184" s="270" t="s">
        <v>96</v>
      </c>
      <c r="J184" s="270"/>
      <c r="K184" s="311"/>
    </row>
    <row r="185" spans="2:11" ht="15" customHeight="1">
      <c r="B185" s="290"/>
      <c r="C185" s="270" t="s">
        <v>97</v>
      </c>
      <c r="D185" s="270"/>
      <c r="E185" s="270"/>
      <c r="F185" s="289" t="s">
        <v>22</v>
      </c>
      <c r="G185" s="270"/>
      <c r="H185" s="270" t="s">
        <v>98</v>
      </c>
      <c r="I185" s="270" t="s">
        <v>96</v>
      </c>
      <c r="J185" s="270"/>
      <c r="K185" s="311"/>
    </row>
    <row r="186" spans="2:11" ht="15" customHeight="1">
      <c r="B186" s="290"/>
      <c r="C186" s="270" t="s">
        <v>99</v>
      </c>
      <c r="D186" s="270"/>
      <c r="E186" s="270"/>
      <c r="F186" s="289" t="s">
        <v>22</v>
      </c>
      <c r="G186" s="270"/>
      <c r="H186" s="270" t="s">
        <v>100</v>
      </c>
      <c r="I186" s="270" t="s">
        <v>96</v>
      </c>
      <c r="J186" s="270"/>
      <c r="K186" s="311"/>
    </row>
    <row r="187" spans="2:11" ht="15" customHeight="1">
      <c r="B187" s="290"/>
      <c r="C187" s="323" t="s">
        <v>101</v>
      </c>
      <c r="D187" s="270"/>
      <c r="E187" s="270"/>
      <c r="F187" s="289" t="s">
        <v>22</v>
      </c>
      <c r="G187" s="270"/>
      <c r="H187" s="270" t="s">
        <v>102</v>
      </c>
      <c r="I187" s="270" t="s">
        <v>103</v>
      </c>
      <c r="J187" s="324" t="s">
        <v>104</v>
      </c>
      <c r="K187" s="311"/>
    </row>
    <row r="188" spans="2:11" ht="15" customHeight="1">
      <c r="B188" s="290"/>
      <c r="C188" s="275" t="s">
        <v>174</v>
      </c>
      <c r="D188" s="270"/>
      <c r="E188" s="270"/>
      <c r="F188" s="289" t="s">
        <v>16</v>
      </c>
      <c r="G188" s="270"/>
      <c r="H188" s="267" t="s">
        <v>105</v>
      </c>
      <c r="I188" s="270" t="s">
        <v>106</v>
      </c>
      <c r="J188" s="270"/>
      <c r="K188" s="311"/>
    </row>
    <row r="189" spans="2:11" ht="15" customHeight="1">
      <c r="B189" s="290"/>
      <c r="C189" s="275" t="s">
        <v>107</v>
      </c>
      <c r="D189" s="270"/>
      <c r="E189" s="270"/>
      <c r="F189" s="289" t="s">
        <v>16</v>
      </c>
      <c r="G189" s="270"/>
      <c r="H189" s="270" t="s">
        <v>108</v>
      </c>
      <c r="I189" s="270" t="s">
        <v>50</v>
      </c>
      <c r="J189" s="270"/>
      <c r="K189" s="311"/>
    </row>
    <row r="190" spans="2:11" ht="15" customHeight="1">
      <c r="B190" s="290"/>
      <c r="C190" s="275" t="s">
        <v>109</v>
      </c>
      <c r="D190" s="270"/>
      <c r="E190" s="270"/>
      <c r="F190" s="289" t="s">
        <v>16</v>
      </c>
      <c r="G190" s="270"/>
      <c r="H190" s="270" t="s">
        <v>110</v>
      </c>
      <c r="I190" s="270" t="s">
        <v>50</v>
      </c>
      <c r="J190" s="270"/>
      <c r="K190" s="311"/>
    </row>
    <row r="191" spans="2:11" ht="15" customHeight="1">
      <c r="B191" s="290"/>
      <c r="C191" s="275" t="s">
        <v>111</v>
      </c>
      <c r="D191" s="270"/>
      <c r="E191" s="270"/>
      <c r="F191" s="289" t="s">
        <v>22</v>
      </c>
      <c r="G191" s="270"/>
      <c r="H191" s="270" t="s">
        <v>112</v>
      </c>
      <c r="I191" s="270" t="s">
        <v>50</v>
      </c>
      <c r="J191" s="270"/>
      <c r="K191" s="311"/>
    </row>
    <row r="192" spans="2:11" ht="15" customHeight="1">
      <c r="B192" s="317"/>
      <c r="C192" s="325"/>
      <c r="D192" s="299"/>
      <c r="E192" s="299"/>
      <c r="F192" s="299"/>
      <c r="G192" s="299"/>
      <c r="H192" s="299"/>
      <c r="I192" s="299"/>
      <c r="J192" s="299"/>
      <c r="K192" s="318"/>
    </row>
    <row r="193" spans="2:11" ht="18.75" customHeight="1">
      <c r="B193" s="267"/>
      <c r="C193" s="270"/>
      <c r="D193" s="270"/>
      <c r="E193" s="270"/>
      <c r="F193" s="289"/>
      <c r="G193" s="270"/>
      <c r="H193" s="270"/>
      <c r="I193" s="270"/>
      <c r="J193" s="270"/>
      <c r="K193" s="267"/>
    </row>
    <row r="194" spans="2:11" ht="18.75" customHeight="1">
      <c r="B194" s="267"/>
      <c r="C194" s="270"/>
      <c r="D194" s="270"/>
      <c r="E194" s="270"/>
      <c r="F194" s="289"/>
      <c r="G194" s="270"/>
      <c r="H194" s="270"/>
      <c r="I194" s="270"/>
      <c r="J194" s="270"/>
      <c r="K194" s="267"/>
    </row>
    <row r="195" spans="2:11" ht="18.75" customHeight="1">
      <c r="B195" s="276"/>
      <c r="C195" s="276"/>
      <c r="D195" s="276"/>
      <c r="E195" s="276"/>
      <c r="F195" s="276"/>
      <c r="G195" s="276"/>
      <c r="H195" s="276"/>
      <c r="I195" s="276"/>
      <c r="J195" s="276"/>
      <c r="K195" s="276"/>
    </row>
    <row r="196" spans="2:11">
      <c r="B196" s="257"/>
      <c r="C196" s="258"/>
      <c r="D196" s="258"/>
      <c r="E196" s="258"/>
      <c r="F196" s="258"/>
      <c r="G196" s="258"/>
      <c r="H196" s="258"/>
      <c r="I196" s="258"/>
      <c r="J196" s="258"/>
      <c r="K196" s="259"/>
    </row>
    <row r="197" spans="2:11" ht="21">
      <c r="B197" s="260"/>
      <c r="C197" s="381" t="s">
        <v>113</v>
      </c>
      <c r="D197" s="381"/>
      <c r="E197" s="381"/>
      <c r="F197" s="381"/>
      <c r="G197" s="381"/>
      <c r="H197" s="381"/>
      <c r="I197" s="381"/>
      <c r="J197" s="381"/>
      <c r="K197" s="261"/>
    </row>
    <row r="198" spans="2:11" ht="25.5" customHeight="1">
      <c r="B198" s="260"/>
      <c r="C198" s="326" t="s">
        <v>114</v>
      </c>
      <c r="D198" s="326"/>
      <c r="E198" s="326"/>
      <c r="F198" s="326" t="s">
        <v>115</v>
      </c>
      <c r="G198" s="327"/>
      <c r="H198" s="382" t="s">
        <v>116</v>
      </c>
      <c r="I198" s="382"/>
      <c r="J198" s="382"/>
      <c r="K198" s="261"/>
    </row>
    <row r="199" spans="2:11" ht="5.25" customHeight="1">
      <c r="B199" s="290"/>
      <c r="C199" s="287"/>
      <c r="D199" s="287"/>
      <c r="E199" s="287"/>
      <c r="F199" s="287"/>
      <c r="G199" s="270"/>
      <c r="H199" s="287"/>
      <c r="I199" s="287"/>
      <c r="J199" s="287"/>
      <c r="K199" s="311"/>
    </row>
    <row r="200" spans="2:11" ht="15" customHeight="1">
      <c r="B200" s="290"/>
      <c r="C200" s="270" t="s">
        <v>106</v>
      </c>
      <c r="D200" s="270"/>
      <c r="E200" s="270"/>
      <c r="F200" s="289" t="s">
        <v>175</v>
      </c>
      <c r="G200" s="270"/>
      <c r="H200" s="379" t="s">
        <v>117</v>
      </c>
      <c r="I200" s="379"/>
      <c r="J200" s="379"/>
      <c r="K200" s="311"/>
    </row>
    <row r="201" spans="2:11" ht="15" customHeight="1">
      <c r="B201" s="290"/>
      <c r="C201" s="296"/>
      <c r="D201" s="270"/>
      <c r="E201" s="270"/>
      <c r="F201" s="289" t="s">
        <v>176</v>
      </c>
      <c r="G201" s="270"/>
      <c r="H201" s="379" t="s">
        <v>118</v>
      </c>
      <c r="I201" s="379"/>
      <c r="J201" s="379"/>
      <c r="K201" s="311"/>
    </row>
    <row r="202" spans="2:11" ht="15" customHeight="1">
      <c r="B202" s="290"/>
      <c r="C202" s="296"/>
      <c r="D202" s="270"/>
      <c r="E202" s="270"/>
      <c r="F202" s="289" t="s">
        <v>179</v>
      </c>
      <c r="G202" s="270"/>
      <c r="H202" s="379" t="s">
        <v>119</v>
      </c>
      <c r="I202" s="379"/>
      <c r="J202" s="379"/>
      <c r="K202" s="311"/>
    </row>
    <row r="203" spans="2:11" ht="15" customHeight="1">
      <c r="B203" s="290"/>
      <c r="C203" s="270"/>
      <c r="D203" s="270"/>
      <c r="E203" s="270"/>
      <c r="F203" s="289" t="s">
        <v>177</v>
      </c>
      <c r="G203" s="270"/>
      <c r="H203" s="379" t="s">
        <v>120</v>
      </c>
      <c r="I203" s="379"/>
      <c r="J203" s="379"/>
      <c r="K203" s="311"/>
    </row>
    <row r="204" spans="2:11" ht="15" customHeight="1">
      <c r="B204" s="290"/>
      <c r="C204" s="270"/>
      <c r="D204" s="270"/>
      <c r="E204" s="270"/>
      <c r="F204" s="289" t="s">
        <v>178</v>
      </c>
      <c r="G204" s="270"/>
      <c r="H204" s="379" t="s">
        <v>121</v>
      </c>
      <c r="I204" s="379"/>
      <c r="J204" s="379"/>
      <c r="K204" s="311"/>
    </row>
    <row r="205" spans="2:11" ht="15" customHeight="1">
      <c r="B205" s="290"/>
      <c r="C205" s="270"/>
      <c r="D205" s="270"/>
      <c r="E205" s="270"/>
      <c r="F205" s="289"/>
      <c r="G205" s="270"/>
      <c r="H205" s="270"/>
      <c r="I205" s="270"/>
      <c r="J205" s="270"/>
      <c r="K205" s="311"/>
    </row>
    <row r="206" spans="2:11" ht="15" customHeight="1">
      <c r="B206" s="290"/>
      <c r="C206" s="270" t="s">
        <v>62</v>
      </c>
      <c r="D206" s="270"/>
      <c r="E206" s="270"/>
      <c r="F206" s="289" t="s">
        <v>209</v>
      </c>
      <c r="G206" s="270"/>
      <c r="H206" s="379" t="s">
        <v>122</v>
      </c>
      <c r="I206" s="379"/>
      <c r="J206" s="379"/>
      <c r="K206" s="311"/>
    </row>
    <row r="207" spans="2:11" ht="15" customHeight="1">
      <c r="B207" s="290"/>
      <c r="C207" s="296"/>
      <c r="D207" s="270"/>
      <c r="E207" s="270"/>
      <c r="F207" s="289" t="s">
        <v>869</v>
      </c>
      <c r="G207" s="270"/>
      <c r="H207" s="379" t="s">
        <v>870</v>
      </c>
      <c r="I207" s="379"/>
      <c r="J207" s="379"/>
      <c r="K207" s="311"/>
    </row>
    <row r="208" spans="2:11" ht="15" customHeight="1">
      <c r="B208" s="290"/>
      <c r="C208" s="270"/>
      <c r="D208" s="270"/>
      <c r="E208" s="270"/>
      <c r="F208" s="289" t="s">
        <v>867</v>
      </c>
      <c r="G208" s="270"/>
      <c r="H208" s="379" t="s">
        <v>123</v>
      </c>
      <c r="I208" s="379"/>
      <c r="J208" s="379"/>
      <c r="K208" s="311"/>
    </row>
    <row r="209" spans="2:11" ht="15" customHeight="1">
      <c r="B209" s="328"/>
      <c r="C209" s="296"/>
      <c r="D209" s="296"/>
      <c r="E209" s="296"/>
      <c r="F209" s="289" t="s">
        <v>214</v>
      </c>
      <c r="G209" s="275"/>
      <c r="H209" s="378" t="s">
        <v>871</v>
      </c>
      <c r="I209" s="378"/>
      <c r="J209" s="378"/>
      <c r="K209" s="329"/>
    </row>
    <row r="210" spans="2:11" ht="15" customHeight="1">
      <c r="B210" s="328"/>
      <c r="C210" s="296"/>
      <c r="D210" s="296"/>
      <c r="E210" s="296"/>
      <c r="F210" s="289" t="s">
        <v>872</v>
      </c>
      <c r="G210" s="275"/>
      <c r="H210" s="378" t="s">
        <v>124</v>
      </c>
      <c r="I210" s="378"/>
      <c r="J210" s="378"/>
      <c r="K210" s="329"/>
    </row>
    <row r="211" spans="2:11" ht="15" customHeight="1">
      <c r="B211" s="328"/>
      <c r="C211" s="296"/>
      <c r="D211" s="296"/>
      <c r="E211" s="296"/>
      <c r="F211" s="330"/>
      <c r="G211" s="275"/>
      <c r="H211" s="331"/>
      <c r="I211" s="331"/>
      <c r="J211" s="331"/>
      <c r="K211" s="329"/>
    </row>
    <row r="212" spans="2:11" ht="15" customHeight="1">
      <c r="B212" s="328"/>
      <c r="C212" s="270" t="s">
        <v>86</v>
      </c>
      <c r="D212" s="296"/>
      <c r="E212" s="296"/>
      <c r="F212" s="289">
        <v>1</v>
      </c>
      <c r="G212" s="275"/>
      <c r="H212" s="378" t="s">
        <v>125</v>
      </c>
      <c r="I212" s="378"/>
      <c r="J212" s="378"/>
      <c r="K212" s="329"/>
    </row>
    <row r="213" spans="2:11" ht="15" customHeight="1">
      <c r="B213" s="328"/>
      <c r="C213" s="296"/>
      <c r="D213" s="296"/>
      <c r="E213" s="296"/>
      <c r="F213" s="289">
        <v>2</v>
      </c>
      <c r="G213" s="275"/>
      <c r="H213" s="378" t="s">
        <v>126</v>
      </c>
      <c r="I213" s="378"/>
      <c r="J213" s="378"/>
      <c r="K213" s="329"/>
    </row>
    <row r="214" spans="2:11" ht="15" customHeight="1">
      <c r="B214" s="328"/>
      <c r="C214" s="296"/>
      <c r="D214" s="296"/>
      <c r="E214" s="296"/>
      <c r="F214" s="289">
        <v>3</v>
      </c>
      <c r="G214" s="275"/>
      <c r="H214" s="378" t="s">
        <v>127</v>
      </c>
      <c r="I214" s="378"/>
      <c r="J214" s="378"/>
      <c r="K214" s="329"/>
    </row>
    <row r="215" spans="2:11" ht="15" customHeight="1">
      <c r="B215" s="328"/>
      <c r="C215" s="296"/>
      <c r="D215" s="296"/>
      <c r="E215" s="296"/>
      <c r="F215" s="289">
        <v>4</v>
      </c>
      <c r="G215" s="275"/>
      <c r="H215" s="378" t="s">
        <v>128</v>
      </c>
      <c r="I215" s="378"/>
      <c r="J215" s="378"/>
      <c r="K215" s="329"/>
    </row>
    <row r="216" spans="2:11" ht="12.75" customHeight="1">
      <c r="B216" s="332"/>
      <c r="C216" s="333"/>
      <c r="D216" s="333"/>
      <c r="E216" s="333"/>
      <c r="F216" s="333"/>
      <c r="G216" s="333"/>
      <c r="H216" s="333"/>
      <c r="I216" s="333"/>
      <c r="J216" s="333"/>
      <c r="K216" s="334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G39:J39"/>
    <mergeCell ref="G40:J40"/>
    <mergeCell ref="G41:J41"/>
    <mergeCell ref="D26:J26"/>
    <mergeCell ref="D28:J28"/>
    <mergeCell ref="D29:J29"/>
    <mergeCell ref="D31:J31"/>
    <mergeCell ref="D33:J33"/>
    <mergeCell ref="G34:J34"/>
    <mergeCell ref="G35:J35"/>
    <mergeCell ref="G36:J36"/>
    <mergeCell ref="G37:J37"/>
    <mergeCell ref="G38:J38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G42:J42"/>
    <mergeCell ref="G43:J43"/>
    <mergeCell ref="D45:J45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15:J215"/>
    <mergeCell ref="H210:J210"/>
    <mergeCell ref="H212:J212"/>
    <mergeCell ref="H213:J213"/>
    <mergeCell ref="H214:J214"/>
    <mergeCell ref="H204:J204"/>
    <mergeCell ref="H206:J206"/>
    <mergeCell ref="H207:J207"/>
    <mergeCell ref="H208:J208"/>
  </mergeCells>
  <phoneticPr fontId="0" type="noConversion"/>
  <pageMargins left="0.59055118110236227" right="0.59055118110236227" top="0.59055118110236227" bottom="0.59055118110236227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1 - Komunikace Štěpánov -...</vt:lpstr>
      <vt:lpstr>1a - Komunikace Štěpánov ...</vt:lpstr>
      <vt:lpstr>Pokyny pro vyplnění</vt:lpstr>
      <vt:lpstr>'1 - Komunikace Štěpánov -...'!Názvy_tisku</vt:lpstr>
      <vt:lpstr>'1a - Komunikace Štěpánov ...'!Názvy_tisku</vt:lpstr>
      <vt:lpstr>'Rekapitulace stavby'!Názvy_tisku</vt:lpstr>
      <vt:lpstr>'1 - Komunikace Štěpánov -...'!Oblast_tisku</vt:lpstr>
      <vt:lpstr>'1a - Komunikace Štěpánov 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Ladislav</dc:creator>
  <cp:lastModifiedBy>13712</cp:lastModifiedBy>
  <dcterms:created xsi:type="dcterms:W3CDTF">2016-10-28T07:33:51Z</dcterms:created>
  <dcterms:modified xsi:type="dcterms:W3CDTF">2016-10-31T13:14:41Z</dcterms:modified>
</cp:coreProperties>
</file>