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870" windowHeight="9900"/>
  </bookViews>
  <sheets>
    <sheet name="Rekapitulace stavby" sheetId="1" r:id="rId1"/>
    <sheet name="1 - Vodohospodářská část" sheetId="2" r:id="rId2"/>
    <sheet name="1a - Vodohospodářská část..." sheetId="3" r:id="rId3"/>
    <sheet name="Pokyny pro vyplnění" sheetId="4" r:id="rId4"/>
  </sheets>
  <definedNames>
    <definedName name="_xlnm._FilterDatabase" localSheetId="1" hidden="1">'1 - Vodohospodářská část'!$C$88:$K$88</definedName>
    <definedName name="_xlnm._FilterDatabase" localSheetId="2" hidden="1">'1a - Vodohospodářská část...'!$C$82:$K$82</definedName>
    <definedName name="_xlnm.Print_Titles" localSheetId="1">'1 - Vodohospodářská část'!$88:$88</definedName>
    <definedName name="_xlnm.Print_Titles" localSheetId="2">'1a - Vodohospodářská část...'!$82:$82</definedName>
    <definedName name="_xlnm.Print_Titles" localSheetId="0">'Rekapitulace stavby'!$49:$49</definedName>
    <definedName name="_xlnm.Print_Area" localSheetId="1">'1 - Vodohospodářská část'!$C$4:$J$38,'1 - Vodohospodářská část'!$C$44:$J$68,'1 - Vodohospodářská část'!$C$74:$K$151</definedName>
    <definedName name="_xlnm.Print_Area" localSheetId="2">'1a - Vodohospodářská část...'!$C$4:$J$38,'1a - Vodohospodářská část...'!$C$44:$J$62,'1a - Vodohospodářská část...'!$C$68:$K$86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</definedNames>
  <calcPr calcId="114210" fullCalcOnLoad="1"/>
</workbook>
</file>

<file path=xl/calcChain.xml><?xml version="1.0" encoding="utf-8"?>
<calcChain xmlns="http://schemas.openxmlformats.org/spreadsheetml/2006/main">
  <c r="AY54" i="1"/>
  <c r="AX54"/>
  <c r="BI85" i="3"/>
  <c r="F36"/>
  <c r="BD54" i="1"/>
  <c r="BH85" i="3"/>
  <c r="F35"/>
  <c r="BC54" i="1"/>
  <c r="BG85" i="3"/>
  <c r="F34"/>
  <c r="BB54" i="1"/>
  <c r="BF85" i="3"/>
  <c r="J33"/>
  <c r="AW54" i="1"/>
  <c r="T85" i="3"/>
  <c r="T84"/>
  <c r="T83"/>
  <c r="R85"/>
  <c r="R84"/>
  <c r="R83"/>
  <c r="P85"/>
  <c r="P84"/>
  <c r="P83"/>
  <c r="AU54" i="1"/>
  <c r="BK85" i="3"/>
  <c r="BK84"/>
  <c r="J85"/>
  <c r="BE85"/>
  <c r="J79"/>
  <c r="F79"/>
  <c r="F77"/>
  <c r="E75"/>
  <c r="J55"/>
  <c r="F55"/>
  <c r="F53"/>
  <c r="E51"/>
  <c r="J20"/>
  <c r="E20"/>
  <c r="F56"/>
  <c r="J19"/>
  <c r="J14"/>
  <c r="J77"/>
  <c r="E7"/>
  <c r="E47"/>
  <c r="AY53" i="1"/>
  <c r="AX53"/>
  <c r="BI150" i="2"/>
  <c r="BH150"/>
  <c r="BG150"/>
  <c r="BF150"/>
  <c r="T150"/>
  <c r="T149"/>
  <c r="R150"/>
  <c r="R149"/>
  <c r="P150"/>
  <c r="P149"/>
  <c r="BK150"/>
  <c r="BK149"/>
  <c r="J149"/>
  <c r="J67"/>
  <c r="J150"/>
  <c r="BE150"/>
  <c r="BI146"/>
  <c r="BH146"/>
  <c r="BG146"/>
  <c r="BF146"/>
  <c r="BE146"/>
  <c r="T146"/>
  <c r="R146"/>
  <c r="P146"/>
  <c r="BK146"/>
  <c r="J146"/>
  <c r="BI143"/>
  <c r="BH143"/>
  <c r="BG143"/>
  <c r="BF143"/>
  <c r="BE143"/>
  <c r="T143"/>
  <c r="R143"/>
  <c r="P143"/>
  <c r="BK143"/>
  <c r="J143"/>
  <c r="BI140"/>
  <c r="BH140"/>
  <c r="BG140"/>
  <c r="BF140"/>
  <c r="BE140"/>
  <c r="T140"/>
  <c r="T139"/>
  <c r="R140"/>
  <c r="R139"/>
  <c r="P140"/>
  <c r="P139"/>
  <c r="BK140"/>
  <c r="BK139"/>
  <c r="J139"/>
  <c r="J66"/>
  <c r="J140"/>
  <c r="BI137"/>
  <c r="BH137"/>
  <c r="BG137"/>
  <c r="BF137"/>
  <c r="T137"/>
  <c r="T136"/>
  <c r="R137"/>
  <c r="R136"/>
  <c r="P137"/>
  <c r="P136"/>
  <c r="BK137"/>
  <c r="BK136"/>
  <c r="J136"/>
  <c r="J65"/>
  <c r="J137"/>
  <c r="BE137"/>
  <c r="BI133"/>
  <c r="BH133"/>
  <c r="BG133"/>
  <c r="BF133"/>
  <c r="BE133"/>
  <c r="T133"/>
  <c r="R133"/>
  <c r="P133"/>
  <c r="BK133"/>
  <c r="J133"/>
  <c r="BI130"/>
  <c r="BH130"/>
  <c r="BG130"/>
  <c r="BF130"/>
  <c r="BE130"/>
  <c r="T130"/>
  <c r="T129"/>
  <c r="R130"/>
  <c r="R129"/>
  <c r="P130"/>
  <c r="P129"/>
  <c r="BK130"/>
  <c r="BK129"/>
  <c r="J129"/>
  <c r="J64"/>
  <c r="J130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J123"/>
  <c r="BE123"/>
  <c r="BI120"/>
  <c r="BH120"/>
  <c r="BG120"/>
  <c r="BF120"/>
  <c r="T120"/>
  <c r="T119"/>
  <c r="R120"/>
  <c r="R119"/>
  <c r="P120"/>
  <c r="P119"/>
  <c r="BK120"/>
  <c r="BK119"/>
  <c r="J119"/>
  <c r="J63"/>
  <c r="J120"/>
  <c r="BE120"/>
  <c r="BI117"/>
  <c r="BH117"/>
  <c r="BG117"/>
  <c r="BF117"/>
  <c r="BE117"/>
  <c r="T117"/>
  <c r="R117"/>
  <c r="P117"/>
  <c r="BK117"/>
  <c r="J117"/>
  <c r="BI114"/>
  <c r="BH114"/>
  <c r="BG114"/>
  <c r="BF114"/>
  <c r="BE114"/>
  <c r="T114"/>
  <c r="R114"/>
  <c r="P114"/>
  <c r="BK114"/>
  <c r="J114"/>
  <c r="BI111"/>
  <c r="BH111"/>
  <c r="BG111"/>
  <c r="BF111"/>
  <c r="BE111"/>
  <c r="T111"/>
  <c r="R111"/>
  <c r="P111"/>
  <c r="BK111"/>
  <c r="J111"/>
  <c r="BI108"/>
  <c r="BH108"/>
  <c r="BG108"/>
  <c r="BF108"/>
  <c r="BE108"/>
  <c r="T108"/>
  <c r="R108"/>
  <c r="P108"/>
  <c r="BK108"/>
  <c r="J108"/>
  <c r="BI105"/>
  <c r="BH105"/>
  <c r="BG105"/>
  <c r="BF105"/>
  <c r="BE105"/>
  <c r="T105"/>
  <c r="R105"/>
  <c r="P105"/>
  <c r="BK105"/>
  <c r="J105"/>
  <c r="BI103"/>
  <c r="BH103"/>
  <c r="BG103"/>
  <c r="BF103"/>
  <c r="BE103"/>
  <c r="T103"/>
  <c r="R103"/>
  <c r="P103"/>
  <c r="BK103"/>
  <c r="J103"/>
  <c r="BI100"/>
  <c r="BH100"/>
  <c r="BG100"/>
  <c r="BF100"/>
  <c r="BE100"/>
  <c r="T100"/>
  <c r="R100"/>
  <c r="P100"/>
  <c r="BK100"/>
  <c r="J100"/>
  <c r="BI95"/>
  <c r="BH95"/>
  <c r="BG95"/>
  <c r="BF95"/>
  <c r="BE95"/>
  <c r="T95"/>
  <c r="R95"/>
  <c r="P95"/>
  <c r="BK95"/>
  <c r="J95"/>
  <c r="BI92"/>
  <c r="F36"/>
  <c r="BD53" i="1"/>
  <c r="BH92" i="2"/>
  <c r="F35"/>
  <c r="BC53" i="1"/>
  <c r="BC52"/>
  <c r="BG92" i="2"/>
  <c r="F34"/>
  <c r="BB53" i="1"/>
  <c r="BB52"/>
  <c r="BF92" i="2"/>
  <c r="J33"/>
  <c r="AW53" i="1"/>
  <c r="BE92" i="2"/>
  <c r="T92"/>
  <c r="T91"/>
  <c r="T90"/>
  <c r="T89"/>
  <c r="R92"/>
  <c r="R91"/>
  <c r="P92"/>
  <c r="P91"/>
  <c r="BK92"/>
  <c r="BK91"/>
  <c r="J92"/>
  <c r="J85"/>
  <c r="F85"/>
  <c r="F83"/>
  <c r="E81"/>
  <c r="E7"/>
  <c r="E77"/>
  <c r="J55"/>
  <c r="F55"/>
  <c r="F53"/>
  <c r="E51"/>
  <c r="J20"/>
  <c r="E20"/>
  <c r="F56"/>
  <c r="J19"/>
  <c r="J14"/>
  <c r="J53"/>
  <c r="E47"/>
  <c r="AS52" i="1"/>
  <c r="AS51"/>
  <c r="L47"/>
  <c r="AM46"/>
  <c r="L46"/>
  <c r="AM44"/>
  <c r="L44"/>
  <c r="L42"/>
  <c r="L41"/>
  <c r="J91" i="2"/>
  <c r="J62"/>
  <c r="BK90"/>
  <c r="F32"/>
  <c r="AZ53" i="1"/>
  <c r="AZ54"/>
  <c r="AZ52"/>
  <c r="BK83" i="3"/>
  <c r="J83"/>
  <c r="J84"/>
  <c r="J61"/>
  <c r="R90" i="2"/>
  <c r="R89"/>
  <c r="AX52" i="1"/>
  <c r="BB51"/>
  <c r="BC51"/>
  <c r="AY52"/>
  <c r="J32" i="3"/>
  <c r="AV54" i="1"/>
  <c r="AT54"/>
  <c r="F32" i="3"/>
  <c r="BD52" i="1"/>
  <c r="BD51"/>
  <c r="W30"/>
  <c r="P90" i="2"/>
  <c r="P89"/>
  <c r="AU53" i="1"/>
  <c r="AU52"/>
  <c r="AU51"/>
  <c r="J32" i="2"/>
  <c r="AV53" i="1"/>
  <c r="AT53"/>
  <c r="J53" i="3"/>
  <c r="E71"/>
  <c r="F33"/>
  <c r="BA54" i="1"/>
  <c r="F86" i="2"/>
  <c r="F33"/>
  <c r="BA53" i="1"/>
  <c r="J83" i="2"/>
  <c r="F80" i="3"/>
  <c r="BA52" i="1"/>
  <c r="W28"/>
  <c r="AX51"/>
  <c r="J60" i="3"/>
  <c r="J29"/>
  <c r="AV52" i="1"/>
  <c r="AZ51"/>
  <c r="BK89" i="2"/>
  <c r="J89"/>
  <c r="J90"/>
  <c r="J61"/>
  <c r="AY51" i="1"/>
  <c r="W29"/>
  <c r="W26"/>
  <c r="AV51"/>
  <c r="J60" i="2"/>
  <c r="J29"/>
  <c r="AG54" i="1"/>
  <c r="AN54"/>
  <c r="J38" i="3"/>
  <c r="AW52" i="1"/>
  <c r="AT52"/>
  <c r="BA51"/>
  <c r="J38" i="2"/>
  <c r="AG53" i="1"/>
  <c r="AK26"/>
  <c r="W27"/>
  <c r="AW51"/>
  <c r="AK27"/>
  <c r="AT51"/>
  <c r="AG52"/>
  <c r="AN53"/>
  <c r="AN52"/>
  <c r="AG51"/>
  <c r="AK23"/>
  <c r="AK32"/>
  <c r="AN51"/>
</calcChain>
</file>

<file path=xl/sharedStrings.xml><?xml version="1.0" encoding="utf-8"?>
<sst xmlns="http://schemas.openxmlformats.org/spreadsheetml/2006/main" count="1414" uniqueCount="451">
  <si>
    <t>Export VZ</t>
  </si>
  <si>
    <t>List obsahuje:</t>
  </si>
  <si>
    <t>3.0</t>
  </si>
  <si>
    <t>ZAMOK</t>
  </si>
  <si>
    <t>False</t>
  </si>
  <si>
    <t>{6ab64f9c-3a8b-4d2c-929a-74ab7c10c263}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</si>
  <si>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</si>
  <si>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</si>
  <si>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</si>
  <si>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</si>
  <si>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</si>
  <si>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</si>
  <si>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</si>
  <si>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</si>
  <si>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3257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</si>
  <si>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</si>
  <si>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</si>
  <si>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Obnovení komunikačního spojení přes Radovesickou výsypku</t>
  </si>
  <si>
    <t>0,1</t>
  </si>
  <si>
    <t>KSO:</t>
  </si>
  <si>
    <t>827 29</t>
  </si>
  <si>
    <t>CC-CZ:</t>
  </si>
  <si>
    <t/>
  </si>
  <si>
    <t>1</t>
  </si>
  <si>
    <t>Místo:</t>
  </si>
  <si>
    <t xml:space="preserve"> </t>
  </si>
  <si>
    <t>Datum:</t>
  </si>
  <si>
    <t>27. 10. 2016</t>
  </si>
  <si>
    <t>10</t>
  </si>
  <si>
    <t>100</t>
  </si>
  <si>
    <t>Zadavatel:</t>
  </si>
  <si>
    <t>IČ:</t>
  </si>
  <si>
    <t>SD a.s.,Chomutov</t>
  </si>
  <si>
    <t>DIČ:</t>
  </si>
  <si>
    <t>Uchazeč:</t>
  </si>
  <si>
    <t>Vyplň údaj</t>
  </si>
  <si>
    <t>Projektant:</t>
  </si>
  <si>
    <t>Báňské projekty Teplice a.s.</t>
  </si>
  <si>
    <t>True</t>
  </si>
  <si>
    <t>Poznámka:</t>
  </si>
  <si>
    <t>Soupis prací je sestaven za využití položek Cenové soustavy ÚRS. Cenové a technické podmínky položek Cenové soustavy ÚRS,které nejsou uvedeny v soupisu prací (tzv. úvodní části katalogů) jsou neomezeně dálkově k dispozici na www.cs-urs.cz. Položky soupisu prací,které nemají ve sloupci  "Cenová soustava" uveden žádný údaj,nepochází z Cenové soustavy ÚRS._x000D_
Je-li v kontrolním rozpočtu nebo v soupisu prací uvedena v kolonce ,,popis" obchodní značka jakéhokoliv materiálu, výrobku nebo technologie, má tento název pouze informativní charakter._x000D_
Pro ocenění a následně pro realizaci je možné použít i jiný materiál, výrobek nebo technologií, se srovnatelnými nebo lepšími užitnými vlastnostmi ,které odpovídají požadavkům dokumentace._x000D_
Výměry jednotlivých položek jsou převzaty z Projektové dokumentace.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</si>
  <si>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</si>
  <si>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</si>
  <si>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</si>
  <si>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</si>
  <si>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</si>
  <si>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</si>
  <si>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</si>
  <si>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</si>
  <si>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</si>
  <si>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</si>
  <si>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</si>
  <si>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</si>
  <si>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</si>
  <si>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</si>
  <si>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</si>
  <si>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</si>
  <si>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</si>
  <si>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</si>
  <si>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</si>
  <si>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</si>
  <si>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</si>
  <si>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</si>
  <si>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</si>
  <si>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</si>
  <si>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</si>
  <si>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</si>
  <si>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</si>
  <si>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</si>
  <si>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</si>
  <si>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</si>
  <si>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</si>
  <si>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</si>
  <si>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</si>
  <si>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</si>
  <si>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</si>
  <si>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</si>
  <si>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</si>
  <si>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</si>
  <si>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KOMUNIKACE RAZICE - KOSTOMLATY</t>
  </si>
  <si>
    <t>STA</t>
  </si>
  <si>
    <t>{38f2cce1-8969-4502-bc10-f036868f4eea}</t>
  </si>
  <si>
    <t>2</t>
  </si>
  <si>
    <t>Vodohospodářská část</t>
  </si>
  <si>
    <t>Soupis</t>
  </si>
  <si>
    <t>{b309f9e6-34b5-42a6-af92-27969dc73197}</t>
  </si>
  <si>
    <t>1a</t>
  </si>
  <si>
    <t>Vodohospodářská část - Vedlejší a ostatní náklady</t>
  </si>
  <si>
    <t>{cbc13a90-bf86-4764-908a-c9244cb5610c}</t>
  </si>
  <si>
    <t>Zpět na list:</t>
  </si>
  <si>
    <t>KRYCÍ LIST SOUPISU</t>
  </si>
  <si>
    <t>Objekt:</t>
  </si>
  <si>
    <t>3257 - KOMUNIKACE RAZICE - KOSTOMLATY</t>
  </si>
  <si>
    <t>Soupis:</t>
  </si>
  <si>
    <t>1 - Vodohospodářská část</t>
  </si>
  <si>
    <t>Výkresová část PD zpracována programem Autodesk CIVIL 3D, ver. 2013; Atlas DMT ver. 6_x000D_
2.	VO-3-06169		SITUACE_x000D_
3.	VO-1-08934		PRODLOUŽENÍ PROPUSTU v km 1,13074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</si>
  <si>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</si>
  <si>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</si>
  <si>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</si>
  <si>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</si>
  <si>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</si>
  <si>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</si>
  <si>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</si>
  <si>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</si>
  <si>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</si>
  <si>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</si>
  <si>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</si>
  <si>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</si>
  <si>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</si>
  <si>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</si>
  <si>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</si>
  <si>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</si>
  <si>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</si>
  <si>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</si>
  <si>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</si>
  <si>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</si>
  <si>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</si>
  <si>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</si>
  <si>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</si>
  <si>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</si>
  <si>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</si>
  <si>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</si>
  <si>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</si>
  <si>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</si>
  <si>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</si>
  <si>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</si>
  <si>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</si>
  <si>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114203104</t>
  </si>
  <si>
    <t>Rozebrání záhozů a rovnanin na sucho</t>
  </si>
  <si>
    <t>m3</t>
  </si>
  <si>
    <t>CS ÚRS 2016 01</t>
  </si>
  <si>
    <t>4</t>
  </si>
  <si>
    <t>-1943970978</t>
  </si>
  <si>
    <t>PP</t>
  </si>
  <si>
    <t>Rozebrání dlažeb nebo záhozů s naložením na dopravní prostředek záhozů, rovnanin a soustřeďovacích staveb provedených na sucho</t>
  </si>
  <si>
    <t>VV</t>
  </si>
  <si>
    <t>6,0*0,3*2</t>
  </si>
  <si>
    <t>131201101</t>
  </si>
  <si>
    <t>Hloubení jam nezapažených v hornině tř. 3 objemu do 100 m3</t>
  </si>
  <si>
    <t>-982803197</t>
  </si>
  <si>
    <t>Hloubení nezapažených jam a zářezů s urovnáním dna do předepsaného profilu a spádu v hornině tř. 3 do 100 m3</t>
  </si>
  <si>
    <t>"rozebrání propustu" 24,5</t>
  </si>
  <si>
    <t>"prodloužení propustu" 9,3</t>
  </si>
  <si>
    <t>Součet</t>
  </si>
  <si>
    <t>3</t>
  </si>
  <si>
    <t>131201109</t>
  </si>
  <si>
    <t>Příplatek za lepivost u hloubení jam nezapažených v hornině tř. 3</t>
  </si>
  <si>
    <t>-838976248</t>
  </si>
  <si>
    <t>Hloubení nezapažených jam a zářezů s urovnáním dna do předepsaného profilu a spádu Příplatek k cenám za lepivost horniny tř. 3</t>
  </si>
  <si>
    <t>33,8*0,3 'Přepočtené koeficientem množství</t>
  </si>
  <si>
    <t>162401102</t>
  </si>
  <si>
    <t>Vodorovné přemístění do 2000 m výkopku/sypaniny z horniny tř. 1 až 4</t>
  </si>
  <si>
    <t>2142463353</t>
  </si>
  <si>
    <t>Vodorovné přemístění výkopku nebo sypaniny po suchu na obvyklém dopravním prostředku, bez naložení výkopku, avšak se složením bez rozhrnutí z horniny tř. 1 až 4 na vzdálenost přes 1 500 do 2 000 m</t>
  </si>
  <si>
    <t>5</t>
  </si>
  <si>
    <t>167101101</t>
  </si>
  <si>
    <t>Nakládání výkopku z hornin tř. 1 až 4 do 100 m3</t>
  </si>
  <si>
    <t>1171196261</t>
  </si>
  <si>
    <t>Nakládání, skládání a překládání neulehlého výkopku nebo sypaniny nakládání, množství do 100 m3, z hornin tř. 1 až 4</t>
  </si>
  <si>
    <t>"dovoz ornice" 8,5*0,1</t>
  </si>
  <si>
    <t>6</t>
  </si>
  <si>
    <t>174101101</t>
  </si>
  <si>
    <t>Zásyp jam, šachet rýh nebo kolem objektů sypaninou se zhutněním</t>
  </si>
  <si>
    <t>-1102500908</t>
  </si>
  <si>
    <t>Zásyp sypaninou z jakékoliv horniny s uložením výkopku ve vrstvách se zhutněním jam, šachet, rýh nebo kolem objektů v těchto vykopávkách</t>
  </si>
  <si>
    <t>72</t>
  </si>
  <si>
    <t>7</t>
  </si>
  <si>
    <t>181451122</t>
  </si>
  <si>
    <t>Založení lučního trávníku výsevem plochy přes 1000 m2 ve svahu do 1:2</t>
  </si>
  <si>
    <t>m2</t>
  </si>
  <si>
    <t>-556292559</t>
  </si>
  <si>
    <t>Založení trávníku na půdě předem připravené plochy přes 1000 m2 výsevem včetně utažení lučního na svahu přes 1:5 do 1:2</t>
  </si>
  <si>
    <t>8,5</t>
  </si>
  <si>
    <t>8</t>
  </si>
  <si>
    <t>M</t>
  </si>
  <si>
    <t>005724740</t>
  </si>
  <si>
    <t>osivo směs travní krajinná - svahová</t>
  </si>
  <si>
    <t>kg</t>
  </si>
  <si>
    <t>530320207</t>
  </si>
  <si>
    <t>Osiva pícnin směsi travní balení obvykle 25 kg technická - svahová (10 kg)</t>
  </si>
  <si>
    <t>8,5*0,0315 'Přepočtené koeficientem množství</t>
  </si>
  <si>
    <t>9</t>
  </si>
  <si>
    <t>182301121</t>
  </si>
  <si>
    <t>Rozprostření ornice pl do 500 m2 ve svahu přes 1:5 tl vrstvy do 100 mm</t>
  </si>
  <si>
    <t>-663685916</t>
  </si>
  <si>
    <t>Rozprostření a urovnání ornice ve svahu sklonu přes 1:5 při souvislé ploše do 500 m2, tl. vrstvy do 100 mm</t>
  </si>
  <si>
    <t>Zakládání</t>
  </si>
  <si>
    <t>273362021</t>
  </si>
  <si>
    <t>Výztuž základových desek svařovanými sítěmi Kari</t>
  </si>
  <si>
    <t>t</t>
  </si>
  <si>
    <t>1960671115</t>
  </si>
  <si>
    <t>Výztuž základů desek ze svařovaných sítí z drátů typu KARI</t>
  </si>
  <si>
    <t>91,0*0,0053</t>
  </si>
  <si>
    <t>11</t>
  </si>
  <si>
    <t>274315222</t>
  </si>
  <si>
    <t>Základové pasy z betonu prostého C 8/10</t>
  </si>
  <si>
    <t>-1347870827</t>
  </si>
  <si>
    <t>Základové konstrukce z betonu pasy prostého tř. C 8/10</t>
  </si>
  <si>
    <t>"dorovnání na upravenou niveletu" 2,5</t>
  </si>
  <si>
    <t>12</t>
  </si>
  <si>
    <t>274315224</t>
  </si>
  <si>
    <t>Základové pasy z betonu prostého C 16/20</t>
  </si>
  <si>
    <t>1201395171</t>
  </si>
  <si>
    <t>Základové konstrukce z betonu pasy prostého tř. C 16/20</t>
  </si>
  <si>
    <t>4,2*2</t>
  </si>
  <si>
    <t>Vodorovné konstrukce</t>
  </si>
  <si>
    <t>13</t>
  </si>
  <si>
    <t>462511270</t>
  </si>
  <si>
    <t>Zához z lomového kamene bez proštěrkování z terénu hmotnost do 200 kg</t>
  </si>
  <si>
    <t>2017309843</t>
  </si>
  <si>
    <t>Zához z lomového kamene neupraveného záhozového bez proštěrkování z terénu, hmotnosti jednotlivých kamenů do 200 kg</t>
  </si>
  <si>
    <t>1,0</t>
  </si>
  <si>
    <t>14</t>
  </si>
  <si>
    <t>463212111</t>
  </si>
  <si>
    <t>Rovnanina z lomového kamene upraveného s vyklínováním spár úlomky kamene</t>
  </si>
  <si>
    <t>-742849111</t>
  </si>
  <si>
    <t>Rovnanina z lomového kamene upraveného, tříděného jakékoliv tloušťky rovnaniny s vyklínováním spár a dutin úlomky kamene</t>
  </si>
  <si>
    <t>12,0*0,3</t>
  </si>
  <si>
    <t>Trubní vedení</t>
  </si>
  <si>
    <t>82044111</t>
  </si>
  <si>
    <t>Přeseknutí železobetonové trouby DN nad 400 do 600 mm</t>
  </si>
  <si>
    <t>kus</t>
  </si>
  <si>
    <t>668729511</t>
  </si>
  <si>
    <t>Přeseknutí železobetonové trouby v rovině kolmé nebo skloněné k ose trouby, se začištěním DN přes 400 do 600 mm</t>
  </si>
  <si>
    <t>Ostatní konstrukce a práce, bourání</t>
  </si>
  <si>
    <t>16</t>
  </si>
  <si>
    <t>919521140</t>
  </si>
  <si>
    <t>Zřízení silničního propustku z trub betonových nebo ŽB DN 600</t>
  </si>
  <si>
    <t>m</t>
  </si>
  <si>
    <t>82539713</t>
  </si>
  <si>
    <t>Zřízení silničního propustku z trub betonových nebo železobetonových DN 600 mm</t>
  </si>
  <si>
    <t>P</t>
  </si>
  <si>
    <t>Poznámka k položce:
V cenách jsou započteny i náklady na:
    a) podkladní vrstvu ze štěrkopísku a podkladní vrstvu (lože) z betonu prostého,
    b) utěsnění trub cementovou maltou.</t>
  </si>
  <si>
    <t>17</t>
  </si>
  <si>
    <t>592224100</t>
  </si>
  <si>
    <t>trouba hrdlová přímá železobetonová s integrovaným těsněním TZH-Q 600/2500 60 x 250 x 10 cm</t>
  </si>
  <si>
    <t>-769561336</t>
  </si>
  <si>
    <t>Trouby pro splaškové odpadní vody železobetonové trouby hrdlové přímé s integrovaným těsněním TZH-Q  600/2500  integro  60 x 250 x 10</t>
  </si>
  <si>
    <t>6*2</t>
  </si>
  <si>
    <t>18</t>
  </si>
  <si>
    <t>966008113</t>
  </si>
  <si>
    <t>Bourání trubního propustku do DN 800</t>
  </si>
  <si>
    <t>997253160</t>
  </si>
  <si>
    <t>Bourání trubního propustku s odklizením a uložením vybouraného materiálu na skládku na vzdálenost do 3 m nebo s naložením na dopravní prostředek z trub DN přes 500 do 800 mm</t>
  </si>
  <si>
    <t>"demontáž trub" 7,0*2</t>
  </si>
  <si>
    <t>998</t>
  </si>
  <si>
    <t>Přesun hmot</t>
  </si>
  <si>
    <t>19</t>
  </si>
  <si>
    <t>998332011</t>
  </si>
  <si>
    <t>Přesun hmot pro úpravy vodních toků a kanály</t>
  </si>
  <si>
    <t>1717423112</t>
  </si>
  <si>
    <t>Přesun hmot pro úpravy vodních toků a kanály, hráze rybníků apod. dopravní vzdálenost do 500 m</t>
  </si>
  <si>
    <t>1a - Vodohospodářská část - Vedlejší a ostatní náklady</t>
  </si>
  <si>
    <t>VRN - Vedlejší rozpočtové náklady</t>
  </si>
  <si>
    <t>VRN</t>
  </si>
  <si>
    <t>Vedlejší rozpočtové náklady</t>
  </si>
  <si>
    <t>030001000</t>
  </si>
  <si>
    <t>Zařízení staveniště</t>
  </si>
  <si>
    <t>kpl</t>
  </si>
  <si>
    <t>1024</t>
  </si>
  <si>
    <t>-760162693</t>
  </si>
  <si>
    <t>Základní rozdělení průvodních činností a nákladů zařízení staveniště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</si>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</sst>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Trebuchet MS"/>
      <family val="2"/>
    </font>
    <font>
      <sz val="8"/>
      <color indexed="55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indexed="56"/>
      <name val="Trebuchet MS"/>
    </font>
    <font>
      <sz val="10"/>
      <color indexed="56"/>
      <name val="Trebuchet MS"/>
    </font>
    <font>
      <sz val="8"/>
      <color indexed="56"/>
      <name val="Trebuchet MS"/>
    </font>
    <font>
      <sz val="8"/>
      <color indexed="63"/>
      <name val="Trebuchet MS"/>
    </font>
    <font>
      <sz val="8"/>
      <color indexed="10"/>
      <name val="Trebuchet MS"/>
    </font>
    <font>
      <sz val="8"/>
      <color indexed="43"/>
      <name val="Trebuchet MS"/>
    </font>
    <font>
      <b/>
      <sz val="16"/>
      <name val="Trebuchet MS"/>
    </font>
    <font>
      <sz val="8"/>
      <color indexed="48"/>
      <name val="Trebuchet MS"/>
    </font>
    <font>
      <b/>
      <sz val="12"/>
      <color indexed="55"/>
      <name val="Trebuchet MS"/>
    </font>
    <font>
      <sz val="9"/>
      <color indexed="55"/>
      <name val="Trebuchet MS"/>
    </font>
    <font>
      <b/>
      <sz val="8"/>
      <color indexed="55"/>
      <name val="Trebuchet MS"/>
    </font>
    <font>
      <b/>
      <sz val="10"/>
      <name val="Trebuchet MS"/>
    </font>
    <font>
      <b/>
      <sz val="9"/>
      <name val="Trebuchet MS"/>
    </font>
    <font>
      <sz val="12"/>
      <color indexed="55"/>
      <name val="Trebuchet MS"/>
    </font>
    <font>
      <b/>
      <sz val="12"/>
      <color indexed="16"/>
      <name val="Trebuchet MS"/>
    </font>
    <font>
      <sz val="12"/>
      <name val="Trebuchet MS"/>
    </font>
    <font>
      <b/>
      <sz val="11"/>
      <color indexed="56"/>
      <name val="Trebuchet MS"/>
    </font>
    <font>
      <sz val="11"/>
      <color indexed="56"/>
      <name val="Trebuchet MS"/>
    </font>
    <font>
      <b/>
      <sz val="11"/>
      <name val="Trebuchet MS"/>
    </font>
    <font>
      <sz val="11"/>
      <color indexed="55"/>
      <name val="Trebuchet MS"/>
    </font>
    <font>
      <b/>
      <sz val="10"/>
      <color indexed="56"/>
      <name val="Trebuchet MS"/>
    </font>
    <font>
      <sz val="10"/>
      <color indexed="55"/>
      <name val="Trebuchet MS"/>
    </font>
    <font>
      <b/>
      <sz val="12"/>
      <color indexed="16"/>
      <name val="Trebuchet MS"/>
    </font>
    <font>
      <sz val="9"/>
      <color indexed="8"/>
      <name val="Trebuchet MS"/>
    </font>
    <font>
      <sz val="8"/>
      <color indexed="16"/>
      <name val="Trebuchet MS"/>
    </font>
    <font>
      <b/>
      <sz val="8"/>
      <name val="Trebuchet MS"/>
    </font>
    <font>
      <sz val="7"/>
      <color indexed="55"/>
      <name val="Trebuchet MS"/>
    </font>
    <font>
      <sz val="7"/>
      <name val="Trebuchet MS"/>
    </font>
    <font>
      <sz val="8"/>
      <color indexed="10"/>
      <name val="Trebuchet MS"/>
    </font>
    <font>
      <i/>
      <sz val="8"/>
      <color indexed="12"/>
      <name val="Trebuchet MS"/>
    </font>
    <font>
      <i/>
      <sz val="7"/>
      <color indexed="55"/>
      <name val="Trebuchet MS"/>
    </font>
    <font>
      <sz val="18"/>
      <color indexed="12"/>
      <name val="Wingdings 2"/>
      <family val="1"/>
      <charset val="2"/>
    </font>
    <font>
      <sz val="10"/>
      <color indexed="16"/>
      <name val="Trebuchet MS"/>
      <family val="2"/>
    </font>
    <font>
      <sz val="10"/>
      <name val="Trebuchet MS"/>
      <family val="2"/>
    </font>
    <font>
      <u/>
      <sz val="10"/>
      <color indexed="12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sz val="8"/>
      <name val="Trebuchet MS"/>
      <family val="2"/>
    </font>
    <font>
      <u/>
      <sz val="8"/>
      <color theme="1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1" fillId="0" borderId="0" applyNumberFormat="0" applyFill="0" applyBorder="0" applyAlignment="0" applyProtection="0"/>
    <xf numFmtId="0" fontId="41" fillId="0" borderId="0" applyAlignment="0">
      <alignment vertical="top" wrapText="1"/>
      <protection locked="0"/>
    </xf>
  </cellStyleXfs>
  <cellXfs count="38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2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7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" fillId="4" borderId="17" xfId="0" applyFont="1" applyFill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 wrapText="1"/>
    </xf>
    <xf numFmtId="0" fontId="15" fillId="0" borderId="19" xfId="0" applyFont="1" applyBorder="1" applyAlignment="1" applyProtection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9" fillId="0" borderId="16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5" fillId="0" borderId="16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6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2" xfId="0" applyNumberFormat="1" applyFont="1" applyBorder="1" applyAlignment="1" applyProtection="1">
      <alignment vertical="center"/>
    </xf>
    <xf numFmtId="4" fontId="27" fillId="0" borderId="23" xfId="0" applyNumberFormat="1" applyFont="1" applyBorder="1" applyAlignment="1" applyProtection="1">
      <alignment vertical="center"/>
    </xf>
    <xf numFmtId="166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3" fillId="4" borderId="9" xfId="0" applyFont="1" applyFill="1" applyBorder="1" applyAlignment="1" applyProtection="1">
      <alignment horizontal="right" vertical="center"/>
    </xf>
    <xf numFmtId="0" fontId="0" fillId="4" borderId="9" xfId="0" applyFont="1" applyFill="1" applyBorder="1" applyAlignment="1" applyProtection="1">
      <alignment vertical="center"/>
      <protection locked="0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26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4" borderId="0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45" fillId="0" borderId="0" xfId="2" applyFont="1" applyBorder="1" applyAlignment="1">
      <alignment horizontal="left" vertical="top"/>
      <protection locked="0"/>
    </xf>
    <xf numFmtId="0" fontId="44" fillId="0" borderId="27" xfId="2" applyFont="1" applyBorder="1" applyAlignment="1">
      <alignment horizontal="left"/>
      <protection locked="0"/>
    </xf>
    <xf numFmtId="0" fontId="45" fillId="0" borderId="0" xfId="2" applyFont="1" applyBorder="1" applyAlignment="1">
      <alignment horizontal="left" vertical="center"/>
      <protection locked="0"/>
    </xf>
    <xf numFmtId="0" fontId="0" fillId="0" borderId="0" xfId="0" applyProtection="1"/>
    <xf numFmtId="0" fontId="0" fillId="0" borderId="4" xfId="0" applyBorder="1"/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4" borderId="18" xfId="0" applyFont="1" applyFill="1" applyBorder="1" applyAlignment="1" applyProtection="1">
      <alignment horizontal="center" vertical="center" wrapText="1"/>
    </xf>
    <xf numFmtId="0" fontId="2" fillId="4" borderId="19" xfId="0" applyFont="1" applyFill="1" applyBorder="1" applyAlignment="1" applyProtection="1">
      <alignment horizontal="center" vertical="center" wrapText="1"/>
    </xf>
    <xf numFmtId="0" fontId="29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6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0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3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5" fillId="3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vertical="center" wrapText="1"/>
    </xf>
    <xf numFmtId="0" fontId="0" fillId="0" borderId="22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51" fillId="2" borderId="0" xfId="1" applyFill="1"/>
    <xf numFmtId="0" fontId="37" fillId="0" borderId="0" xfId="1" applyFont="1" applyAlignment="1">
      <alignment horizontal="center" vertical="center"/>
    </xf>
    <xf numFmtId="0" fontId="38" fillId="2" borderId="0" xfId="0" applyFont="1" applyFill="1" applyAlignment="1">
      <alignment horizontal="left" vertical="center"/>
    </xf>
    <xf numFmtId="0" fontId="39" fillId="2" borderId="0" xfId="0" applyFont="1" applyFill="1" applyAlignment="1">
      <alignment vertical="center"/>
    </xf>
    <xf numFmtId="0" fontId="40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39" fillId="2" borderId="0" xfId="0" applyFont="1" applyFill="1" applyAlignment="1" applyProtection="1">
      <alignment vertical="center"/>
    </xf>
    <xf numFmtId="0" fontId="38" fillId="2" borderId="0" xfId="0" applyFont="1" applyFill="1" applyAlignment="1" applyProtection="1">
      <alignment horizontal="left" vertical="center"/>
    </xf>
    <xf numFmtId="0" fontId="40" fillId="2" borderId="0" xfId="1" applyFont="1" applyFill="1" applyAlignment="1" applyProtection="1">
      <alignment vertical="center"/>
    </xf>
    <xf numFmtId="0" fontId="39" fillId="2" borderId="0" xfId="0" applyFont="1" applyFill="1" applyAlignment="1" applyProtection="1">
      <alignment vertical="center"/>
      <protection locked="0"/>
    </xf>
    <xf numFmtId="0" fontId="41" fillId="0" borderId="0" xfId="2" applyAlignment="1">
      <alignment vertical="top"/>
      <protection locked="0"/>
    </xf>
    <xf numFmtId="0" fontId="42" fillId="0" borderId="29" xfId="2" applyFont="1" applyBorder="1" applyAlignment="1">
      <alignment vertical="center" wrapText="1"/>
      <protection locked="0"/>
    </xf>
    <xf numFmtId="0" fontId="42" fillId="0" borderId="30" xfId="2" applyFont="1" applyBorder="1" applyAlignment="1">
      <alignment vertical="center" wrapText="1"/>
      <protection locked="0"/>
    </xf>
    <xf numFmtId="0" fontId="42" fillId="0" borderId="31" xfId="2" applyFont="1" applyBorder="1" applyAlignment="1">
      <alignment vertical="center" wrapText="1"/>
      <protection locked="0"/>
    </xf>
    <xf numFmtId="0" fontId="42" fillId="0" borderId="32" xfId="2" applyFont="1" applyBorder="1" applyAlignment="1">
      <alignment horizontal="center" vertical="center" wrapText="1"/>
      <protection locked="0"/>
    </xf>
    <xf numFmtId="0" fontId="42" fillId="0" borderId="33" xfId="2" applyFont="1" applyBorder="1" applyAlignment="1">
      <alignment horizontal="center" vertical="center" wrapText="1"/>
      <protection locked="0"/>
    </xf>
    <xf numFmtId="0" fontId="41" fillId="0" borderId="0" xfId="2" applyAlignment="1">
      <alignment horizontal="center" vertical="center"/>
      <protection locked="0"/>
    </xf>
    <xf numFmtId="0" fontId="42" fillId="0" borderId="32" xfId="2" applyFont="1" applyBorder="1" applyAlignment="1">
      <alignment vertical="center" wrapText="1"/>
      <protection locked="0"/>
    </xf>
    <xf numFmtId="0" fontId="42" fillId="0" borderId="33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5" fillId="0" borderId="32" xfId="2" applyFont="1" applyBorder="1" applyAlignment="1">
      <alignment vertical="center" wrapText="1"/>
      <protection locked="0"/>
    </xf>
    <xf numFmtId="0" fontId="45" fillId="0" borderId="0" xfId="2" applyFont="1" applyBorder="1" applyAlignment="1">
      <alignment horizontal="left" vertical="center" wrapText="1"/>
      <protection locked="0"/>
    </xf>
    <xf numFmtId="0" fontId="45" fillId="0" borderId="0" xfId="2" applyFont="1" applyBorder="1" applyAlignment="1">
      <alignment vertical="center" wrapText="1"/>
      <protection locked="0"/>
    </xf>
    <xf numFmtId="0" fontId="45" fillId="0" borderId="0" xfId="2" applyFont="1" applyBorder="1" applyAlignment="1">
      <alignment vertical="center"/>
      <protection locked="0"/>
    </xf>
    <xf numFmtId="49" fontId="45" fillId="0" borderId="0" xfId="2" applyNumberFormat="1" applyFont="1" applyBorder="1" applyAlignment="1">
      <alignment vertical="center" wrapText="1"/>
      <protection locked="0"/>
    </xf>
    <xf numFmtId="0" fontId="42" fillId="0" borderId="34" xfId="2" applyFont="1" applyBorder="1" applyAlignment="1">
      <alignment vertical="center" wrapText="1"/>
      <protection locked="0"/>
    </xf>
    <xf numFmtId="0" fontId="48" fillId="0" borderId="27" xfId="2" applyFont="1" applyBorder="1" applyAlignment="1">
      <alignment vertical="center" wrapText="1"/>
      <protection locked="0"/>
    </xf>
    <xf numFmtId="0" fontId="42" fillId="0" borderId="35" xfId="2" applyFont="1" applyBorder="1" applyAlignment="1">
      <alignment vertical="center" wrapText="1"/>
      <protection locked="0"/>
    </xf>
    <xf numFmtId="0" fontId="42" fillId="0" borderId="0" xfId="2" applyFont="1" applyBorder="1" applyAlignment="1">
      <alignment vertical="top"/>
      <protection locked="0"/>
    </xf>
    <xf numFmtId="0" fontId="42" fillId="0" borderId="0" xfId="2" applyFont="1" applyAlignment="1">
      <alignment vertical="top"/>
      <protection locked="0"/>
    </xf>
    <xf numFmtId="0" fontId="42" fillId="0" borderId="29" xfId="2" applyFont="1" applyBorder="1" applyAlignment="1">
      <alignment horizontal="left" vertical="center"/>
      <protection locked="0"/>
    </xf>
    <xf numFmtId="0" fontId="42" fillId="0" borderId="30" xfId="2" applyFont="1" applyBorder="1" applyAlignment="1">
      <alignment horizontal="left" vertical="center"/>
      <protection locked="0"/>
    </xf>
    <xf numFmtId="0" fontId="42" fillId="0" borderId="31" xfId="2" applyFont="1" applyBorder="1" applyAlignment="1">
      <alignment horizontal="left" vertical="center"/>
      <protection locked="0"/>
    </xf>
    <xf numFmtId="0" fontId="42" fillId="0" borderId="32" xfId="2" applyFont="1" applyBorder="1" applyAlignment="1">
      <alignment horizontal="left" vertical="center"/>
      <protection locked="0"/>
    </xf>
    <xf numFmtId="0" fontId="42" fillId="0" borderId="33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49" fillId="0" borderId="0" xfId="2" applyFont="1" applyAlignment="1">
      <alignment horizontal="left" vertical="center"/>
      <protection locked="0"/>
    </xf>
    <xf numFmtId="0" fontId="44" fillId="0" borderId="27" xfId="2" applyFont="1" applyBorder="1" applyAlignment="1">
      <alignment horizontal="left" vertical="center"/>
      <protection locked="0"/>
    </xf>
    <xf numFmtId="0" fontId="44" fillId="0" borderId="27" xfId="2" applyFont="1" applyBorder="1" applyAlignment="1">
      <alignment horizontal="center" vertical="center"/>
      <protection locked="0"/>
    </xf>
    <xf numFmtId="0" fontId="49" fillId="0" borderId="27" xfId="2" applyFont="1" applyBorder="1" applyAlignment="1">
      <alignment horizontal="left"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0" fontId="45" fillId="0" borderId="0" xfId="2" applyFont="1" applyAlignment="1">
      <alignment horizontal="left" vertical="center"/>
      <protection locked="0"/>
    </xf>
    <xf numFmtId="0" fontId="45" fillId="0" borderId="0" xfId="2" applyFont="1" applyBorder="1" applyAlignment="1">
      <alignment horizontal="center" vertical="center"/>
      <protection locked="0"/>
    </xf>
    <xf numFmtId="0" fontId="45" fillId="0" borderId="32" xfId="2" applyFont="1" applyBorder="1" applyAlignment="1">
      <alignment horizontal="left" vertical="center"/>
      <protection locked="0"/>
    </xf>
    <xf numFmtId="0" fontId="45" fillId="0" borderId="0" xfId="2" applyFont="1" applyFill="1" applyBorder="1" applyAlignment="1">
      <alignment horizontal="left" vertical="center"/>
      <protection locked="0"/>
    </xf>
    <xf numFmtId="0" fontId="45" fillId="0" borderId="0" xfId="2" applyFont="1" applyFill="1" applyBorder="1" applyAlignment="1">
      <alignment horizontal="center" vertical="center"/>
      <protection locked="0"/>
    </xf>
    <xf numFmtId="0" fontId="42" fillId="0" borderId="34" xfId="2" applyFont="1" applyBorder="1" applyAlignment="1">
      <alignment horizontal="left" vertical="center"/>
      <protection locked="0"/>
    </xf>
    <xf numFmtId="0" fontId="48" fillId="0" borderId="27" xfId="2" applyFont="1" applyBorder="1" applyAlignment="1">
      <alignment horizontal="left" vertical="center"/>
      <protection locked="0"/>
    </xf>
    <xf numFmtId="0" fontId="42" fillId="0" borderId="35" xfId="2" applyFont="1" applyBorder="1" applyAlignment="1">
      <alignment horizontal="left" vertical="center"/>
      <protection locked="0"/>
    </xf>
    <xf numFmtId="0" fontId="42" fillId="0" borderId="0" xfId="2" applyFont="1" applyBorder="1" applyAlignment="1">
      <alignment horizontal="left" vertical="center"/>
      <protection locked="0"/>
    </xf>
    <xf numFmtId="0" fontId="48" fillId="0" borderId="0" xfId="2" applyFont="1" applyBorder="1" applyAlignment="1">
      <alignment horizontal="left" vertical="center"/>
      <protection locked="0"/>
    </xf>
    <xf numFmtId="0" fontId="49" fillId="0" borderId="0" xfId="2" applyFont="1" applyBorder="1" applyAlignment="1">
      <alignment horizontal="left" vertical="center"/>
      <protection locked="0"/>
    </xf>
    <xf numFmtId="0" fontId="45" fillId="0" borderId="27" xfId="2" applyFont="1" applyBorder="1" applyAlignment="1">
      <alignment horizontal="left" vertical="center"/>
      <protection locked="0"/>
    </xf>
    <xf numFmtId="0" fontId="42" fillId="0" borderId="0" xfId="2" applyFont="1" applyBorder="1" applyAlignment="1">
      <alignment horizontal="left" vertical="center" wrapText="1"/>
      <protection locked="0"/>
    </xf>
    <xf numFmtId="0" fontId="45" fillId="0" borderId="0" xfId="2" applyFont="1" applyBorder="1" applyAlignment="1">
      <alignment horizontal="center" vertical="center" wrapText="1"/>
      <protection locked="0"/>
    </xf>
    <xf numFmtId="0" fontId="42" fillId="0" borderId="29" xfId="2" applyFont="1" applyBorder="1" applyAlignment="1">
      <alignment horizontal="left" vertical="center" wrapText="1"/>
      <protection locked="0"/>
    </xf>
    <xf numFmtId="0" fontId="42" fillId="0" borderId="30" xfId="2" applyFont="1" applyBorder="1" applyAlignment="1">
      <alignment horizontal="left" vertical="center" wrapText="1"/>
      <protection locked="0"/>
    </xf>
    <xf numFmtId="0" fontId="42" fillId="0" borderId="31" xfId="2" applyFont="1" applyBorder="1" applyAlignment="1">
      <alignment horizontal="left" vertical="center" wrapText="1"/>
      <protection locked="0"/>
    </xf>
    <xf numFmtId="0" fontId="42" fillId="0" borderId="32" xfId="2" applyFont="1" applyBorder="1" applyAlignment="1">
      <alignment horizontal="left" vertical="center" wrapText="1"/>
      <protection locked="0"/>
    </xf>
    <xf numFmtId="0" fontId="42" fillId="0" borderId="33" xfId="2" applyFont="1" applyBorder="1" applyAlignment="1">
      <alignment horizontal="left" vertical="center" wrapText="1"/>
      <protection locked="0"/>
    </xf>
    <xf numFmtId="0" fontId="49" fillId="0" borderId="32" xfId="2" applyFont="1" applyBorder="1" applyAlignment="1">
      <alignment horizontal="left" vertical="center" wrapText="1"/>
      <protection locked="0"/>
    </xf>
    <xf numFmtId="0" fontId="49" fillId="0" borderId="33" xfId="2" applyFont="1" applyBorder="1" applyAlignment="1">
      <alignment horizontal="left" vertical="center" wrapText="1"/>
      <protection locked="0"/>
    </xf>
    <xf numFmtId="0" fontId="45" fillId="0" borderId="32" xfId="2" applyFont="1" applyBorder="1" applyAlignment="1">
      <alignment horizontal="left" vertical="center" wrapText="1"/>
      <protection locked="0"/>
    </xf>
    <xf numFmtId="0" fontId="45" fillId="0" borderId="33" xfId="2" applyFont="1" applyBorder="1" applyAlignment="1">
      <alignment horizontal="left" vertical="center" wrapText="1"/>
      <protection locked="0"/>
    </xf>
    <xf numFmtId="0" fontId="45" fillId="0" borderId="33" xfId="2" applyFont="1" applyBorder="1" applyAlignment="1">
      <alignment horizontal="left" vertical="center"/>
      <protection locked="0"/>
    </xf>
    <xf numFmtId="0" fontId="45" fillId="0" borderId="34" xfId="2" applyFont="1" applyBorder="1" applyAlignment="1">
      <alignment horizontal="left" vertical="center" wrapText="1"/>
      <protection locked="0"/>
    </xf>
    <xf numFmtId="0" fontId="45" fillId="0" borderId="27" xfId="2" applyFont="1" applyBorder="1" applyAlignment="1">
      <alignment horizontal="left" vertical="center" wrapText="1"/>
      <protection locked="0"/>
    </xf>
    <xf numFmtId="0" fontId="45" fillId="0" borderId="35" xfId="2" applyFont="1" applyBorder="1" applyAlignment="1">
      <alignment horizontal="left" vertical="center" wrapText="1"/>
      <protection locked="0"/>
    </xf>
    <xf numFmtId="0" fontId="45" fillId="0" borderId="0" xfId="2" applyFont="1" applyBorder="1" applyAlignment="1">
      <alignment horizontal="center" vertical="top"/>
      <protection locked="0"/>
    </xf>
    <xf numFmtId="0" fontId="45" fillId="0" borderId="34" xfId="2" applyFont="1" applyBorder="1" applyAlignment="1">
      <alignment horizontal="left" vertical="center"/>
      <protection locked="0"/>
    </xf>
    <xf numFmtId="0" fontId="45" fillId="0" borderId="35" xfId="2" applyFont="1" applyBorder="1" applyAlignment="1">
      <alignment horizontal="left" vertical="center"/>
      <protection locked="0"/>
    </xf>
    <xf numFmtId="0" fontId="49" fillId="0" borderId="0" xfId="2" applyFont="1" applyAlignment="1">
      <alignment vertical="center"/>
      <protection locked="0"/>
    </xf>
    <xf numFmtId="0" fontId="44" fillId="0" borderId="0" xfId="2" applyFont="1" applyBorder="1" applyAlignment="1">
      <alignment vertical="center"/>
      <protection locked="0"/>
    </xf>
    <xf numFmtId="0" fontId="49" fillId="0" borderId="27" xfId="2" applyFont="1" applyBorder="1" applyAlignment="1">
      <alignment vertical="center"/>
      <protection locked="0"/>
    </xf>
    <xf numFmtId="0" fontId="44" fillId="0" borderId="27" xfId="2" applyFont="1" applyBorder="1" applyAlignment="1">
      <alignment vertical="center"/>
      <protection locked="0"/>
    </xf>
    <xf numFmtId="0" fontId="41" fillId="0" borderId="0" xfId="2" applyBorder="1" applyAlignment="1">
      <alignment vertical="top"/>
      <protection locked="0"/>
    </xf>
    <xf numFmtId="49" fontId="45" fillId="0" borderId="0" xfId="2" applyNumberFormat="1" applyFont="1" applyBorder="1" applyAlignment="1">
      <alignment horizontal="left" vertical="center"/>
      <protection locked="0"/>
    </xf>
    <xf numFmtId="0" fontId="41" fillId="0" borderId="27" xfId="2" applyBorder="1" applyAlignment="1">
      <alignment vertical="top"/>
      <protection locked="0"/>
    </xf>
    <xf numFmtId="0" fontId="49" fillId="0" borderId="27" xfId="2" applyFont="1" applyBorder="1" applyAlignment="1">
      <protection locked="0"/>
    </xf>
    <xf numFmtId="0" fontId="42" fillId="0" borderId="32" xfId="2" applyFont="1" applyBorder="1" applyAlignment="1">
      <alignment vertical="top"/>
      <protection locked="0"/>
    </xf>
    <xf numFmtId="0" fontId="42" fillId="0" borderId="33" xfId="2" applyFont="1" applyBorder="1" applyAlignment="1">
      <alignment vertical="top"/>
      <protection locked="0"/>
    </xf>
    <xf numFmtId="0" fontId="42" fillId="0" borderId="0" xfId="2" applyFont="1" applyBorder="1" applyAlignment="1">
      <alignment horizontal="center" vertical="center"/>
      <protection locked="0"/>
    </xf>
    <xf numFmtId="0" fontId="42" fillId="0" borderId="0" xfId="2" applyFont="1" applyBorder="1" applyAlignment="1">
      <alignment horizontal="left" vertical="top"/>
      <protection locked="0"/>
    </xf>
    <xf numFmtId="0" fontId="42" fillId="0" borderId="34" xfId="2" applyFont="1" applyBorder="1" applyAlignment="1">
      <alignment vertical="top"/>
      <protection locked="0"/>
    </xf>
    <xf numFmtId="0" fontId="42" fillId="0" borderId="27" xfId="2" applyFont="1" applyBorder="1" applyAlignment="1">
      <alignment vertical="top"/>
      <protection locked="0"/>
    </xf>
    <xf numFmtId="0" fontId="42" fillId="0" borderId="35" xfId="2" applyFont="1" applyBorder="1" applyAlignment="1">
      <alignment vertical="top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0" fillId="0" borderId="0" xfId="0"/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9" fillId="0" borderId="21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" fillId="4" borderId="8" xfId="0" applyFont="1" applyFill="1" applyBorder="1" applyAlignment="1" applyProtection="1">
      <alignment horizontal="center" vertical="center"/>
    </xf>
    <xf numFmtId="0" fontId="0" fillId="4" borderId="9" xfId="0" applyFont="1" applyFill="1" applyBorder="1" applyAlignment="1" applyProtection="1">
      <alignment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7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40" fillId="2" borderId="0" xfId="1" applyFont="1" applyFill="1" applyAlignment="1">
      <alignment vertical="center"/>
    </xf>
    <xf numFmtId="0" fontId="15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45" fillId="0" borderId="0" xfId="2" applyFont="1" applyBorder="1" applyAlignment="1">
      <alignment horizontal="left" vertical="top"/>
      <protection locked="0"/>
    </xf>
    <xf numFmtId="0" fontId="45" fillId="0" borderId="0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center" vertical="center"/>
      <protection locked="0"/>
    </xf>
    <xf numFmtId="0" fontId="43" fillId="0" borderId="0" xfId="2" applyFont="1" applyBorder="1" applyAlignment="1">
      <alignment horizontal="center" vertical="center" wrapText="1"/>
      <protection locked="0"/>
    </xf>
    <xf numFmtId="0" fontId="44" fillId="0" borderId="27" xfId="2" applyFont="1" applyBorder="1" applyAlignment="1">
      <alignment horizontal="left"/>
      <protection locked="0"/>
    </xf>
    <xf numFmtId="49" fontId="45" fillId="0" borderId="0" xfId="2" applyNumberFormat="1" applyFont="1" applyBorder="1" applyAlignment="1">
      <alignment horizontal="left" vertical="center" wrapText="1"/>
      <protection locked="0"/>
    </xf>
    <xf numFmtId="0" fontId="45" fillId="0" borderId="0" xfId="2" applyFont="1" applyBorder="1" applyAlignment="1">
      <alignment horizontal="left" vertical="center" wrapText="1"/>
      <protection locked="0"/>
    </xf>
    <xf numFmtId="0" fontId="44" fillId="0" borderId="27" xfId="2" applyFont="1" applyBorder="1" applyAlignment="1">
      <alignment horizontal="left" wrapText="1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06A4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72E2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A863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1025" name="Obrázek 1" descr="C:\KROSplusData\System\Temp\radC06A4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049" name="Obrázek 1" descr="C:\KROSplusData\System\Temp\radC72E2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3073" name="Obrázek 1" descr="C:\KROSplusData\System\Temp\radA8638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6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 customWidth="1"/>
  </cols>
  <sheetData>
    <row r="1" spans="1:74" ht="21.4" customHeight="1">
      <c r="A1" s="253" t="s">
        <v>0</v>
      </c>
      <c r="B1" s="254"/>
      <c r="C1" s="254"/>
      <c r="D1" s="255" t="s">
        <v>1</v>
      </c>
      <c r="E1" s="254"/>
      <c r="F1" s="254"/>
      <c r="G1" s="254"/>
      <c r="H1" s="254"/>
      <c r="I1" s="254"/>
      <c r="J1" s="254"/>
      <c r="K1" s="256" t="s">
        <v>262</v>
      </c>
      <c r="L1" s="256"/>
      <c r="M1" s="256"/>
      <c r="N1" s="256"/>
      <c r="O1" s="256"/>
      <c r="P1" s="256"/>
      <c r="Q1" s="256"/>
      <c r="R1" s="256"/>
      <c r="S1" s="256"/>
      <c r="T1" s="254"/>
      <c r="U1" s="254"/>
      <c r="V1" s="254"/>
      <c r="W1" s="256" t="s">
        <v>263</v>
      </c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48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4" t="s">
        <v>2</v>
      </c>
      <c r="BB1" s="14" t="s">
        <v>3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341"/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6</v>
      </c>
      <c r="BT3" s="17" t="s">
        <v>8</v>
      </c>
    </row>
    <row r="4" spans="1:74" ht="36.950000000000003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4"/>
      <c r="AS4" s="25" t="s">
        <v>10</v>
      </c>
      <c r="BE4" s="26" t="s">
        <v>11</v>
      </c>
      <c r="BS4" s="17" t="s">
        <v>12</v>
      </c>
    </row>
    <row r="5" spans="1:74" ht="14.45" customHeight="1">
      <c r="B5" s="21"/>
      <c r="C5" s="22"/>
      <c r="D5" s="27" t="s">
        <v>13</v>
      </c>
      <c r="E5" s="22"/>
      <c r="F5" s="22"/>
      <c r="G5" s="22"/>
      <c r="H5" s="22"/>
      <c r="I5" s="22"/>
      <c r="J5" s="22"/>
      <c r="K5" s="368" t="s">
        <v>14</v>
      </c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  <c r="AG5" s="369"/>
      <c r="AH5" s="369"/>
      <c r="AI5" s="369"/>
      <c r="AJ5" s="369"/>
      <c r="AK5" s="369"/>
      <c r="AL5" s="369"/>
      <c r="AM5" s="369"/>
      <c r="AN5" s="369"/>
      <c r="AO5" s="369"/>
      <c r="AP5" s="22"/>
      <c r="AQ5" s="24"/>
      <c r="BE5" s="365" t="s">
        <v>15</v>
      </c>
      <c r="BS5" s="17" t="s">
        <v>6</v>
      </c>
    </row>
    <row r="6" spans="1:74" ht="36.950000000000003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70" t="s">
        <v>17</v>
      </c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69"/>
      <c r="AE6" s="369"/>
      <c r="AF6" s="369"/>
      <c r="AG6" s="369"/>
      <c r="AH6" s="369"/>
      <c r="AI6" s="369"/>
      <c r="AJ6" s="369"/>
      <c r="AK6" s="369"/>
      <c r="AL6" s="369"/>
      <c r="AM6" s="369"/>
      <c r="AN6" s="369"/>
      <c r="AO6" s="369"/>
      <c r="AP6" s="22"/>
      <c r="AQ6" s="24"/>
      <c r="BE6" s="341"/>
      <c r="BS6" s="17" t="s">
        <v>18</v>
      </c>
    </row>
    <row r="7" spans="1:74" ht="14.45" customHeight="1">
      <c r="B7" s="21"/>
      <c r="C7" s="22"/>
      <c r="D7" s="30" t="s">
        <v>19</v>
      </c>
      <c r="E7" s="22"/>
      <c r="F7" s="22"/>
      <c r="G7" s="22"/>
      <c r="H7" s="22"/>
      <c r="I7" s="22"/>
      <c r="J7" s="22"/>
      <c r="K7" s="28" t="s">
        <v>20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0" t="s">
        <v>21</v>
      </c>
      <c r="AL7" s="22"/>
      <c r="AM7" s="22"/>
      <c r="AN7" s="28" t="s">
        <v>22</v>
      </c>
      <c r="AO7" s="22"/>
      <c r="AP7" s="22"/>
      <c r="AQ7" s="24"/>
      <c r="BE7" s="341"/>
      <c r="BS7" s="17" t="s">
        <v>23</v>
      </c>
    </row>
    <row r="8" spans="1:74" ht="14.45" customHeight="1">
      <c r="B8" s="21"/>
      <c r="C8" s="22"/>
      <c r="D8" s="30" t="s">
        <v>24</v>
      </c>
      <c r="E8" s="22"/>
      <c r="F8" s="22"/>
      <c r="G8" s="22"/>
      <c r="H8" s="22"/>
      <c r="I8" s="22"/>
      <c r="J8" s="22"/>
      <c r="K8" s="28" t="s">
        <v>25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0" t="s">
        <v>26</v>
      </c>
      <c r="AL8" s="22"/>
      <c r="AM8" s="22"/>
      <c r="AN8" s="31" t="s">
        <v>27</v>
      </c>
      <c r="AO8" s="22"/>
      <c r="AP8" s="22"/>
      <c r="AQ8" s="24"/>
      <c r="BE8" s="341"/>
      <c r="BS8" s="17" t="s">
        <v>28</v>
      </c>
    </row>
    <row r="9" spans="1:74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4"/>
      <c r="BE9" s="341"/>
      <c r="BS9" s="17" t="s">
        <v>29</v>
      </c>
    </row>
    <row r="10" spans="1:74" ht="14.45" customHeight="1">
      <c r="B10" s="21"/>
      <c r="C10" s="22"/>
      <c r="D10" s="30" t="s">
        <v>30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0" t="s">
        <v>31</v>
      </c>
      <c r="AL10" s="22"/>
      <c r="AM10" s="22"/>
      <c r="AN10" s="28" t="s">
        <v>22</v>
      </c>
      <c r="AO10" s="22"/>
      <c r="AP10" s="22"/>
      <c r="AQ10" s="24"/>
      <c r="BE10" s="341"/>
      <c r="BS10" s="17" t="s">
        <v>18</v>
      </c>
    </row>
    <row r="11" spans="1:74" ht="18.399999999999999" customHeight="1">
      <c r="B11" s="21"/>
      <c r="C11" s="22"/>
      <c r="D11" s="22"/>
      <c r="E11" s="28" t="s">
        <v>32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0" t="s">
        <v>33</v>
      </c>
      <c r="AL11" s="22"/>
      <c r="AM11" s="22"/>
      <c r="AN11" s="28" t="s">
        <v>22</v>
      </c>
      <c r="AO11" s="22"/>
      <c r="AP11" s="22"/>
      <c r="AQ11" s="24"/>
      <c r="BE11" s="341"/>
      <c r="BS11" s="17" t="s">
        <v>18</v>
      </c>
    </row>
    <row r="12" spans="1:74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4"/>
      <c r="BE12" s="341"/>
      <c r="BS12" s="17" t="s">
        <v>18</v>
      </c>
    </row>
    <row r="13" spans="1:74" ht="14.45" customHeight="1">
      <c r="B13" s="21"/>
      <c r="C13" s="22"/>
      <c r="D13" s="30" t="s">
        <v>34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0" t="s">
        <v>31</v>
      </c>
      <c r="AL13" s="22"/>
      <c r="AM13" s="22"/>
      <c r="AN13" s="32" t="s">
        <v>35</v>
      </c>
      <c r="AO13" s="22"/>
      <c r="AP13" s="22"/>
      <c r="AQ13" s="24"/>
      <c r="BE13" s="341"/>
      <c r="BS13" s="17" t="s">
        <v>18</v>
      </c>
    </row>
    <row r="14" spans="1:74" ht="15">
      <c r="B14" s="21"/>
      <c r="C14" s="22"/>
      <c r="D14" s="22"/>
      <c r="E14" s="371" t="s">
        <v>35</v>
      </c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69"/>
      <c r="AJ14" s="369"/>
      <c r="AK14" s="30" t="s">
        <v>33</v>
      </c>
      <c r="AL14" s="22"/>
      <c r="AM14" s="22"/>
      <c r="AN14" s="32" t="s">
        <v>35</v>
      </c>
      <c r="AO14" s="22"/>
      <c r="AP14" s="22"/>
      <c r="AQ14" s="24"/>
      <c r="BE14" s="341"/>
      <c r="BS14" s="17" t="s">
        <v>18</v>
      </c>
    </row>
    <row r="15" spans="1:74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4"/>
      <c r="BE15" s="341"/>
      <c r="BS15" s="17" t="s">
        <v>4</v>
      </c>
    </row>
    <row r="16" spans="1:74" ht="14.45" customHeight="1">
      <c r="B16" s="21"/>
      <c r="C16" s="22"/>
      <c r="D16" s="30" t="s">
        <v>36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0" t="s">
        <v>31</v>
      </c>
      <c r="AL16" s="22"/>
      <c r="AM16" s="22"/>
      <c r="AN16" s="28" t="s">
        <v>22</v>
      </c>
      <c r="AO16" s="22"/>
      <c r="AP16" s="22"/>
      <c r="AQ16" s="24"/>
      <c r="BE16" s="341"/>
      <c r="BS16" s="17" t="s">
        <v>4</v>
      </c>
    </row>
    <row r="17" spans="2:71" ht="18.399999999999999" customHeight="1">
      <c r="B17" s="21"/>
      <c r="C17" s="22"/>
      <c r="D17" s="22"/>
      <c r="E17" s="28" t="s">
        <v>37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0" t="s">
        <v>33</v>
      </c>
      <c r="AL17" s="22"/>
      <c r="AM17" s="22"/>
      <c r="AN17" s="28" t="s">
        <v>22</v>
      </c>
      <c r="AO17" s="22"/>
      <c r="AP17" s="22"/>
      <c r="AQ17" s="24"/>
      <c r="BE17" s="341"/>
      <c r="BS17" s="17" t="s">
        <v>38</v>
      </c>
    </row>
    <row r="18" spans="2:7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4"/>
      <c r="BE18" s="341"/>
      <c r="BS18" s="17" t="s">
        <v>6</v>
      </c>
    </row>
    <row r="19" spans="2:71" ht="14.45" customHeight="1">
      <c r="B19" s="21"/>
      <c r="C19" s="22"/>
      <c r="D19" s="30" t="s">
        <v>39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4"/>
      <c r="BE19" s="341"/>
      <c r="BS19" s="17" t="s">
        <v>18</v>
      </c>
    </row>
    <row r="20" spans="2:71" ht="120" customHeight="1">
      <c r="B20" s="21"/>
      <c r="C20" s="22"/>
      <c r="D20" s="22"/>
      <c r="E20" s="372" t="s">
        <v>40</v>
      </c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369"/>
      <c r="AB20" s="369"/>
      <c r="AC20" s="369"/>
      <c r="AD20" s="369"/>
      <c r="AE20" s="369"/>
      <c r="AF20" s="369"/>
      <c r="AG20" s="369"/>
      <c r="AH20" s="369"/>
      <c r="AI20" s="369"/>
      <c r="AJ20" s="369"/>
      <c r="AK20" s="369"/>
      <c r="AL20" s="369"/>
      <c r="AM20" s="369"/>
      <c r="AN20" s="369"/>
      <c r="AO20" s="22"/>
      <c r="AP20" s="22"/>
      <c r="AQ20" s="24"/>
      <c r="BE20" s="341"/>
      <c r="BS20" s="17" t="s">
        <v>4</v>
      </c>
    </row>
    <row r="21" spans="2:7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4"/>
      <c r="BE21" s="341"/>
    </row>
    <row r="22" spans="2:71" ht="6.95" customHeight="1">
      <c r="B22" s="21"/>
      <c r="C22" s="2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22"/>
      <c r="AQ22" s="24"/>
      <c r="BE22" s="341"/>
    </row>
    <row r="23" spans="2:71" s="1" customFormat="1" ht="25.9" customHeight="1">
      <c r="B23" s="34"/>
      <c r="C23" s="35"/>
      <c r="D23" s="36" t="s">
        <v>41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3">
        <f>ROUNDUP(AG51,2)</f>
        <v>0</v>
      </c>
      <c r="AL23" s="374"/>
      <c r="AM23" s="374"/>
      <c r="AN23" s="374"/>
      <c r="AO23" s="374"/>
      <c r="AP23" s="35"/>
      <c r="AQ23" s="38"/>
      <c r="BE23" s="366"/>
    </row>
    <row r="24" spans="2:71" s="1" customFormat="1" ht="6.95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8"/>
      <c r="BE24" s="366"/>
    </row>
    <row r="25" spans="2:71" s="1" customForma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75" t="s">
        <v>42</v>
      </c>
      <c r="M25" s="354"/>
      <c r="N25" s="354"/>
      <c r="O25" s="354"/>
      <c r="P25" s="35"/>
      <c r="Q25" s="35"/>
      <c r="R25" s="35"/>
      <c r="S25" s="35"/>
      <c r="T25" s="35"/>
      <c r="U25" s="35"/>
      <c r="V25" s="35"/>
      <c r="W25" s="375" t="s">
        <v>43</v>
      </c>
      <c r="X25" s="354"/>
      <c r="Y25" s="354"/>
      <c r="Z25" s="354"/>
      <c r="AA25" s="354"/>
      <c r="AB25" s="354"/>
      <c r="AC25" s="354"/>
      <c r="AD25" s="354"/>
      <c r="AE25" s="354"/>
      <c r="AF25" s="35"/>
      <c r="AG25" s="35"/>
      <c r="AH25" s="35"/>
      <c r="AI25" s="35"/>
      <c r="AJ25" s="35"/>
      <c r="AK25" s="375" t="s">
        <v>44</v>
      </c>
      <c r="AL25" s="354"/>
      <c r="AM25" s="354"/>
      <c r="AN25" s="354"/>
      <c r="AO25" s="354"/>
      <c r="AP25" s="35"/>
      <c r="AQ25" s="38"/>
      <c r="BE25" s="366"/>
    </row>
    <row r="26" spans="2:71" s="2" customFormat="1" ht="14.45" customHeight="1">
      <c r="B26" s="40"/>
      <c r="C26" s="41"/>
      <c r="D26" s="42" t="s">
        <v>45</v>
      </c>
      <c r="E26" s="41"/>
      <c r="F26" s="42" t="s">
        <v>46</v>
      </c>
      <c r="G26" s="41"/>
      <c r="H26" s="41"/>
      <c r="I26" s="41"/>
      <c r="J26" s="41"/>
      <c r="K26" s="41"/>
      <c r="L26" s="359">
        <v>0.21</v>
      </c>
      <c r="M26" s="360"/>
      <c r="N26" s="360"/>
      <c r="O26" s="360"/>
      <c r="P26" s="41"/>
      <c r="Q26" s="41"/>
      <c r="R26" s="41"/>
      <c r="S26" s="41"/>
      <c r="T26" s="41"/>
      <c r="U26" s="41"/>
      <c r="V26" s="41"/>
      <c r="W26" s="361">
        <f>ROUNDUP(AZ51,2)</f>
        <v>0</v>
      </c>
      <c r="X26" s="360"/>
      <c r="Y26" s="360"/>
      <c r="Z26" s="360"/>
      <c r="AA26" s="360"/>
      <c r="AB26" s="360"/>
      <c r="AC26" s="360"/>
      <c r="AD26" s="360"/>
      <c r="AE26" s="360"/>
      <c r="AF26" s="41"/>
      <c r="AG26" s="41"/>
      <c r="AH26" s="41"/>
      <c r="AI26" s="41"/>
      <c r="AJ26" s="41"/>
      <c r="AK26" s="361">
        <f>ROUNDUP(AV51,1)</f>
        <v>0</v>
      </c>
      <c r="AL26" s="360"/>
      <c r="AM26" s="360"/>
      <c r="AN26" s="360"/>
      <c r="AO26" s="360"/>
      <c r="AP26" s="41"/>
      <c r="AQ26" s="43"/>
      <c r="BE26" s="367"/>
    </row>
    <row r="27" spans="2:71" s="2" customFormat="1" ht="14.45" customHeight="1">
      <c r="B27" s="40"/>
      <c r="C27" s="41"/>
      <c r="D27" s="41"/>
      <c r="E27" s="41"/>
      <c r="F27" s="42" t="s">
        <v>47</v>
      </c>
      <c r="G27" s="41"/>
      <c r="H27" s="41"/>
      <c r="I27" s="41"/>
      <c r="J27" s="41"/>
      <c r="K27" s="41"/>
      <c r="L27" s="359">
        <v>0.15</v>
      </c>
      <c r="M27" s="360"/>
      <c r="N27" s="360"/>
      <c r="O27" s="360"/>
      <c r="P27" s="41"/>
      <c r="Q27" s="41"/>
      <c r="R27" s="41"/>
      <c r="S27" s="41"/>
      <c r="T27" s="41"/>
      <c r="U27" s="41"/>
      <c r="V27" s="41"/>
      <c r="W27" s="361">
        <f>ROUNDUP(BA51,2)</f>
        <v>0</v>
      </c>
      <c r="X27" s="360"/>
      <c r="Y27" s="360"/>
      <c r="Z27" s="360"/>
      <c r="AA27" s="360"/>
      <c r="AB27" s="360"/>
      <c r="AC27" s="360"/>
      <c r="AD27" s="360"/>
      <c r="AE27" s="360"/>
      <c r="AF27" s="41"/>
      <c r="AG27" s="41"/>
      <c r="AH27" s="41"/>
      <c r="AI27" s="41"/>
      <c r="AJ27" s="41"/>
      <c r="AK27" s="361">
        <f>ROUNDUP(AW51,1)</f>
        <v>0</v>
      </c>
      <c r="AL27" s="360"/>
      <c r="AM27" s="360"/>
      <c r="AN27" s="360"/>
      <c r="AO27" s="360"/>
      <c r="AP27" s="41"/>
      <c r="AQ27" s="43"/>
      <c r="BE27" s="367"/>
    </row>
    <row r="28" spans="2:71" s="2" customFormat="1" ht="14.45" hidden="1" customHeight="1">
      <c r="B28" s="40"/>
      <c r="C28" s="41"/>
      <c r="D28" s="41"/>
      <c r="E28" s="41"/>
      <c r="F28" s="42" t="s">
        <v>48</v>
      </c>
      <c r="G28" s="41"/>
      <c r="H28" s="41"/>
      <c r="I28" s="41"/>
      <c r="J28" s="41"/>
      <c r="K28" s="41"/>
      <c r="L28" s="359">
        <v>0.21</v>
      </c>
      <c r="M28" s="360"/>
      <c r="N28" s="360"/>
      <c r="O28" s="360"/>
      <c r="P28" s="41"/>
      <c r="Q28" s="41"/>
      <c r="R28" s="41"/>
      <c r="S28" s="41"/>
      <c r="T28" s="41"/>
      <c r="U28" s="41"/>
      <c r="V28" s="41"/>
      <c r="W28" s="361">
        <f>ROUNDUP(BB51,2)</f>
        <v>0</v>
      </c>
      <c r="X28" s="360"/>
      <c r="Y28" s="360"/>
      <c r="Z28" s="360"/>
      <c r="AA28" s="360"/>
      <c r="AB28" s="360"/>
      <c r="AC28" s="360"/>
      <c r="AD28" s="360"/>
      <c r="AE28" s="360"/>
      <c r="AF28" s="41"/>
      <c r="AG28" s="41"/>
      <c r="AH28" s="41"/>
      <c r="AI28" s="41"/>
      <c r="AJ28" s="41"/>
      <c r="AK28" s="361">
        <v>0</v>
      </c>
      <c r="AL28" s="360"/>
      <c r="AM28" s="360"/>
      <c r="AN28" s="360"/>
      <c r="AO28" s="360"/>
      <c r="AP28" s="41"/>
      <c r="AQ28" s="43"/>
      <c r="BE28" s="367"/>
    </row>
    <row r="29" spans="2:71" s="2" customFormat="1" ht="14.45" hidden="1" customHeight="1">
      <c r="B29" s="40"/>
      <c r="C29" s="41"/>
      <c r="D29" s="41"/>
      <c r="E29" s="41"/>
      <c r="F29" s="42" t="s">
        <v>49</v>
      </c>
      <c r="G29" s="41"/>
      <c r="H29" s="41"/>
      <c r="I29" s="41"/>
      <c r="J29" s="41"/>
      <c r="K29" s="41"/>
      <c r="L29" s="359">
        <v>0.15</v>
      </c>
      <c r="M29" s="360"/>
      <c r="N29" s="360"/>
      <c r="O29" s="360"/>
      <c r="P29" s="41"/>
      <c r="Q29" s="41"/>
      <c r="R29" s="41"/>
      <c r="S29" s="41"/>
      <c r="T29" s="41"/>
      <c r="U29" s="41"/>
      <c r="V29" s="41"/>
      <c r="W29" s="361">
        <f>ROUNDUP(BC51,2)</f>
        <v>0</v>
      </c>
      <c r="X29" s="360"/>
      <c r="Y29" s="360"/>
      <c r="Z29" s="360"/>
      <c r="AA29" s="360"/>
      <c r="AB29" s="360"/>
      <c r="AC29" s="360"/>
      <c r="AD29" s="360"/>
      <c r="AE29" s="360"/>
      <c r="AF29" s="41"/>
      <c r="AG29" s="41"/>
      <c r="AH29" s="41"/>
      <c r="AI29" s="41"/>
      <c r="AJ29" s="41"/>
      <c r="AK29" s="361">
        <v>0</v>
      </c>
      <c r="AL29" s="360"/>
      <c r="AM29" s="360"/>
      <c r="AN29" s="360"/>
      <c r="AO29" s="360"/>
      <c r="AP29" s="41"/>
      <c r="AQ29" s="43"/>
      <c r="BE29" s="367"/>
    </row>
    <row r="30" spans="2:71" s="2" customFormat="1" ht="14.45" hidden="1" customHeight="1">
      <c r="B30" s="40"/>
      <c r="C30" s="41"/>
      <c r="D30" s="41"/>
      <c r="E30" s="41"/>
      <c r="F30" s="42" t="s">
        <v>50</v>
      </c>
      <c r="G30" s="41"/>
      <c r="H30" s="41"/>
      <c r="I30" s="41"/>
      <c r="J30" s="41"/>
      <c r="K30" s="41"/>
      <c r="L30" s="359">
        <v>0</v>
      </c>
      <c r="M30" s="360"/>
      <c r="N30" s="360"/>
      <c r="O30" s="360"/>
      <c r="P30" s="41"/>
      <c r="Q30" s="41"/>
      <c r="R30" s="41"/>
      <c r="S30" s="41"/>
      <c r="T30" s="41"/>
      <c r="U30" s="41"/>
      <c r="V30" s="41"/>
      <c r="W30" s="361">
        <f>ROUNDUP(BD51,2)</f>
        <v>0</v>
      </c>
      <c r="X30" s="360"/>
      <c r="Y30" s="360"/>
      <c r="Z30" s="360"/>
      <c r="AA30" s="360"/>
      <c r="AB30" s="360"/>
      <c r="AC30" s="360"/>
      <c r="AD30" s="360"/>
      <c r="AE30" s="360"/>
      <c r="AF30" s="41"/>
      <c r="AG30" s="41"/>
      <c r="AH30" s="41"/>
      <c r="AI30" s="41"/>
      <c r="AJ30" s="41"/>
      <c r="AK30" s="361">
        <v>0</v>
      </c>
      <c r="AL30" s="360"/>
      <c r="AM30" s="360"/>
      <c r="AN30" s="360"/>
      <c r="AO30" s="360"/>
      <c r="AP30" s="41"/>
      <c r="AQ30" s="43"/>
      <c r="BE30" s="367"/>
    </row>
    <row r="31" spans="2:71" s="1" customFormat="1" ht="6.95" customHeight="1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8"/>
      <c r="BE31" s="366"/>
    </row>
    <row r="32" spans="2:71" s="1" customFormat="1" ht="25.9" customHeight="1">
      <c r="B32" s="34"/>
      <c r="C32" s="44"/>
      <c r="D32" s="45" t="s">
        <v>51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7" t="s">
        <v>52</v>
      </c>
      <c r="U32" s="46"/>
      <c r="V32" s="46"/>
      <c r="W32" s="46"/>
      <c r="X32" s="362" t="s">
        <v>53</v>
      </c>
      <c r="Y32" s="356"/>
      <c r="Z32" s="356"/>
      <c r="AA32" s="356"/>
      <c r="AB32" s="356"/>
      <c r="AC32" s="46"/>
      <c r="AD32" s="46"/>
      <c r="AE32" s="46"/>
      <c r="AF32" s="46"/>
      <c r="AG32" s="46"/>
      <c r="AH32" s="46"/>
      <c r="AI32" s="46"/>
      <c r="AJ32" s="46"/>
      <c r="AK32" s="363">
        <f>SUM(AK23:AK30)</f>
        <v>0</v>
      </c>
      <c r="AL32" s="356"/>
      <c r="AM32" s="356"/>
      <c r="AN32" s="356"/>
      <c r="AO32" s="364"/>
      <c r="AP32" s="44"/>
      <c r="AQ32" s="48"/>
      <c r="BE32" s="366"/>
    </row>
    <row r="33" spans="2:56" s="1" customFormat="1" ht="6.95" customHeight="1"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8"/>
    </row>
    <row r="34" spans="2:56" s="1" customFormat="1" ht="6.95" customHeight="1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1"/>
    </row>
    <row r="38" spans="2:56" s="1" customFormat="1" ht="6.95" customHeight="1"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4"/>
    </row>
    <row r="39" spans="2:56" s="1" customFormat="1" ht="36.950000000000003" customHeight="1">
      <c r="B39" s="34"/>
      <c r="C39" s="55" t="s">
        <v>54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4"/>
    </row>
    <row r="40" spans="2:56" s="1" customFormat="1" ht="6.95" customHeight="1">
      <c r="B40" s="34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4"/>
    </row>
    <row r="41" spans="2:56" s="3" customFormat="1" ht="14.45" customHeight="1">
      <c r="B41" s="57"/>
      <c r="C41" s="58" t="s">
        <v>13</v>
      </c>
      <c r="D41" s="59"/>
      <c r="E41" s="59"/>
      <c r="F41" s="59"/>
      <c r="G41" s="59"/>
      <c r="H41" s="59"/>
      <c r="I41" s="59"/>
      <c r="J41" s="59"/>
      <c r="K41" s="59"/>
      <c r="L41" s="59" t="str">
        <f>K5</f>
        <v>3257</v>
      </c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60"/>
    </row>
    <row r="42" spans="2:56" s="4" customFormat="1" ht="36.950000000000003" customHeight="1">
      <c r="B42" s="61"/>
      <c r="C42" s="62" t="s">
        <v>16</v>
      </c>
      <c r="D42" s="63"/>
      <c r="E42" s="63"/>
      <c r="F42" s="63"/>
      <c r="G42" s="63"/>
      <c r="H42" s="63"/>
      <c r="I42" s="63"/>
      <c r="J42" s="63"/>
      <c r="K42" s="63"/>
      <c r="L42" s="334" t="str">
        <f>K6</f>
        <v>Obnovení komunikačního spojení přes Radovesickou výsypku</v>
      </c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P42" s="63"/>
      <c r="AQ42" s="63"/>
      <c r="AR42" s="64"/>
    </row>
    <row r="43" spans="2:56" s="1" customFormat="1" ht="6.95" customHeight="1">
      <c r="B43" s="3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4"/>
    </row>
    <row r="44" spans="2:56" s="1" customFormat="1" ht="15">
      <c r="B44" s="34"/>
      <c r="C44" s="58" t="s">
        <v>24</v>
      </c>
      <c r="D44" s="56"/>
      <c r="E44" s="56"/>
      <c r="F44" s="56"/>
      <c r="G44" s="56"/>
      <c r="H44" s="56"/>
      <c r="I44" s="56"/>
      <c r="J44" s="56"/>
      <c r="K44" s="56"/>
      <c r="L44" s="65" t="str">
        <f>IF(K8="","",K8)</f>
        <v xml:space="preserve"> </v>
      </c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8" t="s">
        <v>26</v>
      </c>
      <c r="AJ44" s="56"/>
      <c r="AK44" s="56"/>
      <c r="AL44" s="56"/>
      <c r="AM44" s="346" t="str">
        <f>IF(AN8= "","",AN8)</f>
        <v>27. 10. 2016</v>
      </c>
      <c r="AN44" s="347"/>
      <c r="AO44" s="56"/>
      <c r="AP44" s="56"/>
      <c r="AQ44" s="56"/>
      <c r="AR44" s="54"/>
    </row>
    <row r="45" spans="2:56" s="1" customFormat="1" ht="6.95" customHeight="1">
      <c r="B45" s="34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4"/>
    </row>
    <row r="46" spans="2:56" s="1" customFormat="1" ht="15">
      <c r="B46" s="34"/>
      <c r="C46" s="58" t="s">
        <v>30</v>
      </c>
      <c r="D46" s="56"/>
      <c r="E46" s="56"/>
      <c r="F46" s="56"/>
      <c r="G46" s="56"/>
      <c r="H46" s="56"/>
      <c r="I46" s="56"/>
      <c r="J46" s="56"/>
      <c r="K46" s="56"/>
      <c r="L46" s="59" t="str">
        <f>IF(E11= "","",E11)</f>
        <v>SD a.s.,Chomutov</v>
      </c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8" t="s">
        <v>36</v>
      </c>
      <c r="AJ46" s="56"/>
      <c r="AK46" s="56"/>
      <c r="AL46" s="56"/>
      <c r="AM46" s="348" t="str">
        <f>IF(E17="","",E17)</f>
        <v>Báňské projekty Teplice a.s.</v>
      </c>
      <c r="AN46" s="347"/>
      <c r="AO46" s="347"/>
      <c r="AP46" s="347"/>
      <c r="AQ46" s="56"/>
      <c r="AR46" s="54"/>
      <c r="AS46" s="349" t="s">
        <v>55</v>
      </c>
      <c r="AT46" s="350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>
      <c r="B47" s="34"/>
      <c r="C47" s="58" t="s">
        <v>34</v>
      </c>
      <c r="D47" s="56"/>
      <c r="E47" s="56"/>
      <c r="F47" s="56"/>
      <c r="G47" s="56"/>
      <c r="H47" s="56"/>
      <c r="I47" s="56"/>
      <c r="J47" s="56"/>
      <c r="K47" s="56"/>
      <c r="L47" s="59" t="str">
        <f>IF(E14= "Vyplň údaj","",E14)</f>
        <v/>
      </c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4"/>
      <c r="AS47" s="351"/>
      <c r="AT47" s="352"/>
      <c r="AU47" s="69"/>
      <c r="AV47" s="69"/>
      <c r="AW47" s="69"/>
      <c r="AX47" s="69"/>
      <c r="AY47" s="69"/>
      <c r="AZ47" s="69"/>
      <c r="BA47" s="69"/>
      <c r="BB47" s="69"/>
      <c r="BC47" s="69"/>
      <c r="BD47" s="70"/>
    </row>
    <row r="48" spans="2:56" s="1" customFormat="1" ht="10.9" customHeight="1">
      <c r="B48" s="34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4"/>
      <c r="AS48" s="353"/>
      <c r="AT48" s="354"/>
      <c r="AU48" s="35"/>
      <c r="AV48" s="35"/>
      <c r="AW48" s="35"/>
      <c r="AX48" s="35"/>
      <c r="AY48" s="35"/>
      <c r="AZ48" s="35"/>
      <c r="BA48" s="35"/>
      <c r="BB48" s="35"/>
      <c r="BC48" s="35"/>
      <c r="BD48" s="72"/>
    </row>
    <row r="49" spans="1:91" s="1" customFormat="1" ht="29.25" customHeight="1">
      <c r="B49" s="34"/>
      <c r="C49" s="355" t="s">
        <v>56</v>
      </c>
      <c r="D49" s="356"/>
      <c r="E49" s="356"/>
      <c r="F49" s="356"/>
      <c r="G49" s="356"/>
      <c r="H49" s="46"/>
      <c r="I49" s="357" t="s">
        <v>57</v>
      </c>
      <c r="J49" s="356"/>
      <c r="K49" s="356"/>
      <c r="L49" s="356"/>
      <c r="M49" s="356"/>
      <c r="N49" s="356"/>
      <c r="O49" s="356"/>
      <c r="P49" s="356"/>
      <c r="Q49" s="356"/>
      <c r="R49" s="356"/>
      <c r="S49" s="356"/>
      <c r="T49" s="356"/>
      <c r="U49" s="356"/>
      <c r="V49" s="356"/>
      <c r="W49" s="356"/>
      <c r="X49" s="356"/>
      <c r="Y49" s="356"/>
      <c r="Z49" s="356"/>
      <c r="AA49" s="356"/>
      <c r="AB49" s="356"/>
      <c r="AC49" s="356"/>
      <c r="AD49" s="356"/>
      <c r="AE49" s="356"/>
      <c r="AF49" s="356"/>
      <c r="AG49" s="358" t="s">
        <v>58</v>
      </c>
      <c r="AH49" s="356"/>
      <c r="AI49" s="356"/>
      <c r="AJ49" s="356"/>
      <c r="AK49" s="356"/>
      <c r="AL49" s="356"/>
      <c r="AM49" s="356"/>
      <c r="AN49" s="357" t="s">
        <v>59</v>
      </c>
      <c r="AO49" s="356"/>
      <c r="AP49" s="356"/>
      <c r="AQ49" s="73" t="s">
        <v>60</v>
      </c>
      <c r="AR49" s="54"/>
      <c r="AS49" s="74" t="s">
        <v>61</v>
      </c>
      <c r="AT49" s="75" t="s">
        <v>62</v>
      </c>
      <c r="AU49" s="75" t="s">
        <v>63</v>
      </c>
      <c r="AV49" s="75" t="s">
        <v>64</v>
      </c>
      <c r="AW49" s="75" t="s">
        <v>65</v>
      </c>
      <c r="AX49" s="75" t="s">
        <v>66</v>
      </c>
      <c r="AY49" s="75" t="s">
        <v>67</v>
      </c>
      <c r="AZ49" s="75" t="s">
        <v>68</v>
      </c>
      <c r="BA49" s="75" t="s">
        <v>69</v>
      </c>
      <c r="BB49" s="75" t="s">
        <v>70</v>
      </c>
      <c r="BC49" s="75" t="s">
        <v>71</v>
      </c>
      <c r="BD49" s="76" t="s">
        <v>72</v>
      </c>
    </row>
    <row r="50" spans="1:91" s="1" customFormat="1" ht="10.9" customHeight="1">
      <c r="B50" s="3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4"/>
      <c r="AS50" s="77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9"/>
    </row>
    <row r="51" spans="1:91" s="4" customFormat="1" ht="32.450000000000003" customHeight="1">
      <c r="B51" s="61"/>
      <c r="C51" s="80" t="s">
        <v>73</v>
      </c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342">
        <f>ROUNDUP(AG52,2)</f>
        <v>0</v>
      </c>
      <c r="AH51" s="342"/>
      <c r="AI51" s="342"/>
      <c r="AJ51" s="342"/>
      <c r="AK51" s="342"/>
      <c r="AL51" s="342"/>
      <c r="AM51" s="342"/>
      <c r="AN51" s="343">
        <f>SUM(AG51,AT51)</f>
        <v>0</v>
      </c>
      <c r="AO51" s="343"/>
      <c r="AP51" s="343"/>
      <c r="AQ51" s="82" t="s">
        <v>22</v>
      </c>
      <c r="AR51" s="64"/>
      <c r="AS51" s="83">
        <f>ROUNDUP(AS52,2)</f>
        <v>0</v>
      </c>
      <c r="AT51" s="84">
        <f>ROUNDUP(SUM(AV51:AW51),1)</f>
        <v>0</v>
      </c>
      <c r="AU51" s="85">
        <f>ROUNDUP(AU52,5)</f>
        <v>0</v>
      </c>
      <c r="AV51" s="84">
        <f>ROUNDUP(AZ51*L26,1)</f>
        <v>0</v>
      </c>
      <c r="AW51" s="84">
        <f>ROUNDUP(BA51*L27,1)</f>
        <v>0</v>
      </c>
      <c r="AX51" s="84">
        <f>ROUNDUP(BB51*L26,1)</f>
        <v>0</v>
      </c>
      <c r="AY51" s="84">
        <f>ROUNDUP(BC51*L27,1)</f>
        <v>0</v>
      </c>
      <c r="AZ51" s="84">
        <f>ROUNDUP(AZ52,2)</f>
        <v>0</v>
      </c>
      <c r="BA51" s="84">
        <f>ROUNDUP(BA52,2)</f>
        <v>0</v>
      </c>
      <c r="BB51" s="84">
        <f>ROUNDUP(BB52,2)</f>
        <v>0</v>
      </c>
      <c r="BC51" s="84">
        <f>ROUNDUP(BC52,2)</f>
        <v>0</v>
      </c>
      <c r="BD51" s="86">
        <f>ROUNDUP(BD52,2)</f>
        <v>0</v>
      </c>
      <c r="BS51" s="87" t="s">
        <v>74</v>
      </c>
      <c r="BT51" s="87" t="s">
        <v>75</v>
      </c>
      <c r="BU51" s="88" t="s">
        <v>76</v>
      </c>
      <c r="BV51" s="87" t="s">
        <v>77</v>
      </c>
      <c r="BW51" s="87" t="s">
        <v>5</v>
      </c>
      <c r="BX51" s="87" t="s">
        <v>78</v>
      </c>
      <c r="CL51" s="87" t="s">
        <v>20</v>
      </c>
    </row>
    <row r="52" spans="1:91" s="5" customFormat="1" ht="22.5" customHeight="1">
      <c r="B52" s="89"/>
      <c r="C52" s="90"/>
      <c r="D52" s="336" t="s">
        <v>14</v>
      </c>
      <c r="E52" s="337"/>
      <c r="F52" s="337"/>
      <c r="G52" s="337"/>
      <c r="H52" s="337"/>
      <c r="I52" s="91"/>
      <c r="J52" s="336" t="s">
        <v>79</v>
      </c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37"/>
      <c r="Z52" s="337"/>
      <c r="AA52" s="337"/>
      <c r="AB52" s="337"/>
      <c r="AC52" s="337"/>
      <c r="AD52" s="337"/>
      <c r="AE52" s="337"/>
      <c r="AF52" s="337"/>
      <c r="AG52" s="345">
        <f>ROUNDUP(SUM(AG53:AG54),2)</f>
        <v>0</v>
      </c>
      <c r="AH52" s="337"/>
      <c r="AI52" s="337"/>
      <c r="AJ52" s="337"/>
      <c r="AK52" s="337"/>
      <c r="AL52" s="337"/>
      <c r="AM52" s="337"/>
      <c r="AN52" s="344">
        <f>SUM(AG52,AT52)</f>
        <v>0</v>
      </c>
      <c r="AO52" s="337"/>
      <c r="AP52" s="337"/>
      <c r="AQ52" s="92" t="s">
        <v>80</v>
      </c>
      <c r="AR52" s="93"/>
      <c r="AS52" s="94">
        <f>ROUNDUP(SUM(AS53:AS54),2)</f>
        <v>0</v>
      </c>
      <c r="AT52" s="95">
        <f>ROUNDUP(SUM(AV52:AW52),1)</f>
        <v>0</v>
      </c>
      <c r="AU52" s="96">
        <f>ROUNDUP(SUM(AU53:AU54),5)</f>
        <v>0</v>
      </c>
      <c r="AV52" s="95">
        <f>ROUNDUP(AZ52*L26,1)</f>
        <v>0</v>
      </c>
      <c r="AW52" s="95">
        <f>ROUNDUP(BA52*L27,1)</f>
        <v>0</v>
      </c>
      <c r="AX52" s="95">
        <f>ROUNDUP(BB52*L26,1)</f>
        <v>0</v>
      </c>
      <c r="AY52" s="95">
        <f>ROUNDUP(BC52*L27,1)</f>
        <v>0</v>
      </c>
      <c r="AZ52" s="95">
        <f>ROUNDUP(SUM(AZ53:AZ54),2)</f>
        <v>0</v>
      </c>
      <c r="BA52" s="95">
        <f>ROUNDUP(SUM(BA53:BA54),2)</f>
        <v>0</v>
      </c>
      <c r="BB52" s="95">
        <f>ROUNDUP(SUM(BB53:BB54),2)</f>
        <v>0</v>
      </c>
      <c r="BC52" s="95">
        <f>ROUNDUP(SUM(BC53:BC54),2)</f>
        <v>0</v>
      </c>
      <c r="BD52" s="97">
        <f>ROUNDUP(SUM(BD53:BD54),2)</f>
        <v>0</v>
      </c>
      <c r="BS52" s="98" t="s">
        <v>74</v>
      </c>
      <c r="BT52" s="98" t="s">
        <v>23</v>
      </c>
      <c r="BU52" s="98" t="s">
        <v>76</v>
      </c>
      <c r="BV52" s="98" t="s">
        <v>77</v>
      </c>
      <c r="BW52" s="98" t="s">
        <v>81</v>
      </c>
      <c r="BX52" s="98" t="s">
        <v>5</v>
      </c>
      <c r="CL52" s="98" t="s">
        <v>22</v>
      </c>
      <c r="CM52" s="98" t="s">
        <v>82</v>
      </c>
    </row>
    <row r="53" spans="1:91" s="6" customFormat="1" ht="22.5" customHeight="1">
      <c r="A53" s="249" t="s">
        <v>264</v>
      </c>
      <c r="B53" s="99"/>
      <c r="C53" s="100"/>
      <c r="D53" s="100"/>
      <c r="E53" s="340" t="s">
        <v>23</v>
      </c>
      <c r="F53" s="339"/>
      <c r="G53" s="339"/>
      <c r="H53" s="339"/>
      <c r="I53" s="339"/>
      <c r="J53" s="100"/>
      <c r="K53" s="340" t="s">
        <v>83</v>
      </c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8">
        <f ca="1">'1 - Vodohospodářská část'!J29</f>
        <v>0</v>
      </c>
      <c r="AH53" s="339"/>
      <c r="AI53" s="339"/>
      <c r="AJ53" s="339"/>
      <c r="AK53" s="339"/>
      <c r="AL53" s="339"/>
      <c r="AM53" s="339"/>
      <c r="AN53" s="338">
        <f>SUM(AG53,AT53)</f>
        <v>0</v>
      </c>
      <c r="AO53" s="339"/>
      <c r="AP53" s="339"/>
      <c r="AQ53" s="101" t="s">
        <v>84</v>
      </c>
      <c r="AR53" s="102"/>
      <c r="AS53" s="103">
        <v>0</v>
      </c>
      <c r="AT53" s="104">
        <f>ROUNDUP(SUM(AV53:AW53),1)</f>
        <v>0</v>
      </c>
      <c r="AU53" s="105">
        <f ca="1">'1 - Vodohospodářská část'!P89</f>
        <v>0</v>
      </c>
      <c r="AV53" s="104">
        <f ca="1">'1 - Vodohospodářská část'!J32</f>
        <v>0</v>
      </c>
      <c r="AW53" s="104">
        <f ca="1">'1 - Vodohospodářská část'!J33</f>
        <v>0</v>
      </c>
      <c r="AX53" s="104">
        <f ca="1">'1 - Vodohospodářská část'!J34</f>
        <v>0</v>
      </c>
      <c r="AY53" s="104">
        <f ca="1">'1 - Vodohospodářská část'!J35</f>
        <v>0</v>
      </c>
      <c r="AZ53" s="104">
        <f ca="1">'1 - Vodohospodářská část'!F32</f>
        <v>0</v>
      </c>
      <c r="BA53" s="104">
        <f ca="1">'1 - Vodohospodářská část'!F33</f>
        <v>0</v>
      </c>
      <c r="BB53" s="104">
        <f ca="1">'1 - Vodohospodářská část'!F34</f>
        <v>0</v>
      </c>
      <c r="BC53" s="104">
        <f ca="1">'1 - Vodohospodářská část'!F35</f>
        <v>0</v>
      </c>
      <c r="BD53" s="106">
        <f ca="1">'1 - Vodohospodářská část'!F36</f>
        <v>0</v>
      </c>
      <c r="BT53" s="107" t="s">
        <v>82</v>
      </c>
      <c r="BV53" s="107" t="s">
        <v>77</v>
      </c>
      <c r="BW53" s="107" t="s">
        <v>85</v>
      </c>
      <c r="BX53" s="107" t="s">
        <v>81</v>
      </c>
      <c r="CL53" s="107" t="s">
        <v>20</v>
      </c>
    </row>
    <row r="54" spans="1:91" s="6" customFormat="1" ht="34.5" customHeight="1">
      <c r="A54" s="249" t="s">
        <v>264</v>
      </c>
      <c r="B54" s="99"/>
      <c r="C54" s="100"/>
      <c r="D54" s="100"/>
      <c r="E54" s="340" t="s">
        <v>86</v>
      </c>
      <c r="F54" s="339"/>
      <c r="G54" s="339"/>
      <c r="H54" s="339"/>
      <c r="I54" s="339"/>
      <c r="J54" s="100"/>
      <c r="K54" s="340" t="s">
        <v>87</v>
      </c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8">
        <f ca="1">'1a - Vodohospodářská část...'!J29</f>
        <v>0</v>
      </c>
      <c r="AH54" s="339"/>
      <c r="AI54" s="339"/>
      <c r="AJ54" s="339"/>
      <c r="AK54" s="339"/>
      <c r="AL54" s="339"/>
      <c r="AM54" s="339"/>
      <c r="AN54" s="338">
        <f>SUM(AG54,AT54)</f>
        <v>0</v>
      </c>
      <c r="AO54" s="339"/>
      <c r="AP54" s="339"/>
      <c r="AQ54" s="101" t="s">
        <v>84</v>
      </c>
      <c r="AR54" s="102"/>
      <c r="AS54" s="108">
        <v>0</v>
      </c>
      <c r="AT54" s="109">
        <f>ROUNDUP(SUM(AV54:AW54),1)</f>
        <v>0</v>
      </c>
      <c r="AU54" s="110">
        <f ca="1">'1a - Vodohospodářská část...'!P83</f>
        <v>0</v>
      </c>
      <c r="AV54" s="109">
        <f ca="1">'1a - Vodohospodářská část...'!J32</f>
        <v>0</v>
      </c>
      <c r="AW54" s="109">
        <f ca="1">'1a - Vodohospodářská část...'!J33</f>
        <v>0</v>
      </c>
      <c r="AX54" s="109">
        <f ca="1">'1a - Vodohospodářská část...'!J34</f>
        <v>0</v>
      </c>
      <c r="AY54" s="109">
        <f ca="1">'1a - Vodohospodářská část...'!J35</f>
        <v>0</v>
      </c>
      <c r="AZ54" s="109">
        <f ca="1">'1a - Vodohospodářská část...'!F32</f>
        <v>0</v>
      </c>
      <c r="BA54" s="109">
        <f ca="1">'1a - Vodohospodářská část...'!F33</f>
        <v>0</v>
      </c>
      <c r="BB54" s="109">
        <f ca="1">'1a - Vodohospodářská část...'!F34</f>
        <v>0</v>
      </c>
      <c r="BC54" s="109">
        <f ca="1">'1a - Vodohospodářská část...'!F35</f>
        <v>0</v>
      </c>
      <c r="BD54" s="111">
        <f ca="1">'1a - Vodohospodářská část...'!F36</f>
        <v>0</v>
      </c>
      <c r="BT54" s="107" t="s">
        <v>82</v>
      </c>
      <c r="BV54" s="107" t="s">
        <v>77</v>
      </c>
      <c r="BW54" s="107" t="s">
        <v>88</v>
      </c>
      <c r="BX54" s="107" t="s">
        <v>81</v>
      </c>
      <c r="CL54" s="107" t="s">
        <v>22</v>
      </c>
    </row>
    <row r="55" spans="1:91" s="1" customFormat="1" ht="30" customHeight="1">
      <c r="B55" s="34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4"/>
    </row>
    <row r="56" spans="1:91" s="1" customFormat="1" ht="6.95" customHeight="1">
      <c r="B56" s="49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4"/>
    </row>
  </sheetData>
  <sheetProtection sheet="1" objects="1" scenarios="1" formatColumns="0" formatRows="0" sort="0" autoFilter="0"/>
  <mergeCells count="49"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BE5:BE32"/>
    <mergeCell ref="K5:AO5"/>
    <mergeCell ref="K6:AO6"/>
    <mergeCell ref="E14:AJ14"/>
    <mergeCell ref="E20:AN20"/>
    <mergeCell ref="L28:O28"/>
    <mergeCell ref="W28:AE28"/>
    <mergeCell ref="AK28:AO28"/>
    <mergeCell ref="L29:O29"/>
    <mergeCell ref="W29:AE29"/>
    <mergeCell ref="AK29:AO29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AR2:BE2"/>
    <mergeCell ref="AN54:AP54"/>
    <mergeCell ref="AG54:AM54"/>
    <mergeCell ref="E54:I54"/>
    <mergeCell ref="K54:AF54"/>
    <mergeCell ref="AG51:AM51"/>
    <mergeCell ref="AN51:AP51"/>
    <mergeCell ref="AN52:AP52"/>
    <mergeCell ref="AG52:AM52"/>
    <mergeCell ref="D52:H52"/>
    <mergeCell ref="L42:AO42"/>
    <mergeCell ref="J52:AF52"/>
    <mergeCell ref="AN53:AP53"/>
    <mergeCell ref="AG53:AM53"/>
    <mergeCell ref="E53:I53"/>
    <mergeCell ref="K53:AF53"/>
    <mergeCell ref="AM44:AN44"/>
    <mergeCell ref="AM46:AP46"/>
  </mergeCells>
  <phoneticPr fontId="50" type="noConversion"/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3" location="'1 - Vodohospodářská část'!C2" tooltip="1 - Vodohospodářská část" display="/"/>
    <hyperlink ref="A54" location="'1a - Vodohospodářská část...'!C2" tooltip="1a - Vodohospodářská část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5"/>
      <c r="B1" s="251"/>
      <c r="C1" s="251"/>
      <c r="D1" s="250" t="s">
        <v>1</v>
      </c>
      <c r="E1" s="251"/>
      <c r="F1" s="252" t="s">
        <v>265</v>
      </c>
      <c r="G1" s="376" t="s">
        <v>266</v>
      </c>
      <c r="H1" s="376"/>
      <c r="I1" s="257"/>
      <c r="J1" s="252" t="s">
        <v>267</v>
      </c>
      <c r="K1" s="250" t="s">
        <v>89</v>
      </c>
      <c r="L1" s="252" t="s">
        <v>268</v>
      </c>
      <c r="M1" s="252"/>
      <c r="N1" s="252"/>
      <c r="O1" s="252"/>
      <c r="P1" s="252"/>
      <c r="Q1" s="252"/>
      <c r="R1" s="252"/>
      <c r="S1" s="252"/>
      <c r="T1" s="252"/>
      <c r="U1" s="248"/>
      <c r="V1" s="248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AT2" s="17" t="s">
        <v>85</v>
      </c>
    </row>
    <row r="3" spans="1:70" ht="6.95" customHeight="1">
      <c r="B3" s="18"/>
      <c r="C3" s="19"/>
      <c r="D3" s="19"/>
      <c r="E3" s="19"/>
      <c r="F3" s="19"/>
      <c r="G3" s="19"/>
      <c r="H3" s="19"/>
      <c r="I3" s="113"/>
      <c r="J3" s="19"/>
      <c r="K3" s="20"/>
      <c r="AT3" s="17" t="s">
        <v>82</v>
      </c>
    </row>
    <row r="4" spans="1:70" ht="36.950000000000003" customHeight="1">
      <c r="B4" s="21"/>
      <c r="C4" s="22"/>
      <c r="D4" s="23" t="s">
        <v>90</v>
      </c>
      <c r="E4" s="22"/>
      <c r="F4" s="22"/>
      <c r="G4" s="22"/>
      <c r="H4" s="22"/>
      <c r="I4" s="114"/>
      <c r="J4" s="22"/>
      <c r="K4" s="24"/>
      <c r="M4" s="25" t="s">
        <v>10</v>
      </c>
      <c r="AT4" s="17" t="s">
        <v>4</v>
      </c>
    </row>
    <row r="5" spans="1:70" ht="6.95" customHeight="1">
      <c r="B5" s="21"/>
      <c r="C5" s="22"/>
      <c r="D5" s="22"/>
      <c r="E5" s="22"/>
      <c r="F5" s="22"/>
      <c r="G5" s="22"/>
      <c r="H5" s="22"/>
      <c r="I5" s="114"/>
      <c r="J5" s="22"/>
      <c r="K5" s="24"/>
    </row>
    <row r="6" spans="1:70" ht="15">
      <c r="B6" s="21"/>
      <c r="C6" s="22"/>
      <c r="D6" s="30" t="s">
        <v>16</v>
      </c>
      <c r="E6" s="22"/>
      <c r="F6" s="22"/>
      <c r="G6" s="22"/>
      <c r="H6" s="22"/>
      <c r="I6" s="114"/>
      <c r="J6" s="22"/>
      <c r="K6" s="24"/>
    </row>
    <row r="7" spans="1:70" ht="22.5" customHeight="1">
      <c r="B7" s="21"/>
      <c r="C7" s="22"/>
      <c r="D7" s="22"/>
      <c r="E7" s="377" t="str">
        <f ca="1">'Rekapitulace stavby'!K6</f>
        <v>Obnovení komunikačního spojení přes Radovesickou výsypku</v>
      </c>
      <c r="F7" s="369"/>
      <c r="G7" s="369"/>
      <c r="H7" s="369"/>
      <c r="I7" s="114"/>
      <c r="J7" s="22"/>
      <c r="K7" s="24"/>
    </row>
    <row r="8" spans="1:70" ht="15">
      <c r="B8" s="21"/>
      <c r="C8" s="22"/>
      <c r="D8" s="30" t="s">
        <v>91</v>
      </c>
      <c r="E8" s="22"/>
      <c r="F8" s="22"/>
      <c r="G8" s="22"/>
      <c r="H8" s="22"/>
      <c r="I8" s="114"/>
      <c r="J8" s="22"/>
      <c r="K8" s="24"/>
    </row>
    <row r="9" spans="1:70" s="1" customFormat="1" ht="22.5" customHeight="1">
      <c r="B9" s="34"/>
      <c r="C9" s="35"/>
      <c r="D9" s="35"/>
      <c r="E9" s="377" t="s">
        <v>92</v>
      </c>
      <c r="F9" s="354"/>
      <c r="G9" s="354"/>
      <c r="H9" s="354"/>
      <c r="I9" s="115"/>
      <c r="J9" s="35"/>
      <c r="K9" s="38"/>
    </row>
    <row r="10" spans="1:70" s="1" customFormat="1" ht="15">
      <c r="B10" s="34"/>
      <c r="C10" s="35"/>
      <c r="D10" s="30" t="s">
        <v>93</v>
      </c>
      <c r="E10" s="35"/>
      <c r="F10" s="35"/>
      <c r="G10" s="35"/>
      <c r="H10" s="35"/>
      <c r="I10" s="115"/>
      <c r="J10" s="35"/>
      <c r="K10" s="38"/>
    </row>
    <row r="11" spans="1:70" s="1" customFormat="1" ht="36.950000000000003" customHeight="1">
      <c r="B11" s="34"/>
      <c r="C11" s="35"/>
      <c r="D11" s="35"/>
      <c r="E11" s="378" t="s">
        <v>94</v>
      </c>
      <c r="F11" s="354"/>
      <c r="G11" s="354"/>
      <c r="H11" s="354"/>
      <c r="I11" s="115"/>
      <c r="J11" s="35"/>
      <c r="K11" s="38"/>
    </row>
    <row r="12" spans="1:70" s="1" customFormat="1">
      <c r="B12" s="34"/>
      <c r="C12" s="35"/>
      <c r="D12" s="35"/>
      <c r="E12" s="35"/>
      <c r="F12" s="35"/>
      <c r="G12" s="35"/>
      <c r="H12" s="35"/>
      <c r="I12" s="115"/>
      <c r="J12" s="35"/>
      <c r="K12" s="38"/>
    </row>
    <row r="13" spans="1:70" s="1" customFormat="1" ht="14.45" customHeight="1">
      <c r="B13" s="34"/>
      <c r="C13" s="35"/>
      <c r="D13" s="30" t="s">
        <v>19</v>
      </c>
      <c r="E13" s="35"/>
      <c r="F13" s="28" t="s">
        <v>20</v>
      </c>
      <c r="G13" s="35"/>
      <c r="H13" s="35"/>
      <c r="I13" s="116" t="s">
        <v>21</v>
      </c>
      <c r="J13" s="28" t="s">
        <v>22</v>
      </c>
      <c r="K13" s="38"/>
    </row>
    <row r="14" spans="1:70" s="1" customFormat="1" ht="14.45" customHeight="1">
      <c r="B14" s="34"/>
      <c r="C14" s="35"/>
      <c r="D14" s="30" t="s">
        <v>24</v>
      </c>
      <c r="E14" s="35"/>
      <c r="F14" s="28" t="s">
        <v>25</v>
      </c>
      <c r="G14" s="35"/>
      <c r="H14" s="35"/>
      <c r="I14" s="116" t="s">
        <v>26</v>
      </c>
      <c r="J14" s="117" t="str">
        <f ca="1">'Rekapitulace stavby'!AN8</f>
        <v>27. 10. 2016</v>
      </c>
      <c r="K14" s="38"/>
    </row>
    <row r="15" spans="1:70" s="1" customFormat="1" ht="10.9" customHeight="1">
      <c r="B15" s="34"/>
      <c r="C15" s="35"/>
      <c r="D15" s="35"/>
      <c r="E15" s="35"/>
      <c r="F15" s="35"/>
      <c r="G15" s="35"/>
      <c r="H15" s="35"/>
      <c r="I15" s="115"/>
      <c r="J15" s="35"/>
      <c r="K15" s="38"/>
    </row>
    <row r="16" spans="1:70" s="1" customFormat="1" ht="14.45" customHeight="1">
      <c r="B16" s="34"/>
      <c r="C16" s="35"/>
      <c r="D16" s="30" t="s">
        <v>30</v>
      </c>
      <c r="E16" s="35"/>
      <c r="F16" s="35"/>
      <c r="G16" s="35"/>
      <c r="H16" s="35"/>
      <c r="I16" s="116" t="s">
        <v>31</v>
      </c>
      <c r="J16" s="28" t="s">
        <v>22</v>
      </c>
      <c r="K16" s="38"/>
    </row>
    <row r="17" spans="2:11" s="1" customFormat="1" ht="18" customHeight="1">
      <c r="B17" s="34"/>
      <c r="C17" s="35"/>
      <c r="D17" s="35"/>
      <c r="E17" s="28" t="s">
        <v>32</v>
      </c>
      <c r="F17" s="35"/>
      <c r="G17" s="35"/>
      <c r="H17" s="35"/>
      <c r="I17" s="116" t="s">
        <v>33</v>
      </c>
      <c r="J17" s="28" t="s">
        <v>22</v>
      </c>
      <c r="K17" s="38"/>
    </row>
    <row r="18" spans="2:11" s="1" customFormat="1" ht="6.95" customHeight="1">
      <c r="B18" s="34"/>
      <c r="C18" s="35"/>
      <c r="D18" s="35"/>
      <c r="E18" s="35"/>
      <c r="F18" s="35"/>
      <c r="G18" s="35"/>
      <c r="H18" s="35"/>
      <c r="I18" s="115"/>
      <c r="J18" s="35"/>
      <c r="K18" s="38"/>
    </row>
    <row r="19" spans="2:11" s="1" customFormat="1" ht="14.45" customHeight="1">
      <c r="B19" s="34"/>
      <c r="C19" s="35"/>
      <c r="D19" s="30" t="s">
        <v>34</v>
      </c>
      <c r="E19" s="35"/>
      <c r="F19" s="35"/>
      <c r="G19" s="35"/>
      <c r="H19" s="35"/>
      <c r="I19" s="116" t="s">
        <v>31</v>
      </c>
      <c r="J19" s="28" t="str">
        <f ca="1">IF('Rekapitulace stavby'!AN13="Vyplň údaj","",IF('Rekapitulace stavby'!AN13="","",'Rekapitulace stavby'!AN13))</f>
        <v/>
      </c>
      <c r="K19" s="38"/>
    </row>
    <row r="20" spans="2:11" s="1" customFormat="1" ht="18" customHeight="1">
      <c r="B20" s="34"/>
      <c r="C20" s="35"/>
      <c r="D20" s="35"/>
      <c r="E20" s="28" t="str">
        <f ca="1">IF('Rekapitulace stavby'!E14="Vyplň údaj","",IF('Rekapitulace stavby'!E14="","",'Rekapitulace stavby'!E14))</f>
        <v/>
      </c>
      <c r="F20" s="35"/>
      <c r="G20" s="35"/>
      <c r="H20" s="35"/>
      <c r="I20" s="116" t="s">
        <v>33</v>
      </c>
      <c r="J20" s="28" t="str">
        <f ca="1">IF('Rekapitulace stavby'!AN14="Vyplň údaj","",IF('Rekapitulace stavby'!AN14="","",'Rekapitulace stavby'!AN14))</f>
        <v/>
      </c>
      <c r="K20" s="38"/>
    </row>
    <row r="21" spans="2:11" s="1" customFormat="1" ht="6.95" customHeight="1">
      <c r="B21" s="34"/>
      <c r="C21" s="35"/>
      <c r="D21" s="35"/>
      <c r="E21" s="35"/>
      <c r="F21" s="35"/>
      <c r="G21" s="35"/>
      <c r="H21" s="35"/>
      <c r="I21" s="115"/>
      <c r="J21" s="35"/>
      <c r="K21" s="38"/>
    </row>
    <row r="22" spans="2:11" s="1" customFormat="1" ht="14.45" customHeight="1">
      <c r="B22" s="34"/>
      <c r="C22" s="35"/>
      <c r="D22" s="30" t="s">
        <v>36</v>
      </c>
      <c r="E22" s="35"/>
      <c r="F22" s="35"/>
      <c r="G22" s="35"/>
      <c r="H22" s="35"/>
      <c r="I22" s="116" t="s">
        <v>31</v>
      </c>
      <c r="J22" s="28" t="s">
        <v>22</v>
      </c>
      <c r="K22" s="38"/>
    </row>
    <row r="23" spans="2:11" s="1" customFormat="1" ht="18" customHeight="1">
      <c r="B23" s="34"/>
      <c r="C23" s="35"/>
      <c r="D23" s="35"/>
      <c r="E23" s="28" t="s">
        <v>37</v>
      </c>
      <c r="F23" s="35"/>
      <c r="G23" s="35"/>
      <c r="H23" s="35"/>
      <c r="I23" s="116" t="s">
        <v>33</v>
      </c>
      <c r="J23" s="28" t="s">
        <v>22</v>
      </c>
      <c r="K23" s="38"/>
    </row>
    <row r="24" spans="2:11" s="1" customFormat="1" ht="6.95" customHeight="1">
      <c r="B24" s="34"/>
      <c r="C24" s="35"/>
      <c r="D24" s="35"/>
      <c r="E24" s="35"/>
      <c r="F24" s="35"/>
      <c r="G24" s="35"/>
      <c r="H24" s="35"/>
      <c r="I24" s="115"/>
      <c r="J24" s="35"/>
      <c r="K24" s="38"/>
    </row>
    <row r="25" spans="2:11" s="1" customFormat="1" ht="14.45" customHeight="1">
      <c r="B25" s="34"/>
      <c r="C25" s="35"/>
      <c r="D25" s="30" t="s">
        <v>39</v>
      </c>
      <c r="E25" s="35"/>
      <c r="F25" s="35"/>
      <c r="G25" s="35"/>
      <c r="H25" s="35"/>
      <c r="I25" s="115"/>
      <c r="J25" s="35"/>
      <c r="K25" s="38"/>
    </row>
    <row r="26" spans="2:11" s="7" customFormat="1" ht="48.75" customHeight="1">
      <c r="B26" s="118"/>
      <c r="C26" s="119"/>
      <c r="D26" s="119"/>
      <c r="E26" s="372" t="s">
        <v>95</v>
      </c>
      <c r="F26" s="380"/>
      <c r="G26" s="380"/>
      <c r="H26" s="380"/>
      <c r="I26" s="120"/>
      <c r="J26" s="119"/>
      <c r="K26" s="121"/>
    </row>
    <row r="27" spans="2:11" s="1" customFormat="1" ht="6.95" customHeight="1">
      <c r="B27" s="34"/>
      <c r="C27" s="35"/>
      <c r="D27" s="35"/>
      <c r="E27" s="35"/>
      <c r="F27" s="35"/>
      <c r="G27" s="35"/>
      <c r="H27" s="35"/>
      <c r="I27" s="115"/>
      <c r="J27" s="35"/>
      <c r="K27" s="38"/>
    </row>
    <row r="28" spans="2:11" s="1" customFormat="1" ht="6.95" customHeight="1">
      <c r="B28" s="34"/>
      <c r="C28" s="35"/>
      <c r="D28" s="78"/>
      <c r="E28" s="78"/>
      <c r="F28" s="78"/>
      <c r="G28" s="78"/>
      <c r="H28" s="78"/>
      <c r="I28" s="122"/>
      <c r="J28" s="78"/>
      <c r="K28" s="123"/>
    </row>
    <row r="29" spans="2:11" s="1" customFormat="1" ht="25.35" customHeight="1">
      <c r="B29" s="34"/>
      <c r="C29" s="35"/>
      <c r="D29" s="124" t="s">
        <v>41</v>
      </c>
      <c r="E29" s="35"/>
      <c r="F29" s="35"/>
      <c r="G29" s="35"/>
      <c r="H29" s="35"/>
      <c r="I29" s="115"/>
      <c r="J29" s="125">
        <f>ROUNDUP(J89,2)</f>
        <v>0</v>
      </c>
      <c r="K29" s="38"/>
    </row>
    <row r="30" spans="2:11" s="1" customFormat="1" ht="6.95" customHeight="1">
      <c r="B30" s="34"/>
      <c r="C30" s="35"/>
      <c r="D30" s="78"/>
      <c r="E30" s="78"/>
      <c r="F30" s="78"/>
      <c r="G30" s="78"/>
      <c r="H30" s="78"/>
      <c r="I30" s="122"/>
      <c r="J30" s="78"/>
      <c r="K30" s="123"/>
    </row>
    <row r="31" spans="2:11" s="1" customFormat="1" ht="14.45" customHeight="1">
      <c r="B31" s="34"/>
      <c r="C31" s="35"/>
      <c r="D31" s="35"/>
      <c r="E31" s="35"/>
      <c r="F31" s="39" t="s">
        <v>43</v>
      </c>
      <c r="G31" s="35"/>
      <c r="H31" s="35"/>
      <c r="I31" s="126" t="s">
        <v>42</v>
      </c>
      <c r="J31" s="39" t="s">
        <v>44</v>
      </c>
      <c r="K31" s="38"/>
    </row>
    <row r="32" spans="2:11" s="1" customFormat="1" ht="14.45" customHeight="1">
      <c r="B32" s="34"/>
      <c r="C32" s="35"/>
      <c r="D32" s="42" t="s">
        <v>45</v>
      </c>
      <c r="E32" s="42" t="s">
        <v>46</v>
      </c>
      <c r="F32" s="127">
        <f>ROUNDUP(SUM(BE89:BE151), 2)</f>
        <v>0</v>
      </c>
      <c r="G32" s="35"/>
      <c r="H32" s="35"/>
      <c r="I32" s="128">
        <v>0.21</v>
      </c>
      <c r="J32" s="127">
        <f>ROUNDUP(ROUNDUP((SUM(BE89:BE151)), 2)*I32, 1)</f>
        <v>0</v>
      </c>
      <c r="K32" s="38"/>
    </row>
    <row r="33" spans="2:11" s="1" customFormat="1" ht="14.45" customHeight="1">
      <c r="B33" s="34"/>
      <c r="C33" s="35"/>
      <c r="D33" s="35"/>
      <c r="E33" s="42" t="s">
        <v>47</v>
      </c>
      <c r="F33" s="127">
        <f>ROUNDUP(SUM(BF89:BF151), 2)</f>
        <v>0</v>
      </c>
      <c r="G33" s="35"/>
      <c r="H33" s="35"/>
      <c r="I33" s="128">
        <v>0.15</v>
      </c>
      <c r="J33" s="127">
        <f>ROUNDUP(ROUNDUP((SUM(BF89:BF151)), 2)*I33, 1)</f>
        <v>0</v>
      </c>
      <c r="K33" s="38"/>
    </row>
    <row r="34" spans="2:11" s="1" customFormat="1" ht="14.45" hidden="1" customHeight="1">
      <c r="B34" s="34"/>
      <c r="C34" s="35"/>
      <c r="D34" s="35"/>
      <c r="E34" s="42" t="s">
        <v>48</v>
      </c>
      <c r="F34" s="127">
        <f>ROUNDUP(SUM(BG89:BG151), 2)</f>
        <v>0</v>
      </c>
      <c r="G34" s="35"/>
      <c r="H34" s="35"/>
      <c r="I34" s="128">
        <v>0.21</v>
      </c>
      <c r="J34" s="127">
        <v>0</v>
      </c>
      <c r="K34" s="38"/>
    </row>
    <row r="35" spans="2:11" s="1" customFormat="1" ht="14.45" hidden="1" customHeight="1">
      <c r="B35" s="34"/>
      <c r="C35" s="35"/>
      <c r="D35" s="35"/>
      <c r="E35" s="42" t="s">
        <v>49</v>
      </c>
      <c r="F35" s="127">
        <f>ROUNDUP(SUM(BH89:BH151), 2)</f>
        <v>0</v>
      </c>
      <c r="G35" s="35"/>
      <c r="H35" s="35"/>
      <c r="I35" s="128">
        <v>0.15</v>
      </c>
      <c r="J35" s="127">
        <v>0</v>
      </c>
      <c r="K35" s="38"/>
    </row>
    <row r="36" spans="2:11" s="1" customFormat="1" ht="14.45" hidden="1" customHeight="1">
      <c r="B36" s="34"/>
      <c r="C36" s="35"/>
      <c r="D36" s="35"/>
      <c r="E36" s="42" t="s">
        <v>50</v>
      </c>
      <c r="F36" s="127">
        <f>ROUNDUP(SUM(BI89:BI151), 2)</f>
        <v>0</v>
      </c>
      <c r="G36" s="35"/>
      <c r="H36" s="35"/>
      <c r="I36" s="128">
        <v>0</v>
      </c>
      <c r="J36" s="127">
        <v>0</v>
      </c>
      <c r="K36" s="38"/>
    </row>
    <row r="37" spans="2:11" s="1" customFormat="1" ht="6.95" customHeight="1">
      <c r="B37" s="34"/>
      <c r="C37" s="35"/>
      <c r="D37" s="35"/>
      <c r="E37" s="35"/>
      <c r="F37" s="35"/>
      <c r="G37" s="35"/>
      <c r="H37" s="35"/>
      <c r="I37" s="115"/>
      <c r="J37" s="35"/>
      <c r="K37" s="38"/>
    </row>
    <row r="38" spans="2:11" s="1" customFormat="1" ht="25.35" customHeight="1">
      <c r="B38" s="34"/>
      <c r="C38" s="44"/>
      <c r="D38" s="45" t="s">
        <v>51</v>
      </c>
      <c r="E38" s="46"/>
      <c r="F38" s="46"/>
      <c r="G38" s="129" t="s">
        <v>52</v>
      </c>
      <c r="H38" s="47" t="s">
        <v>53</v>
      </c>
      <c r="I38" s="130"/>
      <c r="J38" s="131">
        <f>SUM(J29:J36)</f>
        <v>0</v>
      </c>
      <c r="K38" s="132"/>
    </row>
    <row r="39" spans="2:11" s="1" customFormat="1" ht="14.45" customHeight="1">
      <c r="B39" s="49"/>
      <c r="C39" s="50"/>
      <c r="D39" s="50"/>
      <c r="E39" s="50"/>
      <c r="F39" s="50"/>
      <c r="G39" s="50"/>
      <c r="H39" s="50"/>
      <c r="I39" s="133"/>
      <c r="J39" s="50"/>
      <c r="K39" s="51"/>
    </row>
    <row r="43" spans="2:11" s="1" customFormat="1" ht="6.95" customHeight="1">
      <c r="B43" s="134"/>
      <c r="C43" s="135"/>
      <c r="D43" s="135"/>
      <c r="E43" s="135"/>
      <c r="F43" s="135"/>
      <c r="G43" s="135"/>
      <c r="H43" s="135"/>
      <c r="I43" s="136"/>
      <c r="J43" s="135"/>
      <c r="K43" s="137"/>
    </row>
    <row r="44" spans="2:11" s="1" customFormat="1" ht="36.950000000000003" customHeight="1">
      <c r="B44" s="34"/>
      <c r="C44" s="23" t="s">
        <v>96</v>
      </c>
      <c r="D44" s="35"/>
      <c r="E44" s="35"/>
      <c r="F44" s="35"/>
      <c r="G44" s="35"/>
      <c r="H44" s="35"/>
      <c r="I44" s="115"/>
      <c r="J44" s="35"/>
      <c r="K44" s="38"/>
    </row>
    <row r="45" spans="2:11" s="1" customFormat="1" ht="6.95" customHeight="1">
      <c r="B45" s="34"/>
      <c r="C45" s="35"/>
      <c r="D45" s="35"/>
      <c r="E45" s="35"/>
      <c r="F45" s="35"/>
      <c r="G45" s="35"/>
      <c r="H45" s="35"/>
      <c r="I45" s="115"/>
      <c r="J45" s="35"/>
      <c r="K45" s="38"/>
    </row>
    <row r="46" spans="2:11" s="1" customFormat="1" ht="14.45" customHeight="1">
      <c r="B46" s="34"/>
      <c r="C46" s="30" t="s">
        <v>16</v>
      </c>
      <c r="D46" s="35"/>
      <c r="E46" s="35"/>
      <c r="F46" s="35"/>
      <c r="G46" s="35"/>
      <c r="H46" s="35"/>
      <c r="I46" s="115"/>
      <c r="J46" s="35"/>
      <c r="K46" s="38"/>
    </row>
    <row r="47" spans="2:11" s="1" customFormat="1" ht="22.5" customHeight="1">
      <c r="B47" s="34"/>
      <c r="C47" s="35"/>
      <c r="D47" s="35"/>
      <c r="E47" s="377" t="str">
        <f>E7</f>
        <v>Obnovení komunikačního spojení přes Radovesickou výsypku</v>
      </c>
      <c r="F47" s="354"/>
      <c r="G47" s="354"/>
      <c r="H47" s="354"/>
      <c r="I47" s="115"/>
      <c r="J47" s="35"/>
      <c r="K47" s="38"/>
    </row>
    <row r="48" spans="2:11" ht="15">
      <c r="B48" s="21"/>
      <c r="C48" s="30" t="s">
        <v>91</v>
      </c>
      <c r="D48" s="22"/>
      <c r="E48" s="22"/>
      <c r="F48" s="22"/>
      <c r="G48" s="22"/>
      <c r="H48" s="22"/>
      <c r="I48" s="114"/>
      <c r="J48" s="22"/>
      <c r="K48" s="24"/>
    </row>
    <row r="49" spans="2:47" s="1" customFormat="1" ht="22.5" customHeight="1">
      <c r="B49" s="34"/>
      <c r="C49" s="35"/>
      <c r="D49" s="35"/>
      <c r="E49" s="377" t="s">
        <v>92</v>
      </c>
      <c r="F49" s="354"/>
      <c r="G49" s="354"/>
      <c r="H49" s="354"/>
      <c r="I49" s="115"/>
      <c r="J49" s="35"/>
      <c r="K49" s="38"/>
    </row>
    <row r="50" spans="2:47" s="1" customFormat="1" ht="14.45" customHeight="1">
      <c r="B50" s="34"/>
      <c r="C50" s="30" t="s">
        <v>93</v>
      </c>
      <c r="D50" s="35"/>
      <c r="E50" s="35"/>
      <c r="F50" s="35"/>
      <c r="G50" s="35"/>
      <c r="H50" s="35"/>
      <c r="I50" s="115"/>
      <c r="J50" s="35"/>
      <c r="K50" s="38"/>
    </row>
    <row r="51" spans="2:47" s="1" customFormat="1" ht="23.25" customHeight="1">
      <c r="B51" s="34"/>
      <c r="C51" s="35"/>
      <c r="D51" s="35"/>
      <c r="E51" s="378" t="str">
        <f>E11</f>
        <v>1 - Vodohospodářská část</v>
      </c>
      <c r="F51" s="354"/>
      <c r="G51" s="354"/>
      <c r="H51" s="354"/>
      <c r="I51" s="115"/>
      <c r="J51" s="35"/>
      <c r="K51" s="38"/>
    </row>
    <row r="52" spans="2:47" s="1" customFormat="1" ht="6.95" customHeight="1">
      <c r="B52" s="34"/>
      <c r="C52" s="35"/>
      <c r="D52" s="35"/>
      <c r="E52" s="35"/>
      <c r="F52" s="35"/>
      <c r="G52" s="35"/>
      <c r="H52" s="35"/>
      <c r="I52" s="115"/>
      <c r="J52" s="35"/>
      <c r="K52" s="38"/>
    </row>
    <row r="53" spans="2:47" s="1" customFormat="1" ht="18" customHeight="1">
      <c r="B53" s="34"/>
      <c r="C53" s="30" t="s">
        <v>24</v>
      </c>
      <c r="D53" s="35"/>
      <c r="E53" s="35"/>
      <c r="F53" s="28" t="str">
        <f>F14</f>
        <v xml:space="preserve"> </v>
      </c>
      <c r="G53" s="35"/>
      <c r="H53" s="35"/>
      <c r="I53" s="116" t="s">
        <v>26</v>
      </c>
      <c r="J53" s="117" t="str">
        <f>IF(J14="","",J14)</f>
        <v>27. 10. 2016</v>
      </c>
      <c r="K53" s="38"/>
    </row>
    <row r="54" spans="2:47" s="1" customFormat="1" ht="6.95" customHeight="1">
      <c r="B54" s="34"/>
      <c r="C54" s="35"/>
      <c r="D54" s="35"/>
      <c r="E54" s="35"/>
      <c r="F54" s="35"/>
      <c r="G54" s="35"/>
      <c r="H54" s="35"/>
      <c r="I54" s="115"/>
      <c r="J54" s="35"/>
      <c r="K54" s="38"/>
    </row>
    <row r="55" spans="2:47" s="1" customFormat="1" ht="15">
      <c r="B55" s="34"/>
      <c r="C55" s="30" t="s">
        <v>30</v>
      </c>
      <c r="D55" s="35"/>
      <c r="E55" s="35"/>
      <c r="F55" s="28" t="str">
        <f>E17</f>
        <v>SD a.s.,Chomutov</v>
      </c>
      <c r="G55" s="35"/>
      <c r="H55" s="35"/>
      <c r="I55" s="116" t="s">
        <v>36</v>
      </c>
      <c r="J55" s="28" t="str">
        <f>E23</f>
        <v>Báňské projekty Teplice a.s.</v>
      </c>
      <c r="K55" s="38"/>
    </row>
    <row r="56" spans="2:47" s="1" customFormat="1" ht="14.45" customHeight="1">
      <c r="B56" s="34"/>
      <c r="C56" s="30" t="s">
        <v>34</v>
      </c>
      <c r="D56" s="35"/>
      <c r="E56" s="35"/>
      <c r="F56" s="28" t="str">
        <f>IF(E20="","",E20)</f>
        <v/>
      </c>
      <c r="G56" s="35"/>
      <c r="H56" s="35"/>
      <c r="I56" s="115"/>
      <c r="J56" s="35"/>
      <c r="K56" s="38"/>
    </row>
    <row r="57" spans="2:47" s="1" customFormat="1" ht="10.35" customHeight="1">
      <c r="B57" s="34"/>
      <c r="C57" s="35"/>
      <c r="D57" s="35"/>
      <c r="E57" s="35"/>
      <c r="F57" s="35"/>
      <c r="G57" s="35"/>
      <c r="H57" s="35"/>
      <c r="I57" s="115"/>
      <c r="J57" s="35"/>
      <c r="K57" s="38"/>
    </row>
    <row r="58" spans="2:47" s="1" customFormat="1" ht="29.25" customHeight="1">
      <c r="B58" s="34"/>
      <c r="C58" s="138" t="s">
        <v>97</v>
      </c>
      <c r="D58" s="44"/>
      <c r="E58" s="44"/>
      <c r="F58" s="44"/>
      <c r="G58" s="44"/>
      <c r="H58" s="44"/>
      <c r="I58" s="139"/>
      <c r="J58" s="140" t="s">
        <v>98</v>
      </c>
      <c r="K58" s="48"/>
    </row>
    <row r="59" spans="2:47" s="1" customFormat="1" ht="10.35" customHeight="1">
      <c r="B59" s="34"/>
      <c r="C59" s="35"/>
      <c r="D59" s="35"/>
      <c r="E59" s="35"/>
      <c r="F59" s="35"/>
      <c r="G59" s="35"/>
      <c r="H59" s="35"/>
      <c r="I59" s="115"/>
      <c r="J59" s="35"/>
      <c r="K59" s="38"/>
    </row>
    <row r="60" spans="2:47" s="1" customFormat="1" ht="29.25" customHeight="1">
      <c r="B60" s="34"/>
      <c r="C60" s="141" t="s">
        <v>99</v>
      </c>
      <c r="D60" s="35"/>
      <c r="E60" s="35"/>
      <c r="F60" s="35"/>
      <c r="G60" s="35"/>
      <c r="H60" s="35"/>
      <c r="I60" s="115"/>
      <c r="J60" s="125">
        <f>J89</f>
        <v>0</v>
      </c>
      <c r="K60" s="38"/>
      <c r="AU60" s="17" t="s">
        <v>100</v>
      </c>
    </row>
    <row r="61" spans="2:47" s="8" customFormat="1" ht="24.95" customHeight="1">
      <c r="B61" s="142"/>
      <c r="C61" s="143"/>
      <c r="D61" s="144" t="s">
        <v>101</v>
      </c>
      <c r="E61" s="145"/>
      <c r="F61" s="145"/>
      <c r="G61" s="145"/>
      <c r="H61" s="145"/>
      <c r="I61" s="146"/>
      <c r="J61" s="147">
        <f>J90</f>
        <v>0</v>
      </c>
      <c r="K61" s="148"/>
    </row>
    <row r="62" spans="2:47" s="9" customFormat="1" ht="19.899999999999999" customHeight="1">
      <c r="B62" s="149"/>
      <c r="C62" s="150"/>
      <c r="D62" s="151" t="s">
        <v>102</v>
      </c>
      <c r="E62" s="152"/>
      <c r="F62" s="152"/>
      <c r="G62" s="152"/>
      <c r="H62" s="152"/>
      <c r="I62" s="153"/>
      <c r="J62" s="154">
        <f>J91</f>
        <v>0</v>
      </c>
      <c r="K62" s="155"/>
    </row>
    <row r="63" spans="2:47" s="9" customFormat="1" ht="19.899999999999999" customHeight="1">
      <c r="B63" s="149"/>
      <c r="C63" s="150"/>
      <c r="D63" s="151" t="s">
        <v>103</v>
      </c>
      <c r="E63" s="152"/>
      <c r="F63" s="152"/>
      <c r="G63" s="152"/>
      <c r="H63" s="152"/>
      <c r="I63" s="153"/>
      <c r="J63" s="154">
        <f>J119</f>
        <v>0</v>
      </c>
      <c r="K63" s="155"/>
    </row>
    <row r="64" spans="2:47" s="9" customFormat="1" ht="19.899999999999999" customHeight="1">
      <c r="B64" s="149"/>
      <c r="C64" s="150"/>
      <c r="D64" s="151" t="s">
        <v>104</v>
      </c>
      <c r="E64" s="152"/>
      <c r="F64" s="152"/>
      <c r="G64" s="152"/>
      <c r="H64" s="152"/>
      <c r="I64" s="153"/>
      <c r="J64" s="154">
        <f>J129</f>
        <v>0</v>
      </c>
      <c r="K64" s="155"/>
    </row>
    <row r="65" spans="2:12" s="9" customFormat="1" ht="19.899999999999999" customHeight="1">
      <c r="B65" s="149"/>
      <c r="C65" s="150"/>
      <c r="D65" s="151" t="s">
        <v>105</v>
      </c>
      <c r="E65" s="152"/>
      <c r="F65" s="152"/>
      <c r="G65" s="152"/>
      <c r="H65" s="152"/>
      <c r="I65" s="153"/>
      <c r="J65" s="154">
        <f>J136</f>
        <v>0</v>
      </c>
      <c r="K65" s="155"/>
    </row>
    <row r="66" spans="2:12" s="9" customFormat="1" ht="19.899999999999999" customHeight="1">
      <c r="B66" s="149"/>
      <c r="C66" s="150"/>
      <c r="D66" s="151" t="s">
        <v>106</v>
      </c>
      <c r="E66" s="152"/>
      <c r="F66" s="152"/>
      <c r="G66" s="152"/>
      <c r="H66" s="152"/>
      <c r="I66" s="153"/>
      <c r="J66" s="154">
        <f>J139</f>
        <v>0</v>
      </c>
      <c r="K66" s="155"/>
    </row>
    <row r="67" spans="2:12" s="9" customFormat="1" ht="19.899999999999999" customHeight="1">
      <c r="B67" s="149"/>
      <c r="C67" s="150"/>
      <c r="D67" s="151" t="s">
        <v>107</v>
      </c>
      <c r="E67" s="152"/>
      <c r="F67" s="152"/>
      <c r="G67" s="152"/>
      <c r="H67" s="152"/>
      <c r="I67" s="153"/>
      <c r="J67" s="154">
        <f>J149</f>
        <v>0</v>
      </c>
      <c r="K67" s="155"/>
    </row>
    <row r="68" spans="2:12" s="1" customFormat="1" ht="21.75" customHeight="1">
      <c r="B68" s="34"/>
      <c r="C68" s="35"/>
      <c r="D68" s="35"/>
      <c r="E68" s="35"/>
      <c r="F68" s="35"/>
      <c r="G68" s="35"/>
      <c r="H68" s="35"/>
      <c r="I68" s="115"/>
      <c r="J68" s="35"/>
      <c r="K68" s="38"/>
    </row>
    <row r="69" spans="2:12" s="1" customFormat="1" ht="6.95" customHeight="1">
      <c r="B69" s="49"/>
      <c r="C69" s="50"/>
      <c r="D69" s="50"/>
      <c r="E69" s="50"/>
      <c r="F69" s="50"/>
      <c r="G69" s="50"/>
      <c r="H69" s="50"/>
      <c r="I69" s="133"/>
      <c r="J69" s="50"/>
      <c r="K69" s="51"/>
    </row>
    <row r="73" spans="2:12" s="1" customFormat="1" ht="6.95" customHeight="1">
      <c r="B73" s="52"/>
      <c r="C73" s="53"/>
      <c r="D73" s="53"/>
      <c r="E73" s="53"/>
      <c r="F73" s="53"/>
      <c r="G73" s="53"/>
      <c r="H73" s="53"/>
      <c r="I73" s="136"/>
      <c r="J73" s="53"/>
      <c r="K73" s="53"/>
      <c r="L73" s="54"/>
    </row>
    <row r="74" spans="2:12" s="1" customFormat="1" ht="36.950000000000003" customHeight="1">
      <c r="B74" s="34"/>
      <c r="C74" s="55" t="s">
        <v>108</v>
      </c>
      <c r="D74" s="56"/>
      <c r="E74" s="56"/>
      <c r="F74" s="56"/>
      <c r="G74" s="56"/>
      <c r="H74" s="56"/>
      <c r="I74" s="156"/>
      <c r="J74" s="56"/>
      <c r="K74" s="56"/>
      <c r="L74" s="54"/>
    </row>
    <row r="75" spans="2:12" s="1" customFormat="1" ht="6.95" customHeight="1">
      <c r="B75" s="34"/>
      <c r="C75" s="56"/>
      <c r="D75" s="56"/>
      <c r="E75" s="56"/>
      <c r="F75" s="56"/>
      <c r="G75" s="56"/>
      <c r="H75" s="56"/>
      <c r="I75" s="156"/>
      <c r="J75" s="56"/>
      <c r="K75" s="56"/>
      <c r="L75" s="54"/>
    </row>
    <row r="76" spans="2:12" s="1" customFormat="1" ht="14.45" customHeight="1">
      <c r="B76" s="34"/>
      <c r="C76" s="58" t="s">
        <v>16</v>
      </c>
      <c r="D76" s="56"/>
      <c r="E76" s="56"/>
      <c r="F76" s="56"/>
      <c r="G76" s="56"/>
      <c r="H76" s="56"/>
      <c r="I76" s="156"/>
      <c r="J76" s="56"/>
      <c r="K76" s="56"/>
      <c r="L76" s="54"/>
    </row>
    <row r="77" spans="2:12" s="1" customFormat="1" ht="22.5" customHeight="1">
      <c r="B77" s="34"/>
      <c r="C77" s="56"/>
      <c r="D77" s="56"/>
      <c r="E77" s="379" t="str">
        <f>E7</f>
        <v>Obnovení komunikačního spojení přes Radovesickou výsypku</v>
      </c>
      <c r="F77" s="347"/>
      <c r="G77" s="347"/>
      <c r="H77" s="347"/>
      <c r="I77" s="156"/>
      <c r="J77" s="56"/>
      <c r="K77" s="56"/>
      <c r="L77" s="54"/>
    </row>
    <row r="78" spans="2:12" ht="15">
      <c r="B78" s="21"/>
      <c r="C78" s="58" t="s">
        <v>91</v>
      </c>
      <c r="D78" s="160"/>
      <c r="E78" s="160"/>
      <c r="F78" s="160"/>
      <c r="G78" s="160"/>
      <c r="H78" s="160"/>
      <c r="J78" s="160"/>
      <c r="K78" s="160"/>
      <c r="L78" s="161"/>
    </row>
    <row r="79" spans="2:12" s="1" customFormat="1" ht="22.5" customHeight="1">
      <c r="B79" s="34"/>
      <c r="C79" s="56"/>
      <c r="D79" s="56"/>
      <c r="E79" s="379" t="s">
        <v>92</v>
      </c>
      <c r="F79" s="347"/>
      <c r="G79" s="347"/>
      <c r="H79" s="347"/>
      <c r="I79" s="156"/>
      <c r="J79" s="56"/>
      <c r="K79" s="56"/>
      <c r="L79" s="54"/>
    </row>
    <row r="80" spans="2:12" s="1" customFormat="1" ht="14.45" customHeight="1">
      <c r="B80" s="34"/>
      <c r="C80" s="58" t="s">
        <v>93</v>
      </c>
      <c r="D80" s="56"/>
      <c r="E80" s="56"/>
      <c r="F80" s="56"/>
      <c r="G80" s="56"/>
      <c r="H80" s="56"/>
      <c r="I80" s="156"/>
      <c r="J80" s="56"/>
      <c r="K80" s="56"/>
      <c r="L80" s="54"/>
    </row>
    <row r="81" spans="2:65" s="1" customFormat="1" ht="23.25" customHeight="1">
      <c r="B81" s="34"/>
      <c r="C81" s="56"/>
      <c r="D81" s="56"/>
      <c r="E81" s="334" t="str">
        <f>E11</f>
        <v>1 - Vodohospodářská část</v>
      </c>
      <c r="F81" s="347"/>
      <c r="G81" s="347"/>
      <c r="H81" s="347"/>
      <c r="I81" s="156"/>
      <c r="J81" s="56"/>
      <c r="K81" s="56"/>
      <c r="L81" s="54"/>
    </row>
    <row r="82" spans="2:65" s="1" customFormat="1" ht="6.95" customHeight="1">
      <c r="B82" s="34"/>
      <c r="C82" s="56"/>
      <c r="D82" s="56"/>
      <c r="E82" s="56"/>
      <c r="F82" s="56"/>
      <c r="G82" s="56"/>
      <c r="H82" s="56"/>
      <c r="I82" s="156"/>
      <c r="J82" s="56"/>
      <c r="K82" s="56"/>
      <c r="L82" s="54"/>
    </row>
    <row r="83" spans="2:65" s="1" customFormat="1" ht="18" customHeight="1">
      <c r="B83" s="34"/>
      <c r="C83" s="58" t="s">
        <v>24</v>
      </c>
      <c r="D83" s="56"/>
      <c r="E83" s="56"/>
      <c r="F83" s="162" t="str">
        <f>F14</f>
        <v xml:space="preserve"> </v>
      </c>
      <c r="G83" s="56"/>
      <c r="H83" s="56"/>
      <c r="I83" s="163" t="s">
        <v>26</v>
      </c>
      <c r="J83" s="66" t="str">
        <f>IF(J14="","",J14)</f>
        <v>27. 10. 2016</v>
      </c>
      <c r="K83" s="56"/>
      <c r="L83" s="54"/>
    </row>
    <row r="84" spans="2:65" s="1" customFormat="1" ht="6.95" customHeight="1">
      <c r="B84" s="34"/>
      <c r="C84" s="56"/>
      <c r="D84" s="56"/>
      <c r="E84" s="56"/>
      <c r="F84" s="56"/>
      <c r="G84" s="56"/>
      <c r="H84" s="56"/>
      <c r="I84" s="156"/>
      <c r="J84" s="56"/>
      <c r="K84" s="56"/>
      <c r="L84" s="54"/>
    </row>
    <row r="85" spans="2:65" s="1" customFormat="1" ht="15">
      <c r="B85" s="34"/>
      <c r="C85" s="58" t="s">
        <v>30</v>
      </c>
      <c r="D85" s="56"/>
      <c r="E85" s="56"/>
      <c r="F85" s="162" t="str">
        <f>E17</f>
        <v>SD a.s.,Chomutov</v>
      </c>
      <c r="G85" s="56"/>
      <c r="H85" s="56"/>
      <c r="I85" s="163" t="s">
        <v>36</v>
      </c>
      <c r="J85" s="162" t="str">
        <f>E23</f>
        <v>Báňské projekty Teplice a.s.</v>
      </c>
      <c r="K85" s="56"/>
      <c r="L85" s="54"/>
    </row>
    <row r="86" spans="2:65" s="1" customFormat="1" ht="14.45" customHeight="1">
      <c r="B86" s="34"/>
      <c r="C86" s="58" t="s">
        <v>34</v>
      </c>
      <c r="D86" s="56"/>
      <c r="E86" s="56"/>
      <c r="F86" s="162" t="str">
        <f>IF(E20="","",E20)</f>
        <v/>
      </c>
      <c r="G86" s="56"/>
      <c r="H86" s="56"/>
      <c r="I86" s="156"/>
      <c r="J86" s="56"/>
      <c r="K86" s="56"/>
      <c r="L86" s="54"/>
    </row>
    <row r="87" spans="2:65" s="1" customFormat="1" ht="10.35" customHeight="1">
      <c r="B87" s="34"/>
      <c r="C87" s="56"/>
      <c r="D87" s="56"/>
      <c r="E87" s="56"/>
      <c r="F87" s="56"/>
      <c r="G87" s="56"/>
      <c r="H87" s="56"/>
      <c r="I87" s="156"/>
      <c r="J87" s="56"/>
      <c r="K87" s="56"/>
      <c r="L87" s="54"/>
    </row>
    <row r="88" spans="2:65" s="10" customFormat="1" ht="29.25" customHeight="1">
      <c r="B88" s="164"/>
      <c r="C88" s="165" t="s">
        <v>109</v>
      </c>
      <c r="D88" s="166" t="s">
        <v>60</v>
      </c>
      <c r="E88" s="166" t="s">
        <v>56</v>
      </c>
      <c r="F88" s="166" t="s">
        <v>110</v>
      </c>
      <c r="G88" s="166" t="s">
        <v>111</v>
      </c>
      <c r="H88" s="166" t="s">
        <v>112</v>
      </c>
      <c r="I88" s="167" t="s">
        <v>113</v>
      </c>
      <c r="J88" s="166" t="s">
        <v>98</v>
      </c>
      <c r="K88" s="168" t="s">
        <v>114</v>
      </c>
      <c r="L88" s="169"/>
      <c r="M88" s="74" t="s">
        <v>115</v>
      </c>
      <c r="N88" s="75" t="s">
        <v>45</v>
      </c>
      <c r="O88" s="75" t="s">
        <v>116</v>
      </c>
      <c r="P88" s="75" t="s">
        <v>117</v>
      </c>
      <c r="Q88" s="75" t="s">
        <v>118</v>
      </c>
      <c r="R88" s="75" t="s">
        <v>119</v>
      </c>
      <c r="S88" s="75" t="s">
        <v>120</v>
      </c>
      <c r="T88" s="76" t="s">
        <v>121</v>
      </c>
    </row>
    <row r="89" spans="2:65" s="1" customFormat="1" ht="29.25" customHeight="1">
      <c r="B89" s="34"/>
      <c r="C89" s="80" t="s">
        <v>99</v>
      </c>
      <c r="D89" s="56"/>
      <c r="E89" s="56"/>
      <c r="F89" s="56"/>
      <c r="G89" s="56"/>
      <c r="H89" s="56"/>
      <c r="I89" s="156"/>
      <c r="J89" s="170">
        <f>BK89</f>
        <v>0</v>
      </c>
      <c r="K89" s="56"/>
      <c r="L89" s="54"/>
      <c r="M89" s="77"/>
      <c r="N89" s="78"/>
      <c r="O89" s="78"/>
      <c r="P89" s="171">
        <f>P90</f>
        <v>0</v>
      </c>
      <c r="Q89" s="78"/>
      <c r="R89" s="171">
        <f>R90</f>
        <v>73.095444796886397</v>
      </c>
      <c r="S89" s="78"/>
      <c r="T89" s="172">
        <f>T90</f>
        <v>28.770000000000003</v>
      </c>
      <c r="AT89" s="17" t="s">
        <v>74</v>
      </c>
      <c r="AU89" s="17" t="s">
        <v>100</v>
      </c>
      <c r="BK89" s="173">
        <f>BK90</f>
        <v>0</v>
      </c>
    </row>
    <row r="90" spans="2:65" s="11" customFormat="1" ht="37.35" customHeight="1">
      <c r="B90" s="174"/>
      <c r="C90" s="175"/>
      <c r="D90" s="176" t="s">
        <v>74</v>
      </c>
      <c r="E90" s="177" t="s">
        <v>122</v>
      </c>
      <c r="F90" s="177" t="s">
        <v>123</v>
      </c>
      <c r="G90" s="175"/>
      <c r="H90" s="175"/>
      <c r="I90" s="178"/>
      <c r="J90" s="179">
        <f>BK90</f>
        <v>0</v>
      </c>
      <c r="K90" s="175"/>
      <c r="L90" s="180"/>
      <c r="M90" s="181"/>
      <c r="N90" s="182"/>
      <c r="O90" s="182"/>
      <c r="P90" s="183">
        <f>P91+P119+P129+P136+P139+P149</f>
        <v>0</v>
      </c>
      <c r="Q90" s="182"/>
      <c r="R90" s="183">
        <f>R91+R119+R129+R136+R139+R149</f>
        <v>73.095444796886397</v>
      </c>
      <c r="S90" s="182"/>
      <c r="T90" s="184">
        <f>T91+T119+T129+T136+T139+T149</f>
        <v>28.770000000000003</v>
      </c>
      <c r="AR90" s="185" t="s">
        <v>23</v>
      </c>
      <c r="AT90" s="186" t="s">
        <v>74</v>
      </c>
      <c r="AU90" s="186" t="s">
        <v>75</v>
      </c>
      <c r="AY90" s="185" t="s">
        <v>124</v>
      </c>
      <c r="BK90" s="187">
        <f>BK91+BK119+BK129+BK136+BK139+BK149</f>
        <v>0</v>
      </c>
    </row>
    <row r="91" spans="2:65" s="11" customFormat="1" ht="19.899999999999999" customHeight="1">
      <c r="B91" s="174"/>
      <c r="C91" s="175"/>
      <c r="D91" s="188" t="s">
        <v>74</v>
      </c>
      <c r="E91" s="189" t="s">
        <v>23</v>
      </c>
      <c r="F91" s="189" t="s">
        <v>125</v>
      </c>
      <c r="G91" s="175"/>
      <c r="H91" s="175"/>
      <c r="I91" s="178"/>
      <c r="J91" s="190">
        <f>BK91</f>
        <v>0</v>
      </c>
      <c r="K91" s="175"/>
      <c r="L91" s="180"/>
      <c r="M91" s="181"/>
      <c r="N91" s="182"/>
      <c r="O91" s="182"/>
      <c r="P91" s="183">
        <f>SUM(P92:P118)</f>
        <v>0</v>
      </c>
      <c r="Q91" s="182"/>
      <c r="R91" s="183">
        <f>SUM(R92:R118)</f>
        <v>2.6800000000000001E-4</v>
      </c>
      <c r="S91" s="182"/>
      <c r="T91" s="184">
        <f>SUM(T92:T118)</f>
        <v>0</v>
      </c>
      <c r="AR91" s="185" t="s">
        <v>23</v>
      </c>
      <c r="AT91" s="186" t="s">
        <v>74</v>
      </c>
      <c r="AU91" s="186" t="s">
        <v>23</v>
      </c>
      <c r="AY91" s="185" t="s">
        <v>124</v>
      </c>
      <c r="BK91" s="187">
        <f>SUM(BK92:BK118)</f>
        <v>0</v>
      </c>
    </row>
    <row r="92" spans="2:65" s="1" customFormat="1" ht="22.5" customHeight="1">
      <c r="B92" s="34"/>
      <c r="C92" s="191" t="s">
        <v>23</v>
      </c>
      <c r="D92" s="191" t="s">
        <v>126</v>
      </c>
      <c r="E92" s="192" t="s">
        <v>127</v>
      </c>
      <c r="F92" s="193" t="s">
        <v>128</v>
      </c>
      <c r="G92" s="194" t="s">
        <v>129</v>
      </c>
      <c r="H92" s="195">
        <v>3.6</v>
      </c>
      <c r="I92" s="196"/>
      <c r="J92" s="197">
        <f>ROUND(I92*H92,2)</f>
        <v>0</v>
      </c>
      <c r="K92" s="193" t="s">
        <v>130</v>
      </c>
      <c r="L92" s="54"/>
      <c r="M92" s="198" t="s">
        <v>22</v>
      </c>
      <c r="N92" s="199" t="s">
        <v>46</v>
      </c>
      <c r="O92" s="35"/>
      <c r="P92" s="200">
        <f>O92*H92</f>
        <v>0</v>
      </c>
      <c r="Q92" s="200">
        <v>0</v>
      </c>
      <c r="R92" s="200">
        <f>Q92*H92</f>
        <v>0</v>
      </c>
      <c r="S92" s="200">
        <v>0</v>
      </c>
      <c r="T92" s="201">
        <f>S92*H92</f>
        <v>0</v>
      </c>
      <c r="AR92" s="17" t="s">
        <v>131</v>
      </c>
      <c r="AT92" s="17" t="s">
        <v>126</v>
      </c>
      <c r="AU92" s="17" t="s">
        <v>82</v>
      </c>
      <c r="AY92" s="17" t="s">
        <v>124</v>
      </c>
      <c r="BE92" s="202">
        <f>IF(N92="základní",J92,0)</f>
        <v>0</v>
      </c>
      <c r="BF92" s="202">
        <f>IF(N92="snížená",J92,0)</f>
        <v>0</v>
      </c>
      <c r="BG92" s="202">
        <f>IF(N92="zákl. přenesená",J92,0)</f>
        <v>0</v>
      </c>
      <c r="BH92" s="202">
        <f>IF(N92="sníž. přenesená",J92,0)</f>
        <v>0</v>
      </c>
      <c r="BI92" s="202">
        <f>IF(N92="nulová",J92,0)</f>
        <v>0</v>
      </c>
      <c r="BJ92" s="17" t="s">
        <v>23</v>
      </c>
      <c r="BK92" s="202">
        <f>ROUND(I92*H92,2)</f>
        <v>0</v>
      </c>
      <c r="BL92" s="17" t="s">
        <v>131</v>
      </c>
      <c r="BM92" s="17" t="s">
        <v>132</v>
      </c>
    </row>
    <row r="93" spans="2:65" s="1" customFormat="1" ht="27">
      <c r="B93" s="34"/>
      <c r="C93" s="56"/>
      <c r="D93" s="203" t="s">
        <v>133</v>
      </c>
      <c r="E93" s="56"/>
      <c r="F93" s="204" t="s">
        <v>134</v>
      </c>
      <c r="G93" s="56"/>
      <c r="H93" s="56"/>
      <c r="I93" s="156"/>
      <c r="J93" s="56"/>
      <c r="K93" s="56"/>
      <c r="L93" s="54"/>
      <c r="M93" s="71"/>
      <c r="N93" s="35"/>
      <c r="O93" s="35"/>
      <c r="P93" s="35"/>
      <c r="Q93" s="35"/>
      <c r="R93" s="35"/>
      <c r="S93" s="35"/>
      <c r="T93" s="72"/>
      <c r="AT93" s="17" t="s">
        <v>133</v>
      </c>
      <c r="AU93" s="17" t="s">
        <v>82</v>
      </c>
    </row>
    <row r="94" spans="2:65" s="12" customFormat="1">
      <c r="B94" s="205"/>
      <c r="C94" s="206"/>
      <c r="D94" s="207" t="s">
        <v>135</v>
      </c>
      <c r="E94" s="208" t="s">
        <v>22</v>
      </c>
      <c r="F94" s="209" t="s">
        <v>136</v>
      </c>
      <c r="G94" s="206"/>
      <c r="H94" s="210">
        <v>3.6</v>
      </c>
      <c r="I94" s="211"/>
      <c r="J94" s="206"/>
      <c r="K94" s="206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135</v>
      </c>
      <c r="AU94" s="216" t="s">
        <v>82</v>
      </c>
      <c r="AV94" s="12" t="s">
        <v>82</v>
      </c>
      <c r="AW94" s="12" t="s">
        <v>38</v>
      </c>
      <c r="AX94" s="12" t="s">
        <v>75</v>
      </c>
      <c r="AY94" s="216" t="s">
        <v>124</v>
      </c>
    </row>
    <row r="95" spans="2:65" s="1" customFormat="1" ht="22.5" customHeight="1">
      <c r="B95" s="34"/>
      <c r="C95" s="191" t="s">
        <v>82</v>
      </c>
      <c r="D95" s="191" t="s">
        <v>126</v>
      </c>
      <c r="E95" s="192" t="s">
        <v>137</v>
      </c>
      <c r="F95" s="193" t="s">
        <v>138</v>
      </c>
      <c r="G95" s="194" t="s">
        <v>129</v>
      </c>
      <c r="H95" s="195">
        <v>33.799999999999997</v>
      </c>
      <c r="I95" s="196"/>
      <c r="J95" s="197">
        <f>ROUND(I95*H95,2)</f>
        <v>0</v>
      </c>
      <c r="K95" s="193" t="s">
        <v>130</v>
      </c>
      <c r="L95" s="54"/>
      <c r="M95" s="198" t="s">
        <v>22</v>
      </c>
      <c r="N95" s="199" t="s">
        <v>46</v>
      </c>
      <c r="O95" s="35"/>
      <c r="P95" s="200">
        <f>O95*H95</f>
        <v>0</v>
      </c>
      <c r="Q95" s="200">
        <v>0</v>
      </c>
      <c r="R95" s="200">
        <f>Q95*H95</f>
        <v>0</v>
      </c>
      <c r="S95" s="200">
        <v>0</v>
      </c>
      <c r="T95" s="201">
        <f>S95*H95</f>
        <v>0</v>
      </c>
      <c r="AR95" s="17" t="s">
        <v>131</v>
      </c>
      <c r="AT95" s="17" t="s">
        <v>126</v>
      </c>
      <c r="AU95" s="17" t="s">
        <v>82</v>
      </c>
      <c r="AY95" s="17" t="s">
        <v>124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17" t="s">
        <v>23</v>
      </c>
      <c r="BK95" s="202">
        <f>ROUND(I95*H95,2)</f>
        <v>0</v>
      </c>
      <c r="BL95" s="17" t="s">
        <v>131</v>
      </c>
      <c r="BM95" s="17" t="s">
        <v>139</v>
      </c>
    </row>
    <row r="96" spans="2:65" s="1" customFormat="1" ht="27">
      <c r="B96" s="34"/>
      <c r="C96" s="56"/>
      <c r="D96" s="203" t="s">
        <v>133</v>
      </c>
      <c r="E96" s="56"/>
      <c r="F96" s="204" t="s">
        <v>140</v>
      </c>
      <c r="G96" s="56"/>
      <c r="H96" s="56"/>
      <c r="I96" s="156"/>
      <c r="J96" s="56"/>
      <c r="K96" s="56"/>
      <c r="L96" s="54"/>
      <c r="M96" s="71"/>
      <c r="N96" s="35"/>
      <c r="O96" s="35"/>
      <c r="P96" s="35"/>
      <c r="Q96" s="35"/>
      <c r="R96" s="35"/>
      <c r="S96" s="35"/>
      <c r="T96" s="72"/>
      <c r="AT96" s="17" t="s">
        <v>133</v>
      </c>
      <c r="AU96" s="17" t="s">
        <v>82</v>
      </c>
    </row>
    <row r="97" spans="2:65" s="12" customFormat="1">
      <c r="B97" s="205"/>
      <c r="C97" s="206"/>
      <c r="D97" s="203" t="s">
        <v>135</v>
      </c>
      <c r="E97" s="217" t="s">
        <v>22</v>
      </c>
      <c r="F97" s="218" t="s">
        <v>141</v>
      </c>
      <c r="G97" s="206"/>
      <c r="H97" s="219">
        <v>24.5</v>
      </c>
      <c r="I97" s="211"/>
      <c r="J97" s="206"/>
      <c r="K97" s="206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135</v>
      </c>
      <c r="AU97" s="216" t="s">
        <v>82</v>
      </c>
      <c r="AV97" s="12" t="s">
        <v>82</v>
      </c>
      <c r="AW97" s="12" t="s">
        <v>38</v>
      </c>
      <c r="AX97" s="12" t="s">
        <v>75</v>
      </c>
      <c r="AY97" s="216" t="s">
        <v>124</v>
      </c>
    </row>
    <row r="98" spans="2:65" s="12" customFormat="1">
      <c r="B98" s="205"/>
      <c r="C98" s="206"/>
      <c r="D98" s="203" t="s">
        <v>135</v>
      </c>
      <c r="E98" s="217" t="s">
        <v>22</v>
      </c>
      <c r="F98" s="218" t="s">
        <v>142</v>
      </c>
      <c r="G98" s="206"/>
      <c r="H98" s="219">
        <v>9.3000000000000007</v>
      </c>
      <c r="I98" s="211"/>
      <c r="J98" s="206"/>
      <c r="K98" s="206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135</v>
      </c>
      <c r="AU98" s="216" t="s">
        <v>82</v>
      </c>
      <c r="AV98" s="12" t="s">
        <v>82</v>
      </c>
      <c r="AW98" s="12" t="s">
        <v>38</v>
      </c>
      <c r="AX98" s="12" t="s">
        <v>75</v>
      </c>
      <c r="AY98" s="216" t="s">
        <v>124</v>
      </c>
    </row>
    <row r="99" spans="2:65" s="13" customFormat="1">
      <c r="B99" s="220"/>
      <c r="C99" s="221"/>
      <c r="D99" s="207" t="s">
        <v>135</v>
      </c>
      <c r="E99" s="222" t="s">
        <v>22</v>
      </c>
      <c r="F99" s="223" t="s">
        <v>143</v>
      </c>
      <c r="G99" s="221"/>
      <c r="H99" s="224">
        <v>33.799999999999997</v>
      </c>
      <c r="I99" s="225"/>
      <c r="J99" s="221"/>
      <c r="K99" s="221"/>
      <c r="L99" s="226"/>
      <c r="M99" s="227"/>
      <c r="N99" s="228"/>
      <c r="O99" s="228"/>
      <c r="P99" s="228"/>
      <c r="Q99" s="228"/>
      <c r="R99" s="228"/>
      <c r="S99" s="228"/>
      <c r="T99" s="229"/>
      <c r="AT99" s="230" t="s">
        <v>135</v>
      </c>
      <c r="AU99" s="230" t="s">
        <v>82</v>
      </c>
      <c r="AV99" s="13" t="s">
        <v>131</v>
      </c>
      <c r="AW99" s="13" t="s">
        <v>38</v>
      </c>
      <c r="AX99" s="13" t="s">
        <v>23</v>
      </c>
      <c r="AY99" s="230" t="s">
        <v>124</v>
      </c>
    </row>
    <row r="100" spans="2:65" s="1" customFormat="1" ht="22.5" customHeight="1">
      <c r="B100" s="34"/>
      <c r="C100" s="191" t="s">
        <v>144</v>
      </c>
      <c r="D100" s="191" t="s">
        <v>126</v>
      </c>
      <c r="E100" s="192" t="s">
        <v>145</v>
      </c>
      <c r="F100" s="193" t="s">
        <v>146</v>
      </c>
      <c r="G100" s="194" t="s">
        <v>129</v>
      </c>
      <c r="H100" s="195">
        <v>10.14</v>
      </c>
      <c r="I100" s="196"/>
      <c r="J100" s="197">
        <f>ROUND(I100*H100,2)</f>
        <v>0</v>
      </c>
      <c r="K100" s="193" t="s">
        <v>130</v>
      </c>
      <c r="L100" s="54"/>
      <c r="M100" s="198" t="s">
        <v>22</v>
      </c>
      <c r="N100" s="199" t="s">
        <v>46</v>
      </c>
      <c r="O100" s="35"/>
      <c r="P100" s="200">
        <f>O100*H100</f>
        <v>0</v>
      </c>
      <c r="Q100" s="200">
        <v>0</v>
      </c>
      <c r="R100" s="200">
        <f>Q100*H100</f>
        <v>0</v>
      </c>
      <c r="S100" s="200">
        <v>0</v>
      </c>
      <c r="T100" s="201">
        <f>S100*H100</f>
        <v>0</v>
      </c>
      <c r="AR100" s="17" t="s">
        <v>131</v>
      </c>
      <c r="AT100" s="17" t="s">
        <v>126</v>
      </c>
      <c r="AU100" s="17" t="s">
        <v>82</v>
      </c>
      <c r="AY100" s="17" t="s">
        <v>124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17" t="s">
        <v>23</v>
      </c>
      <c r="BK100" s="202">
        <f>ROUND(I100*H100,2)</f>
        <v>0</v>
      </c>
      <c r="BL100" s="17" t="s">
        <v>131</v>
      </c>
      <c r="BM100" s="17" t="s">
        <v>147</v>
      </c>
    </row>
    <row r="101" spans="2:65" s="1" customFormat="1" ht="27">
      <c r="B101" s="34"/>
      <c r="C101" s="56"/>
      <c r="D101" s="203" t="s">
        <v>133</v>
      </c>
      <c r="E101" s="56"/>
      <c r="F101" s="204" t="s">
        <v>148</v>
      </c>
      <c r="G101" s="56"/>
      <c r="H101" s="56"/>
      <c r="I101" s="156"/>
      <c r="J101" s="56"/>
      <c r="K101" s="56"/>
      <c r="L101" s="54"/>
      <c r="M101" s="71"/>
      <c r="N101" s="35"/>
      <c r="O101" s="35"/>
      <c r="P101" s="35"/>
      <c r="Q101" s="35"/>
      <c r="R101" s="35"/>
      <c r="S101" s="35"/>
      <c r="T101" s="72"/>
      <c r="AT101" s="17" t="s">
        <v>133</v>
      </c>
      <c r="AU101" s="17" t="s">
        <v>82</v>
      </c>
    </row>
    <row r="102" spans="2:65" s="12" customFormat="1">
      <c r="B102" s="205"/>
      <c r="C102" s="206"/>
      <c r="D102" s="207" t="s">
        <v>135</v>
      </c>
      <c r="E102" s="206"/>
      <c r="F102" s="209" t="s">
        <v>149</v>
      </c>
      <c r="G102" s="206"/>
      <c r="H102" s="210">
        <v>10.14</v>
      </c>
      <c r="I102" s="211"/>
      <c r="J102" s="206"/>
      <c r="K102" s="206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135</v>
      </c>
      <c r="AU102" s="216" t="s">
        <v>82</v>
      </c>
      <c r="AV102" s="12" t="s">
        <v>82</v>
      </c>
      <c r="AW102" s="12" t="s">
        <v>4</v>
      </c>
      <c r="AX102" s="12" t="s">
        <v>23</v>
      </c>
      <c r="AY102" s="216" t="s">
        <v>124</v>
      </c>
    </row>
    <row r="103" spans="2:65" s="1" customFormat="1" ht="22.5" customHeight="1">
      <c r="B103" s="34"/>
      <c r="C103" s="191" t="s">
        <v>131</v>
      </c>
      <c r="D103" s="191" t="s">
        <v>126</v>
      </c>
      <c r="E103" s="192" t="s">
        <v>150</v>
      </c>
      <c r="F103" s="193" t="s">
        <v>151</v>
      </c>
      <c r="G103" s="194" t="s">
        <v>129</v>
      </c>
      <c r="H103" s="195">
        <v>0.85</v>
      </c>
      <c r="I103" s="196"/>
      <c r="J103" s="197">
        <f>ROUND(I103*H103,2)</f>
        <v>0</v>
      </c>
      <c r="K103" s="193" t="s">
        <v>130</v>
      </c>
      <c r="L103" s="54"/>
      <c r="M103" s="198" t="s">
        <v>22</v>
      </c>
      <c r="N103" s="199" t="s">
        <v>46</v>
      </c>
      <c r="O103" s="35"/>
      <c r="P103" s="200">
        <f>O103*H103</f>
        <v>0</v>
      </c>
      <c r="Q103" s="200">
        <v>0</v>
      </c>
      <c r="R103" s="200">
        <f>Q103*H103</f>
        <v>0</v>
      </c>
      <c r="S103" s="200">
        <v>0</v>
      </c>
      <c r="T103" s="201">
        <f>S103*H103</f>
        <v>0</v>
      </c>
      <c r="AR103" s="17" t="s">
        <v>131</v>
      </c>
      <c r="AT103" s="17" t="s">
        <v>126</v>
      </c>
      <c r="AU103" s="17" t="s">
        <v>82</v>
      </c>
      <c r="AY103" s="17" t="s">
        <v>124</v>
      </c>
      <c r="BE103" s="202">
        <f>IF(N103="základní",J103,0)</f>
        <v>0</v>
      </c>
      <c r="BF103" s="202">
        <f>IF(N103="snížená",J103,0)</f>
        <v>0</v>
      </c>
      <c r="BG103" s="202">
        <f>IF(N103="zákl. přenesená",J103,0)</f>
        <v>0</v>
      </c>
      <c r="BH103" s="202">
        <f>IF(N103="sníž. přenesená",J103,0)</f>
        <v>0</v>
      </c>
      <c r="BI103" s="202">
        <f>IF(N103="nulová",J103,0)</f>
        <v>0</v>
      </c>
      <c r="BJ103" s="17" t="s">
        <v>23</v>
      </c>
      <c r="BK103" s="202">
        <f>ROUND(I103*H103,2)</f>
        <v>0</v>
      </c>
      <c r="BL103" s="17" t="s">
        <v>131</v>
      </c>
      <c r="BM103" s="17" t="s">
        <v>152</v>
      </c>
    </row>
    <row r="104" spans="2:65" s="1" customFormat="1" ht="40.5">
      <c r="B104" s="34"/>
      <c r="C104" s="56"/>
      <c r="D104" s="207" t="s">
        <v>133</v>
      </c>
      <c r="E104" s="56"/>
      <c r="F104" s="231" t="s">
        <v>153</v>
      </c>
      <c r="G104" s="56"/>
      <c r="H104" s="56"/>
      <c r="I104" s="156"/>
      <c r="J104" s="56"/>
      <c r="K104" s="56"/>
      <c r="L104" s="54"/>
      <c r="M104" s="71"/>
      <c r="N104" s="35"/>
      <c r="O104" s="35"/>
      <c r="P104" s="35"/>
      <c r="Q104" s="35"/>
      <c r="R104" s="35"/>
      <c r="S104" s="35"/>
      <c r="T104" s="72"/>
      <c r="AT104" s="17" t="s">
        <v>133</v>
      </c>
      <c r="AU104" s="17" t="s">
        <v>82</v>
      </c>
    </row>
    <row r="105" spans="2:65" s="1" customFormat="1" ht="22.5" customHeight="1">
      <c r="B105" s="34"/>
      <c r="C105" s="191" t="s">
        <v>154</v>
      </c>
      <c r="D105" s="191" t="s">
        <v>126</v>
      </c>
      <c r="E105" s="192" t="s">
        <v>155</v>
      </c>
      <c r="F105" s="193" t="s">
        <v>156</v>
      </c>
      <c r="G105" s="194" t="s">
        <v>129</v>
      </c>
      <c r="H105" s="195">
        <v>0.85</v>
      </c>
      <c r="I105" s="196"/>
      <c r="J105" s="197">
        <f>ROUND(I105*H105,2)</f>
        <v>0</v>
      </c>
      <c r="K105" s="193" t="s">
        <v>130</v>
      </c>
      <c r="L105" s="54"/>
      <c r="M105" s="198" t="s">
        <v>22</v>
      </c>
      <c r="N105" s="199" t="s">
        <v>46</v>
      </c>
      <c r="O105" s="35"/>
      <c r="P105" s="200">
        <f>O105*H105</f>
        <v>0</v>
      </c>
      <c r="Q105" s="200">
        <v>0</v>
      </c>
      <c r="R105" s="200">
        <f>Q105*H105</f>
        <v>0</v>
      </c>
      <c r="S105" s="200">
        <v>0</v>
      </c>
      <c r="T105" s="201">
        <f>S105*H105</f>
        <v>0</v>
      </c>
      <c r="AR105" s="17" t="s">
        <v>131</v>
      </c>
      <c r="AT105" s="17" t="s">
        <v>126</v>
      </c>
      <c r="AU105" s="17" t="s">
        <v>82</v>
      </c>
      <c r="AY105" s="17" t="s">
        <v>124</v>
      </c>
      <c r="BE105" s="202">
        <f>IF(N105="základní",J105,0)</f>
        <v>0</v>
      </c>
      <c r="BF105" s="202">
        <f>IF(N105="snížená",J105,0)</f>
        <v>0</v>
      </c>
      <c r="BG105" s="202">
        <f>IF(N105="zákl. přenesená",J105,0)</f>
        <v>0</v>
      </c>
      <c r="BH105" s="202">
        <f>IF(N105="sníž. přenesená",J105,0)</f>
        <v>0</v>
      </c>
      <c r="BI105" s="202">
        <f>IF(N105="nulová",J105,0)</f>
        <v>0</v>
      </c>
      <c r="BJ105" s="17" t="s">
        <v>23</v>
      </c>
      <c r="BK105" s="202">
        <f>ROUND(I105*H105,2)</f>
        <v>0</v>
      </c>
      <c r="BL105" s="17" t="s">
        <v>131</v>
      </c>
      <c r="BM105" s="17" t="s">
        <v>157</v>
      </c>
    </row>
    <row r="106" spans="2:65" s="1" customFormat="1" ht="27">
      <c r="B106" s="34"/>
      <c r="C106" s="56"/>
      <c r="D106" s="203" t="s">
        <v>133</v>
      </c>
      <c r="E106" s="56"/>
      <c r="F106" s="204" t="s">
        <v>158</v>
      </c>
      <c r="G106" s="56"/>
      <c r="H106" s="56"/>
      <c r="I106" s="156"/>
      <c r="J106" s="56"/>
      <c r="K106" s="56"/>
      <c r="L106" s="54"/>
      <c r="M106" s="71"/>
      <c r="N106" s="35"/>
      <c r="O106" s="35"/>
      <c r="P106" s="35"/>
      <c r="Q106" s="35"/>
      <c r="R106" s="35"/>
      <c r="S106" s="35"/>
      <c r="T106" s="72"/>
      <c r="AT106" s="17" t="s">
        <v>133</v>
      </c>
      <c r="AU106" s="17" t="s">
        <v>82</v>
      </c>
    </row>
    <row r="107" spans="2:65" s="12" customFormat="1">
      <c r="B107" s="205"/>
      <c r="C107" s="206"/>
      <c r="D107" s="207" t="s">
        <v>135</v>
      </c>
      <c r="E107" s="208" t="s">
        <v>22</v>
      </c>
      <c r="F107" s="209" t="s">
        <v>159</v>
      </c>
      <c r="G107" s="206"/>
      <c r="H107" s="210">
        <v>0.85</v>
      </c>
      <c r="I107" s="211"/>
      <c r="J107" s="206"/>
      <c r="K107" s="206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135</v>
      </c>
      <c r="AU107" s="216" t="s">
        <v>82</v>
      </c>
      <c r="AV107" s="12" t="s">
        <v>82</v>
      </c>
      <c r="AW107" s="12" t="s">
        <v>38</v>
      </c>
      <c r="AX107" s="12" t="s">
        <v>23</v>
      </c>
      <c r="AY107" s="216" t="s">
        <v>124</v>
      </c>
    </row>
    <row r="108" spans="2:65" s="1" customFormat="1" ht="22.5" customHeight="1">
      <c r="B108" s="34"/>
      <c r="C108" s="191" t="s">
        <v>160</v>
      </c>
      <c r="D108" s="191" t="s">
        <v>126</v>
      </c>
      <c r="E108" s="192" t="s">
        <v>161</v>
      </c>
      <c r="F108" s="193" t="s">
        <v>162</v>
      </c>
      <c r="G108" s="194" t="s">
        <v>129</v>
      </c>
      <c r="H108" s="195">
        <v>72</v>
      </c>
      <c r="I108" s="196"/>
      <c r="J108" s="197">
        <f>ROUND(I108*H108,2)</f>
        <v>0</v>
      </c>
      <c r="K108" s="193" t="s">
        <v>130</v>
      </c>
      <c r="L108" s="54"/>
      <c r="M108" s="198" t="s">
        <v>22</v>
      </c>
      <c r="N108" s="199" t="s">
        <v>46</v>
      </c>
      <c r="O108" s="35"/>
      <c r="P108" s="200">
        <f>O108*H108</f>
        <v>0</v>
      </c>
      <c r="Q108" s="200">
        <v>0</v>
      </c>
      <c r="R108" s="200">
        <f>Q108*H108</f>
        <v>0</v>
      </c>
      <c r="S108" s="200">
        <v>0</v>
      </c>
      <c r="T108" s="201">
        <f>S108*H108</f>
        <v>0</v>
      </c>
      <c r="AR108" s="17" t="s">
        <v>131</v>
      </c>
      <c r="AT108" s="17" t="s">
        <v>126</v>
      </c>
      <c r="AU108" s="17" t="s">
        <v>82</v>
      </c>
      <c r="AY108" s="17" t="s">
        <v>124</v>
      </c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17" t="s">
        <v>23</v>
      </c>
      <c r="BK108" s="202">
        <f>ROUND(I108*H108,2)</f>
        <v>0</v>
      </c>
      <c r="BL108" s="17" t="s">
        <v>131</v>
      </c>
      <c r="BM108" s="17" t="s">
        <v>163</v>
      </c>
    </row>
    <row r="109" spans="2:65" s="1" customFormat="1" ht="27">
      <c r="B109" s="34"/>
      <c r="C109" s="56"/>
      <c r="D109" s="203" t="s">
        <v>133</v>
      </c>
      <c r="E109" s="56"/>
      <c r="F109" s="204" t="s">
        <v>164</v>
      </c>
      <c r="G109" s="56"/>
      <c r="H109" s="56"/>
      <c r="I109" s="156"/>
      <c r="J109" s="56"/>
      <c r="K109" s="56"/>
      <c r="L109" s="54"/>
      <c r="M109" s="71"/>
      <c r="N109" s="35"/>
      <c r="O109" s="35"/>
      <c r="P109" s="35"/>
      <c r="Q109" s="35"/>
      <c r="R109" s="35"/>
      <c r="S109" s="35"/>
      <c r="T109" s="72"/>
      <c r="AT109" s="17" t="s">
        <v>133</v>
      </c>
      <c r="AU109" s="17" t="s">
        <v>82</v>
      </c>
    </row>
    <row r="110" spans="2:65" s="12" customFormat="1">
      <c r="B110" s="205"/>
      <c r="C110" s="206"/>
      <c r="D110" s="207" t="s">
        <v>135</v>
      </c>
      <c r="E110" s="208" t="s">
        <v>22</v>
      </c>
      <c r="F110" s="209" t="s">
        <v>165</v>
      </c>
      <c r="G110" s="206"/>
      <c r="H110" s="210">
        <v>72</v>
      </c>
      <c r="I110" s="211"/>
      <c r="J110" s="206"/>
      <c r="K110" s="206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135</v>
      </c>
      <c r="AU110" s="216" t="s">
        <v>82</v>
      </c>
      <c r="AV110" s="12" t="s">
        <v>82</v>
      </c>
      <c r="AW110" s="12" t="s">
        <v>38</v>
      </c>
      <c r="AX110" s="12" t="s">
        <v>23</v>
      </c>
      <c r="AY110" s="216" t="s">
        <v>124</v>
      </c>
    </row>
    <row r="111" spans="2:65" s="1" customFormat="1" ht="22.5" customHeight="1">
      <c r="B111" s="34"/>
      <c r="C111" s="191" t="s">
        <v>166</v>
      </c>
      <c r="D111" s="191" t="s">
        <v>126</v>
      </c>
      <c r="E111" s="192" t="s">
        <v>167</v>
      </c>
      <c r="F111" s="193" t="s">
        <v>168</v>
      </c>
      <c r="G111" s="194" t="s">
        <v>169</v>
      </c>
      <c r="H111" s="195">
        <v>8.5</v>
      </c>
      <c r="I111" s="196"/>
      <c r="J111" s="197">
        <f>ROUND(I111*H111,2)</f>
        <v>0</v>
      </c>
      <c r="K111" s="193" t="s">
        <v>130</v>
      </c>
      <c r="L111" s="54"/>
      <c r="M111" s="198" t="s">
        <v>22</v>
      </c>
      <c r="N111" s="199" t="s">
        <v>46</v>
      </c>
      <c r="O111" s="35"/>
      <c r="P111" s="200">
        <f>O111*H111</f>
        <v>0</v>
      </c>
      <c r="Q111" s="200">
        <v>0</v>
      </c>
      <c r="R111" s="200">
        <f>Q111*H111</f>
        <v>0</v>
      </c>
      <c r="S111" s="200">
        <v>0</v>
      </c>
      <c r="T111" s="201">
        <f>S111*H111</f>
        <v>0</v>
      </c>
      <c r="AR111" s="17" t="s">
        <v>131</v>
      </c>
      <c r="AT111" s="17" t="s">
        <v>126</v>
      </c>
      <c r="AU111" s="17" t="s">
        <v>82</v>
      </c>
      <c r="AY111" s="17" t="s">
        <v>124</v>
      </c>
      <c r="BE111" s="202">
        <f>IF(N111="základní",J111,0)</f>
        <v>0</v>
      </c>
      <c r="BF111" s="202">
        <f>IF(N111="snížená",J111,0)</f>
        <v>0</v>
      </c>
      <c r="BG111" s="202">
        <f>IF(N111="zákl. přenesená",J111,0)</f>
        <v>0</v>
      </c>
      <c r="BH111" s="202">
        <f>IF(N111="sníž. přenesená",J111,0)</f>
        <v>0</v>
      </c>
      <c r="BI111" s="202">
        <f>IF(N111="nulová",J111,0)</f>
        <v>0</v>
      </c>
      <c r="BJ111" s="17" t="s">
        <v>23</v>
      </c>
      <c r="BK111" s="202">
        <f>ROUND(I111*H111,2)</f>
        <v>0</v>
      </c>
      <c r="BL111" s="17" t="s">
        <v>131</v>
      </c>
      <c r="BM111" s="17" t="s">
        <v>170</v>
      </c>
    </row>
    <row r="112" spans="2:65" s="1" customFormat="1" ht="27">
      <c r="B112" s="34"/>
      <c r="C112" s="56"/>
      <c r="D112" s="203" t="s">
        <v>133</v>
      </c>
      <c r="E112" s="56"/>
      <c r="F112" s="204" t="s">
        <v>171</v>
      </c>
      <c r="G112" s="56"/>
      <c r="H112" s="56"/>
      <c r="I112" s="156"/>
      <c r="J112" s="56"/>
      <c r="K112" s="56"/>
      <c r="L112" s="54"/>
      <c r="M112" s="71"/>
      <c r="N112" s="35"/>
      <c r="O112" s="35"/>
      <c r="P112" s="35"/>
      <c r="Q112" s="35"/>
      <c r="R112" s="35"/>
      <c r="S112" s="35"/>
      <c r="T112" s="72"/>
      <c r="AT112" s="17" t="s">
        <v>133</v>
      </c>
      <c r="AU112" s="17" t="s">
        <v>82</v>
      </c>
    </row>
    <row r="113" spans="2:65" s="12" customFormat="1">
      <c r="B113" s="205"/>
      <c r="C113" s="206"/>
      <c r="D113" s="207" t="s">
        <v>135</v>
      </c>
      <c r="E113" s="208" t="s">
        <v>22</v>
      </c>
      <c r="F113" s="209" t="s">
        <v>172</v>
      </c>
      <c r="G113" s="206"/>
      <c r="H113" s="210">
        <v>8.5</v>
      </c>
      <c r="I113" s="211"/>
      <c r="J113" s="206"/>
      <c r="K113" s="206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135</v>
      </c>
      <c r="AU113" s="216" t="s">
        <v>82</v>
      </c>
      <c r="AV113" s="12" t="s">
        <v>82</v>
      </c>
      <c r="AW113" s="12" t="s">
        <v>38</v>
      </c>
      <c r="AX113" s="12" t="s">
        <v>23</v>
      </c>
      <c r="AY113" s="216" t="s">
        <v>124</v>
      </c>
    </row>
    <row r="114" spans="2:65" s="1" customFormat="1" ht="22.5" customHeight="1">
      <c r="B114" s="34"/>
      <c r="C114" s="232" t="s">
        <v>173</v>
      </c>
      <c r="D114" s="232" t="s">
        <v>174</v>
      </c>
      <c r="E114" s="233" t="s">
        <v>175</v>
      </c>
      <c r="F114" s="234" t="s">
        <v>176</v>
      </c>
      <c r="G114" s="235" t="s">
        <v>177</v>
      </c>
      <c r="H114" s="236">
        <v>0.26800000000000002</v>
      </c>
      <c r="I114" s="237"/>
      <c r="J114" s="238">
        <f>ROUND(I114*H114,2)</f>
        <v>0</v>
      </c>
      <c r="K114" s="234" t="s">
        <v>130</v>
      </c>
      <c r="L114" s="239"/>
      <c r="M114" s="240" t="s">
        <v>22</v>
      </c>
      <c r="N114" s="241" t="s">
        <v>46</v>
      </c>
      <c r="O114" s="35"/>
      <c r="P114" s="200">
        <f>O114*H114</f>
        <v>0</v>
      </c>
      <c r="Q114" s="200">
        <v>1E-3</v>
      </c>
      <c r="R114" s="200">
        <f>Q114*H114</f>
        <v>2.6800000000000001E-4</v>
      </c>
      <c r="S114" s="200">
        <v>0</v>
      </c>
      <c r="T114" s="201">
        <f>S114*H114</f>
        <v>0</v>
      </c>
      <c r="AR114" s="17" t="s">
        <v>173</v>
      </c>
      <c r="AT114" s="17" t="s">
        <v>174</v>
      </c>
      <c r="AU114" s="17" t="s">
        <v>82</v>
      </c>
      <c r="AY114" s="17" t="s">
        <v>124</v>
      </c>
      <c r="BE114" s="202">
        <f>IF(N114="základní",J114,0)</f>
        <v>0</v>
      </c>
      <c r="BF114" s="202">
        <f>IF(N114="snížená",J114,0)</f>
        <v>0</v>
      </c>
      <c r="BG114" s="202">
        <f>IF(N114="zákl. přenesená",J114,0)</f>
        <v>0</v>
      </c>
      <c r="BH114" s="202">
        <f>IF(N114="sníž. přenesená",J114,0)</f>
        <v>0</v>
      </c>
      <c r="BI114" s="202">
        <f>IF(N114="nulová",J114,0)</f>
        <v>0</v>
      </c>
      <c r="BJ114" s="17" t="s">
        <v>23</v>
      </c>
      <c r="BK114" s="202">
        <f>ROUND(I114*H114,2)</f>
        <v>0</v>
      </c>
      <c r="BL114" s="17" t="s">
        <v>131</v>
      </c>
      <c r="BM114" s="17" t="s">
        <v>178</v>
      </c>
    </row>
    <row r="115" spans="2:65" s="1" customFormat="1">
      <c r="B115" s="34"/>
      <c r="C115" s="56"/>
      <c r="D115" s="203" t="s">
        <v>133</v>
      </c>
      <c r="E115" s="56"/>
      <c r="F115" s="204" t="s">
        <v>179</v>
      </c>
      <c r="G115" s="56"/>
      <c r="H115" s="56"/>
      <c r="I115" s="156"/>
      <c r="J115" s="56"/>
      <c r="K115" s="56"/>
      <c r="L115" s="54"/>
      <c r="M115" s="71"/>
      <c r="N115" s="35"/>
      <c r="O115" s="35"/>
      <c r="P115" s="35"/>
      <c r="Q115" s="35"/>
      <c r="R115" s="35"/>
      <c r="S115" s="35"/>
      <c r="T115" s="72"/>
      <c r="AT115" s="17" t="s">
        <v>133</v>
      </c>
      <c r="AU115" s="17" t="s">
        <v>82</v>
      </c>
    </row>
    <row r="116" spans="2:65" s="12" customFormat="1">
      <c r="B116" s="205"/>
      <c r="C116" s="206"/>
      <c r="D116" s="207" t="s">
        <v>135</v>
      </c>
      <c r="E116" s="206"/>
      <c r="F116" s="209" t="s">
        <v>180</v>
      </c>
      <c r="G116" s="206"/>
      <c r="H116" s="210">
        <v>0.26800000000000002</v>
      </c>
      <c r="I116" s="211"/>
      <c r="J116" s="206"/>
      <c r="K116" s="206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135</v>
      </c>
      <c r="AU116" s="216" t="s">
        <v>82</v>
      </c>
      <c r="AV116" s="12" t="s">
        <v>82</v>
      </c>
      <c r="AW116" s="12" t="s">
        <v>4</v>
      </c>
      <c r="AX116" s="12" t="s">
        <v>23</v>
      </c>
      <c r="AY116" s="216" t="s">
        <v>124</v>
      </c>
    </row>
    <row r="117" spans="2:65" s="1" customFormat="1" ht="22.5" customHeight="1">
      <c r="B117" s="34"/>
      <c r="C117" s="191" t="s">
        <v>181</v>
      </c>
      <c r="D117" s="191" t="s">
        <v>126</v>
      </c>
      <c r="E117" s="192" t="s">
        <v>182</v>
      </c>
      <c r="F117" s="193" t="s">
        <v>183</v>
      </c>
      <c r="G117" s="194" t="s">
        <v>169</v>
      </c>
      <c r="H117" s="195">
        <v>8.5</v>
      </c>
      <c r="I117" s="196"/>
      <c r="J117" s="197">
        <f>ROUND(I117*H117,2)</f>
        <v>0</v>
      </c>
      <c r="K117" s="193" t="s">
        <v>130</v>
      </c>
      <c r="L117" s="54"/>
      <c r="M117" s="198" t="s">
        <v>22</v>
      </c>
      <c r="N117" s="199" t="s">
        <v>46</v>
      </c>
      <c r="O117" s="35"/>
      <c r="P117" s="200">
        <f>O117*H117</f>
        <v>0</v>
      </c>
      <c r="Q117" s="200">
        <v>0</v>
      </c>
      <c r="R117" s="200">
        <f>Q117*H117</f>
        <v>0</v>
      </c>
      <c r="S117" s="200">
        <v>0</v>
      </c>
      <c r="T117" s="201">
        <f>S117*H117</f>
        <v>0</v>
      </c>
      <c r="AR117" s="17" t="s">
        <v>131</v>
      </c>
      <c r="AT117" s="17" t="s">
        <v>126</v>
      </c>
      <c r="AU117" s="17" t="s">
        <v>82</v>
      </c>
      <c r="AY117" s="17" t="s">
        <v>124</v>
      </c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17" t="s">
        <v>23</v>
      </c>
      <c r="BK117" s="202">
        <f>ROUND(I117*H117,2)</f>
        <v>0</v>
      </c>
      <c r="BL117" s="17" t="s">
        <v>131</v>
      </c>
      <c r="BM117" s="17" t="s">
        <v>184</v>
      </c>
    </row>
    <row r="118" spans="2:65" s="1" customFormat="1" ht="27">
      <c r="B118" s="34"/>
      <c r="C118" s="56"/>
      <c r="D118" s="203" t="s">
        <v>133</v>
      </c>
      <c r="E118" s="56"/>
      <c r="F118" s="204" t="s">
        <v>185</v>
      </c>
      <c r="G118" s="56"/>
      <c r="H118" s="56"/>
      <c r="I118" s="156"/>
      <c r="J118" s="56"/>
      <c r="K118" s="56"/>
      <c r="L118" s="54"/>
      <c r="M118" s="71"/>
      <c r="N118" s="35"/>
      <c r="O118" s="35"/>
      <c r="P118" s="35"/>
      <c r="Q118" s="35"/>
      <c r="R118" s="35"/>
      <c r="S118" s="35"/>
      <c r="T118" s="72"/>
      <c r="AT118" s="17" t="s">
        <v>133</v>
      </c>
      <c r="AU118" s="17" t="s">
        <v>82</v>
      </c>
    </row>
    <row r="119" spans="2:65" s="11" customFormat="1" ht="29.85" customHeight="1">
      <c r="B119" s="174"/>
      <c r="C119" s="175"/>
      <c r="D119" s="188" t="s">
        <v>74</v>
      </c>
      <c r="E119" s="189" t="s">
        <v>82</v>
      </c>
      <c r="F119" s="189" t="s">
        <v>186</v>
      </c>
      <c r="G119" s="175"/>
      <c r="H119" s="175"/>
      <c r="I119" s="178"/>
      <c r="J119" s="190">
        <f>BK119</f>
        <v>0</v>
      </c>
      <c r="K119" s="175"/>
      <c r="L119" s="180"/>
      <c r="M119" s="181"/>
      <c r="N119" s="182"/>
      <c r="O119" s="182"/>
      <c r="P119" s="183">
        <f>SUM(P120:P128)</f>
        <v>0</v>
      </c>
      <c r="Q119" s="182"/>
      <c r="R119" s="183">
        <f>SUM(R120:R128)</f>
        <v>25.1016787968864</v>
      </c>
      <c r="S119" s="182"/>
      <c r="T119" s="184">
        <f>SUM(T120:T128)</f>
        <v>0</v>
      </c>
      <c r="AR119" s="185" t="s">
        <v>23</v>
      </c>
      <c r="AT119" s="186" t="s">
        <v>74</v>
      </c>
      <c r="AU119" s="186" t="s">
        <v>23</v>
      </c>
      <c r="AY119" s="185" t="s">
        <v>124</v>
      </c>
      <c r="BK119" s="187">
        <f>SUM(BK120:BK128)</f>
        <v>0</v>
      </c>
    </row>
    <row r="120" spans="2:65" s="1" customFormat="1" ht="22.5" customHeight="1">
      <c r="B120" s="34"/>
      <c r="C120" s="191" t="s">
        <v>28</v>
      </c>
      <c r="D120" s="191" t="s">
        <v>126</v>
      </c>
      <c r="E120" s="192" t="s">
        <v>187</v>
      </c>
      <c r="F120" s="193" t="s">
        <v>188</v>
      </c>
      <c r="G120" s="194" t="s">
        <v>189</v>
      </c>
      <c r="H120" s="195">
        <v>0.48199999999999998</v>
      </c>
      <c r="I120" s="196"/>
      <c r="J120" s="197">
        <f>ROUND(I120*H120,2)</f>
        <v>0</v>
      </c>
      <c r="K120" s="193" t="s">
        <v>130</v>
      </c>
      <c r="L120" s="54"/>
      <c r="M120" s="198" t="s">
        <v>22</v>
      </c>
      <c r="N120" s="199" t="s">
        <v>46</v>
      </c>
      <c r="O120" s="35"/>
      <c r="P120" s="200">
        <f>O120*H120</f>
        <v>0</v>
      </c>
      <c r="Q120" s="200">
        <v>1.0530555952</v>
      </c>
      <c r="R120" s="200">
        <f>Q120*H120</f>
        <v>0.5075727968864</v>
      </c>
      <c r="S120" s="200">
        <v>0</v>
      </c>
      <c r="T120" s="201">
        <f>S120*H120</f>
        <v>0</v>
      </c>
      <c r="AR120" s="17" t="s">
        <v>131</v>
      </c>
      <c r="AT120" s="17" t="s">
        <v>126</v>
      </c>
      <c r="AU120" s="17" t="s">
        <v>82</v>
      </c>
      <c r="AY120" s="17" t="s">
        <v>124</v>
      </c>
      <c r="BE120" s="202">
        <f>IF(N120="základní",J120,0)</f>
        <v>0</v>
      </c>
      <c r="BF120" s="202">
        <f>IF(N120="snížená",J120,0)</f>
        <v>0</v>
      </c>
      <c r="BG120" s="202">
        <f>IF(N120="zákl. přenesená",J120,0)</f>
        <v>0</v>
      </c>
      <c r="BH120" s="202">
        <f>IF(N120="sníž. přenesená",J120,0)</f>
        <v>0</v>
      </c>
      <c r="BI120" s="202">
        <f>IF(N120="nulová",J120,0)</f>
        <v>0</v>
      </c>
      <c r="BJ120" s="17" t="s">
        <v>23</v>
      </c>
      <c r="BK120" s="202">
        <f>ROUND(I120*H120,2)</f>
        <v>0</v>
      </c>
      <c r="BL120" s="17" t="s">
        <v>131</v>
      </c>
      <c r="BM120" s="17" t="s">
        <v>190</v>
      </c>
    </row>
    <row r="121" spans="2:65" s="1" customFormat="1">
      <c r="B121" s="34"/>
      <c r="C121" s="56"/>
      <c r="D121" s="203" t="s">
        <v>133</v>
      </c>
      <c r="E121" s="56"/>
      <c r="F121" s="204" t="s">
        <v>191</v>
      </c>
      <c r="G121" s="56"/>
      <c r="H121" s="56"/>
      <c r="I121" s="156"/>
      <c r="J121" s="56"/>
      <c r="K121" s="56"/>
      <c r="L121" s="54"/>
      <c r="M121" s="71"/>
      <c r="N121" s="35"/>
      <c r="O121" s="35"/>
      <c r="P121" s="35"/>
      <c r="Q121" s="35"/>
      <c r="R121" s="35"/>
      <c r="S121" s="35"/>
      <c r="T121" s="72"/>
      <c r="AT121" s="17" t="s">
        <v>133</v>
      </c>
      <c r="AU121" s="17" t="s">
        <v>82</v>
      </c>
    </row>
    <row r="122" spans="2:65" s="12" customFormat="1">
      <c r="B122" s="205"/>
      <c r="C122" s="206"/>
      <c r="D122" s="207" t="s">
        <v>135</v>
      </c>
      <c r="E122" s="208" t="s">
        <v>22</v>
      </c>
      <c r="F122" s="209" t="s">
        <v>192</v>
      </c>
      <c r="G122" s="206"/>
      <c r="H122" s="210">
        <v>0.48199999999999998</v>
      </c>
      <c r="I122" s="211"/>
      <c r="J122" s="206"/>
      <c r="K122" s="206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135</v>
      </c>
      <c r="AU122" s="216" t="s">
        <v>82</v>
      </c>
      <c r="AV122" s="12" t="s">
        <v>82</v>
      </c>
      <c r="AW122" s="12" t="s">
        <v>38</v>
      </c>
      <c r="AX122" s="12" t="s">
        <v>23</v>
      </c>
      <c r="AY122" s="216" t="s">
        <v>124</v>
      </c>
    </row>
    <row r="123" spans="2:65" s="1" customFormat="1" ht="22.5" customHeight="1">
      <c r="B123" s="34"/>
      <c r="C123" s="191" t="s">
        <v>193</v>
      </c>
      <c r="D123" s="191" t="s">
        <v>126</v>
      </c>
      <c r="E123" s="192" t="s">
        <v>194</v>
      </c>
      <c r="F123" s="193" t="s">
        <v>195</v>
      </c>
      <c r="G123" s="194" t="s">
        <v>129</v>
      </c>
      <c r="H123" s="195">
        <v>2.5</v>
      </c>
      <c r="I123" s="196"/>
      <c r="J123" s="197">
        <f>ROUND(I123*H123,2)</f>
        <v>0</v>
      </c>
      <c r="K123" s="193" t="s">
        <v>130</v>
      </c>
      <c r="L123" s="54"/>
      <c r="M123" s="198" t="s">
        <v>22</v>
      </c>
      <c r="N123" s="199" t="s">
        <v>46</v>
      </c>
      <c r="O123" s="35"/>
      <c r="P123" s="200">
        <f>O123*H123</f>
        <v>0</v>
      </c>
      <c r="Q123" s="200">
        <v>2.2563399999999998</v>
      </c>
      <c r="R123" s="200">
        <f>Q123*H123</f>
        <v>5.6408499999999995</v>
      </c>
      <c r="S123" s="200">
        <v>0</v>
      </c>
      <c r="T123" s="201">
        <f>S123*H123</f>
        <v>0</v>
      </c>
      <c r="AR123" s="17" t="s">
        <v>131</v>
      </c>
      <c r="AT123" s="17" t="s">
        <v>126</v>
      </c>
      <c r="AU123" s="17" t="s">
        <v>82</v>
      </c>
      <c r="AY123" s="17" t="s">
        <v>124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17" t="s">
        <v>23</v>
      </c>
      <c r="BK123" s="202">
        <f>ROUND(I123*H123,2)</f>
        <v>0</v>
      </c>
      <c r="BL123" s="17" t="s">
        <v>131</v>
      </c>
      <c r="BM123" s="17" t="s">
        <v>196</v>
      </c>
    </row>
    <row r="124" spans="2:65" s="1" customFormat="1">
      <c r="B124" s="34"/>
      <c r="C124" s="56"/>
      <c r="D124" s="203" t="s">
        <v>133</v>
      </c>
      <c r="E124" s="56"/>
      <c r="F124" s="204" t="s">
        <v>197</v>
      </c>
      <c r="G124" s="56"/>
      <c r="H124" s="56"/>
      <c r="I124" s="156"/>
      <c r="J124" s="56"/>
      <c r="K124" s="56"/>
      <c r="L124" s="54"/>
      <c r="M124" s="71"/>
      <c r="N124" s="35"/>
      <c r="O124" s="35"/>
      <c r="P124" s="35"/>
      <c r="Q124" s="35"/>
      <c r="R124" s="35"/>
      <c r="S124" s="35"/>
      <c r="T124" s="72"/>
      <c r="AT124" s="17" t="s">
        <v>133</v>
      </c>
      <c r="AU124" s="17" t="s">
        <v>82</v>
      </c>
    </row>
    <row r="125" spans="2:65" s="12" customFormat="1">
      <c r="B125" s="205"/>
      <c r="C125" s="206"/>
      <c r="D125" s="207" t="s">
        <v>135</v>
      </c>
      <c r="E125" s="208" t="s">
        <v>22</v>
      </c>
      <c r="F125" s="209" t="s">
        <v>198</v>
      </c>
      <c r="G125" s="206"/>
      <c r="H125" s="210">
        <v>2.5</v>
      </c>
      <c r="I125" s="211"/>
      <c r="J125" s="206"/>
      <c r="K125" s="206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135</v>
      </c>
      <c r="AU125" s="216" t="s">
        <v>82</v>
      </c>
      <c r="AV125" s="12" t="s">
        <v>82</v>
      </c>
      <c r="AW125" s="12" t="s">
        <v>38</v>
      </c>
      <c r="AX125" s="12" t="s">
        <v>75</v>
      </c>
      <c r="AY125" s="216" t="s">
        <v>124</v>
      </c>
    </row>
    <row r="126" spans="2:65" s="1" customFormat="1" ht="22.5" customHeight="1">
      <c r="B126" s="34"/>
      <c r="C126" s="191" t="s">
        <v>199</v>
      </c>
      <c r="D126" s="191" t="s">
        <v>126</v>
      </c>
      <c r="E126" s="192" t="s">
        <v>200</v>
      </c>
      <c r="F126" s="193" t="s">
        <v>201</v>
      </c>
      <c r="G126" s="194" t="s">
        <v>129</v>
      </c>
      <c r="H126" s="195">
        <v>8.4</v>
      </c>
      <c r="I126" s="196"/>
      <c r="J126" s="197">
        <f>ROUND(I126*H126,2)</f>
        <v>0</v>
      </c>
      <c r="K126" s="193" t="s">
        <v>130</v>
      </c>
      <c r="L126" s="54"/>
      <c r="M126" s="198" t="s">
        <v>22</v>
      </c>
      <c r="N126" s="199" t="s">
        <v>46</v>
      </c>
      <c r="O126" s="35"/>
      <c r="P126" s="200">
        <f>O126*H126</f>
        <v>0</v>
      </c>
      <c r="Q126" s="200">
        <v>2.2563399999999998</v>
      </c>
      <c r="R126" s="200">
        <f>Q126*H126</f>
        <v>18.953256</v>
      </c>
      <c r="S126" s="200">
        <v>0</v>
      </c>
      <c r="T126" s="201">
        <f>S126*H126</f>
        <v>0</v>
      </c>
      <c r="AR126" s="17" t="s">
        <v>131</v>
      </c>
      <c r="AT126" s="17" t="s">
        <v>126</v>
      </c>
      <c r="AU126" s="17" t="s">
        <v>82</v>
      </c>
      <c r="AY126" s="17" t="s">
        <v>124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17" t="s">
        <v>23</v>
      </c>
      <c r="BK126" s="202">
        <f>ROUND(I126*H126,2)</f>
        <v>0</v>
      </c>
      <c r="BL126" s="17" t="s">
        <v>131</v>
      </c>
      <c r="BM126" s="17" t="s">
        <v>202</v>
      </c>
    </row>
    <row r="127" spans="2:65" s="1" customFormat="1">
      <c r="B127" s="34"/>
      <c r="C127" s="56"/>
      <c r="D127" s="203" t="s">
        <v>133</v>
      </c>
      <c r="E127" s="56"/>
      <c r="F127" s="204" t="s">
        <v>203</v>
      </c>
      <c r="G127" s="56"/>
      <c r="H127" s="56"/>
      <c r="I127" s="156"/>
      <c r="J127" s="56"/>
      <c r="K127" s="56"/>
      <c r="L127" s="54"/>
      <c r="M127" s="71"/>
      <c r="N127" s="35"/>
      <c r="O127" s="35"/>
      <c r="P127" s="35"/>
      <c r="Q127" s="35"/>
      <c r="R127" s="35"/>
      <c r="S127" s="35"/>
      <c r="T127" s="72"/>
      <c r="AT127" s="17" t="s">
        <v>133</v>
      </c>
      <c r="AU127" s="17" t="s">
        <v>82</v>
      </c>
    </row>
    <row r="128" spans="2:65" s="12" customFormat="1">
      <c r="B128" s="205"/>
      <c r="C128" s="206"/>
      <c r="D128" s="203" t="s">
        <v>135</v>
      </c>
      <c r="E128" s="217" t="s">
        <v>22</v>
      </c>
      <c r="F128" s="218" t="s">
        <v>204</v>
      </c>
      <c r="G128" s="206"/>
      <c r="H128" s="219">
        <v>8.4</v>
      </c>
      <c r="I128" s="211"/>
      <c r="J128" s="206"/>
      <c r="K128" s="206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135</v>
      </c>
      <c r="AU128" s="216" t="s">
        <v>82</v>
      </c>
      <c r="AV128" s="12" t="s">
        <v>82</v>
      </c>
      <c r="AW128" s="12" t="s">
        <v>38</v>
      </c>
      <c r="AX128" s="12" t="s">
        <v>23</v>
      </c>
      <c r="AY128" s="216" t="s">
        <v>124</v>
      </c>
    </row>
    <row r="129" spans="2:65" s="11" customFormat="1" ht="29.85" customHeight="1">
      <c r="B129" s="174"/>
      <c r="C129" s="175"/>
      <c r="D129" s="188" t="s">
        <v>74</v>
      </c>
      <c r="E129" s="189" t="s">
        <v>131</v>
      </c>
      <c r="F129" s="189" t="s">
        <v>205</v>
      </c>
      <c r="G129" s="175"/>
      <c r="H129" s="175"/>
      <c r="I129" s="178"/>
      <c r="J129" s="190">
        <f>BK129</f>
        <v>0</v>
      </c>
      <c r="K129" s="175"/>
      <c r="L129" s="180"/>
      <c r="M129" s="181"/>
      <c r="N129" s="182"/>
      <c r="O129" s="182"/>
      <c r="P129" s="183">
        <f>SUM(P130:P135)</f>
        <v>0</v>
      </c>
      <c r="Q129" s="182"/>
      <c r="R129" s="183">
        <f>SUM(R130:R135)</f>
        <v>9.3225599999999993</v>
      </c>
      <c r="S129" s="182"/>
      <c r="T129" s="184">
        <f>SUM(T130:T135)</f>
        <v>0</v>
      </c>
      <c r="AR129" s="185" t="s">
        <v>23</v>
      </c>
      <c r="AT129" s="186" t="s">
        <v>74</v>
      </c>
      <c r="AU129" s="186" t="s">
        <v>23</v>
      </c>
      <c r="AY129" s="185" t="s">
        <v>124</v>
      </c>
      <c r="BK129" s="187">
        <f>SUM(BK130:BK135)</f>
        <v>0</v>
      </c>
    </row>
    <row r="130" spans="2:65" s="1" customFormat="1" ht="22.5" customHeight="1">
      <c r="B130" s="34"/>
      <c r="C130" s="191" t="s">
        <v>206</v>
      </c>
      <c r="D130" s="191" t="s">
        <v>126</v>
      </c>
      <c r="E130" s="192" t="s">
        <v>207</v>
      </c>
      <c r="F130" s="193" t="s">
        <v>208</v>
      </c>
      <c r="G130" s="194" t="s">
        <v>129</v>
      </c>
      <c r="H130" s="195">
        <v>1</v>
      </c>
      <c r="I130" s="196"/>
      <c r="J130" s="197">
        <f>ROUND(I130*H130,2)</f>
        <v>0</v>
      </c>
      <c r="K130" s="193" t="s">
        <v>130</v>
      </c>
      <c r="L130" s="54"/>
      <c r="M130" s="198" t="s">
        <v>22</v>
      </c>
      <c r="N130" s="199" t="s">
        <v>46</v>
      </c>
      <c r="O130" s="35"/>
      <c r="P130" s="200">
        <f>O130*H130</f>
        <v>0</v>
      </c>
      <c r="Q130" s="200">
        <v>2.13408</v>
      </c>
      <c r="R130" s="200">
        <f>Q130*H130</f>
        <v>2.13408</v>
      </c>
      <c r="S130" s="200">
        <v>0</v>
      </c>
      <c r="T130" s="201">
        <f>S130*H130</f>
        <v>0</v>
      </c>
      <c r="AR130" s="17" t="s">
        <v>131</v>
      </c>
      <c r="AT130" s="17" t="s">
        <v>126</v>
      </c>
      <c r="AU130" s="17" t="s">
        <v>82</v>
      </c>
      <c r="AY130" s="17" t="s">
        <v>124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17" t="s">
        <v>23</v>
      </c>
      <c r="BK130" s="202">
        <f>ROUND(I130*H130,2)</f>
        <v>0</v>
      </c>
      <c r="BL130" s="17" t="s">
        <v>131</v>
      </c>
      <c r="BM130" s="17" t="s">
        <v>209</v>
      </c>
    </row>
    <row r="131" spans="2:65" s="1" customFormat="1" ht="27">
      <c r="B131" s="34"/>
      <c r="C131" s="56"/>
      <c r="D131" s="203" t="s">
        <v>133</v>
      </c>
      <c r="E131" s="56"/>
      <c r="F131" s="204" t="s">
        <v>210</v>
      </c>
      <c r="G131" s="56"/>
      <c r="H131" s="56"/>
      <c r="I131" s="156"/>
      <c r="J131" s="56"/>
      <c r="K131" s="56"/>
      <c r="L131" s="54"/>
      <c r="M131" s="71"/>
      <c r="N131" s="35"/>
      <c r="O131" s="35"/>
      <c r="P131" s="35"/>
      <c r="Q131" s="35"/>
      <c r="R131" s="35"/>
      <c r="S131" s="35"/>
      <c r="T131" s="72"/>
      <c r="AT131" s="17" t="s">
        <v>133</v>
      </c>
      <c r="AU131" s="17" t="s">
        <v>82</v>
      </c>
    </row>
    <row r="132" spans="2:65" s="12" customFormat="1">
      <c r="B132" s="205"/>
      <c r="C132" s="206"/>
      <c r="D132" s="207" t="s">
        <v>135</v>
      </c>
      <c r="E132" s="208" t="s">
        <v>22</v>
      </c>
      <c r="F132" s="209" t="s">
        <v>211</v>
      </c>
      <c r="G132" s="206"/>
      <c r="H132" s="210">
        <v>1</v>
      </c>
      <c r="I132" s="211"/>
      <c r="J132" s="206"/>
      <c r="K132" s="206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135</v>
      </c>
      <c r="AU132" s="216" t="s">
        <v>82</v>
      </c>
      <c r="AV132" s="12" t="s">
        <v>82</v>
      </c>
      <c r="AW132" s="12" t="s">
        <v>38</v>
      </c>
      <c r="AX132" s="12" t="s">
        <v>23</v>
      </c>
      <c r="AY132" s="216" t="s">
        <v>124</v>
      </c>
    </row>
    <row r="133" spans="2:65" s="1" customFormat="1" ht="22.5" customHeight="1">
      <c r="B133" s="34"/>
      <c r="C133" s="191" t="s">
        <v>212</v>
      </c>
      <c r="D133" s="191" t="s">
        <v>126</v>
      </c>
      <c r="E133" s="192" t="s">
        <v>213</v>
      </c>
      <c r="F133" s="193" t="s">
        <v>214</v>
      </c>
      <c r="G133" s="194" t="s">
        <v>129</v>
      </c>
      <c r="H133" s="195">
        <v>3.6</v>
      </c>
      <c r="I133" s="196"/>
      <c r="J133" s="197">
        <f>ROUND(I133*H133,2)</f>
        <v>0</v>
      </c>
      <c r="K133" s="193" t="s">
        <v>130</v>
      </c>
      <c r="L133" s="54"/>
      <c r="M133" s="198" t="s">
        <v>22</v>
      </c>
      <c r="N133" s="199" t="s">
        <v>46</v>
      </c>
      <c r="O133" s="35"/>
      <c r="P133" s="200">
        <f>O133*H133</f>
        <v>0</v>
      </c>
      <c r="Q133" s="200">
        <v>1.9967999999999999</v>
      </c>
      <c r="R133" s="200">
        <f>Q133*H133</f>
        <v>7.1884800000000002</v>
      </c>
      <c r="S133" s="200">
        <v>0</v>
      </c>
      <c r="T133" s="201">
        <f>S133*H133</f>
        <v>0</v>
      </c>
      <c r="AR133" s="17" t="s">
        <v>131</v>
      </c>
      <c r="AT133" s="17" t="s">
        <v>126</v>
      </c>
      <c r="AU133" s="17" t="s">
        <v>82</v>
      </c>
      <c r="AY133" s="17" t="s">
        <v>124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17" t="s">
        <v>23</v>
      </c>
      <c r="BK133" s="202">
        <f>ROUND(I133*H133,2)</f>
        <v>0</v>
      </c>
      <c r="BL133" s="17" t="s">
        <v>131</v>
      </c>
      <c r="BM133" s="17" t="s">
        <v>215</v>
      </c>
    </row>
    <row r="134" spans="2:65" s="1" customFormat="1" ht="27">
      <c r="B134" s="34"/>
      <c r="C134" s="56"/>
      <c r="D134" s="203" t="s">
        <v>133</v>
      </c>
      <c r="E134" s="56"/>
      <c r="F134" s="204" t="s">
        <v>216</v>
      </c>
      <c r="G134" s="56"/>
      <c r="H134" s="56"/>
      <c r="I134" s="156"/>
      <c r="J134" s="56"/>
      <c r="K134" s="56"/>
      <c r="L134" s="54"/>
      <c r="M134" s="71"/>
      <c r="N134" s="35"/>
      <c r="O134" s="35"/>
      <c r="P134" s="35"/>
      <c r="Q134" s="35"/>
      <c r="R134" s="35"/>
      <c r="S134" s="35"/>
      <c r="T134" s="72"/>
      <c r="AT134" s="17" t="s">
        <v>133</v>
      </c>
      <c r="AU134" s="17" t="s">
        <v>82</v>
      </c>
    </row>
    <row r="135" spans="2:65" s="12" customFormat="1">
      <c r="B135" s="205"/>
      <c r="C135" s="206"/>
      <c r="D135" s="203" t="s">
        <v>135</v>
      </c>
      <c r="E135" s="217" t="s">
        <v>22</v>
      </c>
      <c r="F135" s="218" t="s">
        <v>217</v>
      </c>
      <c r="G135" s="206"/>
      <c r="H135" s="219">
        <v>3.6</v>
      </c>
      <c r="I135" s="211"/>
      <c r="J135" s="206"/>
      <c r="K135" s="206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135</v>
      </c>
      <c r="AU135" s="216" t="s">
        <v>82</v>
      </c>
      <c r="AV135" s="12" t="s">
        <v>82</v>
      </c>
      <c r="AW135" s="12" t="s">
        <v>38</v>
      </c>
      <c r="AX135" s="12" t="s">
        <v>75</v>
      </c>
      <c r="AY135" s="216" t="s">
        <v>124</v>
      </c>
    </row>
    <row r="136" spans="2:65" s="11" customFormat="1" ht="29.85" customHeight="1">
      <c r="B136" s="174"/>
      <c r="C136" s="175"/>
      <c r="D136" s="188" t="s">
        <v>74</v>
      </c>
      <c r="E136" s="189" t="s">
        <v>173</v>
      </c>
      <c r="F136" s="189" t="s">
        <v>218</v>
      </c>
      <c r="G136" s="175"/>
      <c r="H136" s="175"/>
      <c r="I136" s="178"/>
      <c r="J136" s="190">
        <f>BK136</f>
        <v>0</v>
      </c>
      <c r="K136" s="175"/>
      <c r="L136" s="180"/>
      <c r="M136" s="181"/>
      <c r="N136" s="182"/>
      <c r="O136" s="182"/>
      <c r="P136" s="183">
        <f>SUM(P137:P138)</f>
        <v>0</v>
      </c>
      <c r="Q136" s="182"/>
      <c r="R136" s="183">
        <f>SUM(R137:R138)</f>
        <v>0</v>
      </c>
      <c r="S136" s="182"/>
      <c r="T136" s="184">
        <f>SUM(T137:T138)</f>
        <v>0</v>
      </c>
      <c r="AR136" s="185" t="s">
        <v>23</v>
      </c>
      <c r="AT136" s="186" t="s">
        <v>74</v>
      </c>
      <c r="AU136" s="186" t="s">
        <v>23</v>
      </c>
      <c r="AY136" s="185" t="s">
        <v>124</v>
      </c>
      <c r="BK136" s="187">
        <f>SUM(BK137:BK138)</f>
        <v>0</v>
      </c>
    </row>
    <row r="137" spans="2:65" s="1" customFormat="1" ht="22.5" customHeight="1">
      <c r="B137" s="34"/>
      <c r="C137" s="191" t="s">
        <v>8</v>
      </c>
      <c r="D137" s="191" t="s">
        <v>126</v>
      </c>
      <c r="E137" s="192" t="s">
        <v>219</v>
      </c>
      <c r="F137" s="193" t="s">
        <v>220</v>
      </c>
      <c r="G137" s="194" t="s">
        <v>221</v>
      </c>
      <c r="H137" s="195">
        <v>2</v>
      </c>
      <c r="I137" s="196"/>
      <c r="J137" s="197">
        <f>ROUND(I137*H137,2)</f>
        <v>0</v>
      </c>
      <c r="K137" s="193" t="s">
        <v>22</v>
      </c>
      <c r="L137" s="54"/>
      <c r="M137" s="198" t="s">
        <v>22</v>
      </c>
      <c r="N137" s="199" t="s">
        <v>46</v>
      </c>
      <c r="O137" s="35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AR137" s="17" t="s">
        <v>131</v>
      </c>
      <c r="AT137" s="17" t="s">
        <v>126</v>
      </c>
      <c r="AU137" s="17" t="s">
        <v>82</v>
      </c>
      <c r="AY137" s="17" t="s">
        <v>124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17" t="s">
        <v>23</v>
      </c>
      <c r="BK137" s="202">
        <f>ROUND(I137*H137,2)</f>
        <v>0</v>
      </c>
      <c r="BL137" s="17" t="s">
        <v>131</v>
      </c>
      <c r="BM137" s="17" t="s">
        <v>222</v>
      </c>
    </row>
    <row r="138" spans="2:65" s="1" customFormat="1" ht="27">
      <c r="B138" s="34"/>
      <c r="C138" s="56"/>
      <c r="D138" s="203" t="s">
        <v>133</v>
      </c>
      <c r="E138" s="56"/>
      <c r="F138" s="204" t="s">
        <v>223</v>
      </c>
      <c r="G138" s="56"/>
      <c r="H138" s="56"/>
      <c r="I138" s="156"/>
      <c r="J138" s="56"/>
      <c r="K138" s="56"/>
      <c r="L138" s="54"/>
      <c r="M138" s="71"/>
      <c r="N138" s="35"/>
      <c r="O138" s="35"/>
      <c r="P138" s="35"/>
      <c r="Q138" s="35"/>
      <c r="R138" s="35"/>
      <c r="S138" s="35"/>
      <c r="T138" s="72"/>
      <c r="AT138" s="17" t="s">
        <v>133</v>
      </c>
      <c r="AU138" s="17" t="s">
        <v>82</v>
      </c>
    </row>
    <row r="139" spans="2:65" s="11" customFormat="1" ht="29.85" customHeight="1">
      <c r="B139" s="174"/>
      <c r="C139" s="175"/>
      <c r="D139" s="188" t="s">
        <v>74</v>
      </c>
      <c r="E139" s="189" t="s">
        <v>181</v>
      </c>
      <c r="F139" s="189" t="s">
        <v>224</v>
      </c>
      <c r="G139" s="175"/>
      <c r="H139" s="175"/>
      <c r="I139" s="178"/>
      <c r="J139" s="190">
        <f>BK139</f>
        <v>0</v>
      </c>
      <c r="K139" s="175"/>
      <c r="L139" s="180"/>
      <c r="M139" s="181"/>
      <c r="N139" s="182"/>
      <c r="O139" s="182"/>
      <c r="P139" s="183">
        <f>SUM(P140:P148)</f>
        <v>0</v>
      </c>
      <c r="Q139" s="182"/>
      <c r="R139" s="183">
        <f>SUM(R140:R148)</f>
        <v>38.670938000000007</v>
      </c>
      <c r="S139" s="182"/>
      <c r="T139" s="184">
        <f>SUM(T140:T148)</f>
        <v>28.770000000000003</v>
      </c>
      <c r="AR139" s="185" t="s">
        <v>23</v>
      </c>
      <c r="AT139" s="186" t="s">
        <v>74</v>
      </c>
      <c r="AU139" s="186" t="s">
        <v>23</v>
      </c>
      <c r="AY139" s="185" t="s">
        <v>124</v>
      </c>
      <c r="BK139" s="187">
        <f>SUM(BK140:BK148)</f>
        <v>0</v>
      </c>
    </row>
    <row r="140" spans="2:65" s="1" customFormat="1" ht="22.5" customHeight="1">
      <c r="B140" s="34"/>
      <c r="C140" s="191" t="s">
        <v>225</v>
      </c>
      <c r="D140" s="191" t="s">
        <v>126</v>
      </c>
      <c r="E140" s="192" t="s">
        <v>226</v>
      </c>
      <c r="F140" s="193" t="s">
        <v>227</v>
      </c>
      <c r="G140" s="194" t="s">
        <v>228</v>
      </c>
      <c r="H140" s="195">
        <v>20</v>
      </c>
      <c r="I140" s="196"/>
      <c r="J140" s="197">
        <f>ROUND(I140*H140,2)</f>
        <v>0</v>
      </c>
      <c r="K140" s="193" t="s">
        <v>130</v>
      </c>
      <c r="L140" s="54"/>
      <c r="M140" s="198" t="s">
        <v>22</v>
      </c>
      <c r="N140" s="199" t="s">
        <v>46</v>
      </c>
      <c r="O140" s="35"/>
      <c r="P140" s="200">
        <f>O140*H140</f>
        <v>0</v>
      </c>
      <c r="Q140" s="200">
        <v>0.88534690000000005</v>
      </c>
      <c r="R140" s="200">
        <f>Q140*H140</f>
        <v>17.706938000000001</v>
      </c>
      <c r="S140" s="200">
        <v>0</v>
      </c>
      <c r="T140" s="201">
        <f>S140*H140</f>
        <v>0</v>
      </c>
      <c r="AR140" s="17" t="s">
        <v>131</v>
      </c>
      <c r="AT140" s="17" t="s">
        <v>126</v>
      </c>
      <c r="AU140" s="17" t="s">
        <v>82</v>
      </c>
      <c r="AY140" s="17" t="s">
        <v>124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17" t="s">
        <v>23</v>
      </c>
      <c r="BK140" s="202">
        <f>ROUND(I140*H140,2)</f>
        <v>0</v>
      </c>
      <c r="BL140" s="17" t="s">
        <v>131</v>
      </c>
      <c r="BM140" s="17" t="s">
        <v>229</v>
      </c>
    </row>
    <row r="141" spans="2:65" s="1" customFormat="1">
      <c r="B141" s="34"/>
      <c r="C141" s="56"/>
      <c r="D141" s="203" t="s">
        <v>133</v>
      </c>
      <c r="E141" s="56"/>
      <c r="F141" s="204" t="s">
        <v>230</v>
      </c>
      <c r="G141" s="56"/>
      <c r="H141" s="56"/>
      <c r="I141" s="156"/>
      <c r="J141" s="56"/>
      <c r="K141" s="56"/>
      <c r="L141" s="54"/>
      <c r="M141" s="71"/>
      <c r="N141" s="35"/>
      <c r="O141" s="35"/>
      <c r="P141" s="35"/>
      <c r="Q141" s="35"/>
      <c r="R141" s="35"/>
      <c r="S141" s="35"/>
      <c r="T141" s="72"/>
      <c r="AT141" s="17" t="s">
        <v>133</v>
      </c>
      <c r="AU141" s="17" t="s">
        <v>82</v>
      </c>
    </row>
    <row r="142" spans="2:65" s="1" customFormat="1" ht="54">
      <c r="B142" s="34"/>
      <c r="C142" s="56"/>
      <c r="D142" s="207" t="s">
        <v>231</v>
      </c>
      <c r="E142" s="56"/>
      <c r="F142" s="242" t="s">
        <v>232</v>
      </c>
      <c r="G142" s="56"/>
      <c r="H142" s="56"/>
      <c r="I142" s="156"/>
      <c r="J142" s="56"/>
      <c r="K142" s="56"/>
      <c r="L142" s="54"/>
      <c r="M142" s="71"/>
      <c r="N142" s="35"/>
      <c r="O142" s="35"/>
      <c r="P142" s="35"/>
      <c r="Q142" s="35"/>
      <c r="R142" s="35"/>
      <c r="S142" s="35"/>
      <c r="T142" s="72"/>
      <c r="AT142" s="17" t="s">
        <v>231</v>
      </c>
      <c r="AU142" s="17" t="s">
        <v>82</v>
      </c>
    </row>
    <row r="143" spans="2:65" s="1" customFormat="1" ht="31.5" customHeight="1">
      <c r="B143" s="34"/>
      <c r="C143" s="232" t="s">
        <v>233</v>
      </c>
      <c r="D143" s="232" t="s">
        <v>174</v>
      </c>
      <c r="E143" s="233" t="s">
        <v>234</v>
      </c>
      <c r="F143" s="234" t="s">
        <v>235</v>
      </c>
      <c r="G143" s="235" t="s">
        <v>221</v>
      </c>
      <c r="H143" s="236">
        <v>12</v>
      </c>
      <c r="I143" s="237"/>
      <c r="J143" s="238">
        <f>ROUND(I143*H143,2)</f>
        <v>0</v>
      </c>
      <c r="K143" s="234" t="s">
        <v>130</v>
      </c>
      <c r="L143" s="239"/>
      <c r="M143" s="240" t="s">
        <v>22</v>
      </c>
      <c r="N143" s="241" t="s">
        <v>46</v>
      </c>
      <c r="O143" s="35"/>
      <c r="P143" s="200">
        <f>O143*H143</f>
        <v>0</v>
      </c>
      <c r="Q143" s="200">
        <v>1.7470000000000001</v>
      </c>
      <c r="R143" s="200">
        <f>Q143*H143</f>
        <v>20.964000000000002</v>
      </c>
      <c r="S143" s="200">
        <v>0</v>
      </c>
      <c r="T143" s="201">
        <f>S143*H143</f>
        <v>0</v>
      </c>
      <c r="AR143" s="17" t="s">
        <v>173</v>
      </c>
      <c r="AT143" s="17" t="s">
        <v>174</v>
      </c>
      <c r="AU143" s="17" t="s">
        <v>82</v>
      </c>
      <c r="AY143" s="17" t="s">
        <v>124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17" t="s">
        <v>23</v>
      </c>
      <c r="BK143" s="202">
        <f>ROUND(I143*H143,2)</f>
        <v>0</v>
      </c>
      <c r="BL143" s="17" t="s">
        <v>131</v>
      </c>
      <c r="BM143" s="17" t="s">
        <v>236</v>
      </c>
    </row>
    <row r="144" spans="2:65" s="1" customFormat="1" ht="27">
      <c r="B144" s="34"/>
      <c r="C144" s="56"/>
      <c r="D144" s="203" t="s">
        <v>133</v>
      </c>
      <c r="E144" s="56"/>
      <c r="F144" s="204" t="s">
        <v>237</v>
      </c>
      <c r="G144" s="56"/>
      <c r="H144" s="56"/>
      <c r="I144" s="156"/>
      <c r="J144" s="56"/>
      <c r="K144" s="56"/>
      <c r="L144" s="54"/>
      <c r="M144" s="71"/>
      <c r="N144" s="35"/>
      <c r="O144" s="35"/>
      <c r="P144" s="35"/>
      <c r="Q144" s="35"/>
      <c r="R144" s="35"/>
      <c r="S144" s="35"/>
      <c r="T144" s="72"/>
      <c r="AT144" s="17" t="s">
        <v>133</v>
      </c>
      <c r="AU144" s="17" t="s">
        <v>82</v>
      </c>
    </row>
    <row r="145" spans="2:65" s="12" customFormat="1">
      <c r="B145" s="205"/>
      <c r="C145" s="206"/>
      <c r="D145" s="207" t="s">
        <v>135</v>
      </c>
      <c r="E145" s="208" t="s">
        <v>22</v>
      </c>
      <c r="F145" s="209" t="s">
        <v>238</v>
      </c>
      <c r="G145" s="206"/>
      <c r="H145" s="210">
        <v>12</v>
      </c>
      <c r="I145" s="211"/>
      <c r="J145" s="206"/>
      <c r="K145" s="206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135</v>
      </c>
      <c r="AU145" s="216" t="s">
        <v>82</v>
      </c>
      <c r="AV145" s="12" t="s">
        <v>82</v>
      </c>
      <c r="AW145" s="12" t="s">
        <v>38</v>
      </c>
      <c r="AX145" s="12" t="s">
        <v>75</v>
      </c>
      <c r="AY145" s="216" t="s">
        <v>124</v>
      </c>
    </row>
    <row r="146" spans="2:65" s="1" customFormat="1" ht="22.5" customHeight="1">
      <c r="B146" s="34"/>
      <c r="C146" s="191" t="s">
        <v>239</v>
      </c>
      <c r="D146" s="191" t="s">
        <v>126</v>
      </c>
      <c r="E146" s="192" t="s">
        <v>240</v>
      </c>
      <c r="F146" s="193" t="s">
        <v>241</v>
      </c>
      <c r="G146" s="194" t="s">
        <v>228</v>
      </c>
      <c r="H146" s="195">
        <v>14</v>
      </c>
      <c r="I146" s="196"/>
      <c r="J146" s="197">
        <f>ROUND(I146*H146,2)</f>
        <v>0</v>
      </c>
      <c r="K146" s="193" t="s">
        <v>130</v>
      </c>
      <c r="L146" s="54"/>
      <c r="M146" s="198" t="s">
        <v>22</v>
      </c>
      <c r="N146" s="199" t="s">
        <v>46</v>
      </c>
      <c r="O146" s="35"/>
      <c r="P146" s="200">
        <f>O146*H146</f>
        <v>0</v>
      </c>
      <c r="Q146" s="200">
        <v>0</v>
      </c>
      <c r="R146" s="200">
        <f>Q146*H146</f>
        <v>0</v>
      </c>
      <c r="S146" s="200">
        <v>2.0550000000000002</v>
      </c>
      <c r="T146" s="201">
        <f>S146*H146</f>
        <v>28.770000000000003</v>
      </c>
      <c r="AR146" s="17" t="s">
        <v>131</v>
      </c>
      <c r="AT146" s="17" t="s">
        <v>126</v>
      </c>
      <c r="AU146" s="17" t="s">
        <v>82</v>
      </c>
      <c r="AY146" s="17" t="s">
        <v>124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17" t="s">
        <v>23</v>
      </c>
      <c r="BK146" s="202">
        <f>ROUND(I146*H146,2)</f>
        <v>0</v>
      </c>
      <c r="BL146" s="17" t="s">
        <v>131</v>
      </c>
      <c r="BM146" s="17" t="s">
        <v>242</v>
      </c>
    </row>
    <row r="147" spans="2:65" s="1" customFormat="1" ht="27">
      <c r="B147" s="34"/>
      <c r="C147" s="56"/>
      <c r="D147" s="203" t="s">
        <v>133</v>
      </c>
      <c r="E147" s="56"/>
      <c r="F147" s="204" t="s">
        <v>243</v>
      </c>
      <c r="G147" s="56"/>
      <c r="H147" s="56"/>
      <c r="I147" s="156"/>
      <c r="J147" s="56"/>
      <c r="K147" s="56"/>
      <c r="L147" s="54"/>
      <c r="M147" s="71"/>
      <c r="N147" s="35"/>
      <c r="O147" s="35"/>
      <c r="P147" s="35"/>
      <c r="Q147" s="35"/>
      <c r="R147" s="35"/>
      <c r="S147" s="35"/>
      <c r="T147" s="72"/>
      <c r="AT147" s="17" t="s">
        <v>133</v>
      </c>
      <c r="AU147" s="17" t="s">
        <v>82</v>
      </c>
    </row>
    <row r="148" spans="2:65" s="12" customFormat="1">
      <c r="B148" s="205"/>
      <c r="C148" s="206"/>
      <c r="D148" s="203" t="s">
        <v>135</v>
      </c>
      <c r="E148" s="217" t="s">
        <v>22</v>
      </c>
      <c r="F148" s="218" t="s">
        <v>244</v>
      </c>
      <c r="G148" s="206"/>
      <c r="H148" s="219">
        <v>14</v>
      </c>
      <c r="I148" s="211"/>
      <c r="J148" s="206"/>
      <c r="K148" s="206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135</v>
      </c>
      <c r="AU148" s="216" t="s">
        <v>82</v>
      </c>
      <c r="AV148" s="12" t="s">
        <v>82</v>
      </c>
      <c r="AW148" s="12" t="s">
        <v>38</v>
      </c>
      <c r="AX148" s="12" t="s">
        <v>75</v>
      </c>
      <c r="AY148" s="216" t="s">
        <v>124</v>
      </c>
    </row>
    <row r="149" spans="2:65" s="11" customFormat="1" ht="29.85" customHeight="1">
      <c r="B149" s="174"/>
      <c r="C149" s="175"/>
      <c r="D149" s="188" t="s">
        <v>74</v>
      </c>
      <c r="E149" s="189" t="s">
        <v>245</v>
      </c>
      <c r="F149" s="189" t="s">
        <v>246</v>
      </c>
      <c r="G149" s="175"/>
      <c r="H149" s="175"/>
      <c r="I149" s="178"/>
      <c r="J149" s="190">
        <f>BK149</f>
        <v>0</v>
      </c>
      <c r="K149" s="175"/>
      <c r="L149" s="180"/>
      <c r="M149" s="181"/>
      <c r="N149" s="182"/>
      <c r="O149" s="182"/>
      <c r="P149" s="183">
        <f>SUM(P150:P151)</f>
        <v>0</v>
      </c>
      <c r="Q149" s="182"/>
      <c r="R149" s="183">
        <f>SUM(R150:R151)</f>
        <v>0</v>
      </c>
      <c r="S149" s="182"/>
      <c r="T149" s="184">
        <f>SUM(T150:T151)</f>
        <v>0</v>
      </c>
      <c r="AR149" s="185" t="s">
        <v>23</v>
      </c>
      <c r="AT149" s="186" t="s">
        <v>74</v>
      </c>
      <c r="AU149" s="186" t="s">
        <v>23</v>
      </c>
      <c r="AY149" s="185" t="s">
        <v>124</v>
      </c>
      <c r="BK149" s="187">
        <f>SUM(BK150:BK151)</f>
        <v>0</v>
      </c>
    </row>
    <row r="150" spans="2:65" s="1" customFormat="1" ht="22.5" customHeight="1">
      <c r="B150" s="34"/>
      <c r="C150" s="191" t="s">
        <v>247</v>
      </c>
      <c r="D150" s="191" t="s">
        <v>126</v>
      </c>
      <c r="E150" s="192" t="s">
        <v>248</v>
      </c>
      <c r="F150" s="193" t="s">
        <v>249</v>
      </c>
      <c r="G150" s="194" t="s">
        <v>189</v>
      </c>
      <c r="H150" s="195">
        <v>73.094999999999999</v>
      </c>
      <c r="I150" s="196"/>
      <c r="J150" s="197">
        <f>ROUND(I150*H150,2)</f>
        <v>0</v>
      </c>
      <c r="K150" s="193" t="s">
        <v>130</v>
      </c>
      <c r="L150" s="54"/>
      <c r="M150" s="198" t="s">
        <v>22</v>
      </c>
      <c r="N150" s="199" t="s">
        <v>46</v>
      </c>
      <c r="O150" s="35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AR150" s="17" t="s">
        <v>131</v>
      </c>
      <c r="AT150" s="17" t="s">
        <v>126</v>
      </c>
      <c r="AU150" s="17" t="s">
        <v>82</v>
      </c>
      <c r="AY150" s="17" t="s">
        <v>124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17" t="s">
        <v>23</v>
      </c>
      <c r="BK150" s="202">
        <f>ROUND(I150*H150,2)</f>
        <v>0</v>
      </c>
      <c r="BL150" s="17" t="s">
        <v>131</v>
      </c>
      <c r="BM150" s="17" t="s">
        <v>250</v>
      </c>
    </row>
    <row r="151" spans="2:65" s="1" customFormat="1">
      <c r="B151" s="34"/>
      <c r="C151" s="56"/>
      <c r="D151" s="203" t="s">
        <v>133</v>
      </c>
      <c r="E151" s="56"/>
      <c r="F151" s="204" t="s">
        <v>251</v>
      </c>
      <c r="G151" s="56"/>
      <c r="H151" s="56"/>
      <c r="I151" s="156"/>
      <c r="J151" s="56"/>
      <c r="K151" s="56"/>
      <c r="L151" s="54"/>
      <c r="M151" s="243"/>
      <c r="N151" s="244"/>
      <c r="O151" s="244"/>
      <c r="P151" s="244"/>
      <c r="Q151" s="244"/>
      <c r="R151" s="244"/>
      <c r="S151" s="244"/>
      <c r="T151" s="245"/>
      <c r="AT151" s="17" t="s">
        <v>133</v>
      </c>
      <c r="AU151" s="17" t="s">
        <v>82</v>
      </c>
    </row>
    <row r="152" spans="2:65" s="1" customFormat="1" ht="6.95" customHeight="1">
      <c r="B152" s="49"/>
      <c r="C152" s="50"/>
      <c r="D152" s="50"/>
      <c r="E152" s="50"/>
      <c r="F152" s="50"/>
      <c r="G152" s="50"/>
      <c r="H152" s="50"/>
      <c r="I152" s="133"/>
      <c r="J152" s="50"/>
      <c r="K152" s="50"/>
      <c r="L152" s="54"/>
    </row>
  </sheetData>
  <sheetProtection sheet="1" objects="1" scenarios="1" formatColumns="0" formatRows="0" sort="0" autoFilter="0"/>
  <autoFilter ref="C88:K88"/>
  <mergeCells count="12">
    <mergeCell ref="E47:H47"/>
    <mergeCell ref="E77:H77"/>
    <mergeCell ref="G1:H1"/>
    <mergeCell ref="L2:V2"/>
    <mergeCell ref="E49:H49"/>
    <mergeCell ref="E51:H51"/>
    <mergeCell ref="E79:H79"/>
    <mergeCell ref="E81:H81"/>
    <mergeCell ref="E7:H7"/>
    <mergeCell ref="E9:H9"/>
    <mergeCell ref="E11:H11"/>
    <mergeCell ref="E26:H26"/>
  </mergeCells>
  <phoneticPr fontId="50" type="noConversion"/>
  <hyperlinks>
    <hyperlink ref="F1:G1" location="C2" tooltip="Krycí list soupisu" display="1) Krycí list soupisu"/>
    <hyperlink ref="G1:H1" location="C58" tooltip="Rekapitulace" display="2) Rekapitulace"/>
    <hyperlink ref="J1" location="C8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8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5"/>
      <c r="B1" s="251"/>
      <c r="C1" s="251"/>
      <c r="D1" s="250" t="s">
        <v>1</v>
      </c>
      <c r="E1" s="251"/>
      <c r="F1" s="252" t="s">
        <v>265</v>
      </c>
      <c r="G1" s="376" t="s">
        <v>266</v>
      </c>
      <c r="H1" s="376"/>
      <c r="I1" s="257"/>
      <c r="J1" s="252" t="s">
        <v>267</v>
      </c>
      <c r="K1" s="250" t="s">
        <v>89</v>
      </c>
      <c r="L1" s="252" t="s">
        <v>268</v>
      </c>
      <c r="M1" s="252"/>
      <c r="N1" s="252"/>
      <c r="O1" s="252"/>
      <c r="P1" s="252"/>
      <c r="Q1" s="252"/>
      <c r="R1" s="252"/>
      <c r="S1" s="252"/>
      <c r="T1" s="252"/>
      <c r="U1" s="248"/>
      <c r="V1" s="248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AT2" s="17" t="s">
        <v>88</v>
      </c>
    </row>
    <row r="3" spans="1:70" ht="6.95" customHeight="1">
      <c r="B3" s="18"/>
      <c r="C3" s="19"/>
      <c r="D3" s="19"/>
      <c r="E3" s="19"/>
      <c r="F3" s="19"/>
      <c r="G3" s="19"/>
      <c r="H3" s="19"/>
      <c r="I3" s="113"/>
      <c r="J3" s="19"/>
      <c r="K3" s="20"/>
      <c r="AT3" s="17" t="s">
        <v>82</v>
      </c>
    </row>
    <row r="4" spans="1:70" ht="36.950000000000003" customHeight="1">
      <c r="B4" s="21"/>
      <c r="C4" s="22"/>
      <c r="D4" s="23" t="s">
        <v>90</v>
      </c>
      <c r="E4" s="22"/>
      <c r="F4" s="22"/>
      <c r="G4" s="22"/>
      <c r="H4" s="22"/>
      <c r="I4" s="114"/>
      <c r="J4" s="22"/>
      <c r="K4" s="24"/>
      <c r="M4" s="25" t="s">
        <v>10</v>
      </c>
      <c r="AT4" s="17" t="s">
        <v>4</v>
      </c>
    </row>
    <row r="5" spans="1:70" ht="6.95" customHeight="1">
      <c r="B5" s="21"/>
      <c r="C5" s="22"/>
      <c r="D5" s="22"/>
      <c r="E5" s="22"/>
      <c r="F5" s="22"/>
      <c r="G5" s="22"/>
      <c r="H5" s="22"/>
      <c r="I5" s="114"/>
      <c r="J5" s="22"/>
      <c r="K5" s="24"/>
    </row>
    <row r="6" spans="1:70" ht="15">
      <c r="B6" s="21"/>
      <c r="C6" s="22"/>
      <c r="D6" s="30" t="s">
        <v>16</v>
      </c>
      <c r="E6" s="22"/>
      <c r="F6" s="22"/>
      <c r="G6" s="22"/>
      <c r="H6" s="22"/>
      <c r="I6" s="114"/>
      <c r="J6" s="22"/>
      <c r="K6" s="24"/>
    </row>
    <row r="7" spans="1:70" ht="22.5" customHeight="1">
      <c r="B7" s="21"/>
      <c r="C7" s="22"/>
      <c r="D7" s="22"/>
      <c r="E7" s="377" t="str">
        <f ca="1">'Rekapitulace stavby'!K6</f>
        <v>Obnovení komunikačního spojení přes Radovesickou výsypku</v>
      </c>
      <c r="F7" s="369"/>
      <c r="G7" s="369"/>
      <c r="H7" s="369"/>
      <c r="I7" s="114"/>
      <c r="J7" s="22"/>
      <c r="K7" s="24"/>
    </row>
    <row r="8" spans="1:70" ht="15">
      <c r="B8" s="21"/>
      <c r="C8" s="22"/>
      <c r="D8" s="30" t="s">
        <v>91</v>
      </c>
      <c r="E8" s="22"/>
      <c r="F8" s="22"/>
      <c r="G8" s="22"/>
      <c r="H8" s="22"/>
      <c r="I8" s="114"/>
      <c r="J8" s="22"/>
      <c r="K8" s="24"/>
    </row>
    <row r="9" spans="1:70" s="1" customFormat="1" ht="22.5" customHeight="1">
      <c r="B9" s="34"/>
      <c r="C9" s="35"/>
      <c r="D9" s="35"/>
      <c r="E9" s="377" t="s">
        <v>92</v>
      </c>
      <c r="F9" s="354"/>
      <c r="G9" s="354"/>
      <c r="H9" s="354"/>
      <c r="I9" s="115"/>
      <c r="J9" s="35"/>
      <c r="K9" s="38"/>
    </row>
    <row r="10" spans="1:70" s="1" customFormat="1" ht="15">
      <c r="B10" s="34"/>
      <c r="C10" s="35"/>
      <c r="D10" s="30" t="s">
        <v>93</v>
      </c>
      <c r="E10" s="35"/>
      <c r="F10" s="35"/>
      <c r="G10" s="35"/>
      <c r="H10" s="35"/>
      <c r="I10" s="115"/>
      <c r="J10" s="35"/>
      <c r="K10" s="38"/>
    </row>
    <row r="11" spans="1:70" s="1" customFormat="1" ht="36.950000000000003" customHeight="1">
      <c r="B11" s="34"/>
      <c r="C11" s="35"/>
      <c r="D11" s="35"/>
      <c r="E11" s="378" t="s">
        <v>252</v>
      </c>
      <c r="F11" s="354"/>
      <c r="G11" s="354"/>
      <c r="H11" s="354"/>
      <c r="I11" s="115"/>
      <c r="J11" s="35"/>
      <c r="K11" s="38"/>
    </row>
    <row r="12" spans="1:70" s="1" customFormat="1">
      <c r="B12" s="34"/>
      <c r="C12" s="35"/>
      <c r="D12" s="35"/>
      <c r="E12" s="35"/>
      <c r="F12" s="35"/>
      <c r="G12" s="35"/>
      <c r="H12" s="35"/>
      <c r="I12" s="115"/>
      <c r="J12" s="35"/>
      <c r="K12" s="38"/>
    </row>
    <row r="13" spans="1:70" s="1" customFormat="1" ht="14.45" customHeight="1">
      <c r="B13" s="34"/>
      <c r="C13" s="35"/>
      <c r="D13" s="30" t="s">
        <v>19</v>
      </c>
      <c r="E13" s="35"/>
      <c r="F13" s="28" t="s">
        <v>22</v>
      </c>
      <c r="G13" s="35"/>
      <c r="H13" s="35"/>
      <c r="I13" s="116" t="s">
        <v>21</v>
      </c>
      <c r="J13" s="28" t="s">
        <v>22</v>
      </c>
      <c r="K13" s="38"/>
    </row>
    <row r="14" spans="1:70" s="1" customFormat="1" ht="14.45" customHeight="1">
      <c r="B14" s="34"/>
      <c r="C14" s="35"/>
      <c r="D14" s="30" t="s">
        <v>24</v>
      </c>
      <c r="E14" s="35"/>
      <c r="F14" s="28" t="s">
        <v>25</v>
      </c>
      <c r="G14" s="35"/>
      <c r="H14" s="35"/>
      <c r="I14" s="116" t="s">
        <v>26</v>
      </c>
      <c r="J14" s="117" t="str">
        <f ca="1">'Rekapitulace stavby'!AN8</f>
        <v>27. 10. 2016</v>
      </c>
      <c r="K14" s="38"/>
    </row>
    <row r="15" spans="1:70" s="1" customFormat="1" ht="10.9" customHeight="1">
      <c r="B15" s="34"/>
      <c r="C15" s="35"/>
      <c r="D15" s="35"/>
      <c r="E15" s="35"/>
      <c r="F15" s="35"/>
      <c r="G15" s="35"/>
      <c r="H15" s="35"/>
      <c r="I15" s="115"/>
      <c r="J15" s="35"/>
      <c r="K15" s="38"/>
    </row>
    <row r="16" spans="1:70" s="1" customFormat="1" ht="14.45" customHeight="1">
      <c r="B16" s="34"/>
      <c r="C16" s="35"/>
      <c r="D16" s="30" t="s">
        <v>30</v>
      </c>
      <c r="E16" s="35"/>
      <c r="F16" s="35"/>
      <c r="G16" s="35"/>
      <c r="H16" s="35"/>
      <c r="I16" s="116" t="s">
        <v>31</v>
      </c>
      <c r="J16" s="28" t="s">
        <v>22</v>
      </c>
      <c r="K16" s="38"/>
    </row>
    <row r="17" spans="2:11" s="1" customFormat="1" ht="18" customHeight="1">
      <c r="B17" s="34"/>
      <c r="C17" s="35"/>
      <c r="D17" s="35"/>
      <c r="E17" s="28" t="s">
        <v>32</v>
      </c>
      <c r="F17" s="35"/>
      <c r="G17" s="35"/>
      <c r="H17" s="35"/>
      <c r="I17" s="116" t="s">
        <v>33</v>
      </c>
      <c r="J17" s="28" t="s">
        <v>22</v>
      </c>
      <c r="K17" s="38"/>
    </row>
    <row r="18" spans="2:11" s="1" customFormat="1" ht="6.95" customHeight="1">
      <c r="B18" s="34"/>
      <c r="C18" s="35"/>
      <c r="D18" s="35"/>
      <c r="E18" s="35"/>
      <c r="F18" s="35"/>
      <c r="G18" s="35"/>
      <c r="H18" s="35"/>
      <c r="I18" s="115"/>
      <c r="J18" s="35"/>
      <c r="K18" s="38"/>
    </row>
    <row r="19" spans="2:11" s="1" customFormat="1" ht="14.45" customHeight="1">
      <c r="B19" s="34"/>
      <c r="C19" s="35"/>
      <c r="D19" s="30" t="s">
        <v>34</v>
      </c>
      <c r="E19" s="35"/>
      <c r="F19" s="35"/>
      <c r="G19" s="35"/>
      <c r="H19" s="35"/>
      <c r="I19" s="116" t="s">
        <v>31</v>
      </c>
      <c r="J19" s="28" t="str">
        <f ca="1">IF('Rekapitulace stavby'!AN13="Vyplň údaj","",IF('Rekapitulace stavby'!AN13="","",'Rekapitulace stavby'!AN13))</f>
        <v/>
      </c>
      <c r="K19" s="38"/>
    </row>
    <row r="20" spans="2:11" s="1" customFormat="1" ht="18" customHeight="1">
      <c r="B20" s="34"/>
      <c r="C20" s="35"/>
      <c r="D20" s="35"/>
      <c r="E20" s="28" t="str">
        <f ca="1">IF('Rekapitulace stavby'!E14="Vyplň údaj","",IF('Rekapitulace stavby'!E14="","",'Rekapitulace stavby'!E14))</f>
        <v/>
      </c>
      <c r="F20" s="35"/>
      <c r="G20" s="35"/>
      <c r="H20" s="35"/>
      <c r="I20" s="116" t="s">
        <v>33</v>
      </c>
      <c r="J20" s="28" t="str">
        <f ca="1">IF('Rekapitulace stavby'!AN14="Vyplň údaj","",IF('Rekapitulace stavby'!AN14="","",'Rekapitulace stavby'!AN14))</f>
        <v/>
      </c>
      <c r="K20" s="38"/>
    </row>
    <row r="21" spans="2:11" s="1" customFormat="1" ht="6.95" customHeight="1">
      <c r="B21" s="34"/>
      <c r="C21" s="35"/>
      <c r="D21" s="35"/>
      <c r="E21" s="35"/>
      <c r="F21" s="35"/>
      <c r="G21" s="35"/>
      <c r="H21" s="35"/>
      <c r="I21" s="115"/>
      <c r="J21" s="35"/>
      <c r="K21" s="38"/>
    </row>
    <row r="22" spans="2:11" s="1" customFormat="1" ht="14.45" customHeight="1">
      <c r="B22" s="34"/>
      <c r="C22" s="35"/>
      <c r="D22" s="30" t="s">
        <v>36</v>
      </c>
      <c r="E22" s="35"/>
      <c r="F22" s="35"/>
      <c r="G22" s="35"/>
      <c r="H22" s="35"/>
      <c r="I22" s="116" t="s">
        <v>31</v>
      </c>
      <c r="J22" s="28" t="s">
        <v>22</v>
      </c>
      <c r="K22" s="38"/>
    </row>
    <row r="23" spans="2:11" s="1" customFormat="1" ht="18" customHeight="1">
      <c r="B23" s="34"/>
      <c r="C23" s="35"/>
      <c r="D23" s="35"/>
      <c r="E23" s="28" t="s">
        <v>37</v>
      </c>
      <c r="F23" s="35"/>
      <c r="G23" s="35"/>
      <c r="H23" s="35"/>
      <c r="I23" s="116" t="s">
        <v>33</v>
      </c>
      <c r="J23" s="28" t="s">
        <v>22</v>
      </c>
      <c r="K23" s="38"/>
    </row>
    <row r="24" spans="2:11" s="1" customFormat="1" ht="6.95" customHeight="1">
      <c r="B24" s="34"/>
      <c r="C24" s="35"/>
      <c r="D24" s="35"/>
      <c r="E24" s="35"/>
      <c r="F24" s="35"/>
      <c r="G24" s="35"/>
      <c r="H24" s="35"/>
      <c r="I24" s="115"/>
      <c r="J24" s="35"/>
      <c r="K24" s="38"/>
    </row>
    <row r="25" spans="2:11" s="1" customFormat="1" ht="14.45" customHeight="1">
      <c r="B25" s="34"/>
      <c r="C25" s="35"/>
      <c r="D25" s="30" t="s">
        <v>39</v>
      </c>
      <c r="E25" s="35"/>
      <c r="F25" s="35"/>
      <c r="G25" s="35"/>
      <c r="H25" s="35"/>
      <c r="I25" s="115"/>
      <c r="J25" s="35"/>
      <c r="K25" s="38"/>
    </row>
    <row r="26" spans="2:11" s="7" customFormat="1" ht="22.5" customHeight="1">
      <c r="B26" s="118"/>
      <c r="C26" s="119"/>
      <c r="D26" s="119"/>
      <c r="E26" s="372" t="s">
        <v>22</v>
      </c>
      <c r="F26" s="380"/>
      <c r="G26" s="380"/>
      <c r="H26" s="380"/>
      <c r="I26" s="120"/>
      <c r="J26" s="119"/>
      <c r="K26" s="121"/>
    </row>
    <row r="27" spans="2:11" s="1" customFormat="1" ht="6.95" customHeight="1">
      <c r="B27" s="34"/>
      <c r="C27" s="35"/>
      <c r="D27" s="35"/>
      <c r="E27" s="35"/>
      <c r="F27" s="35"/>
      <c r="G27" s="35"/>
      <c r="H27" s="35"/>
      <c r="I27" s="115"/>
      <c r="J27" s="35"/>
      <c r="K27" s="38"/>
    </row>
    <row r="28" spans="2:11" s="1" customFormat="1" ht="6.95" customHeight="1">
      <c r="B28" s="34"/>
      <c r="C28" s="35"/>
      <c r="D28" s="78"/>
      <c r="E28" s="78"/>
      <c r="F28" s="78"/>
      <c r="G28" s="78"/>
      <c r="H28" s="78"/>
      <c r="I28" s="122"/>
      <c r="J28" s="78"/>
      <c r="K28" s="123"/>
    </row>
    <row r="29" spans="2:11" s="1" customFormat="1" ht="25.35" customHeight="1">
      <c r="B29" s="34"/>
      <c r="C29" s="35"/>
      <c r="D29" s="124" t="s">
        <v>41</v>
      </c>
      <c r="E29" s="35"/>
      <c r="F29" s="35"/>
      <c r="G29" s="35"/>
      <c r="H29" s="35"/>
      <c r="I29" s="115"/>
      <c r="J29" s="125">
        <f>ROUNDUP(J83,2)</f>
        <v>0</v>
      </c>
      <c r="K29" s="38"/>
    </row>
    <row r="30" spans="2:11" s="1" customFormat="1" ht="6.95" customHeight="1">
      <c r="B30" s="34"/>
      <c r="C30" s="35"/>
      <c r="D30" s="78"/>
      <c r="E30" s="78"/>
      <c r="F30" s="78"/>
      <c r="G30" s="78"/>
      <c r="H30" s="78"/>
      <c r="I30" s="122"/>
      <c r="J30" s="78"/>
      <c r="K30" s="123"/>
    </row>
    <row r="31" spans="2:11" s="1" customFormat="1" ht="14.45" customHeight="1">
      <c r="B31" s="34"/>
      <c r="C31" s="35"/>
      <c r="D31" s="35"/>
      <c r="E31" s="35"/>
      <c r="F31" s="39" t="s">
        <v>43</v>
      </c>
      <c r="G31" s="35"/>
      <c r="H31" s="35"/>
      <c r="I31" s="126" t="s">
        <v>42</v>
      </c>
      <c r="J31" s="39" t="s">
        <v>44</v>
      </c>
      <c r="K31" s="38"/>
    </row>
    <row r="32" spans="2:11" s="1" customFormat="1" ht="14.45" customHeight="1">
      <c r="B32" s="34"/>
      <c r="C32" s="35"/>
      <c r="D32" s="42" t="s">
        <v>45</v>
      </c>
      <c r="E32" s="42" t="s">
        <v>46</v>
      </c>
      <c r="F32" s="127">
        <f>ROUNDUP(SUM(BE83:BE86), 2)</f>
        <v>0</v>
      </c>
      <c r="G32" s="35"/>
      <c r="H32" s="35"/>
      <c r="I32" s="128">
        <v>0.21</v>
      </c>
      <c r="J32" s="127">
        <f>ROUNDUP(ROUNDUP((SUM(BE83:BE86)), 2)*I32, 1)</f>
        <v>0</v>
      </c>
      <c r="K32" s="38"/>
    </row>
    <row r="33" spans="2:11" s="1" customFormat="1" ht="14.45" customHeight="1">
      <c r="B33" s="34"/>
      <c r="C33" s="35"/>
      <c r="D33" s="35"/>
      <c r="E33" s="42" t="s">
        <v>47</v>
      </c>
      <c r="F33" s="127">
        <f>ROUNDUP(SUM(BF83:BF86), 2)</f>
        <v>0</v>
      </c>
      <c r="G33" s="35"/>
      <c r="H33" s="35"/>
      <c r="I33" s="128">
        <v>0.15</v>
      </c>
      <c r="J33" s="127">
        <f>ROUNDUP(ROUNDUP((SUM(BF83:BF86)), 2)*I33, 1)</f>
        <v>0</v>
      </c>
      <c r="K33" s="38"/>
    </row>
    <row r="34" spans="2:11" s="1" customFormat="1" ht="14.45" hidden="1" customHeight="1">
      <c r="B34" s="34"/>
      <c r="C34" s="35"/>
      <c r="D34" s="35"/>
      <c r="E34" s="42" t="s">
        <v>48</v>
      </c>
      <c r="F34" s="127">
        <f>ROUNDUP(SUM(BG83:BG86), 2)</f>
        <v>0</v>
      </c>
      <c r="G34" s="35"/>
      <c r="H34" s="35"/>
      <c r="I34" s="128">
        <v>0.21</v>
      </c>
      <c r="J34" s="127">
        <v>0</v>
      </c>
      <c r="K34" s="38"/>
    </row>
    <row r="35" spans="2:11" s="1" customFormat="1" ht="14.45" hidden="1" customHeight="1">
      <c r="B35" s="34"/>
      <c r="C35" s="35"/>
      <c r="D35" s="35"/>
      <c r="E35" s="42" t="s">
        <v>49</v>
      </c>
      <c r="F35" s="127">
        <f>ROUNDUP(SUM(BH83:BH86), 2)</f>
        <v>0</v>
      </c>
      <c r="G35" s="35"/>
      <c r="H35" s="35"/>
      <c r="I35" s="128">
        <v>0.15</v>
      </c>
      <c r="J35" s="127">
        <v>0</v>
      </c>
      <c r="K35" s="38"/>
    </row>
    <row r="36" spans="2:11" s="1" customFormat="1" ht="14.45" hidden="1" customHeight="1">
      <c r="B36" s="34"/>
      <c r="C36" s="35"/>
      <c r="D36" s="35"/>
      <c r="E36" s="42" t="s">
        <v>50</v>
      </c>
      <c r="F36" s="127">
        <f>ROUNDUP(SUM(BI83:BI86), 2)</f>
        <v>0</v>
      </c>
      <c r="G36" s="35"/>
      <c r="H36" s="35"/>
      <c r="I36" s="128">
        <v>0</v>
      </c>
      <c r="J36" s="127">
        <v>0</v>
      </c>
      <c r="K36" s="38"/>
    </row>
    <row r="37" spans="2:11" s="1" customFormat="1" ht="6.95" customHeight="1">
      <c r="B37" s="34"/>
      <c r="C37" s="35"/>
      <c r="D37" s="35"/>
      <c r="E37" s="35"/>
      <c r="F37" s="35"/>
      <c r="G37" s="35"/>
      <c r="H37" s="35"/>
      <c r="I37" s="115"/>
      <c r="J37" s="35"/>
      <c r="K37" s="38"/>
    </row>
    <row r="38" spans="2:11" s="1" customFormat="1" ht="25.35" customHeight="1">
      <c r="B38" s="34"/>
      <c r="C38" s="44"/>
      <c r="D38" s="45" t="s">
        <v>51</v>
      </c>
      <c r="E38" s="46"/>
      <c r="F38" s="46"/>
      <c r="G38" s="129" t="s">
        <v>52</v>
      </c>
      <c r="H38" s="47" t="s">
        <v>53</v>
      </c>
      <c r="I38" s="130"/>
      <c r="J38" s="131">
        <f>SUM(J29:J36)</f>
        <v>0</v>
      </c>
      <c r="K38" s="132"/>
    </row>
    <row r="39" spans="2:11" s="1" customFormat="1" ht="14.45" customHeight="1">
      <c r="B39" s="49"/>
      <c r="C39" s="50"/>
      <c r="D39" s="50"/>
      <c r="E39" s="50"/>
      <c r="F39" s="50"/>
      <c r="G39" s="50"/>
      <c r="H39" s="50"/>
      <c r="I39" s="133"/>
      <c r="J39" s="50"/>
      <c r="K39" s="51"/>
    </row>
    <row r="43" spans="2:11" s="1" customFormat="1" ht="6.95" customHeight="1">
      <c r="B43" s="134"/>
      <c r="C43" s="135"/>
      <c r="D43" s="135"/>
      <c r="E43" s="135"/>
      <c r="F43" s="135"/>
      <c r="G43" s="135"/>
      <c r="H43" s="135"/>
      <c r="I43" s="136"/>
      <c r="J43" s="135"/>
      <c r="K43" s="137"/>
    </row>
    <row r="44" spans="2:11" s="1" customFormat="1" ht="36.950000000000003" customHeight="1">
      <c r="B44" s="34"/>
      <c r="C44" s="23" t="s">
        <v>96</v>
      </c>
      <c r="D44" s="35"/>
      <c r="E44" s="35"/>
      <c r="F44" s="35"/>
      <c r="G44" s="35"/>
      <c r="H44" s="35"/>
      <c r="I44" s="115"/>
      <c r="J44" s="35"/>
      <c r="K44" s="38"/>
    </row>
    <row r="45" spans="2:11" s="1" customFormat="1" ht="6.95" customHeight="1">
      <c r="B45" s="34"/>
      <c r="C45" s="35"/>
      <c r="D45" s="35"/>
      <c r="E45" s="35"/>
      <c r="F45" s="35"/>
      <c r="G45" s="35"/>
      <c r="H45" s="35"/>
      <c r="I45" s="115"/>
      <c r="J45" s="35"/>
      <c r="K45" s="38"/>
    </row>
    <row r="46" spans="2:11" s="1" customFormat="1" ht="14.45" customHeight="1">
      <c r="B46" s="34"/>
      <c r="C46" s="30" t="s">
        <v>16</v>
      </c>
      <c r="D46" s="35"/>
      <c r="E46" s="35"/>
      <c r="F46" s="35"/>
      <c r="G46" s="35"/>
      <c r="H46" s="35"/>
      <c r="I46" s="115"/>
      <c r="J46" s="35"/>
      <c r="K46" s="38"/>
    </row>
    <row r="47" spans="2:11" s="1" customFormat="1" ht="22.5" customHeight="1">
      <c r="B47" s="34"/>
      <c r="C47" s="35"/>
      <c r="D47" s="35"/>
      <c r="E47" s="377" t="str">
        <f>E7</f>
        <v>Obnovení komunikačního spojení přes Radovesickou výsypku</v>
      </c>
      <c r="F47" s="354"/>
      <c r="G47" s="354"/>
      <c r="H47" s="354"/>
      <c r="I47" s="115"/>
      <c r="J47" s="35"/>
      <c r="K47" s="38"/>
    </row>
    <row r="48" spans="2:11" ht="15">
      <c r="B48" s="21"/>
      <c r="C48" s="30" t="s">
        <v>91</v>
      </c>
      <c r="D48" s="22"/>
      <c r="E48" s="22"/>
      <c r="F48" s="22"/>
      <c r="G48" s="22"/>
      <c r="H48" s="22"/>
      <c r="I48" s="114"/>
      <c r="J48" s="22"/>
      <c r="K48" s="24"/>
    </row>
    <row r="49" spans="2:47" s="1" customFormat="1" ht="22.5" customHeight="1">
      <c r="B49" s="34"/>
      <c r="C49" s="35"/>
      <c r="D49" s="35"/>
      <c r="E49" s="377" t="s">
        <v>92</v>
      </c>
      <c r="F49" s="354"/>
      <c r="G49" s="354"/>
      <c r="H49" s="354"/>
      <c r="I49" s="115"/>
      <c r="J49" s="35"/>
      <c r="K49" s="38"/>
    </row>
    <row r="50" spans="2:47" s="1" customFormat="1" ht="14.45" customHeight="1">
      <c r="B50" s="34"/>
      <c r="C50" s="30" t="s">
        <v>93</v>
      </c>
      <c r="D50" s="35"/>
      <c r="E50" s="35"/>
      <c r="F50" s="35"/>
      <c r="G50" s="35"/>
      <c r="H50" s="35"/>
      <c r="I50" s="115"/>
      <c r="J50" s="35"/>
      <c r="K50" s="38"/>
    </row>
    <row r="51" spans="2:47" s="1" customFormat="1" ht="23.25" customHeight="1">
      <c r="B51" s="34"/>
      <c r="C51" s="35"/>
      <c r="D51" s="35"/>
      <c r="E51" s="378" t="str">
        <f>E11</f>
        <v>1a - Vodohospodářská část - Vedlejší a ostatní náklady</v>
      </c>
      <c r="F51" s="354"/>
      <c r="G51" s="354"/>
      <c r="H51" s="354"/>
      <c r="I51" s="115"/>
      <c r="J51" s="35"/>
      <c r="K51" s="38"/>
    </row>
    <row r="52" spans="2:47" s="1" customFormat="1" ht="6.95" customHeight="1">
      <c r="B52" s="34"/>
      <c r="C52" s="35"/>
      <c r="D52" s="35"/>
      <c r="E52" s="35"/>
      <c r="F52" s="35"/>
      <c r="G52" s="35"/>
      <c r="H52" s="35"/>
      <c r="I52" s="115"/>
      <c r="J52" s="35"/>
      <c r="K52" s="38"/>
    </row>
    <row r="53" spans="2:47" s="1" customFormat="1" ht="18" customHeight="1">
      <c r="B53" s="34"/>
      <c r="C53" s="30" t="s">
        <v>24</v>
      </c>
      <c r="D53" s="35"/>
      <c r="E53" s="35"/>
      <c r="F53" s="28" t="str">
        <f>F14</f>
        <v xml:space="preserve"> </v>
      </c>
      <c r="G53" s="35"/>
      <c r="H53" s="35"/>
      <c r="I53" s="116" t="s">
        <v>26</v>
      </c>
      <c r="J53" s="117" t="str">
        <f>IF(J14="","",J14)</f>
        <v>27. 10. 2016</v>
      </c>
      <c r="K53" s="38"/>
    </row>
    <row r="54" spans="2:47" s="1" customFormat="1" ht="6.95" customHeight="1">
      <c r="B54" s="34"/>
      <c r="C54" s="35"/>
      <c r="D54" s="35"/>
      <c r="E54" s="35"/>
      <c r="F54" s="35"/>
      <c r="G54" s="35"/>
      <c r="H54" s="35"/>
      <c r="I54" s="115"/>
      <c r="J54" s="35"/>
      <c r="K54" s="38"/>
    </row>
    <row r="55" spans="2:47" s="1" customFormat="1" ht="15">
      <c r="B55" s="34"/>
      <c r="C55" s="30" t="s">
        <v>30</v>
      </c>
      <c r="D55" s="35"/>
      <c r="E55" s="35"/>
      <c r="F55" s="28" t="str">
        <f>E17</f>
        <v>SD a.s.,Chomutov</v>
      </c>
      <c r="G55" s="35"/>
      <c r="H55" s="35"/>
      <c r="I55" s="116" t="s">
        <v>36</v>
      </c>
      <c r="J55" s="28" t="str">
        <f>E23</f>
        <v>Báňské projekty Teplice a.s.</v>
      </c>
      <c r="K55" s="38"/>
    </row>
    <row r="56" spans="2:47" s="1" customFormat="1" ht="14.45" customHeight="1">
      <c r="B56" s="34"/>
      <c r="C56" s="30" t="s">
        <v>34</v>
      </c>
      <c r="D56" s="35"/>
      <c r="E56" s="35"/>
      <c r="F56" s="28" t="str">
        <f>IF(E20="","",E20)</f>
        <v/>
      </c>
      <c r="G56" s="35"/>
      <c r="H56" s="35"/>
      <c r="I56" s="115"/>
      <c r="J56" s="35"/>
      <c r="K56" s="38"/>
    </row>
    <row r="57" spans="2:47" s="1" customFormat="1" ht="10.35" customHeight="1">
      <c r="B57" s="34"/>
      <c r="C57" s="35"/>
      <c r="D57" s="35"/>
      <c r="E57" s="35"/>
      <c r="F57" s="35"/>
      <c r="G57" s="35"/>
      <c r="H57" s="35"/>
      <c r="I57" s="115"/>
      <c r="J57" s="35"/>
      <c r="K57" s="38"/>
    </row>
    <row r="58" spans="2:47" s="1" customFormat="1" ht="29.25" customHeight="1">
      <c r="B58" s="34"/>
      <c r="C58" s="138" t="s">
        <v>97</v>
      </c>
      <c r="D58" s="44"/>
      <c r="E58" s="44"/>
      <c r="F58" s="44"/>
      <c r="G58" s="44"/>
      <c r="H58" s="44"/>
      <c r="I58" s="139"/>
      <c r="J58" s="140" t="s">
        <v>98</v>
      </c>
      <c r="K58" s="48"/>
    </row>
    <row r="59" spans="2:47" s="1" customFormat="1" ht="10.35" customHeight="1">
      <c r="B59" s="34"/>
      <c r="C59" s="35"/>
      <c r="D59" s="35"/>
      <c r="E59" s="35"/>
      <c r="F59" s="35"/>
      <c r="G59" s="35"/>
      <c r="H59" s="35"/>
      <c r="I59" s="115"/>
      <c r="J59" s="35"/>
      <c r="K59" s="38"/>
    </row>
    <row r="60" spans="2:47" s="1" customFormat="1" ht="29.25" customHeight="1">
      <c r="B60" s="34"/>
      <c r="C60" s="141" t="s">
        <v>99</v>
      </c>
      <c r="D60" s="35"/>
      <c r="E60" s="35"/>
      <c r="F60" s="35"/>
      <c r="G60" s="35"/>
      <c r="H60" s="35"/>
      <c r="I60" s="115"/>
      <c r="J60" s="125">
        <f>J83</f>
        <v>0</v>
      </c>
      <c r="K60" s="38"/>
      <c r="AU60" s="17" t="s">
        <v>100</v>
      </c>
    </row>
    <row r="61" spans="2:47" s="8" customFormat="1" ht="24.95" customHeight="1">
      <c r="B61" s="142"/>
      <c r="C61" s="143"/>
      <c r="D61" s="144" t="s">
        <v>253</v>
      </c>
      <c r="E61" s="145"/>
      <c r="F61" s="145"/>
      <c r="G61" s="145"/>
      <c r="H61" s="145"/>
      <c r="I61" s="146"/>
      <c r="J61" s="147">
        <f>J84</f>
        <v>0</v>
      </c>
      <c r="K61" s="148"/>
    </row>
    <row r="62" spans="2:47" s="1" customFormat="1" ht="21.75" customHeight="1">
      <c r="B62" s="34"/>
      <c r="C62" s="35"/>
      <c r="D62" s="35"/>
      <c r="E62" s="35"/>
      <c r="F62" s="35"/>
      <c r="G62" s="35"/>
      <c r="H62" s="35"/>
      <c r="I62" s="115"/>
      <c r="J62" s="35"/>
      <c r="K62" s="38"/>
    </row>
    <row r="63" spans="2:47" s="1" customFormat="1" ht="6.95" customHeight="1">
      <c r="B63" s="49"/>
      <c r="C63" s="50"/>
      <c r="D63" s="50"/>
      <c r="E63" s="50"/>
      <c r="F63" s="50"/>
      <c r="G63" s="50"/>
      <c r="H63" s="50"/>
      <c r="I63" s="133"/>
      <c r="J63" s="50"/>
      <c r="K63" s="51"/>
    </row>
    <row r="67" spans="2:12" s="1" customFormat="1" ht="6.95" customHeight="1">
      <c r="B67" s="52"/>
      <c r="C67" s="53"/>
      <c r="D67" s="53"/>
      <c r="E67" s="53"/>
      <c r="F67" s="53"/>
      <c r="G67" s="53"/>
      <c r="H67" s="53"/>
      <c r="I67" s="136"/>
      <c r="J67" s="53"/>
      <c r="K67" s="53"/>
      <c r="L67" s="54"/>
    </row>
    <row r="68" spans="2:12" s="1" customFormat="1" ht="36.950000000000003" customHeight="1">
      <c r="B68" s="34"/>
      <c r="C68" s="55" t="s">
        <v>108</v>
      </c>
      <c r="D68" s="56"/>
      <c r="E68" s="56"/>
      <c r="F68" s="56"/>
      <c r="G68" s="56"/>
      <c r="H68" s="56"/>
      <c r="I68" s="156"/>
      <c r="J68" s="56"/>
      <c r="K68" s="56"/>
      <c r="L68" s="54"/>
    </row>
    <row r="69" spans="2:12" s="1" customFormat="1" ht="6.95" customHeight="1">
      <c r="B69" s="34"/>
      <c r="C69" s="56"/>
      <c r="D69" s="56"/>
      <c r="E69" s="56"/>
      <c r="F69" s="56"/>
      <c r="G69" s="56"/>
      <c r="H69" s="56"/>
      <c r="I69" s="156"/>
      <c r="J69" s="56"/>
      <c r="K69" s="56"/>
      <c r="L69" s="54"/>
    </row>
    <row r="70" spans="2:12" s="1" customFormat="1" ht="14.45" customHeight="1">
      <c r="B70" s="34"/>
      <c r="C70" s="58" t="s">
        <v>16</v>
      </c>
      <c r="D70" s="56"/>
      <c r="E70" s="56"/>
      <c r="F70" s="56"/>
      <c r="G70" s="56"/>
      <c r="H70" s="56"/>
      <c r="I70" s="156"/>
      <c r="J70" s="56"/>
      <c r="K70" s="56"/>
      <c r="L70" s="54"/>
    </row>
    <row r="71" spans="2:12" s="1" customFormat="1" ht="22.5" customHeight="1">
      <c r="B71" s="34"/>
      <c r="C71" s="56"/>
      <c r="D71" s="56"/>
      <c r="E71" s="379" t="str">
        <f>E7</f>
        <v>Obnovení komunikačního spojení přes Radovesickou výsypku</v>
      </c>
      <c r="F71" s="347"/>
      <c r="G71" s="347"/>
      <c r="H71" s="347"/>
      <c r="I71" s="156"/>
      <c r="J71" s="56"/>
      <c r="K71" s="56"/>
      <c r="L71" s="54"/>
    </row>
    <row r="72" spans="2:12" ht="15">
      <c r="B72" s="21"/>
      <c r="C72" s="58" t="s">
        <v>91</v>
      </c>
      <c r="D72" s="160"/>
      <c r="E72" s="160"/>
      <c r="F72" s="160"/>
      <c r="G72" s="160"/>
      <c r="H72" s="160"/>
      <c r="J72" s="160"/>
      <c r="K72" s="160"/>
      <c r="L72" s="161"/>
    </row>
    <row r="73" spans="2:12" s="1" customFormat="1" ht="22.5" customHeight="1">
      <c r="B73" s="34"/>
      <c r="C73" s="56"/>
      <c r="D73" s="56"/>
      <c r="E73" s="379" t="s">
        <v>92</v>
      </c>
      <c r="F73" s="347"/>
      <c r="G73" s="347"/>
      <c r="H73" s="347"/>
      <c r="I73" s="156"/>
      <c r="J73" s="56"/>
      <c r="K73" s="56"/>
      <c r="L73" s="54"/>
    </row>
    <row r="74" spans="2:12" s="1" customFormat="1" ht="14.45" customHeight="1">
      <c r="B74" s="34"/>
      <c r="C74" s="58" t="s">
        <v>93</v>
      </c>
      <c r="D74" s="56"/>
      <c r="E74" s="56"/>
      <c r="F74" s="56"/>
      <c r="G74" s="56"/>
      <c r="H74" s="56"/>
      <c r="I74" s="156"/>
      <c r="J74" s="56"/>
      <c r="K74" s="56"/>
      <c r="L74" s="54"/>
    </row>
    <row r="75" spans="2:12" s="1" customFormat="1" ht="23.25" customHeight="1">
      <c r="B75" s="34"/>
      <c r="C75" s="56"/>
      <c r="D75" s="56"/>
      <c r="E75" s="334" t="str">
        <f>E11</f>
        <v>1a - Vodohospodářská část - Vedlejší a ostatní náklady</v>
      </c>
      <c r="F75" s="347"/>
      <c r="G75" s="347"/>
      <c r="H75" s="347"/>
      <c r="I75" s="156"/>
      <c r="J75" s="56"/>
      <c r="K75" s="56"/>
      <c r="L75" s="54"/>
    </row>
    <row r="76" spans="2:12" s="1" customFormat="1" ht="6.95" customHeight="1">
      <c r="B76" s="34"/>
      <c r="C76" s="56"/>
      <c r="D76" s="56"/>
      <c r="E76" s="56"/>
      <c r="F76" s="56"/>
      <c r="G76" s="56"/>
      <c r="H76" s="56"/>
      <c r="I76" s="156"/>
      <c r="J76" s="56"/>
      <c r="K76" s="56"/>
      <c r="L76" s="54"/>
    </row>
    <row r="77" spans="2:12" s="1" customFormat="1" ht="18" customHeight="1">
      <c r="B77" s="34"/>
      <c r="C77" s="58" t="s">
        <v>24</v>
      </c>
      <c r="D77" s="56"/>
      <c r="E77" s="56"/>
      <c r="F77" s="162" t="str">
        <f>F14</f>
        <v xml:space="preserve"> </v>
      </c>
      <c r="G77" s="56"/>
      <c r="H77" s="56"/>
      <c r="I77" s="163" t="s">
        <v>26</v>
      </c>
      <c r="J77" s="66" t="str">
        <f>IF(J14="","",J14)</f>
        <v>27. 10. 2016</v>
      </c>
      <c r="K77" s="56"/>
      <c r="L77" s="54"/>
    </row>
    <row r="78" spans="2:12" s="1" customFormat="1" ht="6.95" customHeight="1">
      <c r="B78" s="34"/>
      <c r="C78" s="56"/>
      <c r="D78" s="56"/>
      <c r="E78" s="56"/>
      <c r="F78" s="56"/>
      <c r="G78" s="56"/>
      <c r="H78" s="56"/>
      <c r="I78" s="156"/>
      <c r="J78" s="56"/>
      <c r="K78" s="56"/>
      <c r="L78" s="54"/>
    </row>
    <row r="79" spans="2:12" s="1" customFormat="1" ht="15">
      <c r="B79" s="34"/>
      <c r="C79" s="58" t="s">
        <v>30</v>
      </c>
      <c r="D79" s="56"/>
      <c r="E79" s="56"/>
      <c r="F79" s="162" t="str">
        <f>E17</f>
        <v>SD a.s.,Chomutov</v>
      </c>
      <c r="G79" s="56"/>
      <c r="H79" s="56"/>
      <c r="I79" s="163" t="s">
        <v>36</v>
      </c>
      <c r="J79" s="162" t="str">
        <f>E23</f>
        <v>Báňské projekty Teplice a.s.</v>
      </c>
      <c r="K79" s="56"/>
      <c r="L79" s="54"/>
    </row>
    <row r="80" spans="2:12" s="1" customFormat="1" ht="14.45" customHeight="1">
      <c r="B80" s="34"/>
      <c r="C80" s="58" t="s">
        <v>34</v>
      </c>
      <c r="D80" s="56"/>
      <c r="E80" s="56"/>
      <c r="F80" s="162" t="str">
        <f>IF(E20="","",E20)</f>
        <v/>
      </c>
      <c r="G80" s="56"/>
      <c r="H80" s="56"/>
      <c r="I80" s="156"/>
      <c r="J80" s="56"/>
      <c r="K80" s="56"/>
      <c r="L80" s="54"/>
    </row>
    <row r="81" spans="2:65" s="1" customFormat="1" ht="10.35" customHeight="1">
      <c r="B81" s="34"/>
      <c r="C81" s="56"/>
      <c r="D81" s="56"/>
      <c r="E81" s="56"/>
      <c r="F81" s="56"/>
      <c r="G81" s="56"/>
      <c r="H81" s="56"/>
      <c r="I81" s="156"/>
      <c r="J81" s="56"/>
      <c r="K81" s="56"/>
      <c r="L81" s="54"/>
    </row>
    <row r="82" spans="2:65" s="10" customFormat="1" ht="29.25" customHeight="1">
      <c r="B82" s="164"/>
      <c r="C82" s="165" t="s">
        <v>109</v>
      </c>
      <c r="D82" s="166" t="s">
        <v>60</v>
      </c>
      <c r="E82" s="166" t="s">
        <v>56</v>
      </c>
      <c r="F82" s="166" t="s">
        <v>110</v>
      </c>
      <c r="G82" s="166" t="s">
        <v>111</v>
      </c>
      <c r="H82" s="166" t="s">
        <v>112</v>
      </c>
      <c r="I82" s="167" t="s">
        <v>113</v>
      </c>
      <c r="J82" s="166" t="s">
        <v>98</v>
      </c>
      <c r="K82" s="168" t="s">
        <v>114</v>
      </c>
      <c r="L82" s="169"/>
      <c r="M82" s="74" t="s">
        <v>115</v>
      </c>
      <c r="N82" s="75" t="s">
        <v>45</v>
      </c>
      <c r="O82" s="75" t="s">
        <v>116</v>
      </c>
      <c r="P82" s="75" t="s">
        <v>117</v>
      </c>
      <c r="Q82" s="75" t="s">
        <v>118</v>
      </c>
      <c r="R82" s="75" t="s">
        <v>119</v>
      </c>
      <c r="S82" s="75" t="s">
        <v>120</v>
      </c>
      <c r="T82" s="76" t="s">
        <v>121</v>
      </c>
    </row>
    <row r="83" spans="2:65" s="1" customFormat="1" ht="29.25" customHeight="1">
      <c r="B83" s="34"/>
      <c r="C83" s="80" t="s">
        <v>99</v>
      </c>
      <c r="D83" s="56"/>
      <c r="E83" s="56"/>
      <c r="F83" s="56"/>
      <c r="G83" s="56"/>
      <c r="H83" s="56"/>
      <c r="I83" s="156"/>
      <c r="J83" s="170">
        <f>BK83</f>
        <v>0</v>
      </c>
      <c r="K83" s="56"/>
      <c r="L83" s="54"/>
      <c r="M83" s="77"/>
      <c r="N83" s="78"/>
      <c r="O83" s="78"/>
      <c r="P83" s="171">
        <f>P84</f>
        <v>0</v>
      </c>
      <c r="Q83" s="78"/>
      <c r="R83" s="171">
        <f>R84</f>
        <v>0</v>
      </c>
      <c r="S83" s="78"/>
      <c r="T83" s="172">
        <f>T84</f>
        <v>0</v>
      </c>
      <c r="AT83" s="17" t="s">
        <v>74</v>
      </c>
      <c r="AU83" s="17" t="s">
        <v>100</v>
      </c>
      <c r="BK83" s="173">
        <f>BK84</f>
        <v>0</v>
      </c>
    </row>
    <row r="84" spans="2:65" s="11" customFormat="1" ht="37.35" customHeight="1">
      <c r="B84" s="174"/>
      <c r="C84" s="175"/>
      <c r="D84" s="188" t="s">
        <v>74</v>
      </c>
      <c r="E84" s="246" t="s">
        <v>254</v>
      </c>
      <c r="F84" s="246" t="s">
        <v>255</v>
      </c>
      <c r="G84" s="175"/>
      <c r="H84" s="175"/>
      <c r="I84" s="178"/>
      <c r="J84" s="247">
        <f>BK84</f>
        <v>0</v>
      </c>
      <c r="K84" s="175"/>
      <c r="L84" s="180"/>
      <c r="M84" s="181"/>
      <c r="N84" s="182"/>
      <c r="O84" s="182"/>
      <c r="P84" s="183">
        <f>SUM(P85:P86)</f>
        <v>0</v>
      </c>
      <c r="Q84" s="182"/>
      <c r="R84" s="183">
        <f>SUM(R85:R86)</f>
        <v>0</v>
      </c>
      <c r="S84" s="182"/>
      <c r="T84" s="184">
        <f>SUM(T85:T86)</f>
        <v>0</v>
      </c>
      <c r="AR84" s="185" t="s">
        <v>154</v>
      </c>
      <c r="AT84" s="186" t="s">
        <v>74</v>
      </c>
      <c r="AU84" s="186" t="s">
        <v>75</v>
      </c>
      <c r="AY84" s="185" t="s">
        <v>124</v>
      </c>
      <c r="BK84" s="187">
        <f>SUM(BK85:BK86)</f>
        <v>0</v>
      </c>
    </row>
    <row r="85" spans="2:65" s="1" customFormat="1" ht="22.5" customHeight="1">
      <c r="B85" s="34"/>
      <c r="C85" s="191" t="s">
        <v>23</v>
      </c>
      <c r="D85" s="191" t="s">
        <v>126</v>
      </c>
      <c r="E85" s="192" t="s">
        <v>256</v>
      </c>
      <c r="F85" s="193" t="s">
        <v>257</v>
      </c>
      <c r="G85" s="194" t="s">
        <v>258</v>
      </c>
      <c r="H85" s="195">
        <v>1</v>
      </c>
      <c r="I85" s="196"/>
      <c r="J85" s="197">
        <f>ROUND(I85*H85,2)</f>
        <v>0</v>
      </c>
      <c r="K85" s="193" t="s">
        <v>22</v>
      </c>
      <c r="L85" s="54"/>
      <c r="M85" s="198" t="s">
        <v>22</v>
      </c>
      <c r="N85" s="199" t="s">
        <v>46</v>
      </c>
      <c r="O85" s="35"/>
      <c r="P85" s="200">
        <f>O85*H85</f>
        <v>0</v>
      </c>
      <c r="Q85" s="200">
        <v>0</v>
      </c>
      <c r="R85" s="200">
        <f>Q85*H85</f>
        <v>0</v>
      </c>
      <c r="S85" s="200">
        <v>0</v>
      </c>
      <c r="T85" s="201">
        <f>S85*H85</f>
        <v>0</v>
      </c>
      <c r="AR85" s="17" t="s">
        <v>259</v>
      </c>
      <c r="AT85" s="17" t="s">
        <v>126</v>
      </c>
      <c r="AU85" s="17" t="s">
        <v>23</v>
      </c>
      <c r="AY85" s="17" t="s">
        <v>124</v>
      </c>
      <c r="BE85" s="202">
        <f>IF(N85="základní",J85,0)</f>
        <v>0</v>
      </c>
      <c r="BF85" s="202">
        <f>IF(N85="snížená",J85,0)</f>
        <v>0</v>
      </c>
      <c r="BG85" s="202">
        <f>IF(N85="zákl. přenesená",J85,0)</f>
        <v>0</v>
      </c>
      <c r="BH85" s="202">
        <f>IF(N85="sníž. přenesená",J85,0)</f>
        <v>0</v>
      </c>
      <c r="BI85" s="202">
        <f>IF(N85="nulová",J85,0)</f>
        <v>0</v>
      </c>
      <c r="BJ85" s="17" t="s">
        <v>23</v>
      </c>
      <c r="BK85" s="202">
        <f>ROUND(I85*H85,2)</f>
        <v>0</v>
      </c>
      <c r="BL85" s="17" t="s">
        <v>259</v>
      </c>
      <c r="BM85" s="17" t="s">
        <v>260</v>
      </c>
    </row>
    <row r="86" spans="2:65" s="1" customFormat="1">
      <c r="B86" s="34"/>
      <c r="C86" s="56"/>
      <c r="D86" s="203" t="s">
        <v>133</v>
      </c>
      <c r="E86" s="56"/>
      <c r="F86" s="204" t="s">
        <v>261</v>
      </c>
      <c r="G86" s="56"/>
      <c r="H86" s="56"/>
      <c r="I86" s="156"/>
      <c r="J86" s="56"/>
      <c r="K86" s="56"/>
      <c r="L86" s="54"/>
      <c r="M86" s="243"/>
      <c r="N86" s="244"/>
      <c r="O86" s="244"/>
      <c r="P86" s="244"/>
      <c r="Q86" s="244"/>
      <c r="R86" s="244"/>
      <c r="S86" s="244"/>
      <c r="T86" s="245"/>
      <c r="AT86" s="17" t="s">
        <v>133</v>
      </c>
      <c r="AU86" s="17" t="s">
        <v>23</v>
      </c>
    </row>
    <row r="87" spans="2:65" s="1" customFormat="1" ht="6.95" customHeight="1">
      <c r="B87" s="49"/>
      <c r="C87" s="50"/>
      <c r="D87" s="50"/>
      <c r="E87" s="50"/>
      <c r="F87" s="50"/>
      <c r="G87" s="50"/>
      <c r="H87" s="50"/>
      <c r="I87" s="133"/>
      <c r="J87" s="50"/>
      <c r="K87" s="50"/>
      <c r="L87" s="54"/>
    </row>
  </sheetData>
  <sheetProtection sheet="1" objects="1" scenarios="1" formatColumns="0" formatRows="0" sort="0" autoFilter="0"/>
  <autoFilter ref="C82:K82"/>
  <mergeCells count="12">
    <mergeCell ref="E47:H47"/>
    <mergeCell ref="E71:H71"/>
    <mergeCell ref="G1:H1"/>
    <mergeCell ref="L2:V2"/>
    <mergeCell ref="E49:H49"/>
    <mergeCell ref="E51:H51"/>
    <mergeCell ref="E73:H73"/>
    <mergeCell ref="E75:H75"/>
    <mergeCell ref="E7:H7"/>
    <mergeCell ref="E9:H9"/>
    <mergeCell ref="E11:H11"/>
    <mergeCell ref="E26:H26"/>
  </mergeCells>
  <phoneticPr fontId="50" type="noConversion"/>
  <hyperlinks>
    <hyperlink ref="F1:G1" location="C2" tooltip="Krycí list soupisu" display="1) Krycí list soupisu"/>
    <hyperlink ref="G1:H1" location="C58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16"/>
  <sheetViews>
    <sheetView showGridLines="0" zoomScaleNormal="100" workbookViewId="0"/>
  </sheetViews>
  <sheetFormatPr defaultRowHeight="13.5"/>
  <cols>
    <col min="1" max="1" width="8.33203125" style="258" customWidth="1"/>
    <col min="2" max="2" width="1.6640625" style="258" customWidth="1"/>
    <col min="3" max="4" width="5" style="258" customWidth="1"/>
    <col min="5" max="5" width="11.6640625" style="258" customWidth="1"/>
    <col min="6" max="6" width="9.1640625" style="258" customWidth="1"/>
    <col min="7" max="7" width="5" style="258" customWidth="1"/>
    <col min="8" max="8" width="77.83203125" style="258" customWidth="1"/>
    <col min="9" max="10" width="20" style="258" customWidth="1"/>
    <col min="11" max="11" width="1.6640625" style="258" customWidth="1"/>
    <col min="12" max="16384" width="9.33203125" style="258"/>
  </cols>
  <sheetData>
    <row r="1" spans="2:11" ht="37.5" customHeight="1"/>
    <row r="2" spans="2:11" ht="7.5" customHeight="1">
      <c r="B2" s="259"/>
      <c r="C2" s="260"/>
      <c r="D2" s="260"/>
      <c r="E2" s="260"/>
      <c r="F2" s="260"/>
      <c r="G2" s="260"/>
      <c r="H2" s="260"/>
      <c r="I2" s="260"/>
      <c r="J2" s="260"/>
      <c r="K2" s="261"/>
    </row>
    <row r="3" spans="2:11" s="264" customFormat="1" ht="45" customHeight="1">
      <c r="B3" s="262"/>
      <c r="C3" s="384" t="s">
        <v>269</v>
      </c>
      <c r="D3" s="384"/>
      <c r="E3" s="384"/>
      <c r="F3" s="384"/>
      <c r="G3" s="384"/>
      <c r="H3" s="384"/>
      <c r="I3" s="384"/>
      <c r="J3" s="384"/>
      <c r="K3" s="263"/>
    </row>
    <row r="4" spans="2:11" ht="25.5" customHeight="1">
      <c r="B4" s="265"/>
      <c r="C4" s="388" t="s">
        <v>270</v>
      </c>
      <c r="D4" s="388"/>
      <c r="E4" s="388"/>
      <c r="F4" s="388"/>
      <c r="G4" s="388"/>
      <c r="H4" s="388"/>
      <c r="I4" s="388"/>
      <c r="J4" s="388"/>
      <c r="K4" s="266"/>
    </row>
    <row r="5" spans="2:11" ht="5.25" customHeight="1">
      <c r="B5" s="265"/>
      <c r="C5" s="267"/>
      <c r="D5" s="267"/>
      <c r="E5" s="267"/>
      <c r="F5" s="267"/>
      <c r="G5" s="267"/>
      <c r="H5" s="267"/>
      <c r="I5" s="267"/>
      <c r="J5" s="267"/>
      <c r="K5" s="266"/>
    </row>
    <row r="6" spans="2:11" ht="15" customHeight="1">
      <c r="B6" s="265"/>
      <c r="C6" s="387" t="s">
        <v>271</v>
      </c>
      <c r="D6" s="387"/>
      <c r="E6" s="387"/>
      <c r="F6" s="387"/>
      <c r="G6" s="387"/>
      <c r="H6" s="387"/>
      <c r="I6" s="387"/>
      <c r="J6" s="387"/>
      <c r="K6" s="266"/>
    </row>
    <row r="7" spans="2:11" ht="15" customHeight="1">
      <c r="B7" s="268"/>
      <c r="C7" s="387" t="s">
        <v>272</v>
      </c>
      <c r="D7" s="387"/>
      <c r="E7" s="387"/>
      <c r="F7" s="387"/>
      <c r="G7" s="387"/>
      <c r="H7" s="387"/>
      <c r="I7" s="387"/>
      <c r="J7" s="387"/>
      <c r="K7" s="266"/>
    </row>
    <row r="8" spans="2:11" ht="12.75" customHeight="1">
      <c r="B8" s="268"/>
      <c r="C8" s="269"/>
      <c r="D8" s="269"/>
      <c r="E8" s="269"/>
      <c r="F8" s="269"/>
      <c r="G8" s="269"/>
      <c r="H8" s="269"/>
      <c r="I8" s="269"/>
      <c r="J8" s="269"/>
      <c r="K8" s="266"/>
    </row>
    <row r="9" spans="2:11" ht="15" customHeight="1">
      <c r="B9" s="268"/>
      <c r="C9" s="387" t="s">
        <v>273</v>
      </c>
      <c r="D9" s="387"/>
      <c r="E9" s="387"/>
      <c r="F9" s="387"/>
      <c r="G9" s="387"/>
      <c r="H9" s="387"/>
      <c r="I9" s="387"/>
      <c r="J9" s="387"/>
      <c r="K9" s="266"/>
    </row>
    <row r="10" spans="2:11" ht="15" customHeight="1">
      <c r="B10" s="268"/>
      <c r="C10" s="269"/>
      <c r="D10" s="387" t="s">
        <v>274</v>
      </c>
      <c r="E10" s="387"/>
      <c r="F10" s="387"/>
      <c r="G10" s="387"/>
      <c r="H10" s="387"/>
      <c r="I10" s="387"/>
      <c r="J10" s="387"/>
      <c r="K10" s="266"/>
    </row>
    <row r="11" spans="2:11" ht="15" customHeight="1">
      <c r="B11" s="268"/>
      <c r="C11" s="270"/>
      <c r="D11" s="387" t="s">
        <v>275</v>
      </c>
      <c r="E11" s="387"/>
      <c r="F11" s="387"/>
      <c r="G11" s="387"/>
      <c r="H11" s="387"/>
      <c r="I11" s="387"/>
      <c r="J11" s="387"/>
      <c r="K11" s="266"/>
    </row>
    <row r="12" spans="2:11" ht="12.75" customHeight="1">
      <c r="B12" s="268"/>
      <c r="C12" s="270"/>
      <c r="D12" s="270"/>
      <c r="E12" s="270"/>
      <c r="F12" s="270"/>
      <c r="G12" s="270"/>
      <c r="H12" s="270"/>
      <c r="I12" s="270"/>
      <c r="J12" s="270"/>
      <c r="K12" s="266"/>
    </row>
    <row r="13" spans="2:11" ht="15" customHeight="1">
      <c r="B13" s="268"/>
      <c r="C13" s="270"/>
      <c r="D13" s="387" t="s">
        <v>276</v>
      </c>
      <c r="E13" s="387"/>
      <c r="F13" s="387"/>
      <c r="G13" s="387"/>
      <c r="H13" s="387"/>
      <c r="I13" s="387"/>
      <c r="J13" s="387"/>
      <c r="K13" s="266"/>
    </row>
    <row r="14" spans="2:11" ht="15" customHeight="1">
      <c r="B14" s="268"/>
      <c r="C14" s="270"/>
      <c r="D14" s="387" t="s">
        <v>277</v>
      </c>
      <c r="E14" s="387"/>
      <c r="F14" s="387"/>
      <c r="G14" s="387"/>
      <c r="H14" s="387"/>
      <c r="I14" s="387"/>
      <c r="J14" s="387"/>
      <c r="K14" s="266"/>
    </row>
    <row r="15" spans="2:11" ht="15" customHeight="1">
      <c r="B15" s="268"/>
      <c r="C15" s="270"/>
      <c r="D15" s="387" t="s">
        <v>278</v>
      </c>
      <c r="E15" s="387"/>
      <c r="F15" s="387"/>
      <c r="G15" s="387"/>
      <c r="H15" s="387"/>
      <c r="I15" s="387"/>
      <c r="J15" s="387"/>
      <c r="K15" s="266"/>
    </row>
    <row r="16" spans="2:11" ht="15" customHeight="1">
      <c r="B16" s="268"/>
      <c r="C16" s="270"/>
      <c r="D16" s="270"/>
      <c r="E16" s="271" t="s">
        <v>80</v>
      </c>
      <c r="F16" s="387" t="s">
        <v>279</v>
      </c>
      <c r="G16" s="387"/>
      <c r="H16" s="387"/>
      <c r="I16" s="387"/>
      <c r="J16" s="387"/>
      <c r="K16" s="266"/>
    </row>
    <row r="17" spans="2:11" ht="15" customHeight="1">
      <c r="B17" s="268"/>
      <c r="C17" s="270"/>
      <c r="D17" s="270"/>
      <c r="E17" s="271" t="s">
        <v>280</v>
      </c>
      <c r="F17" s="387" t="s">
        <v>281</v>
      </c>
      <c r="G17" s="387"/>
      <c r="H17" s="387"/>
      <c r="I17" s="387"/>
      <c r="J17" s="387"/>
      <c r="K17" s="266"/>
    </row>
    <row r="18" spans="2:11" ht="15" customHeight="1">
      <c r="B18" s="268"/>
      <c r="C18" s="270"/>
      <c r="D18" s="270"/>
      <c r="E18" s="271" t="s">
        <v>282</v>
      </c>
      <c r="F18" s="387" t="s">
        <v>283</v>
      </c>
      <c r="G18" s="387"/>
      <c r="H18" s="387"/>
      <c r="I18" s="387"/>
      <c r="J18" s="387"/>
      <c r="K18" s="266"/>
    </row>
    <row r="19" spans="2:11" ht="15" customHeight="1">
      <c r="B19" s="268"/>
      <c r="C19" s="270"/>
      <c r="D19" s="270"/>
      <c r="E19" s="271" t="s">
        <v>284</v>
      </c>
      <c r="F19" s="387" t="s">
        <v>285</v>
      </c>
      <c r="G19" s="387"/>
      <c r="H19" s="387"/>
      <c r="I19" s="387"/>
      <c r="J19" s="387"/>
      <c r="K19" s="266"/>
    </row>
    <row r="20" spans="2:11" ht="15" customHeight="1">
      <c r="B20" s="268"/>
      <c r="C20" s="270"/>
      <c r="D20" s="270"/>
      <c r="E20" s="271" t="s">
        <v>286</v>
      </c>
      <c r="F20" s="387" t="s">
        <v>287</v>
      </c>
      <c r="G20" s="387"/>
      <c r="H20" s="387"/>
      <c r="I20" s="387"/>
      <c r="J20" s="387"/>
      <c r="K20" s="266"/>
    </row>
    <row r="21" spans="2:11" ht="15" customHeight="1">
      <c r="B21" s="268"/>
      <c r="C21" s="270"/>
      <c r="D21" s="270"/>
      <c r="E21" s="271" t="s">
        <v>84</v>
      </c>
      <c r="F21" s="387" t="s">
        <v>288</v>
      </c>
      <c r="G21" s="387"/>
      <c r="H21" s="387"/>
      <c r="I21" s="387"/>
      <c r="J21" s="387"/>
      <c r="K21" s="266"/>
    </row>
    <row r="22" spans="2:11" ht="12.75" customHeight="1">
      <c r="B22" s="268"/>
      <c r="C22" s="270"/>
      <c r="D22" s="270"/>
      <c r="E22" s="270"/>
      <c r="F22" s="270"/>
      <c r="G22" s="270"/>
      <c r="H22" s="270"/>
      <c r="I22" s="270"/>
      <c r="J22" s="270"/>
      <c r="K22" s="266"/>
    </row>
    <row r="23" spans="2:11" ht="15" customHeight="1">
      <c r="B23" s="268"/>
      <c r="C23" s="387" t="s">
        <v>289</v>
      </c>
      <c r="D23" s="387"/>
      <c r="E23" s="387"/>
      <c r="F23" s="387"/>
      <c r="G23" s="387"/>
      <c r="H23" s="387"/>
      <c r="I23" s="387"/>
      <c r="J23" s="387"/>
      <c r="K23" s="266"/>
    </row>
    <row r="24" spans="2:11" ht="15" customHeight="1">
      <c r="B24" s="268"/>
      <c r="C24" s="387" t="s">
        <v>290</v>
      </c>
      <c r="D24" s="387"/>
      <c r="E24" s="387"/>
      <c r="F24" s="387"/>
      <c r="G24" s="387"/>
      <c r="H24" s="387"/>
      <c r="I24" s="387"/>
      <c r="J24" s="387"/>
      <c r="K24" s="266"/>
    </row>
    <row r="25" spans="2:11" ht="15" customHeight="1">
      <c r="B25" s="268"/>
      <c r="C25" s="269"/>
      <c r="D25" s="387" t="s">
        <v>291</v>
      </c>
      <c r="E25" s="387"/>
      <c r="F25" s="387"/>
      <c r="G25" s="387"/>
      <c r="H25" s="387"/>
      <c r="I25" s="387"/>
      <c r="J25" s="387"/>
      <c r="K25" s="266"/>
    </row>
    <row r="26" spans="2:11" ht="15" customHeight="1">
      <c r="B26" s="268"/>
      <c r="C26" s="270"/>
      <c r="D26" s="387" t="s">
        <v>292</v>
      </c>
      <c r="E26" s="387"/>
      <c r="F26" s="387"/>
      <c r="G26" s="387"/>
      <c r="H26" s="387"/>
      <c r="I26" s="387"/>
      <c r="J26" s="387"/>
      <c r="K26" s="266"/>
    </row>
    <row r="27" spans="2:11" ht="12.75" customHeight="1">
      <c r="B27" s="268"/>
      <c r="C27" s="270"/>
      <c r="D27" s="270"/>
      <c r="E27" s="270"/>
      <c r="F27" s="270"/>
      <c r="G27" s="270"/>
      <c r="H27" s="270"/>
      <c r="I27" s="270"/>
      <c r="J27" s="270"/>
      <c r="K27" s="266"/>
    </row>
    <row r="28" spans="2:11" ht="15" customHeight="1">
      <c r="B28" s="268"/>
      <c r="C28" s="270"/>
      <c r="D28" s="387" t="s">
        <v>293</v>
      </c>
      <c r="E28" s="387"/>
      <c r="F28" s="387"/>
      <c r="G28" s="387"/>
      <c r="H28" s="387"/>
      <c r="I28" s="387"/>
      <c r="J28" s="387"/>
      <c r="K28" s="266"/>
    </row>
    <row r="29" spans="2:11" ht="15" customHeight="1">
      <c r="B29" s="268"/>
      <c r="C29" s="270"/>
      <c r="D29" s="387" t="s">
        <v>294</v>
      </c>
      <c r="E29" s="387"/>
      <c r="F29" s="387"/>
      <c r="G29" s="387"/>
      <c r="H29" s="387"/>
      <c r="I29" s="387"/>
      <c r="J29" s="387"/>
      <c r="K29" s="266"/>
    </row>
    <row r="30" spans="2:11" ht="12.75" customHeight="1">
      <c r="B30" s="268"/>
      <c r="C30" s="270"/>
      <c r="D30" s="270"/>
      <c r="E30" s="270"/>
      <c r="F30" s="270"/>
      <c r="G30" s="270"/>
      <c r="H30" s="270"/>
      <c r="I30" s="270"/>
      <c r="J30" s="270"/>
      <c r="K30" s="266"/>
    </row>
    <row r="31" spans="2:11" ht="15" customHeight="1">
      <c r="B31" s="268"/>
      <c r="C31" s="270"/>
      <c r="D31" s="387" t="s">
        <v>295</v>
      </c>
      <c r="E31" s="387"/>
      <c r="F31" s="387"/>
      <c r="G31" s="387"/>
      <c r="H31" s="387"/>
      <c r="I31" s="387"/>
      <c r="J31" s="387"/>
      <c r="K31" s="266"/>
    </row>
    <row r="32" spans="2:11" ht="15" customHeight="1">
      <c r="B32" s="268"/>
      <c r="C32" s="270"/>
      <c r="D32" s="387" t="s">
        <v>296</v>
      </c>
      <c r="E32" s="387"/>
      <c r="F32" s="387"/>
      <c r="G32" s="387"/>
      <c r="H32" s="387"/>
      <c r="I32" s="387"/>
      <c r="J32" s="387"/>
      <c r="K32" s="266"/>
    </row>
    <row r="33" spans="2:11" ht="15" customHeight="1">
      <c r="B33" s="268"/>
      <c r="C33" s="270"/>
      <c r="D33" s="387" t="s">
        <v>297</v>
      </c>
      <c r="E33" s="387"/>
      <c r="F33" s="387"/>
      <c r="G33" s="387"/>
      <c r="H33" s="387"/>
      <c r="I33" s="387"/>
      <c r="J33" s="387"/>
      <c r="K33" s="266"/>
    </row>
    <row r="34" spans="2:11" ht="15" customHeight="1">
      <c r="B34" s="268"/>
      <c r="C34" s="270"/>
      <c r="D34" s="269"/>
      <c r="E34" s="159" t="s">
        <v>109</v>
      </c>
      <c r="F34" s="269"/>
      <c r="G34" s="387" t="s">
        <v>298</v>
      </c>
      <c r="H34" s="387"/>
      <c r="I34" s="387"/>
      <c r="J34" s="387"/>
      <c r="K34" s="266"/>
    </row>
    <row r="35" spans="2:11" ht="30.75" customHeight="1">
      <c r="B35" s="268"/>
      <c r="C35" s="270"/>
      <c r="D35" s="269"/>
      <c r="E35" s="159" t="s">
        <v>299</v>
      </c>
      <c r="F35" s="269"/>
      <c r="G35" s="387" t="s">
        <v>300</v>
      </c>
      <c r="H35" s="387"/>
      <c r="I35" s="387"/>
      <c r="J35" s="387"/>
      <c r="K35" s="266"/>
    </row>
    <row r="36" spans="2:11" ht="15" customHeight="1">
      <c r="B36" s="268"/>
      <c r="C36" s="270"/>
      <c r="D36" s="269"/>
      <c r="E36" s="159" t="s">
        <v>56</v>
      </c>
      <c r="F36" s="269"/>
      <c r="G36" s="387" t="s">
        <v>301</v>
      </c>
      <c r="H36" s="387"/>
      <c r="I36" s="387"/>
      <c r="J36" s="387"/>
      <c r="K36" s="266"/>
    </row>
    <row r="37" spans="2:11" ht="15" customHeight="1">
      <c r="B37" s="268"/>
      <c r="C37" s="270"/>
      <c r="D37" s="269"/>
      <c r="E37" s="159" t="s">
        <v>110</v>
      </c>
      <c r="F37" s="269"/>
      <c r="G37" s="387" t="s">
        <v>302</v>
      </c>
      <c r="H37" s="387"/>
      <c r="I37" s="387"/>
      <c r="J37" s="387"/>
      <c r="K37" s="266"/>
    </row>
    <row r="38" spans="2:11" ht="15" customHeight="1">
      <c r="B38" s="268"/>
      <c r="C38" s="270"/>
      <c r="D38" s="269"/>
      <c r="E38" s="159" t="s">
        <v>111</v>
      </c>
      <c r="F38" s="269"/>
      <c r="G38" s="387" t="s">
        <v>303</v>
      </c>
      <c r="H38" s="387"/>
      <c r="I38" s="387"/>
      <c r="J38" s="387"/>
      <c r="K38" s="266"/>
    </row>
    <row r="39" spans="2:11" ht="15" customHeight="1">
      <c r="B39" s="268"/>
      <c r="C39" s="270"/>
      <c r="D39" s="269"/>
      <c r="E39" s="159" t="s">
        <v>112</v>
      </c>
      <c r="F39" s="269"/>
      <c r="G39" s="387" t="s">
        <v>304</v>
      </c>
      <c r="H39" s="387"/>
      <c r="I39" s="387"/>
      <c r="J39" s="387"/>
      <c r="K39" s="266"/>
    </row>
    <row r="40" spans="2:11" ht="15" customHeight="1">
      <c r="B40" s="268"/>
      <c r="C40" s="270"/>
      <c r="D40" s="269"/>
      <c r="E40" s="159" t="s">
        <v>305</v>
      </c>
      <c r="F40" s="269"/>
      <c r="G40" s="387" t="s">
        <v>306</v>
      </c>
      <c r="H40" s="387"/>
      <c r="I40" s="387"/>
      <c r="J40" s="387"/>
      <c r="K40" s="266"/>
    </row>
    <row r="41" spans="2:11" ht="15" customHeight="1">
      <c r="B41" s="268"/>
      <c r="C41" s="270"/>
      <c r="D41" s="269"/>
      <c r="E41" s="159"/>
      <c r="F41" s="269"/>
      <c r="G41" s="387" t="s">
        <v>307</v>
      </c>
      <c r="H41" s="387"/>
      <c r="I41" s="387"/>
      <c r="J41" s="387"/>
      <c r="K41" s="266"/>
    </row>
    <row r="42" spans="2:11" ht="15" customHeight="1">
      <c r="B42" s="268"/>
      <c r="C42" s="270"/>
      <c r="D42" s="269"/>
      <c r="E42" s="159" t="s">
        <v>308</v>
      </c>
      <c r="F42" s="269"/>
      <c r="G42" s="387" t="s">
        <v>309</v>
      </c>
      <c r="H42" s="387"/>
      <c r="I42" s="387"/>
      <c r="J42" s="387"/>
      <c r="K42" s="266"/>
    </row>
    <row r="43" spans="2:11" ht="15" customHeight="1">
      <c r="B43" s="268"/>
      <c r="C43" s="270"/>
      <c r="D43" s="269"/>
      <c r="E43" s="159" t="s">
        <v>114</v>
      </c>
      <c r="F43" s="269"/>
      <c r="G43" s="387" t="s">
        <v>310</v>
      </c>
      <c r="H43" s="387"/>
      <c r="I43" s="387"/>
      <c r="J43" s="387"/>
      <c r="K43" s="266"/>
    </row>
    <row r="44" spans="2:11" ht="12.75" customHeight="1">
      <c r="B44" s="268"/>
      <c r="C44" s="270"/>
      <c r="D44" s="269"/>
      <c r="E44" s="269"/>
      <c r="F44" s="269"/>
      <c r="G44" s="269"/>
      <c r="H44" s="269"/>
      <c r="I44" s="269"/>
      <c r="J44" s="269"/>
      <c r="K44" s="266"/>
    </row>
    <row r="45" spans="2:11" ht="15" customHeight="1">
      <c r="B45" s="268"/>
      <c r="C45" s="270"/>
      <c r="D45" s="387" t="s">
        <v>311</v>
      </c>
      <c r="E45" s="387"/>
      <c r="F45" s="387"/>
      <c r="G45" s="387"/>
      <c r="H45" s="387"/>
      <c r="I45" s="387"/>
      <c r="J45" s="387"/>
      <c r="K45" s="266"/>
    </row>
    <row r="46" spans="2:11" ht="15" customHeight="1">
      <c r="B46" s="268"/>
      <c r="C46" s="270"/>
      <c r="D46" s="270"/>
      <c r="E46" s="387" t="s">
        <v>312</v>
      </c>
      <c r="F46" s="387"/>
      <c r="G46" s="387"/>
      <c r="H46" s="387"/>
      <c r="I46" s="387"/>
      <c r="J46" s="387"/>
      <c r="K46" s="266"/>
    </row>
    <row r="47" spans="2:11" ht="15" customHeight="1">
      <c r="B47" s="268"/>
      <c r="C47" s="270"/>
      <c r="D47" s="270"/>
      <c r="E47" s="387" t="s">
        <v>313</v>
      </c>
      <c r="F47" s="387"/>
      <c r="G47" s="387"/>
      <c r="H47" s="387"/>
      <c r="I47" s="387"/>
      <c r="J47" s="387"/>
      <c r="K47" s="266"/>
    </row>
    <row r="48" spans="2:11" ht="15" customHeight="1">
      <c r="B48" s="268"/>
      <c r="C48" s="270"/>
      <c r="D48" s="270"/>
      <c r="E48" s="387" t="s">
        <v>314</v>
      </c>
      <c r="F48" s="387"/>
      <c r="G48" s="387"/>
      <c r="H48" s="387"/>
      <c r="I48" s="387"/>
      <c r="J48" s="387"/>
      <c r="K48" s="266"/>
    </row>
    <row r="49" spans="2:11" ht="15" customHeight="1">
      <c r="B49" s="268"/>
      <c r="C49" s="270"/>
      <c r="D49" s="387" t="s">
        <v>315</v>
      </c>
      <c r="E49" s="387"/>
      <c r="F49" s="387"/>
      <c r="G49" s="387"/>
      <c r="H49" s="387"/>
      <c r="I49" s="387"/>
      <c r="J49" s="387"/>
      <c r="K49" s="266"/>
    </row>
    <row r="50" spans="2:11" ht="25.5" customHeight="1">
      <c r="B50" s="265"/>
      <c r="C50" s="388" t="s">
        <v>316</v>
      </c>
      <c r="D50" s="388"/>
      <c r="E50" s="388"/>
      <c r="F50" s="388"/>
      <c r="G50" s="388"/>
      <c r="H50" s="388"/>
      <c r="I50" s="388"/>
      <c r="J50" s="388"/>
      <c r="K50" s="266"/>
    </row>
    <row r="51" spans="2:11" ht="5.25" customHeight="1">
      <c r="B51" s="265"/>
      <c r="C51" s="267"/>
      <c r="D51" s="267"/>
      <c r="E51" s="267"/>
      <c r="F51" s="267"/>
      <c r="G51" s="267"/>
      <c r="H51" s="267"/>
      <c r="I51" s="267"/>
      <c r="J51" s="267"/>
      <c r="K51" s="266"/>
    </row>
    <row r="52" spans="2:11" ht="15" customHeight="1">
      <c r="B52" s="265"/>
      <c r="C52" s="387" t="s">
        <v>317</v>
      </c>
      <c r="D52" s="387"/>
      <c r="E52" s="387"/>
      <c r="F52" s="387"/>
      <c r="G52" s="387"/>
      <c r="H52" s="387"/>
      <c r="I52" s="387"/>
      <c r="J52" s="387"/>
      <c r="K52" s="266"/>
    </row>
    <row r="53" spans="2:11" ht="15" customHeight="1">
      <c r="B53" s="265"/>
      <c r="C53" s="387" t="s">
        <v>318</v>
      </c>
      <c r="D53" s="387"/>
      <c r="E53" s="387"/>
      <c r="F53" s="387"/>
      <c r="G53" s="387"/>
      <c r="H53" s="387"/>
      <c r="I53" s="387"/>
      <c r="J53" s="387"/>
      <c r="K53" s="266"/>
    </row>
    <row r="54" spans="2:11" ht="12.75" customHeight="1">
      <c r="B54" s="265"/>
      <c r="C54" s="269"/>
      <c r="D54" s="269"/>
      <c r="E54" s="269"/>
      <c r="F54" s="269"/>
      <c r="G54" s="269"/>
      <c r="H54" s="269"/>
      <c r="I54" s="269"/>
      <c r="J54" s="269"/>
      <c r="K54" s="266"/>
    </row>
    <row r="55" spans="2:11" ht="15" customHeight="1">
      <c r="B55" s="265"/>
      <c r="C55" s="387" t="s">
        <v>319</v>
      </c>
      <c r="D55" s="387"/>
      <c r="E55" s="387"/>
      <c r="F55" s="387"/>
      <c r="G55" s="387"/>
      <c r="H55" s="387"/>
      <c r="I55" s="387"/>
      <c r="J55" s="387"/>
      <c r="K55" s="266"/>
    </row>
    <row r="56" spans="2:11" ht="15" customHeight="1">
      <c r="B56" s="265"/>
      <c r="C56" s="270"/>
      <c r="D56" s="387" t="s">
        <v>320</v>
      </c>
      <c r="E56" s="387"/>
      <c r="F56" s="387"/>
      <c r="G56" s="387"/>
      <c r="H56" s="387"/>
      <c r="I56" s="387"/>
      <c r="J56" s="387"/>
      <c r="K56" s="266"/>
    </row>
    <row r="57" spans="2:11" ht="15" customHeight="1">
      <c r="B57" s="265"/>
      <c r="C57" s="270"/>
      <c r="D57" s="387" t="s">
        <v>321</v>
      </c>
      <c r="E57" s="387"/>
      <c r="F57" s="387"/>
      <c r="G57" s="387"/>
      <c r="H57" s="387"/>
      <c r="I57" s="387"/>
      <c r="J57" s="387"/>
      <c r="K57" s="266"/>
    </row>
    <row r="58" spans="2:11" ht="15" customHeight="1">
      <c r="B58" s="265"/>
      <c r="C58" s="270"/>
      <c r="D58" s="387" t="s">
        <v>322</v>
      </c>
      <c r="E58" s="387"/>
      <c r="F58" s="387"/>
      <c r="G58" s="387"/>
      <c r="H58" s="387"/>
      <c r="I58" s="387"/>
      <c r="J58" s="387"/>
      <c r="K58" s="266"/>
    </row>
    <row r="59" spans="2:11" ht="15" customHeight="1">
      <c r="B59" s="265"/>
      <c r="C59" s="270"/>
      <c r="D59" s="387" t="s">
        <v>323</v>
      </c>
      <c r="E59" s="387"/>
      <c r="F59" s="387"/>
      <c r="G59" s="387"/>
      <c r="H59" s="387"/>
      <c r="I59" s="387"/>
      <c r="J59" s="387"/>
      <c r="K59" s="266"/>
    </row>
    <row r="60" spans="2:11" ht="15" customHeight="1">
      <c r="B60" s="265"/>
      <c r="C60" s="270"/>
      <c r="D60" s="386" t="s">
        <v>324</v>
      </c>
      <c r="E60" s="386"/>
      <c r="F60" s="386"/>
      <c r="G60" s="386"/>
      <c r="H60" s="386"/>
      <c r="I60" s="386"/>
      <c r="J60" s="386"/>
      <c r="K60" s="266"/>
    </row>
    <row r="61" spans="2:11" ht="15" customHeight="1">
      <c r="B61" s="265"/>
      <c r="C61" s="270"/>
      <c r="D61" s="387" t="s">
        <v>325</v>
      </c>
      <c r="E61" s="387"/>
      <c r="F61" s="387"/>
      <c r="G61" s="387"/>
      <c r="H61" s="387"/>
      <c r="I61" s="387"/>
      <c r="J61" s="387"/>
      <c r="K61" s="266"/>
    </row>
    <row r="62" spans="2:11" ht="12.75" customHeight="1">
      <c r="B62" s="265"/>
      <c r="C62" s="270"/>
      <c r="D62" s="270"/>
      <c r="E62" s="272"/>
      <c r="F62" s="270"/>
      <c r="G62" s="270"/>
      <c r="H62" s="270"/>
      <c r="I62" s="270"/>
      <c r="J62" s="270"/>
      <c r="K62" s="266"/>
    </row>
    <row r="63" spans="2:11" ht="15" customHeight="1">
      <c r="B63" s="265"/>
      <c r="C63" s="270"/>
      <c r="D63" s="387" t="s">
        <v>326</v>
      </c>
      <c r="E63" s="387"/>
      <c r="F63" s="387"/>
      <c r="G63" s="387"/>
      <c r="H63" s="387"/>
      <c r="I63" s="387"/>
      <c r="J63" s="387"/>
      <c r="K63" s="266"/>
    </row>
    <row r="64" spans="2:11" ht="15" customHeight="1">
      <c r="B64" s="265"/>
      <c r="C64" s="270"/>
      <c r="D64" s="386" t="s">
        <v>327</v>
      </c>
      <c r="E64" s="386"/>
      <c r="F64" s="386"/>
      <c r="G64" s="386"/>
      <c r="H64" s="386"/>
      <c r="I64" s="386"/>
      <c r="J64" s="386"/>
      <c r="K64" s="266"/>
    </row>
    <row r="65" spans="2:11" ht="15" customHeight="1">
      <c r="B65" s="265"/>
      <c r="C65" s="270"/>
      <c r="D65" s="387" t="s">
        <v>328</v>
      </c>
      <c r="E65" s="387"/>
      <c r="F65" s="387"/>
      <c r="G65" s="387"/>
      <c r="H65" s="387"/>
      <c r="I65" s="387"/>
      <c r="J65" s="387"/>
      <c r="K65" s="266"/>
    </row>
    <row r="66" spans="2:11" ht="15" customHeight="1">
      <c r="B66" s="265"/>
      <c r="C66" s="270"/>
      <c r="D66" s="387" t="s">
        <v>329</v>
      </c>
      <c r="E66" s="387"/>
      <c r="F66" s="387"/>
      <c r="G66" s="387"/>
      <c r="H66" s="387"/>
      <c r="I66" s="387"/>
      <c r="J66" s="387"/>
      <c r="K66" s="266"/>
    </row>
    <row r="67" spans="2:11" ht="15" customHeight="1">
      <c r="B67" s="265"/>
      <c r="C67" s="270"/>
      <c r="D67" s="387" t="s">
        <v>330</v>
      </c>
      <c r="E67" s="387"/>
      <c r="F67" s="387"/>
      <c r="G67" s="387"/>
      <c r="H67" s="387"/>
      <c r="I67" s="387"/>
      <c r="J67" s="387"/>
      <c r="K67" s="266"/>
    </row>
    <row r="68" spans="2:11" ht="15" customHeight="1">
      <c r="B68" s="265"/>
      <c r="C68" s="270"/>
      <c r="D68" s="387" t="s">
        <v>331</v>
      </c>
      <c r="E68" s="387"/>
      <c r="F68" s="387"/>
      <c r="G68" s="387"/>
      <c r="H68" s="387"/>
      <c r="I68" s="387"/>
      <c r="J68" s="387"/>
      <c r="K68" s="266"/>
    </row>
    <row r="69" spans="2:11" ht="12.75" customHeight="1">
      <c r="B69" s="273"/>
      <c r="C69" s="274"/>
      <c r="D69" s="274"/>
      <c r="E69" s="274"/>
      <c r="F69" s="274"/>
      <c r="G69" s="274"/>
      <c r="H69" s="274"/>
      <c r="I69" s="274"/>
      <c r="J69" s="274"/>
      <c r="K69" s="275"/>
    </row>
    <row r="70" spans="2:11" ht="18.75" customHeight="1">
      <c r="B70" s="276"/>
      <c r="C70" s="276"/>
      <c r="D70" s="276"/>
      <c r="E70" s="276"/>
      <c r="F70" s="276"/>
      <c r="G70" s="276"/>
      <c r="H70" s="276"/>
      <c r="I70" s="276"/>
      <c r="J70" s="276"/>
      <c r="K70" s="277"/>
    </row>
    <row r="71" spans="2:11" ht="18.75" customHeight="1">
      <c r="B71" s="277"/>
      <c r="C71" s="277"/>
      <c r="D71" s="277"/>
      <c r="E71" s="277"/>
      <c r="F71" s="277"/>
      <c r="G71" s="277"/>
      <c r="H71" s="277"/>
      <c r="I71" s="277"/>
      <c r="J71" s="277"/>
      <c r="K71" s="277"/>
    </row>
    <row r="72" spans="2:11" ht="7.5" customHeight="1">
      <c r="B72" s="278"/>
      <c r="C72" s="279"/>
      <c r="D72" s="279"/>
      <c r="E72" s="279"/>
      <c r="F72" s="279"/>
      <c r="G72" s="279"/>
      <c r="H72" s="279"/>
      <c r="I72" s="279"/>
      <c r="J72" s="279"/>
      <c r="K72" s="280"/>
    </row>
    <row r="73" spans="2:11" ht="45" customHeight="1">
      <c r="B73" s="281"/>
      <c r="C73" s="383" t="s">
        <v>268</v>
      </c>
      <c r="D73" s="383"/>
      <c r="E73" s="383"/>
      <c r="F73" s="383"/>
      <c r="G73" s="383"/>
      <c r="H73" s="383"/>
      <c r="I73" s="383"/>
      <c r="J73" s="383"/>
      <c r="K73" s="282"/>
    </row>
    <row r="74" spans="2:11" ht="17.25" customHeight="1">
      <c r="B74" s="281"/>
      <c r="C74" s="283" t="s">
        <v>332</v>
      </c>
      <c r="D74" s="283"/>
      <c r="E74" s="283"/>
      <c r="F74" s="283" t="s">
        <v>333</v>
      </c>
      <c r="G74" s="284"/>
      <c r="H74" s="283" t="s">
        <v>110</v>
      </c>
      <c r="I74" s="283" t="s">
        <v>60</v>
      </c>
      <c r="J74" s="283" t="s">
        <v>334</v>
      </c>
      <c r="K74" s="282"/>
    </row>
    <row r="75" spans="2:11" ht="17.25" customHeight="1">
      <c r="B75" s="281"/>
      <c r="C75" s="285" t="s">
        <v>335</v>
      </c>
      <c r="D75" s="285"/>
      <c r="E75" s="285"/>
      <c r="F75" s="286" t="s">
        <v>336</v>
      </c>
      <c r="G75" s="287"/>
      <c r="H75" s="285"/>
      <c r="I75" s="285"/>
      <c r="J75" s="285" t="s">
        <v>337</v>
      </c>
      <c r="K75" s="282"/>
    </row>
    <row r="76" spans="2:11" ht="5.25" customHeight="1">
      <c r="B76" s="281"/>
      <c r="C76" s="288"/>
      <c r="D76" s="288"/>
      <c r="E76" s="288"/>
      <c r="F76" s="288"/>
      <c r="G76" s="289"/>
      <c r="H76" s="288"/>
      <c r="I76" s="288"/>
      <c r="J76" s="288"/>
      <c r="K76" s="282"/>
    </row>
    <row r="77" spans="2:11" ht="15" customHeight="1">
      <c r="B77" s="281"/>
      <c r="C77" s="159" t="s">
        <v>56</v>
      </c>
      <c r="D77" s="288"/>
      <c r="E77" s="288"/>
      <c r="F77" s="290" t="s">
        <v>338</v>
      </c>
      <c r="G77" s="289"/>
      <c r="H77" s="159" t="s">
        <v>339</v>
      </c>
      <c r="I77" s="159" t="s">
        <v>340</v>
      </c>
      <c r="J77" s="159">
        <v>20</v>
      </c>
      <c r="K77" s="282"/>
    </row>
    <row r="78" spans="2:11" ht="15" customHeight="1">
      <c r="B78" s="281"/>
      <c r="C78" s="159" t="s">
        <v>341</v>
      </c>
      <c r="D78" s="159"/>
      <c r="E78" s="159"/>
      <c r="F78" s="290" t="s">
        <v>338</v>
      </c>
      <c r="G78" s="289"/>
      <c r="H78" s="159" t="s">
        <v>342</v>
      </c>
      <c r="I78" s="159" t="s">
        <v>340</v>
      </c>
      <c r="J78" s="159">
        <v>120</v>
      </c>
      <c r="K78" s="282"/>
    </row>
    <row r="79" spans="2:11" ht="15" customHeight="1">
      <c r="B79" s="291"/>
      <c r="C79" s="159" t="s">
        <v>343</v>
      </c>
      <c r="D79" s="159"/>
      <c r="E79" s="159"/>
      <c r="F79" s="290" t="s">
        <v>344</v>
      </c>
      <c r="G79" s="289"/>
      <c r="H79" s="159" t="s">
        <v>345</v>
      </c>
      <c r="I79" s="159" t="s">
        <v>340</v>
      </c>
      <c r="J79" s="159">
        <v>50</v>
      </c>
      <c r="K79" s="282"/>
    </row>
    <row r="80" spans="2:11" ht="15" customHeight="1">
      <c r="B80" s="291"/>
      <c r="C80" s="159" t="s">
        <v>346</v>
      </c>
      <c r="D80" s="159"/>
      <c r="E80" s="159"/>
      <c r="F80" s="290" t="s">
        <v>338</v>
      </c>
      <c r="G80" s="289"/>
      <c r="H80" s="159" t="s">
        <v>347</v>
      </c>
      <c r="I80" s="159" t="s">
        <v>348</v>
      </c>
      <c r="J80" s="159"/>
      <c r="K80" s="282"/>
    </row>
    <row r="81" spans="2:11" ht="15" customHeight="1">
      <c r="B81" s="291"/>
      <c r="C81" s="292" t="s">
        <v>349</v>
      </c>
      <c r="D81" s="292"/>
      <c r="E81" s="292"/>
      <c r="F81" s="293" t="s">
        <v>344</v>
      </c>
      <c r="G81" s="292"/>
      <c r="H81" s="292" t="s">
        <v>350</v>
      </c>
      <c r="I81" s="292" t="s">
        <v>340</v>
      </c>
      <c r="J81" s="292">
        <v>15</v>
      </c>
      <c r="K81" s="282"/>
    </row>
    <row r="82" spans="2:11" ht="15" customHeight="1">
      <c r="B82" s="291"/>
      <c r="C82" s="292" t="s">
        <v>351</v>
      </c>
      <c r="D82" s="292"/>
      <c r="E82" s="292"/>
      <c r="F82" s="293" t="s">
        <v>344</v>
      </c>
      <c r="G82" s="292"/>
      <c r="H82" s="292" t="s">
        <v>352</v>
      </c>
      <c r="I82" s="292" t="s">
        <v>340</v>
      </c>
      <c r="J82" s="292">
        <v>15</v>
      </c>
      <c r="K82" s="282"/>
    </row>
    <row r="83" spans="2:11" ht="15" customHeight="1">
      <c r="B83" s="291"/>
      <c r="C83" s="292" t="s">
        <v>353</v>
      </c>
      <c r="D83" s="292"/>
      <c r="E83" s="292"/>
      <c r="F83" s="293" t="s">
        <v>344</v>
      </c>
      <c r="G83" s="292"/>
      <c r="H83" s="292" t="s">
        <v>354</v>
      </c>
      <c r="I83" s="292" t="s">
        <v>340</v>
      </c>
      <c r="J83" s="292">
        <v>20</v>
      </c>
      <c r="K83" s="282"/>
    </row>
    <row r="84" spans="2:11" ht="15" customHeight="1">
      <c r="B84" s="291"/>
      <c r="C84" s="292" t="s">
        <v>355</v>
      </c>
      <c r="D84" s="292"/>
      <c r="E84" s="292"/>
      <c r="F84" s="293" t="s">
        <v>344</v>
      </c>
      <c r="G84" s="292"/>
      <c r="H84" s="292" t="s">
        <v>356</v>
      </c>
      <c r="I84" s="292" t="s">
        <v>340</v>
      </c>
      <c r="J84" s="292">
        <v>20</v>
      </c>
      <c r="K84" s="282"/>
    </row>
    <row r="85" spans="2:11" ht="15" customHeight="1">
      <c r="B85" s="291"/>
      <c r="C85" s="159" t="s">
        <v>357</v>
      </c>
      <c r="D85" s="159"/>
      <c r="E85" s="159"/>
      <c r="F85" s="290" t="s">
        <v>344</v>
      </c>
      <c r="G85" s="289"/>
      <c r="H85" s="159" t="s">
        <v>358</v>
      </c>
      <c r="I85" s="159" t="s">
        <v>340</v>
      </c>
      <c r="J85" s="159">
        <v>50</v>
      </c>
      <c r="K85" s="282"/>
    </row>
    <row r="86" spans="2:11" ht="15" customHeight="1">
      <c r="B86" s="291"/>
      <c r="C86" s="159" t="s">
        <v>359</v>
      </c>
      <c r="D86" s="159"/>
      <c r="E86" s="159"/>
      <c r="F86" s="290" t="s">
        <v>344</v>
      </c>
      <c r="G86" s="289"/>
      <c r="H86" s="159" t="s">
        <v>360</v>
      </c>
      <c r="I86" s="159" t="s">
        <v>340</v>
      </c>
      <c r="J86" s="159">
        <v>20</v>
      </c>
      <c r="K86" s="282"/>
    </row>
    <row r="87" spans="2:11" ht="15" customHeight="1">
      <c r="B87" s="291"/>
      <c r="C87" s="159" t="s">
        <v>361</v>
      </c>
      <c r="D87" s="159"/>
      <c r="E87" s="159"/>
      <c r="F87" s="290" t="s">
        <v>344</v>
      </c>
      <c r="G87" s="289"/>
      <c r="H87" s="159" t="s">
        <v>362</v>
      </c>
      <c r="I87" s="159" t="s">
        <v>340</v>
      </c>
      <c r="J87" s="159">
        <v>20</v>
      </c>
      <c r="K87" s="282"/>
    </row>
    <row r="88" spans="2:11" ht="15" customHeight="1">
      <c r="B88" s="291"/>
      <c r="C88" s="159" t="s">
        <v>363</v>
      </c>
      <c r="D88" s="159"/>
      <c r="E88" s="159"/>
      <c r="F88" s="290" t="s">
        <v>344</v>
      </c>
      <c r="G88" s="289"/>
      <c r="H88" s="159" t="s">
        <v>364</v>
      </c>
      <c r="I88" s="159" t="s">
        <v>340</v>
      </c>
      <c r="J88" s="159">
        <v>50</v>
      </c>
      <c r="K88" s="282"/>
    </row>
    <row r="89" spans="2:11" ht="15" customHeight="1">
      <c r="B89" s="291"/>
      <c r="C89" s="159" t="s">
        <v>365</v>
      </c>
      <c r="D89" s="159"/>
      <c r="E89" s="159"/>
      <c r="F89" s="290" t="s">
        <v>344</v>
      </c>
      <c r="G89" s="289"/>
      <c r="H89" s="159" t="s">
        <v>365</v>
      </c>
      <c r="I89" s="159" t="s">
        <v>340</v>
      </c>
      <c r="J89" s="159">
        <v>50</v>
      </c>
      <c r="K89" s="282"/>
    </row>
    <row r="90" spans="2:11" ht="15" customHeight="1">
      <c r="B90" s="291"/>
      <c r="C90" s="159" t="s">
        <v>115</v>
      </c>
      <c r="D90" s="159"/>
      <c r="E90" s="159"/>
      <c r="F90" s="290" t="s">
        <v>344</v>
      </c>
      <c r="G90" s="289"/>
      <c r="H90" s="159" t="s">
        <v>366</v>
      </c>
      <c r="I90" s="159" t="s">
        <v>340</v>
      </c>
      <c r="J90" s="159">
        <v>255</v>
      </c>
      <c r="K90" s="282"/>
    </row>
    <row r="91" spans="2:11" ht="15" customHeight="1">
      <c r="B91" s="291"/>
      <c r="C91" s="159" t="s">
        <v>367</v>
      </c>
      <c r="D91" s="159"/>
      <c r="E91" s="159"/>
      <c r="F91" s="290" t="s">
        <v>338</v>
      </c>
      <c r="G91" s="289"/>
      <c r="H91" s="159" t="s">
        <v>368</v>
      </c>
      <c r="I91" s="159" t="s">
        <v>369</v>
      </c>
      <c r="J91" s="159"/>
      <c r="K91" s="282"/>
    </row>
    <row r="92" spans="2:11" ht="15" customHeight="1">
      <c r="B92" s="291"/>
      <c r="C92" s="159" t="s">
        <v>370</v>
      </c>
      <c r="D92" s="159"/>
      <c r="E92" s="159"/>
      <c r="F92" s="290" t="s">
        <v>338</v>
      </c>
      <c r="G92" s="289"/>
      <c r="H92" s="159" t="s">
        <v>371</v>
      </c>
      <c r="I92" s="159" t="s">
        <v>372</v>
      </c>
      <c r="J92" s="159"/>
      <c r="K92" s="282"/>
    </row>
    <row r="93" spans="2:11" ht="15" customHeight="1">
      <c r="B93" s="291"/>
      <c r="C93" s="159" t="s">
        <v>373</v>
      </c>
      <c r="D93" s="159"/>
      <c r="E93" s="159"/>
      <c r="F93" s="290" t="s">
        <v>338</v>
      </c>
      <c r="G93" s="289"/>
      <c r="H93" s="159" t="s">
        <v>373</v>
      </c>
      <c r="I93" s="159" t="s">
        <v>372</v>
      </c>
      <c r="J93" s="159"/>
      <c r="K93" s="282"/>
    </row>
    <row r="94" spans="2:11" ht="15" customHeight="1">
      <c r="B94" s="291"/>
      <c r="C94" s="159" t="s">
        <v>41</v>
      </c>
      <c r="D94" s="159"/>
      <c r="E94" s="159"/>
      <c r="F94" s="290" t="s">
        <v>338</v>
      </c>
      <c r="G94" s="289"/>
      <c r="H94" s="159" t="s">
        <v>374</v>
      </c>
      <c r="I94" s="159" t="s">
        <v>372</v>
      </c>
      <c r="J94" s="159"/>
      <c r="K94" s="282"/>
    </row>
    <row r="95" spans="2:11" ht="15" customHeight="1">
      <c r="B95" s="291"/>
      <c r="C95" s="159" t="s">
        <v>51</v>
      </c>
      <c r="D95" s="159"/>
      <c r="E95" s="159"/>
      <c r="F95" s="290" t="s">
        <v>338</v>
      </c>
      <c r="G95" s="289"/>
      <c r="H95" s="159" t="s">
        <v>375</v>
      </c>
      <c r="I95" s="159" t="s">
        <v>372</v>
      </c>
      <c r="J95" s="159"/>
      <c r="K95" s="282"/>
    </row>
    <row r="96" spans="2:11" ht="15" customHeight="1">
      <c r="B96" s="294"/>
      <c r="C96" s="295"/>
      <c r="D96" s="295"/>
      <c r="E96" s="295"/>
      <c r="F96" s="295"/>
      <c r="G96" s="295"/>
      <c r="H96" s="295"/>
      <c r="I96" s="295"/>
      <c r="J96" s="295"/>
      <c r="K96" s="296"/>
    </row>
    <row r="97" spans="2:11" ht="18.75" customHeight="1">
      <c r="B97" s="297"/>
      <c r="C97" s="298"/>
      <c r="D97" s="298"/>
      <c r="E97" s="298"/>
      <c r="F97" s="298"/>
      <c r="G97" s="298"/>
      <c r="H97" s="298"/>
      <c r="I97" s="298"/>
      <c r="J97" s="298"/>
      <c r="K97" s="297"/>
    </row>
    <row r="98" spans="2:11" ht="18.75" customHeight="1">
      <c r="B98" s="277"/>
      <c r="C98" s="277"/>
      <c r="D98" s="277"/>
      <c r="E98" s="277"/>
      <c r="F98" s="277"/>
      <c r="G98" s="277"/>
      <c r="H98" s="277"/>
      <c r="I98" s="277"/>
      <c r="J98" s="277"/>
      <c r="K98" s="277"/>
    </row>
    <row r="99" spans="2:11" ht="7.5" customHeight="1">
      <c r="B99" s="278"/>
      <c r="C99" s="279"/>
      <c r="D99" s="279"/>
      <c r="E99" s="279"/>
      <c r="F99" s="279"/>
      <c r="G99" s="279"/>
      <c r="H99" s="279"/>
      <c r="I99" s="279"/>
      <c r="J99" s="279"/>
      <c r="K99" s="280"/>
    </row>
    <row r="100" spans="2:11" ht="45" customHeight="1">
      <c r="B100" s="281"/>
      <c r="C100" s="383" t="s">
        <v>376</v>
      </c>
      <c r="D100" s="383"/>
      <c r="E100" s="383"/>
      <c r="F100" s="383"/>
      <c r="G100" s="383"/>
      <c r="H100" s="383"/>
      <c r="I100" s="383"/>
      <c r="J100" s="383"/>
      <c r="K100" s="282"/>
    </row>
    <row r="101" spans="2:11" ht="17.25" customHeight="1">
      <c r="B101" s="281"/>
      <c r="C101" s="283" t="s">
        <v>332</v>
      </c>
      <c r="D101" s="283"/>
      <c r="E101" s="283"/>
      <c r="F101" s="283" t="s">
        <v>333</v>
      </c>
      <c r="G101" s="284"/>
      <c r="H101" s="283" t="s">
        <v>110</v>
      </c>
      <c r="I101" s="283" t="s">
        <v>60</v>
      </c>
      <c r="J101" s="283" t="s">
        <v>334</v>
      </c>
      <c r="K101" s="282"/>
    </row>
    <row r="102" spans="2:11" ht="17.25" customHeight="1">
      <c r="B102" s="281"/>
      <c r="C102" s="285" t="s">
        <v>335</v>
      </c>
      <c r="D102" s="285"/>
      <c r="E102" s="285"/>
      <c r="F102" s="286" t="s">
        <v>336</v>
      </c>
      <c r="G102" s="287"/>
      <c r="H102" s="285"/>
      <c r="I102" s="285"/>
      <c r="J102" s="285" t="s">
        <v>337</v>
      </c>
      <c r="K102" s="282"/>
    </row>
    <row r="103" spans="2:11" ht="5.25" customHeight="1">
      <c r="B103" s="281"/>
      <c r="C103" s="283"/>
      <c r="D103" s="283"/>
      <c r="E103" s="283"/>
      <c r="F103" s="283"/>
      <c r="G103" s="299"/>
      <c r="H103" s="283"/>
      <c r="I103" s="283"/>
      <c r="J103" s="283"/>
      <c r="K103" s="282"/>
    </row>
    <row r="104" spans="2:11" ht="15" customHeight="1">
      <c r="B104" s="281"/>
      <c r="C104" s="159" t="s">
        <v>56</v>
      </c>
      <c r="D104" s="288"/>
      <c r="E104" s="288"/>
      <c r="F104" s="290" t="s">
        <v>338</v>
      </c>
      <c r="G104" s="299"/>
      <c r="H104" s="159" t="s">
        <v>377</v>
      </c>
      <c r="I104" s="159" t="s">
        <v>340</v>
      </c>
      <c r="J104" s="159">
        <v>20</v>
      </c>
      <c r="K104" s="282"/>
    </row>
    <row r="105" spans="2:11" ht="15" customHeight="1">
      <c r="B105" s="281"/>
      <c r="C105" s="159" t="s">
        <v>341</v>
      </c>
      <c r="D105" s="159"/>
      <c r="E105" s="159"/>
      <c r="F105" s="290" t="s">
        <v>338</v>
      </c>
      <c r="G105" s="159"/>
      <c r="H105" s="159" t="s">
        <v>377</v>
      </c>
      <c r="I105" s="159" t="s">
        <v>340</v>
      </c>
      <c r="J105" s="159">
        <v>120</v>
      </c>
      <c r="K105" s="282"/>
    </row>
    <row r="106" spans="2:11" ht="15" customHeight="1">
      <c r="B106" s="291"/>
      <c r="C106" s="159" t="s">
        <v>343</v>
      </c>
      <c r="D106" s="159"/>
      <c r="E106" s="159"/>
      <c r="F106" s="290" t="s">
        <v>344</v>
      </c>
      <c r="G106" s="159"/>
      <c r="H106" s="159" t="s">
        <v>377</v>
      </c>
      <c r="I106" s="159" t="s">
        <v>340</v>
      </c>
      <c r="J106" s="159">
        <v>50</v>
      </c>
      <c r="K106" s="282"/>
    </row>
    <row r="107" spans="2:11" ht="15" customHeight="1">
      <c r="B107" s="291"/>
      <c r="C107" s="159" t="s">
        <v>346</v>
      </c>
      <c r="D107" s="159"/>
      <c r="E107" s="159"/>
      <c r="F107" s="290" t="s">
        <v>338</v>
      </c>
      <c r="G107" s="159"/>
      <c r="H107" s="159" t="s">
        <v>377</v>
      </c>
      <c r="I107" s="159" t="s">
        <v>348</v>
      </c>
      <c r="J107" s="159"/>
      <c r="K107" s="282"/>
    </row>
    <row r="108" spans="2:11" ht="15" customHeight="1">
      <c r="B108" s="291"/>
      <c r="C108" s="159" t="s">
        <v>357</v>
      </c>
      <c r="D108" s="159"/>
      <c r="E108" s="159"/>
      <c r="F108" s="290" t="s">
        <v>344</v>
      </c>
      <c r="G108" s="159"/>
      <c r="H108" s="159" t="s">
        <v>377</v>
      </c>
      <c r="I108" s="159" t="s">
        <v>340</v>
      </c>
      <c r="J108" s="159">
        <v>50</v>
      </c>
      <c r="K108" s="282"/>
    </row>
    <row r="109" spans="2:11" ht="15" customHeight="1">
      <c r="B109" s="291"/>
      <c r="C109" s="159" t="s">
        <v>365</v>
      </c>
      <c r="D109" s="159"/>
      <c r="E109" s="159"/>
      <c r="F109" s="290" t="s">
        <v>344</v>
      </c>
      <c r="G109" s="159"/>
      <c r="H109" s="159" t="s">
        <v>377</v>
      </c>
      <c r="I109" s="159" t="s">
        <v>340</v>
      </c>
      <c r="J109" s="159">
        <v>50</v>
      </c>
      <c r="K109" s="282"/>
    </row>
    <row r="110" spans="2:11" ht="15" customHeight="1">
      <c r="B110" s="291"/>
      <c r="C110" s="159" t="s">
        <v>363</v>
      </c>
      <c r="D110" s="159"/>
      <c r="E110" s="159"/>
      <c r="F110" s="290" t="s">
        <v>344</v>
      </c>
      <c r="G110" s="159"/>
      <c r="H110" s="159" t="s">
        <v>377</v>
      </c>
      <c r="I110" s="159" t="s">
        <v>340</v>
      </c>
      <c r="J110" s="159">
        <v>50</v>
      </c>
      <c r="K110" s="282"/>
    </row>
    <row r="111" spans="2:11" ht="15" customHeight="1">
      <c r="B111" s="291"/>
      <c r="C111" s="159" t="s">
        <v>56</v>
      </c>
      <c r="D111" s="159"/>
      <c r="E111" s="159"/>
      <c r="F111" s="290" t="s">
        <v>338</v>
      </c>
      <c r="G111" s="159"/>
      <c r="H111" s="159" t="s">
        <v>378</v>
      </c>
      <c r="I111" s="159" t="s">
        <v>340</v>
      </c>
      <c r="J111" s="159">
        <v>20</v>
      </c>
      <c r="K111" s="282"/>
    </row>
    <row r="112" spans="2:11" ht="15" customHeight="1">
      <c r="B112" s="291"/>
      <c r="C112" s="159" t="s">
        <v>379</v>
      </c>
      <c r="D112" s="159"/>
      <c r="E112" s="159"/>
      <c r="F112" s="290" t="s">
        <v>338</v>
      </c>
      <c r="G112" s="159"/>
      <c r="H112" s="159" t="s">
        <v>380</v>
      </c>
      <c r="I112" s="159" t="s">
        <v>340</v>
      </c>
      <c r="J112" s="159">
        <v>120</v>
      </c>
      <c r="K112" s="282"/>
    </row>
    <row r="113" spans="2:11" ht="15" customHeight="1">
      <c r="B113" s="291"/>
      <c r="C113" s="159" t="s">
        <v>41</v>
      </c>
      <c r="D113" s="159"/>
      <c r="E113" s="159"/>
      <c r="F113" s="290" t="s">
        <v>338</v>
      </c>
      <c r="G113" s="159"/>
      <c r="H113" s="159" t="s">
        <v>381</v>
      </c>
      <c r="I113" s="159" t="s">
        <v>372</v>
      </c>
      <c r="J113" s="159"/>
      <c r="K113" s="282"/>
    </row>
    <row r="114" spans="2:11" ht="15" customHeight="1">
      <c r="B114" s="291"/>
      <c r="C114" s="159" t="s">
        <v>51</v>
      </c>
      <c r="D114" s="159"/>
      <c r="E114" s="159"/>
      <c r="F114" s="290" t="s">
        <v>338</v>
      </c>
      <c r="G114" s="159"/>
      <c r="H114" s="159" t="s">
        <v>382</v>
      </c>
      <c r="I114" s="159" t="s">
        <v>372</v>
      </c>
      <c r="J114" s="159"/>
      <c r="K114" s="282"/>
    </row>
    <row r="115" spans="2:11" ht="15" customHeight="1">
      <c r="B115" s="291"/>
      <c r="C115" s="159" t="s">
        <v>60</v>
      </c>
      <c r="D115" s="159"/>
      <c r="E115" s="159"/>
      <c r="F115" s="290" t="s">
        <v>338</v>
      </c>
      <c r="G115" s="159"/>
      <c r="H115" s="159" t="s">
        <v>383</v>
      </c>
      <c r="I115" s="159" t="s">
        <v>384</v>
      </c>
      <c r="J115" s="159"/>
      <c r="K115" s="282"/>
    </row>
    <row r="116" spans="2:11" ht="15" customHeight="1">
      <c r="B116" s="294"/>
      <c r="C116" s="300"/>
      <c r="D116" s="300"/>
      <c r="E116" s="300"/>
      <c r="F116" s="300"/>
      <c r="G116" s="300"/>
      <c r="H116" s="300"/>
      <c r="I116" s="300"/>
      <c r="J116" s="300"/>
      <c r="K116" s="296"/>
    </row>
    <row r="117" spans="2:11" ht="18.75" customHeight="1">
      <c r="B117" s="301"/>
      <c r="C117" s="269"/>
      <c r="D117" s="269"/>
      <c r="E117" s="269"/>
      <c r="F117" s="302"/>
      <c r="G117" s="269"/>
      <c r="H117" s="269"/>
      <c r="I117" s="269"/>
      <c r="J117" s="269"/>
      <c r="K117" s="301"/>
    </row>
    <row r="118" spans="2:11" ht="18.75" customHeight="1">
      <c r="B118" s="277"/>
      <c r="C118" s="277"/>
      <c r="D118" s="277"/>
      <c r="E118" s="277"/>
      <c r="F118" s="277"/>
      <c r="G118" s="277"/>
      <c r="H118" s="277"/>
      <c r="I118" s="277"/>
      <c r="J118" s="277"/>
      <c r="K118" s="277"/>
    </row>
    <row r="119" spans="2:11" ht="7.5" customHeight="1">
      <c r="B119" s="303"/>
      <c r="C119" s="304"/>
      <c r="D119" s="304"/>
      <c r="E119" s="304"/>
      <c r="F119" s="304"/>
      <c r="G119" s="304"/>
      <c r="H119" s="304"/>
      <c r="I119" s="304"/>
      <c r="J119" s="304"/>
      <c r="K119" s="305"/>
    </row>
    <row r="120" spans="2:11" ht="45" customHeight="1">
      <c r="B120" s="306"/>
      <c r="C120" s="384" t="s">
        <v>385</v>
      </c>
      <c r="D120" s="384"/>
      <c r="E120" s="384"/>
      <c r="F120" s="384"/>
      <c r="G120" s="384"/>
      <c r="H120" s="384"/>
      <c r="I120" s="384"/>
      <c r="J120" s="384"/>
      <c r="K120" s="307"/>
    </row>
    <row r="121" spans="2:11" ht="17.25" customHeight="1">
      <c r="B121" s="308"/>
      <c r="C121" s="283" t="s">
        <v>332</v>
      </c>
      <c r="D121" s="283"/>
      <c r="E121" s="283"/>
      <c r="F121" s="283" t="s">
        <v>333</v>
      </c>
      <c r="G121" s="284"/>
      <c r="H121" s="283" t="s">
        <v>110</v>
      </c>
      <c r="I121" s="283" t="s">
        <v>60</v>
      </c>
      <c r="J121" s="283" t="s">
        <v>334</v>
      </c>
      <c r="K121" s="309"/>
    </row>
    <row r="122" spans="2:11" ht="17.25" customHeight="1">
      <c r="B122" s="308"/>
      <c r="C122" s="285" t="s">
        <v>335</v>
      </c>
      <c r="D122" s="285"/>
      <c r="E122" s="285"/>
      <c r="F122" s="286" t="s">
        <v>336</v>
      </c>
      <c r="G122" s="287"/>
      <c r="H122" s="285"/>
      <c r="I122" s="285"/>
      <c r="J122" s="285" t="s">
        <v>337</v>
      </c>
      <c r="K122" s="309"/>
    </row>
    <row r="123" spans="2:11" ht="5.25" customHeight="1">
      <c r="B123" s="310"/>
      <c r="C123" s="288"/>
      <c r="D123" s="288"/>
      <c r="E123" s="288"/>
      <c r="F123" s="288"/>
      <c r="G123" s="159"/>
      <c r="H123" s="288"/>
      <c r="I123" s="288"/>
      <c r="J123" s="288"/>
      <c r="K123" s="311"/>
    </row>
    <row r="124" spans="2:11" ht="15" customHeight="1">
      <c r="B124" s="310"/>
      <c r="C124" s="159" t="s">
        <v>341</v>
      </c>
      <c r="D124" s="288"/>
      <c r="E124" s="288"/>
      <c r="F124" s="290" t="s">
        <v>338</v>
      </c>
      <c r="G124" s="159"/>
      <c r="H124" s="159" t="s">
        <v>377</v>
      </c>
      <c r="I124" s="159" t="s">
        <v>340</v>
      </c>
      <c r="J124" s="159">
        <v>120</v>
      </c>
      <c r="K124" s="312"/>
    </row>
    <row r="125" spans="2:11" ht="15" customHeight="1">
      <c r="B125" s="310"/>
      <c r="C125" s="159" t="s">
        <v>386</v>
      </c>
      <c r="D125" s="159"/>
      <c r="E125" s="159"/>
      <c r="F125" s="290" t="s">
        <v>338</v>
      </c>
      <c r="G125" s="159"/>
      <c r="H125" s="159" t="s">
        <v>387</v>
      </c>
      <c r="I125" s="159" t="s">
        <v>340</v>
      </c>
      <c r="J125" s="159" t="s">
        <v>388</v>
      </c>
      <c r="K125" s="312"/>
    </row>
    <row r="126" spans="2:11" ht="15" customHeight="1">
      <c r="B126" s="310"/>
      <c r="C126" s="159" t="s">
        <v>84</v>
      </c>
      <c r="D126" s="159"/>
      <c r="E126" s="159"/>
      <c r="F126" s="290" t="s">
        <v>338</v>
      </c>
      <c r="G126" s="159"/>
      <c r="H126" s="159" t="s">
        <v>389</v>
      </c>
      <c r="I126" s="159" t="s">
        <v>340</v>
      </c>
      <c r="J126" s="159" t="s">
        <v>388</v>
      </c>
      <c r="K126" s="312"/>
    </row>
    <row r="127" spans="2:11" ht="15" customHeight="1">
      <c r="B127" s="310"/>
      <c r="C127" s="159" t="s">
        <v>349</v>
      </c>
      <c r="D127" s="159"/>
      <c r="E127" s="159"/>
      <c r="F127" s="290" t="s">
        <v>344</v>
      </c>
      <c r="G127" s="159"/>
      <c r="H127" s="159" t="s">
        <v>350</v>
      </c>
      <c r="I127" s="159" t="s">
        <v>340</v>
      </c>
      <c r="J127" s="159">
        <v>15</v>
      </c>
      <c r="K127" s="312"/>
    </row>
    <row r="128" spans="2:11" ht="15" customHeight="1">
      <c r="B128" s="310"/>
      <c r="C128" s="292" t="s">
        <v>351</v>
      </c>
      <c r="D128" s="292"/>
      <c r="E128" s="292"/>
      <c r="F128" s="293" t="s">
        <v>344</v>
      </c>
      <c r="G128" s="292"/>
      <c r="H128" s="292" t="s">
        <v>352</v>
      </c>
      <c r="I128" s="292" t="s">
        <v>340</v>
      </c>
      <c r="J128" s="292">
        <v>15</v>
      </c>
      <c r="K128" s="312"/>
    </row>
    <row r="129" spans="2:11" ht="15" customHeight="1">
      <c r="B129" s="310"/>
      <c r="C129" s="292" t="s">
        <v>353</v>
      </c>
      <c r="D129" s="292"/>
      <c r="E129" s="292"/>
      <c r="F129" s="293" t="s">
        <v>344</v>
      </c>
      <c r="G129" s="292"/>
      <c r="H129" s="292" t="s">
        <v>354</v>
      </c>
      <c r="I129" s="292" t="s">
        <v>340</v>
      </c>
      <c r="J129" s="292">
        <v>20</v>
      </c>
      <c r="K129" s="312"/>
    </row>
    <row r="130" spans="2:11" ht="15" customHeight="1">
      <c r="B130" s="310"/>
      <c r="C130" s="292" t="s">
        <v>355</v>
      </c>
      <c r="D130" s="292"/>
      <c r="E130" s="292"/>
      <c r="F130" s="293" t="s">
        <v>344</v>
      </c>
      <c r="G130" s="292"/>
      <c r="H130" s="292" t="s">
        <v>356</v>
      </c>
      <c r="I130" s="292" t="s">
        <v>340</v>
      </c>
      <c r="J130" s="292">
        <v>20</v>
      </c>
      <c r="K130" s="312"/>
    </row>
    <row r="131" spans="2:11" ht="15" customHeight="1">
      <c r="B131" s="310"/>
      <c r="C131" s="159" t="s">
        <v>343</v>
      </c>
      <c r="D131" s="159"/>
      <c r="E131" s="159"/>
      <c r="F131" s="290" t="s">
        <v>344</v>
      </c>
      <c r="G131" s="159"/>
      <c r="H131" s="159" t="s">
        <v>377</v>
      </c>
      <c r="I131" s="159" t="s">
        <v>340</v>
      </c>
      <c r="J131" s="159">
        <v>50</v>
      </c>
      <c r="K131" s="312"/>
    </row>
    <row r="132" spans="2:11" ht="15" customHeight="1">
      <c r="B132" s="310"/>
      <c r="C132" s="159" t="s">
        <v>357</v>
      </c>
      <c r="D132" s="159"/>
      <c r="E132" s="159"/>
      <c r="F132" s="290" t="s">
        <v>344</v>
      </c>
      <c r="G132" s="159"/>
      <c r="H132" s="159" t="s">
        <v>377</v>
      </c>
      <c r="I132" s="159" t="s">
        <v>340</v>
      </c>
      <c r="J132" s="159">
        <v>50</v>
      </c>
      <c r="K132" s="312"/>
    </row>
    <row r="133" spans="2:11" ht="15" customHeight="1">
      <c r="B133" s="310"/>
      <c r="C133" s="159" t="s">
        <v>363</v>
      </c>
      <c r="D133" s="159"/>
      <c r="E133" s="159"/>
      <c r="F133" s="290" t="s">
        <v>344</v>
      </c>
      <c r="G133" s="159"/>
      <c r="H133" s="159" t="s">
        <v>377</v>
      </c>
      <c r="I133" s="159" t="s">
        <v>340</v>
      </c>
      <c r="J133" s="159">
        <v>50</v>
      </c>
      <c r="K133" s="312"/>
    </row>
    <row r="134" spans="2:11" ht="15" customHeight="1">
      <c r="B134" s="310"/>
      <c r="C134" s="159" t="s">
        <v>365</v>
      </c>
      <c r="D134" s="159"/>
      <c r="E134" s="159"/>
      <c r="F134" s="290" t="s">
        <v>344</v>
      </c>
      <c r="G134" s="159"/>
      <c r="H134" s="159" t="s">
        <v>377</v>
      </c>
      <c r="I134" s="159" t="s">
        <v>340</v>
      </c>
      <c r="J134" s="159">
        <v>50</v>
      </c>
      <c r="K134" s="312"/>
    </row>
    <row r="135" spans="2:11" ht="15" customHeight="1">
      <c r="B135" s="310"/>
      <c r="C135" s="159" t="s">
        <v>115</v>
      </c>
      <c r="D135" s="159"/>
      <c r="E135" s="159"/>
      <c r="F135" s="290" t="s">
        <v>344</v>
      </c>
      <c r="G135" s="159"/>
      <c r="H135" s="159" t="s">
        <v>390</v>
      </c>
      <c r="I135" s="159" t="s">
        <v>340</v>
      </c>
      <c r="J135" s="159">
        <v>255</v>
      </c>
      <c r="K135" s="312"/>
    </row>
    <row r="136" spans="2:11" ht="15" customHeight="1">
      <c r="B136" s="310"/>
      <c r="C136" s="159" t="s">
        <v>367</v>
      </c>
      <c r="D136" s="159"/>
      <c r="E136" s="159"/>
      <c r="F136" s="290" t="s">
        <v>338</v>
      </c>
      <c r="G136" s="159"/>
      <c r="H136" s="159" t="s">
        <v>391</v>
      </c>
      <c r="I136" s="159" t="s">
        <v>369</v>
      </c>
      <c r="J136" s="159"/>
      <c r="K136" s="312"/>
    </row>
    <row r="137" spans="2:11" ht="15" customHeight="1">
      <c r="B137" s="310"/>
      <c r="C137" s="159" t="s">
        <v>370</v>
      </c>
      <c r="D137" s="159"/>
      <c r="E137" s="159"/>
      <c r="F137" s="290" t="s">
        <v>338</v>
      </c>
      <c r="G137" s="159"/>
      <c r="H137" s="159" t="s">
        <v>392</v>
      </c>
      <c r="I137" s="159" t="s">
        <v>372</v>
      </c>
      <c r="J137" s="159"/>
      <c r="K137" s="312"/>
    </row>
    <row r="138" spans="2:11" ht="15" customHeight="1">
      <c r="B138" s="310"/>
      <c r="C138" s="159" t="s">
        <v>373</v>
      </c>
      <c r="D138" s="159"/>
      <c r="E138" s="159"/>
      <c r="F138" s="290" t="s">
        <v>338</v>
      </c>
      <c r="G138" s="159"/>
      <c r="H138" s="159" t="s">
        <v>373</v>
      </c>
      <c r="I138" s="159" t="s">
        <v>372</v>
      </c>
      <c r="J138" s="159"/>
      <c r="K138" s="312"/>
    </row>
    <row r="139" spans="2:11" ht="15" customHeight="1">
      <c r="B139" s="310"/>
      <c r="C139" s="159" t="s">
        <v>41</v>
      </c>
      <c r="D139" s="159"/>
      <c r="E139" s="159"/>
      <c r="F139" s="290" t="s">
        <v>338</v>
      </c>
      <c r="G139" s="159"/>
      <c r="H139" s="159" t="s">
        <v>393</v>
      </c>
      <c r="I139" s="159" t="s">
        <v>372</v>
      </c>
      <c r="J139" s="159"/>
      <c r="K139" s="312"/>
    </row>
    <row r="140" spans="2:11" ht="15" customHeight="1">
      <c r="B140" s="310"/>
      <c r="C140" s="159" t="s">
        <v>394</v>
      </c>
      <c r="D140" s="159"/>
      <c r="E140" s="159"/>
      <c r="F140" s="290" t="s">
        <v>338</v>
      </c>
      <c r="G140" s="159"/>
      <c r="H140" s="159" t="s">
        <v>395</v>
      </c>
      <c r="I140" s="159" t="s">
        <v>372</v>
      </c>
      <c r="J140" s="159"/>
      <c r="K140" s="312"/>
    </row>
    <row r="141" spans="2:11" ht="15" customHeight="1">
      <c r="B141" s="313"/>
      <c r="C141" s="314"/>
      <c r="D141" s="314"/>
      <c r="E141" s="314"/>
      <c r="F141" s="314"/>
      <c r="G141" s="314"/>
      <c r="H141" s="314"/>
      <c r="I141" s="314"/>
      <c r="J141" s="314"/>
      <c r="K141" s="315"/>
    </row>
    <row r="142" spans="2:11" ht="18.75" customHeight="1">
      <c r="B142" s="269"/>
      <c r="C142" s="269"/>
      <c r="D142" s="269"/>
      <c r="E142" s="269"/>
      <c r="F142" s="302"/>
      <c r="G142" s="269"/>
      <c r="H142" s="269"/>
      <c r="I142" s="269"/>
      <c r="J142" s="269"/>
      <c r="K142" s="269"/>
    </row>
    <row r="143" spans="2:11" ht="18.75" customHeight="1">
      <c r="B143" s="277"/>
      <c r="C143" s="277"/>
      <c r="D143" s="277"/>
      <c r="E143" s="277"/>
      <c r="F143" s="277"/>
      <c r="G143" s="277"/>
      <c r="H143" s="277"/>
      <c r="I143" s="277"/>
      <c r="J143" s="277"/>
      <c r="K143" s="277"/>
    </row>
    <row r="144" spans="2:11" ht="7.5" customHeight="1">
      <c r="B144" s="278"/>
      <c r="C144" s="279"/>
      <c r="D144" s="279"/>
      <c r="E144" s="279"/>
      <c r="F144" s="279"/>
      <c r="G144" s="279"/>
      <c r="H144" s="279"/>
      <c r="I144" s="279"/>
      <c r="J144" s="279"/>
      <c r="K144" s="280"/>
    </row>
    <row r="145" spans="2:11" ht="45" customHeight="1">
      <c r="B145" s="281"/>
      <c r="C145" s="383" t="s">
        <v>396</v>
      </c>
      <c r="D145" s="383"/>
      <c r="E145" s="383"/>
      <c r="F145" s="383"/>
      <c r="G145" s="383"/>
      <c r="H145" s="383"/>
      <c r="I145" s="383"/>
      <c r="J145" s="383"/>
      <c r="K145" s="282"/>
    </row>
    <row r="146" spans="2:11" ht="17.25" customHeight="1">
      <c r="B146" s="281"/>
      <c r="C146" s="283" t="s">
        <v>332</v>
      </c>
      <c r="D146" s="283"/>
      <c r="E146" s="283"/>
      <c r="F146" s="283" t="s">
        <v>333</v>
      </c>
      <c r="G146" s="284"/>
      <c r="H146" s="283" t="s">
        <v>110</v>
      </c>
      <c r="I146" s="283" t="s">
        <v>60</v>
      </c>
      <c r="J146" s="283" t="s">
        <v>334</v>
      </c>
      <c r="K146" s="282"/>
    </row>
    <row r="147" spans="2:11" ht="17.25" customHeight="1">
      <c r="B147" s="281"/>
      <c r="C147" s="285" t="s">
        <v>335</v>
      </c>
      <c r="D147" s="285"/>
      <c r="E147" s="285"/>
      <c r="F147" s="286" t="s">
        <v>336</v>
      </c>
      <c r="G147" s="287"/>
      <c r="H147" s="285"/>
      <c r="I147" s="285"/>
      <c r="J147" s="285" t="s">
        <v>337</v>
      </c>
      <c r="K147" s="282"/>
    </row>
    <row r="148" spans="2:11" ht="5.25" customHeight="1">
      <c r="B148" s="291"/>
      <c r="C148" s="288"/>
      <c r="D148" s="288"/>
      <c r="E148" s="288"/>
      <c r="F148" s="288"/>
      <c r="G148" s="289"/>
      <c r="H148" s="288"/>
      <c r="I148" s="288"/>
      <c r="J148" s="288"/>
      <c r="K148" s="312"/>
    </row>
    <row r="149" spans="2:11" ht="15" customHeight="1">
      <c r="B149" s="291"/>
      <c r="C149" s="157" t="s">
        <v>341</v>
      </c>
      <c r="D149" s="159"/>
      <c r="E149" s="159"/>
      <c r="F149" s="316" t="s">
        <v>338</v>
      </c>
      <c r="G149" s="159"/>
      <c r="H149" s="157" t="s">
        <v>377</v>
      </c>
      <c r="I149" s="157" t="s">
        <v>340</v>
      </c>
      <c r="J149" s="157">
        <v>120</v>
      </c>
      <c r="K149" s="312"/>
    </row>
    <row r="150" spans="2:11" ht="15" customHeight="1">
      <c r="B150" s="291"/>
      <c r="C150" s="157" t="s">
        <v>386</v>
      </c>
      <c r="D150" s="159"/>
      <c r="E150" s="159"/>
      <c r="F150" s="316" t="s">
        <v>338</v>
      </c>
      <c r="G150" s="159"/>
      <c r="H150" s="157" t="s">
        <v>397</v>
      </c>
      <c r="I150" s="157" t="s">
        <v>340</v>
      </c>
      <c r="J150" s="157" t="s">
        <v>388</v>
      </c>
      <c r="K150" s="312"/>
    </row>
    <row r="151" spans="2:11" ht="15" customHeight="1">
      <c r="B151" s="291"/>
      <c r="C151" s="157" t="s">
        <v>84</v>
      </c>
      <c r="D151" s="159"/>
      <c r="E151" s="159"/>
      <c r="F151" s="316" t="s">
        <v>338</v>
      </c>
      <c r="G151" s="159"/>
      <c r="H151" s="157" t="s">
        <v>398</v>
      </c>
      <c r="I151" s="157" t="s">
        <v>340</v>
      </c>
      <c r="J151" s="157" t="s">
        <v>388</v>
      </c>
      <c r="K151" s="312"/>
    </row>
    <row r="152" spans="2:11" ht="15" customHeight="1">
      <c r="B152" s="291"/>
      <c r="C152" s="157" t="s">
        <v>343</v>
      </c>
      <c r="D152" s="159"/>
      <c r="E152" s="159"/>
      <c r="F152" s="316" t="s">
        <v>344</v>
      </c>
      <c r="G152" s="159"/>
      <c r="H152" s="157" t="s">
        <v>377</v>
      </c>
      <c r="I152" s="157" t="s">
        <v>340</v>
      </c>
      <c r="J152" s="157">
        <v>50</v>
      </c>
      <c r="K152" s="312"/>
    </row>
    <row r="153" spans="2:11" ht="15" customHeight="1">
      <c r="B153" s="291"/>
      <c r="C153" s="157" t="s">
        <v>346</v>
      </c>
      <c r="D153" s="159"/>
      <c r="E153" s="159"/>
      <c r="F153" s="316" t="s">
        <v>338</v>
      </c>
      <c r="G153" s="159"/>
      <c r="H153" s="157" t="s">
        <v>377</v>
      </c>
      <c r="I153" s="157" t="s">
        <v>348</v>
      </c>
      <c r="J153" s="157"/>
      <c r="K153" s="312"/>
    </row>
    <row r="154" spans="2:11" ht="15" customHeight="1">
      <c r="B154" s="291"/>
      <c r="C154" s="157" t="s">
        <v>357</v>
      </c>
      <c r="D154" s="159"/>
      <c r="E154" s="159"/>
      <c r="F154" s="316" t="s">
        <v>344</v>
      </c>
      <c r="G154" s="159"/>
      <c r="H154" s="157" t="s">
        <v>377</v>
      </c>
      <c r="I154" s="157" t="s">
        <v>340</v>
      </c>
      <c r="J154" s="157">
        <v>50</v>
      </c>
      <c r="K154" s="312"/>
    </row>
    <row r="155" spans="2:11" ht="15" customHeight="1">
      <c r="B155" s="291"/>
      <c r="C155" s="157" t="s">
        <v>365</v>
      </c>
      <c r="D155" s="159"/>
      <c r="E155" s="159"/>
      <c r="F155" s="316" t="s">
        <v>344</v>
      </c>
      <c r="G155" s="159"/>
      <c r="H155" s="157" t="s">
        <v>377</v>
      </c>
      <c r="I155" s="157" t="s">
        <v>340</v>
      </c>
      <c r="J155" s="157">
        <v>50</v>
      </c>
      <c r="K155" s="312"/>
    </row>
    <row r="156" spans="2:11" ht="15" customHeight="1">
      <c r="B156" s="291"/>
      <c r="C156" s="157" t="s">
        <v>363</v>
      </c>
      <c r="D156" s="159"/>
      <c r="E156" s="159"/>
      <c r="F156" s="316" t="s">
        <v>344</v>
      </c>
      <c r="G156" s="159"/>
      <c r="H156" s="157" t="s">
        <v>377</v>
      </c>
      <c r="I156" s="157" t="s">
        <v>340</v>
      </c>
      <c r="J156" s="157">
        <v>50</v>
      </c>
      <c r="K156" s="312"/>
    </row>
    <row r="157" spans="2:11" ht="15" customHeight="1">
      <c r="B157" s="291"/>
      <c r="C157" s="157" t="s">
        <v>97</v>
      </c>
      <c r="D157" s="159"/>
      <c r="E157" s="159"/>
      <c r="F157" s="316" t="s">
        <v>338</v>
      </c>
      <c r="G157" s="159"/>
      <c r="H157" s="157" t="s">
        <v>399</v>
      </c>
      <c r="I157" s="157" t="s">
        <v>340</v>
      </c>
      <c r="J157" s="157" t="s">
        <v>400</v>
      </c>
      <c r="K157" s="312"/>
    </row>
    <row r="158" spans="2:11" ht="15" customHeight="1">
      <c r="B158" s="291"/>
      <c r="C158" s="157" t="s">
        <v>401</v>
      </c>
      <c r="D158" s="159"/>
      <c r="E158" s="159"/>
      <c r="F158" s="316" t="s">
        <v>338</v>
      </c>
      <c r="G158" s="159"/>
      <c r="H158" s="157" t="s">
        <v>402</v>
      </c>
      <c r="I158" s="157" t="s">
        <v>372</v>
      </c>
      <c r="J158" s="157"/>
      <c r="K158" s="312"/>
    </row>
    <row r="159" spans="2:11" ht="15" customHeight="1">
      <c r="B159" s="317"/>
      <c r="C159" s="300"/>
      <c r="D159" s="300"/>
      <c r="E159" s="300"/>
      <c r="F159" s="300"/>
      <c r="G159" s="300"/>
      <c r="H159" s="300"/>
      <c r="I159" s="300"/>
      <c r="J159" s="300"/>
      <c r="K159" s="318"/>
    </row>
    <row r="160" spans="2:11" ht="18.75" customHeight="1">
      <c r="B160" s="269"/>
      <c r="C160" s="159"/>
      <c r="D160" s="159"/>
      <c r="E160" s="159"/>
      <c r="F160" s="290"/>
      <c r="G160" s="159"/>
      <c r="H160" s="159"/>
      <c r="I160" s="159"/>
      <c r="J160" s="159"/>
      <c r="K160" s="269"/>
    </row>
    <row r="161" spans="2:11" ht="18.75" customHeight="1">
      <c r="B161" s="277"/>
      <c r="C161" s="277"/>
      <c r="D161" s="277"/>
      <c r="E161" s="277"/>
      <c r="F161" s="277"/>
      <c r="G161" s="277"/>
      <c r="H161" s="277"/>
      <c r="I161" s="277"/>
      <c r="J161" s="277"/>
      <c r="K161" s="277"/>
    </row>
    <row r="162" spans="2:11" ht="7.5" customHeight="1">
      <c r="B162" s="259"/>
      <c r="C162" s="260"/>
      <c r="D162" s="260"/>
      <c r="E162" s="260"/>
      <c r="F162" s="260"/>
      <c r="G162" s="260"/>
      <c r="H162" s="260"/>
      <c r="I162" s="260"/>
      <c r="J162" s="260"/>
      <c r="K162" s="261"/>
    </row>
    <row r="163" spans="2:11" ht="45" customHeight="1">
      <c r="B163" s="262"/>
      <c r="C163" s="384" t="s">
        <v>403</v>
      </c>
      <c r="D163" s="384"/>
      <c r="E163" s="384"/>
      <c r="F163" s="384"/>
      <c r="G163" s="384"/>
      <c r="H163" s="384"/>
      <c r="I163" s="384"/>
      <c r="J163" s="384"/>
      <c r="K163" s="263"/>
    </row>
    <row r="164" spans="2:11" ht="17.25" customHeight="1">
      <c r="B164" s="262"/>
      <c r="C164" s="283" t="s">
        <v>332</v>
      </c>
      <c r="D164" s="283"/>
      <c r="E164" s="283"/>
      <c r="F164" s="283" t="s">
        <v>333</v>
      </c>
      <c r="G164" s="319"/>
      <c r="H164" s="320" t="s">
        <v>110</v>
      </c>
      <c r="I164" s="320" t="s">
        <v>60</v>
      </c>
      <c r="J164" s="283" t="s">
        <v>334</v>
      </c>
      <c r="K164" s="263"/>
    </row>
    <row r="165" spans="2:11" ht="17.25" customHeight="1">
      <c r="B165" s="265"/>
      <c r="C165" s="285" t="s">
        <v>335</v>
      </c>
      <c r="D165" s="285"/>
      <c r="E165" s="285"/>
      <c r="F165" s="286" t="s">
        <v>336</v>
      </c>
      <c r="G165" s="321"/>
      <c r="H165" s="322"/>
      <c r="I165" s="322"/>
      <c r="J165" s="285" t="s">
        <v>337</v>
      </c>
      <c r="K165" s="266"/>
    </row>
    <row r="166" spans="2:11" ht="5.25" customHeight="1">
      <c r="B166" s="291"/>
      <c r="C166" s="288"/>
      <c r="D166" s="288"/>
      <c r="E166" s="288"/>
      <c r="F166" s="288"/>
      <c r="G166" s="289"/>
      <c r="H166" s="288"/>
      <c r="I166" s="288"/>
      <c r="J166" s="288"/>
      <c r="K166" s="312"/>
    </row>
    <row r="167" spans="2:11" ht="15" customHeight="1">
      <c r="B167" s="291"/>
      <c r="C167" s="159" t="s">
        <v>341</v>
      </c>
      <c r="D167" s="159"/>
      <c r="E167" s="159"/>
      <c r="F167" s="290" t="s">
        <v>338</v>
      </c>
      <c r="G167" s="159"/>
      <c r="H167" s="159" t="s">
        <v>377</v>
      </c>
      <c r="I167" s="159" t="s">
        <v>340</v>
      </c>
      <c r="J167" s="159">
        <v>120</v>
      </c>
      <c r="K167" s="312"/>
    </row>
    <row r="168" spans="2:11" ht="15" customHeight="1">
      <c r="B168" s="291"/>
      <c r="C168" s="159" t="s">
        <v>386</v>
      </c>
      <c r="D168" s="159"/>
      <c r="E168" s="159"/>
      <c r="F168" s="290" t="s">
        <v>338</v>
      </c>
      <c r="G168" s="159"/>
      <c r="H168" s="159" t="s">
        <v>387</v>
      </c>
      <c r="I168" s="159" t="s">
        <v>340</v>
      </c>
      <c r="J168" s="159" t="s">
        <v>388</v>
      </c>
      <c r="K168" s="312"/>
    </row>
    <row r="169" spans="2:11" ht="15" customHeight="1">
      <c r="B169" s="291"/>
      <c r="C169" s="159" t="s">
        <v>84</v>
      </c>
      <c r="D169" s="159"/>
      <c r="E169" s="159"/>
      <c r="F169" s="290" t="s">
        <v>338</v>
      </c>
      <c r="G169" s="159"/>
      <c r="H169" s="159" t="s">
        <v>404</v>
      </c>
      <c r="I169" s="159" t="s">
        <v>340</v>
      </c>
      <c r="J169" s="159" t="s">
        <v>388</v>
      </c>
      <c r="K169" s="312"/>
    </row>
    <row r="170" spans="2:11" ht="15" customHeight="1">
      <c r="B170" s="291"/>
      <c r="C170" s="159" t="s">
        <v>343</v>
      </c>
      <c r="D170" s="159"/>
      <c r="E170" s="159"/>
      <c r="F170" s="290" t="s">
        <v>344</v>
      </c>
      <c r="G170" s="159"/>
      <c r="H170" s="159" t="s">
        <v>404</v>
      </c>
      <c r="I170" s="159" t="s">
        <v>340</v>
      </c>
      <c r="J170" s="159">
        <v>50</v>
      </c>
      <c r="K170" s="312"/>
    </row>
    <row r="171" spans="2:11" ht="15" customHeight="1">
      <c r="B171" s="291"/>
      <c r="C171" s="159" t="s">
        <v>346</v>
      </c>
      <c r="D171" s="159"/>
      <c r="E171" s="159"/>
      <c r="F171" s="290" t="s">
        <v>338</v>
      </c>
      <c r="G171" s="159"/>
      <c r="H171" s="159" t="s">
        <v>404</v>
      </c>
      <c r="I171" s="159" t="s">
        <v>348</v>
      </c>
      <c r="J171" s="159"/>
      <c r="K171" s="312"/>
    </row>
    <row r="172" spans="2:11" ht="15" customHeight="1">
      <c r="B172" s="291"/>
      <c r="C172" s="159" t="s">
        <v>357</v>
      </c>
      <c r="D172" s="159"/>
      <c r="E172" s="159"/>
      <c r="F172" s="290" t="s">
        <v>344</v>
      </c>
      <c r="G172" s="159"/>
      <c r="H172" s="159" t="s">
        <v>404</v>
      </c>
      <c r="I172" s="159" t="s">
        <v>340</v>
      </c>
      <c r="J172" s="159">
        <v>50</v>
      </c>
      <c r="K172" s="312"/>
    </row>
    <row r="173" spans="2:11" ht="15" customHeight="1">
      <c r="B173" s="291"/>
      <c r="C173" s="159" t="s">
        <v>365</v>
      </c>
      <c r="D173" s="159"/>
      <c r="E173" s="159"/>
      <c r="F173" s="290" t="s">
        <v>344</v>
      </c>
      <c r="G173" s="159"/>
      <c r="H173" s="159" t="s">
        <v>404</v>
      </c>
      <c r="I173" s="159" t="s">
        <v>340</v>
      </c>
      <c r="J173" s="159">
        <v>50</v>
      </c>
      <c r="K173" s="312"/>
    </row>
    <row r="174" spans="2:11" ht="15" customHeight="1">
      <c r="B174" s="291"/>
      <c r="C174" s="159" t="s">
        <v>363</v>
      </c>
      <c r="D174" s="159"/>
      <c r="E174" s="159"/>
      <c r="F174" s="290" t="s">
        <v>344</v>
      </c>
      <c r="G174" s="159"/>
      <c r="H174" s="159" t="s">
        <v>404</v>
      </c>
      <c r="I174" s="159" t="s">
        <v>340</v>
      </c>
      <c r="J174" s="159">
        <v>50</v>
      </c>
      <c r="K174" s="312"/>
    </row>
    <row r="175" spans="2:11" ht="15" customHeight="1">
      <c r="B175" s="291"/>
      <c r="C175" s="159" t="s">
        <v>109</v>
      </c>
      <c r="D175" s="159"/>
      <c r="E175" s="159"/>
      <c r="F175" s="290" t="s">
        <v>338</v>
      </c>
      <c r="G175" s="159"/>
      <c r="H175" s="159" t="s">
        <v>405</v>
      </c>
      <c r="I175" s="159" t="s">
        <v>406</v>
      </c>
      <c r="J175" s="159"/>
      <c r="K175" s="312"/>
    </row>
    <row r="176" spans="2:11" ht="15" customHeight="1">
      <c r="B176" s="291"/>
      <c r="C176" s="159" t="s">
        <v>60</v>
      </c>
      <c r="D176" s="159"/>
      <c r="E176" s="159"/>
      <c r="F176" s="290" t="s">
        <v>338</v>
      </c>
      <c r="G176" s="159"/>
      <c r="H176" s="159" t="s">
        <v>407</v>
      </c>
      <c r="I176" s="159" t="s">
        <v>408</v>
      </c>
      <c r="J176" s="159">
        <v>1</v>
      </c>
      <c r="K176" s="312"/>
    </row>
    <row r="177" spans="2:11" ht="15" customHeight="1">
      <c r="B177" s="291"/>
      <c r="C177" s="159" t="s">
        <v>56</v>
      </c>
      <c r="D177" s="159"/>
      <c r="E177" s="159"/>
      <c r="F177" s="290" t="s">
        <v>338</v>
      </c>
      <c r="G177" s="159"/>
      <c r="H177" s="159" t="s">
        <v>409</v>
      </c>
      <c r="I177" s="159" t="s">
        <v>340</v>
      </c>
      <c r="J177" s="159">
        <v>20</v>
      </c>
      <c r="K177" s="312"/>
    </row>
    <row r="178" spans="2:11" ht="15" customHeight="1">
      <c r="B178" s="291"/>
      <c r="C178" s="159" t="s">
        <v>110</v>
      </c>
      <c r="D178" s="159"/>
      <c r="E178" s="159"/>
      <c r="F178" s="290" t="s">
        <v>338</v>
      </c>
      <c r="G178" s="159"/>
      <c r="H178" s="159" t="s">
        <v>410</v>
      </c>
      <c r="I178" s="159" t="s">
        <v>340</v>
      </c>
      <c r="J178" s="159">
        <v>255</v>
      </c>
      <c r="K178" s="312"/>
    </row>
    <row r="179" spans="2:11" ht="15" customHeight="1">
      <c r="B179" s="291"/>
      <c r="C179" s="159" t="s">
        <v>111</v>
      </c>
      <c r="D179" s="159"/>
      <c r="E179" s="159"/>
      <c r="F179" s="290" t="s">
        <v>338</v>
      </c>
      <c r="G179" s="159"/>
      <c r="H179" s="159" t="s">
        <v>303</v>
      </c>
      <c r="I179" s="159" t="s">
        <v>340</v>
      </c>
      <c r="J179" s="159">
        <v>10</v>
      </c>
      <c r="K179" s="312"/>
    </row>
    <row r="180" spans="2:11" ht="15" customHeight="1">
      <c r="B180" s="291"/>
      <c r="C180" s="159" t="s">
        <v>112</v>
      </c>
      <c r="D180" s="159"/>
      <c r="E180" s="159"/>
      <c r="F180" s="290" t="s">
        <v>338</v>
      </c>
      <c r="G180" s="159"/>
      <c r="H180" s="159" t="s">
        <v>411</v>
      </c>
      <c r="I180" s="159" t="s">
        <v>372</v>
      </c>
      <c r="J180" s="159"/>
      <c r="K180" s="312"/>
    </row>
    <row r="181" spans="2:11" ht="15" customHeight="1">
      <c r="B181" s="291"/>
      <c r="C181" s="159" t="s">
        <v>412</v>
      </c>
      <c r="D181" s="159"/>
      <c r="E181" s="159"/>
      <c r="F181" s="290" t="s">
        <v>338</v>
      </c>
      <c r="G181" s="159"/>
      <c r="H181" s="159" t="s">
        <v>413</v>
      </c>
      <c r="I181" s="159" t="s">
        <v>372</v>
      </c>
      <c r="J181" s="159"/>
      <c r="K181" s="312"/>
    </row>
    <row r="182" spans="2:11" ht="15" customHeight="1">
      <c r="B182" s="291"/>
      <c r="C182" s="159" t="s">
        <v>401</v>
      </c>
      <c r="D182" s="159"/>
      <c r="E182" s="159"/>
      <c r="F182" s="290" t="s">
        <v>338</v>
      </c>
      <c r="G182" s="159"/>
      <c r="H182" s="159" t="s">
        <v>414</v>
      </c>
      <c r="I182" s="159" t="s">
        <v>372</v>
      </c>
      <c r="J182" s="159"/>
      <c r="K182" s="312"/>
    </row>
    <row r="183" spans="2:11" ht="15" customHeight="1">
      <c r="B183" s="291"/>
      <c r="C183" s="159" t="s">
        <v>114</v>
      </c>
      <c r="D183" s="159"/>
      <c r="E183" s="159"/>
      <c r="F183" s="290" t="s">
        <v>344</v>
      </c>
      <c r="G183" s="159"/>
      <c r="H183" s="159" t="s">
        <v>415</v>
      </c>
      <c r="I183" s="159" t="s">
        <v>340</v>
      </c>
      <c r="J183" s="159">
        <v>50</v>
      </c>
      <c r="K183" s="312"/>
    </row>
    <row r="184" spans="2:11" ht="15" customHeight="1">
      <c r="B184" s="291"/>
      <c r="C184" s="159" t="s">
        <v>416</v>
      </c>
      <c r="D184" s="159"/>
      <c r="E184" s="159"/>
      <c r="F184" s="290" t="s">
        <v>344</v>
      </c>
      <c r="G184" s="159"/>
      <c r="H184" s="159" t="s">
        <v>417</v>
      </c>
      <c r="I184" s="159" t="s">
        <v>418</v>
      </c>
      <c r="J184" s="159"/>
      <c r="K184" s="312"/>
    </row>
    <row r="185" spans="2:11" ht="15" customHeight="1">
      <c r="B185" s="291"/>
      <c r="C185" s="159" t="s">
        <v>419</v>
      </c>
      <c r="D185" s="159"/>
      <c r="E185" s="159"/>
      <c r="F185" s="290" t="s">
        <v>344</v>
      </c>
      <c r="G185" s="159"/>
      <c r="H185" s="159" t="s">
        <v>420</v>
      </c>
      <c r="I185" s="159" t="s">
        <v>418</v>
      </c>
      <c r="J185" s="159"/>
      <c r="K185" s="312"/>
    </row>
    <row r="186" spans="2:11" ht="15" customHeight="1">
      <c r="B186" s="291"/>
      <c r="C186" s="159" t="s">
        <v>421</v>
      </c>
      <c r="D186" s="159"/>
      <c r="E186" s="159"/>
      <c r="F186" s="290" t="s">
        <v>344</v>
      </c>
      <c r="G186" s="159"/>
      <c r="H186" s="159" t="s">
        <v>422</v>
      </c>
      <c r="I186" s="159" t="s">
        <v>418</v>
      </c>
      <c r="J186" s="159"/>
      <c r="K186" s="312"/>
    </row>
    <row r="187" spans="2:11" ht="15" customHeight="1">
      <c r="B187" s="291"/>
      <c r="C187" s="323" t="s">
        <v>423</v>
      </c>
      <c r="D187" s="159"/>
      <c r="E187" s="159"/>
      <c r="F187" s="290" t="s">
        <v>344</v>
      </c>
      <c r="G187" s="159"/>
      <c r="H187" s="159" t="s">
        <v>424</v>
      </c>
      <c r="I187" s="159" t="s">
        <v>425</v>
      </c>
      <c r="J187" s="324" t="s">
        <v>426</v>
      </c>
      <c r="K187" s="312"/>
    </row>
    <row r="188" spans="2:11" ht="15" customHeight="1">
      <c r="B188" s="291"/>
      <c r="C188" s="276" t="s">
        <v>45</v>
      </c>
      <c r="D188" s="159"/>
      <c r="E188" s="159"/>
      <c r="F188" s="290" t="s">
        <v>338</v>
      </c>
      <c r="G188" s="159"/>
      <c r="H188" s="269" t="s">
        <v>427</v>
      </c>
      <c r="I188" s="159" t="s">
        <v>428</v>
      </c>
      <c r="J188" s="159"/>
      <c r="K188" s="312"/>
    </row>
    <row r="189" spans="2:11" ht="15" customHeight="1">
      <c r="B189" s="291"/>
      <c r="C189" s="276" t="s">
        <v>429</v>
      </c>
      <c r="D189" s="159"/>
      <c r="E189" s="159"/>
      <c r="F189" s="290" t="s">
        <v>338</v>
      </c>
      <c r="G189" s="159"/>
      <c r="H189" s="159" t="s">
        <v>430</v>
      </c>
      <c r="I189" s="159" t="s">
        <v>372</v>
      </c>
      <c r="J189" s="159"/>
      <c r="K189" s="312"/>
    </row>
    <row r="190" spans="2:11" ht="15" customHeight="1">
      <c r="B190" s="291"/>
      <c r="C190" s="276" t="s">
        <v>431</v>
      </c>
      <c r="D190" s="159"/>
      <c r="E190" s="159"/>
      <c r="F190" s="290" t="s">
        <v>338</v>
      </c>
      <c r="G190" s="159"/>
      <c r="H190" s="159" t="s">
        <v>432</v>
      </c>
      <c r="I190" s="159" t="s">
        <v>372</v>
      </c>
      <c r="J190" s="159"/>
      <c r="K190" s="312"/>
    </row>
    <row r="191" spans="2:11" ht="15" customHeight="1">
      <c r="B191" s="291"/>
      <c r="C191" s="276" t="s">
        <v>433</v>
      </c>
      <c r="D191" s="159"/>
      <c r="E191" s="159"/>
      <c r="F191" s="290" t="s">
        <v>344</v>
      </c>
      <c r="G191" s="159"/>
      <c r="H191" s="159" t="s">
        <v>434</v>
      </c>
      <c r="I191" s="159" t="s">
        <v>372</v>
      </c>
      <c r="J191" s="159"/>
      <c r="K191" s="312"/>
    </row>
    <row r="192" spans="2:11" ht="15" customHeight="1">
      <c r="B192" s="317"/>
      <c r="C192" s="325"/>
      <c r="D192" s="300"/>
      <c r="E192" s="300"/>
      <c r="F192" s="300"/>
      <c r="G192" s="300"/>
      <c r="H192" s="300"/>
      <c r="I192" s="300"/>
      <c r="J192" s="300"/>
      <c r="K192" s="318"/>
    </row>
    <row r="193" spans="2:11" ht="18.75" customHeight="1">
      <c r="B193" s="269"/>
      <c r="C193" s="159"/>
      <c r="D193" s="159"/>
      <c r="E193" s="159"/>
      <c r="F193" s="290"/>
      <c r="G193" s="159"/>
      <c r="H193" s="159"/>
      <c r="I193" s="159"/>
      <c r="J193" s="159"/>
      <c r="K193" s="269"/>
    </row>
    <row r="194" spans="2:11" ht="18.75" customHeight="1">
      <c r="B194" s="269"/>
      <c r="C194" s="159"/>
      <c r="D194" s="159"/>
      <c r="E194" s="159"/>
      <c r="F194" s="290"/>
      <c r="G194" s="159"/>
      <c r="H194" s="159"/>
      <c r="I194" s="159"/>
      <c r="J194" s="159"/>
      <c r="K194" s="269"/>
    </row>
    <row r="195" spans="2:11" ht="18.75" customHeight="1">
      <c r="B195" s="277"/>
      <c r="C195" s="277"/>
      <c r="D195" s="277"/>
      <c r="E195" s="277"/>
      <c r="F195" s="277"/>
      <c r="G195" s="277"/>
      <c r="H195" s="277"/>
      <c r="I195" s="277"/>
      <c r="J195" s="277"/>
      <c r="K195" s="277"/>
    </row>
    <row r="196" spans="2:11">
      <c r="B196" s="259"/>
      <c r="C196" s="260"/>
      <c r="D196" s="260"/>
      <c r="E196" s="260"/>
      <c r="F196" s="260"/>
      <c r="G196" s="260"/>
      <c r="H196" s="260"/>
      <c r="I196" s="260"/>
      <c r="J196" s="260"/>
      <c r="K196" s="261"/>
    </row>
    <row r="197" spans="2:11" ht="21">
      <c r="B197" s="262"/>
      <c r="C197" s="384" t="s">
        <v>435</v>
      </c>
      <c r="D197" s="384"/>
      <c r="E197" s="384"/>
      <c r="F197" s="384"/>
      <c r="G197" s="384"/>
      <c r="H197" s="384"/>
      <c r="I197" s="384"/>
      <c r="J197" s="384"/>
      <c r="K197" s="263"/>
    </row>
    <row r="198" spans="2:11" ht="25.5" customHeight="1">
      <c r="B198" s="262"/>
      <c r="C198" s="158" t="s">
        <v>436</v>
      </c>
      <c r="D198" s="158"/>
      <c r="E198" s="158"/>
      <c r="F198" s="158" t="s">
        <v>437</v>
      </c>
      <c r="G198" s="326"/>
      <c r="H198" s="385" t="s">
        <v>438</v>
      </c>
      <c r="I198" s="385"/>
      <c r="J198" s="385"/>
      <c r="K198" s="263"/>
    </row>
    <row r="199" spans="2:11" ht="5.25" customHeight="1">
      <c r="B199" s="291"/>
      <c r="C199" s="288"/>
      <c r="D199" s="288"/>
      <c r="E199" s="288"/>
      <c r="F199" s="288"/>
      <c r="G199" s="159"/>
      <c r="H199" s="288"/>
      <c r="I199" s="288"/>
      <c r="J199" s="288"/>
      <c r="K199" s="312"/>
    </row>
    <row r="200" spans="2:11" ht="15" customHeight="1">
      <c r="B200" s="291"/>
      <c r="C200" s="159" t="s">
        <v>428</v>
      </c>
      <c r="D200" s="159"/>
      <c r="E200" s="159"/>
      <c r="F200" s="290" t="s">
        <v>46</v>
      </c>
      <c r="G200" s="159"/>
      <c r="H200" s="382" t="s">
        <v>439</v>
      </c>
      <c r="I200" s="382"/>
      <c r="J200" s="382"/>
      <c r="K200" s="312"/>
    </row>
    <row r="201" spans="2:11" ht="15" customHeight="1">
      <c r="B201" s="291"/>
      <c r="C201" s="297"/>
      <c r="D201" s="159"/>
      <c r="E201" s="159"/>
      <c r="F201" s="290" t="s">
        <v>47</v>
      </c>
      <c r="G201" s="159"/>
      <c r="H201" s="382" t="s">
        <v>440</v>
      </c>
      <c r="I201" s="382"/>
      <c r="J201" s="382"/>
      <c r="K201" s="312"/>
    </row>
    <row r="202" spans="2:11" ht="15" customHeight="1">
      <c r="B202" s="291"/>
      <c r="C202" s="297"/>
      <c r="D202" s="159"/>
      <c r="E202" s="159"/>
      <c r="F202" s="290" t="s">
        <v>50</v>
      </c>
      <c r="G202" s="159"/>
      <c r="H202" s="382" t="s">
        <v>441</v>
      </c>
      <c r="I202" s="382"/>
      <c r="J202" s="382"/>
      <c r="K202" s="312"/>
    </row>
    <row r="203" spans="2:11" ht="15" customHeight="1">
      <c r="B203" s="291"/>
      <c r="C203" s="159"/>
      <c r="D203" s="159"/>
      <c r="E203" s="159"/>
      <c r="F203" s="290" t="s">
        <v>48</v>
      </c>
      <c r="G203" s="159"/>
      <c r="H203" s="382" t="s">
        <v>442</v>
      </c>
      <c r="I203" s="382"/>
      <c r="J203" s="382"/>
      <c r="K203" s="312"/>
    </row>
    <row r="204" spans="2:11" ht="15" customHeight="1">
      <c r="B204" s="291"/>
      <c r="C204" s="159"/>
      <c r="D204" s="159"/>
      <c r="E204" s="159"/>
      <c r="F204" s="290" t="s">
        <v>49</v>
      </c>
      <c r="G204" s="159"/>
      <c r="H204" s="382" t="s">
        <v>443</v>
      </c>
      <c r="I204" s="382"/>
      <c r="J204" s="382"/>
      <c r="K204" s="312"/>
    </row>
    <row r="205" spans="2:11" ht="15" customHeight="1">
      <c r="B205" s="291"/>
      <c r="C205" s="159"/>
      <c r="D205" s="159"/>
      <c r="E205" s="159"/>
      <c r="F205" s="290"/>
      <c r="G205" s="159"/>
      <c r="H205" s="159"/>
      <c r="I205" s="159"/>
      <c r="J205" s="159"/>
      <c r="K205" s="312"/>
    </row>
    <row r="206" spans="2:11" ht="15" customHeight="1">
      <c r="B206" s="291"/>
      <c r="C206" s="159" t="s">
        <v>384</v>
      </c>
      <c r="D206" s="159"/>
      <c r="E206" s="159"/>
      <c r="F206" s="290" t="s">
        <v>80</v>
      </c>
      <c r="G206" s="159"/>
      <c r="H206" s="382" t="s">
        <v>444</v>
      </c>
      <c r="I206" s="382"/>
      <c r="J206" s="382"/>
      <c r="K206" s="312"/>
    </row>
    <row r="207" spans="2:11" ht="15" customHeight="1">
      <c r="B207" s="291"/>
      <c r="C207" s="297"/>
      <c r="D207" s="159"/>
      <c r="E207" s="159"/>
      <c r="F207" s="290" t="s">
        <v>282</v>
      </c>
      <c r="G207" s="159"/>
      <c r="H207" s="382" t="s">
        <v>283</v>
      </c>
      <c r="I207" s="382"/>
      <c r="J207" s="382"/>
      <c r="K207" s="312"/>
    </row>
    <row r="208" spans="2:11" ht="15" customHeight="1">
      <c r="B208" s="291"/>
      <c r="C208" s="159"/>
      <c r="D208" s="159"/>
      <c r="E208" s="159"/>
      <c r="F208" s="290" t="s">
        <v>280</v>
      </c>
      <c r="G208" s="159"/>
      <c r="H208" s="382" t="s">
        <v>445</v>
      </c>
      <c r="I208" s="382"/>
      <c r="J208" s="382"/>
      <c r="K208" s="312"/>
    </row>
    <row r="209" spans="2:11" ht="15" customHeight="1">
      <c r="B209" s="327"/>
      <c r="C209" s="297"/>
      <c r="D209" s="297"/>
      <c r="E209" s="297"/>
      <c r="F209" s="290" t="s">
        <v>284</v>
      </c>
      <c r="G209" s="276"/>
      <c r="H209" s="381" t="s">
        <v>285</v>
      </c>
      <c r="I209" s="381"/>
      <c r="J209" s="381"/>
      <c r="K209" s="328"/>
    </row>
    <row r="210" spans="2:11" ht="15" customHeight="1">
      <c r="B210" s="327"/>
      <c r="C210" s="297"/>
      <c r="D210" s="297"/>
      <c r="E210" s="297"/>
      <c r="F210" s="290" t="s">
        <v>286</v>
      </c>
      <c r="G210" s="276"/>
      <c r="H210" s="381" t="s">
        <v>446</v>
      </c>
      <c r="I210" s="381"/>
      <c r="J210" s="381"/>
      <c r="K210" s="328"/>
    </row>
    <row r="211" spans="2:11" ht="15" customHeight="1">
      <c r="B211" s="327"/>
      <c r="C211" s="297"/>
      <c r="D211" s="297"/>
      <c r="E211" s="297"/>
      <c r="F211" s="329"/>
      <c r="G211" s="276"/>
      <c r="H211" s="330"/>
      <c r="I211" s="330"/>
      <c r="J211" s="330"/>
      <c r="K211" s="328"/>
    </row>
    <row r="212" spans="2:11" ht="15" customHeight="1">
      <c r="B212" s="327"/>
      <c r="C212" s="159" t="s">
        <v>408</v>
      </c>
      <c r="D212" s="297"/>
      <c r="E212" s="297"/>
      <c r="F212" s="290">
        <v>1</v>
      </c>
      <c r="G212" s="276"/>
      <c r="H212" s="381" t="s">
        <v>447</v>
      </c>
      <c r="I212" s="381"/>
      <c r="J212" s="381"/>
      <c r="K212" s="328"/>
    </row>
    <row r="213" spans="2:11" ht="15" customHeight="1">
      <c r="B213" s="327"/>
      <c r="C213" s="297"/>
      <c r="D213" s="297"/>
      <c r="E213" s="297"/>
      <c r="F213" s="290">
        <v>2</v>
      </c>
      <c r="G213" s="276"/>
      <c r="H213" s="381" t="s">
        <v>448</v>
      </c>
      <c r="I213" s="381"/>
      <c r="J213" s="381"/>
      <c r="K213" s="328"/>
    </row>
    <row r="214" spans="2:11" ht="15" customHeight="1">
      <c r="B214" s="327"/>
      <c r="C214" s="297"/>
      <c r="D214" s="297"/>
      <c r="E214" s="297"/>
      <c r="F214" s="290">
        <v>3</v>
      </c>
      <c r="G214" s="276"/>
      <c r="H214" s="381" t="s">
        <v>449</v>
      </c>
      <c r="I214" s="381"/>
      <c r="J214" s="381"/>
      <c r="K214" s="328"/>
    </row>
    <row r="215" spans="2:11" ht="15" customHeight="1">
      <c r="B215" s="327"/>
      <c r="C215" s="297"/>
      <c r="D215" s="297"/>
      <c r="E215" s="297"/>
      <c r="F215" s="290">
        <v>4</v>
      </c>
      <c r="G215" s="276"/>
      <c r="H215" s="381" t="s">
        <v>450</v>
      </c>
      <c r="I215" s="381"/>
      <c r="J215" s="381"/>
      <c r="K215" s="328"/>
    </row>
    <row r="216" spans="2:11" ht="12.75" customHeight="1">
      <c r="B216" s="331"/>
      <c r="C216" s="332"/>
      <c r="D216" s="332"/>
      <c r="E216" s="332"/>
      <c r="F216" s="332"/>
      <c r="G216" s="332"/>
      <c r="H216" s="332"/>
      <c r="I216" s="332"/>
      <c r="J216" s="332"/>
      <c r="K216" s="333"/>
    </row>
  </sheetData>
  <mergeCells count="77"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  <mergeCell ref="D32:J32"/>
    <mergeCell ref="F18:J18"/>
    <mergeCell ref="F19:J19"/>
    <mergeCell ref="F20:J20"/>
    <mergeCell ref="F21:J21"/>
    <mergeCell ref="C23:J23"/>
    <mergeCell ref="C24:J24"/>
    <mergeCell ref="D25:J25"/>
    <mergeCell ref="G39:J39"/>
    <mergeCell ref="G40:J40"/>
    <mergeCell ref="G41:J41"/>
    <mergeCell ref="D26:J26"/>
    <mergeCell ref="D28:J28"/>
    <mergeCell ref="D29:J29"/>
    <mergeCell ref="D31:J31"/>
    <mergeCell ref="D33:J33"/>
    <mergeCell ref="G34:J34"/>
    <mergeCell ref="G35:J35"/>
    <mergeCell ref="G36:J36"/>
    <mergeCell ref="G37:J37"/>
    <mergeCell ref="G38:J38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G42:J42"/>
    <mergeCell ref="G43:J43"/>
    <mergeCell ref="D45:J45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15:J215"/>
    <mergeCell ref="H210:J210"/>
    <mergeCell ref="H212:J212"/>
    <mergeCell ref="H213:J213"/>
    <mergeCell ref="H214:J214"/>
    <mergeCell ref="H204:J204"/>
    <mergeCell ref="H206:J206"/>
    <mergeCell ref="H207:J207"/>
    <mergeCell ref="H208:J208"/>
  </mergeCells>
  <phoneticPr fontId="50" type="noConversion"/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1 - Vodohospodářská část</vt:lpstr>
      <vt:lpstr>1a - Vodohospodářská část...</vt:lpstr>
      <vt:lpstr>Pokyny pro vyplnění</vt:lpstr>
      <vt:lpstr>'1 - Vodohospodářská část'!Názvy_tisku</vt:lpstr>
      <vt:lpstr>'1a - Vodohospodářská část...'!Názvy_tisku</vt:lpstr>
      <vt:lpstr>'Rekapitulace stavby'!Názvy_tisku</vt:lpstr>
      <vt:lpstr>'1 - Vodohospodářská část'!Oblast_tisku</vt:lpstr>
      <vt:lpstr>'1a - Vodohospodářská část...'!Oblast_tisku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Ladislav</dc:creator>
  <cp:lastModifiedBy>13712</cp:lastModifiedBy>
  <dcterms:created xsi:type="dcterms:W3CDTF">2016-10-28T07:30:29Z</dcterms:created>
  <dcterms:modified xsi:type="dcterms:W3CDTF">2016-10-31T12:09:07Z</dcterms:modified>
</cp:coreProperties>
</file>