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715" windowHeight="12615" firstSheet="1" activeTab="5"/>
  </bookViews>
  <sheets>
    <sheet name="Rekapitulace stavby" sheetId="1" r:id="rId1"/>
    <sheet name="410_169_2007 - Podzemní t..." sheetId="2" r:id="rId2"/>
    <sheet name="410_169_2007a - Podzemní ..." sheetId="3" r:id="rId3"/>
    <sheet name="410_169_2007b - Podzemní ..." sheetId="4" r:id="rId4"/>
    <sheet name="410_169_2007c - Podzemní ..." sheetId="5" r:id="rId5"/>
    <sheet name="plato_VCM" sheetId="6" r:id="rId6"/>
  </sheets>
  <definedNames>
    <definedName name="_xlnm.Print_Area" localSheetId="1">'410_169_2007 - Podzemní t...'!$B$3:$R$186</definedName>
    <definedName name="_xlnm.Print_Area" localSheetId="2">'410_169_2007a - Podzemní ...'!$B$3:$R$186</definedName>
    <definedName name="_xlnm.Print_Area" localSheetId="3">'410_169_2007b - Podzemní ...'!$B$3:$R$187</definedName>
    <definedName name="_xlnm.Print_Area" localSheetId="4">'410_169_2007c - Podzemní ...'!$B$3:$R$149</definedName>
    <definedName name="_xlnm.Print_Area" localSheetId="5">'plato_VCM'!$B$3:$R$168</definedName>
    <definedName name="_xlnm.Print_Area" localSheetId="0">'Rekapitulace stavby'!$B$3:$AQ$93</definedName>
  </definedNames>
  <calcPr fullCalcOnLoad="1"/>
</workbook>
</file>

<file path=xl/sharedStrings.xml><?xml version="1.0" encoding="utf-8"?>
<sst xmlns="http://schemas.openxmlformats.org/spreadsheetml/2006/main" count="3019" uniqueCount="423">
  <si>
    <t>2012</t>
  </si>
  <si>
    <t>List obsahuje:</t>
  </si>
  <si>
    <t>False</t>
  </si>
  <si>
    <t>optimalizováno pro tisk sestav ve formátu A4 - na výšku</t>
  </si>
  <si>
    <t>21</t>
  </si>
  <si>
    <t>15</t>
  </si>
  <si>
    <t>SOUHRNNÝ LIST STAVBY</t>
  </si>
  <si>
    <t>Stavba:</t>
  </si>
  <si>
    <t xml:space="preserve">410/169/2007 - Podzemní stěna </t>
  </si>
  <si>
    <t>1</t>
  </si>
  <si>
    <t>Místo:</t>
  </si>
  <si>
    <t>Neratovice</t>
  </si>
  <si>
    <t>Datum:</t>
  </si>
  <si>
    <t>10</t>
  </si>
  <si>
    <t>Objednavatel:</t>
  </si>
  <si>
    <t>IČ:</t>
  </si>
  <si>
    <t>MF ČR Letenská 15, 118 10  Praha 1</t>
  </si>
  <si>
    <t>DIČ:</t>
  </si>
  <si>
    <t>Zhotovitel:</t>
  </si>
  <si>
    <t>výběr</t>
  </si>
  <si>
    <t>Projektant:</t>
  </si>
  <si>
    <t xml:space="preserve">CZ BIJO a.s., Praha </t>
  </si>
  <si>
    <t>Zpracovatel:</t>
  </si>
  <si>
    <t xml:space="preserve">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</si>
  <si>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</si>
  <si>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</si>
  <si>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</si>
  <si>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</si>
  <si>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</si>
  <si>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</si>
  <si>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</si>
  <si>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</si>
  <si>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</si>
  <si>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</si>
  <si>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</si>
  <si>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</si>
  <si>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</si>
  <si>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</si>
  <si>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</si>
  <si>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</si>
  <si>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</si>
  <si>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</si>
  <si>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</si>
  <si>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</si>
  <si>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</si>
  <si>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</si>
  <si>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</si>
  <si>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</si>
  <si>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</si>
  <si>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</si>
  <si>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</si>
  <si>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410/169/2007</t>
  </si>
  <si>
    <t>Podzemní těsnící stěna etapa 1A</t>
  </si>
  <si>
    <t>{B45F6FF8-EA2E-4C00-9803-E697ED87B082}</t>
  </si>
  <si>
    <t>410/169/2007a</t>
  </si>
  <si>
    <t>Podzemní těsnící stěna etapa 1B</t>
  </si>
  <si>
    <t>{92B2A465-76E7-44EA-A1FD-467FC6B7D69D}</t>
  </si>
  <si>
    <t>410/169/2007b</t>
  </si>
  <si>
    <t>Podzemní stěna 1 etapa drenáže</t>
  </si>
  <si>
    <t>{DBFE52CE-8ED3-476A-A856-D4746F438005}</t>
  </si>
  <si>
    <t>410/169/2007c</t>
  </si>
  <si>
    <t>Podzemní stěna 1 etapa Oprava komunikace</t>
  </si>
  <si>
    <t>{53CF5A6F-7173-42D4-8700-DE1299FB7B86}</t>
  </si>
  <si>
    <t>2) Ostatní náklady ze souhrnného listu</t>
  </si>
  <si>
    <t>Celkové náklady za stavbu 1) + 2)</t>
  </si>
  <si>
    <t>Zpět na list:</t>
  </si>
  <si>
    <t>2</t>
  </si>
  <si>
    <t>KRYCÍ LIST ROZPOČTU</t>
  </si>
  <si>
    <t>Objekt:</t>
  </si>
  <si>
    <t>410/169/2007 - Podzemní těsnící stěna etapa 1A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</si>
  <si>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</si>
  <si>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</si>
  <si>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</si>
  <si>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</si>
  <si>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</si>
  <si>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</si>
  <si>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</si>
  <si>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</si>
  <si>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</si>
  <si>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</si>
  <si>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</si>
  <si>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</si>
  <si>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</si>
  <si>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</si>
  <si>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VRN - Vedlejší rozpočtové náklady</t>
  </si>
  <si>
    <t xml:space="preserve">    0 - Vedlejší rozpočtové náklady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</si>
  <si>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</si>
  <si>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</si>
  <si>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</si>
  <si>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</si>
  <si>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</si>
  <si>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</si>
  <si>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</si>
  <si>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</si>
  <si>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</si>
  <si>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</si>
  <si>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</si>
  <si>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</si>
  <si>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</si>
  <si>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</si>
  <si>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</si>
  <si>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113107152</t>
  </si>
  <si>
    <t>Odstranění podkladu pl přes 50 do 200 m2 z kameniva těženého tl 200 mm</t>
  </si>
  <si>
    <t>3</t>
  </si>
  <si>
    <t>113107177</t>
  </si>
  <si>
    <t>Odstranění podkladu pl přes 50 m2 do 200 m2 z betonu vyztuženého sítěmi tl 300 mm</t>
  </si>
  <si>
    <t>113107182</t>
  </si>
  <si>
    <t>Odstranění podkladu pl přes 50 do 200 m2 živičných tl 100 mm</t>
  </si>
  <si>
    <t>5</t>
  </si>
  <si>
    <t>113107222</t>
  </si>
  <si>
    <t>Odstranění podkladu pl přes 200 m2 z kameniva drceného tl 200 mm</t>
  </si>
  <si>
    <t>6</t>
  </si>
  <si>
    <t>120001101</t>
  </si>
  <si>
    <t>Příplatek za ztížení vykopávky v blízkosti podzemního vedení</t>
  </si>
  <si>
    <t>m3</t>
  </si>
  <si>
    <t>7</t>
  </si>
  <si>
    <t>121101102</t>
  </si>
  <si>
    <t>Sejmutí ornice s přemístěním na vzdálenost do 100 m</t>
  </si>
  <si>
    <t>8</t>
  </si>
  <si>
    <t>122201101</t>
  </si>
  <si>
    <t>Odkopávky a prokopávky nezapažené v hornině tř. 3 objem do 100 m3</t>
  </si>
  <si>
    <t>9</t>
  </si>
  <si>
    <t>122201102</t>
  </si>
  <si>
    <t>Odkopávky a prokopávky nezapažené v hornině tř. 3 objem do 1000 m3</t>
  </si>
  <si>
    <t>131100001</t>
  </si>
  <si>
    <t xml:space="preserve">Kopaná sonda </t>
  </si>
  <si>
    <t>sou</t>
  </si>
  <si>
    <t>11</t>
  </si>
  <si>
    <t>162303112</t>
  </si>
  <si>
    <t>Vodorovné přemístění výkopku z rýh podzemních stěn přes 500 do 1000 m</t>
  </si>
  <si>
    <t>12</t>
  </si>
  <si>
    <t>162304142</t>
  </si>
  <si>
    <t>Vodorovné přemístění znehodnocené suspenze přes 500 do 1000 m</t>
  </si>
  <si>
    <t>13</t>
  </si>
  <si>
    <t>167101101</t>
  </si>
  <si>
    <t>Nakládání výkopku z hornin tř. 1 až 4 do 100 m3</t>
  </si>
  <si>
    <t>14</t>
  </si>
  <si>
    <t>171201101</t>
  </si>
  <si>
    <t>Uložení sypaniny do násypů nezhutněných</t>
  </si>
  <si>
    <t>181006111</t>
  </si>
  <si>
    <t>Rozprostření zemin tl vrstvy do 0,1 m schopných zúrodnění v rovině a sklonu do 1:5</t>
  </si>
  <si>
    <t>16</t>
  </si>
  <si>
    <t>181301101</t>
  </si>
  <si>
    <t>Rozprostření ornice tl vrstvy do 100 mm pl do 500 m2 v rovině nebo ve svahu do 1:5</t>
  </si>
  <si>
    <t>17</t>
  </si>
  <si>
    <t>181411131</t>
  </si>
  <si>
    <t>Založení parkového trávníku výsevem plochy do 1000 m2 v rovině a ve svahu do 1:5</t>
  </si>
  <si>
    <t>18</t>
  </si>
  <si>
    <t>M</t>
  </si>
  <si>
    <t>005724100</t>
  </si>
  <si>
    <t>osivo směs travní parková</t>
  </si>
  <si>
    <t>kg</t>
  </si>
  <si>
    <t>19</t>
  </si>
  <si>
    <t>181951102</t>
  </si>
  <si>
    <t>Úprava pláně v hornině tř. 1 až 4 se zhutněním</t>
  </si>
  <si>
    <t>20</t>
  </si>
  <si>
    <t>211971110</t>
  </si>
  <si>
    <t xml:space="preserve">Zřízení opláštění </t>
  </si>
  <si>
    <t>693111490</t>
  </si>
  <si>
    <t>textilie GEOFILTEX 63 63/50 500 g/m2 do š 8,8 m</t>
  </si>
  <si>
    <t>22</t>
  </si>
  <si>
    <t>213141111</t>
  </si>
  <si>
    <t>Zřízení vrstvy z geotextilie v rovině nebo ve sklonu do 1:5 š do 3 m</t>
  </si>
  <si>
    <t>23</t>
  </si>
  <si>
    <t>693693001111</t>
  </si>
  <si>
    <t>Bentonitová ochr. rohož</t>
  </si>
  <si>
    <t>24</t>
  </si>
  <si>
    <t>225522401</t>
  </si>
  <si>
    <t>Vrt DN250 s vystrojenímdo 10 m spřej.poklopem</t>
  </si>
  <si>
    <t>m</t>
  </si>
  <si>
    <t>25</t>
  </si>
  <si>
    <t>261121113</t>
  </si>
  <si>
    <t>Samotuhnoucí jílocementová výplň pro podzemní stěny tl 0,60 m</t>
  </si>
  <si>
    <t>26</t>
  </si>
  <si>
    <t>266111113</t>
  </si>
  <si>
    <t>Bentonitová suspenze pro pažení rýh pro podzemní stěny tl do 0,60 m</t>
  </si>
  <si>
    <t>27</t>
  </si>
  <si>
    <t>267354741</t>
  </si>
  <si>
    <t>Hloubení rýh pro podzemní stěny tl 0,6 m hor. tř III pl do 10000 m2 hl do 10 m</t>
  </si>
  <si>
    <t>28</t>
  </si>
  <si>
    <t>267454741</t>
  </si>
  <si>
    <t>Hloubení rýh pro podzemní stěny tl 0,6 m hor. tř IV pl do 10000 m2 hl do 10 m</t>
  </si>
  <si>
    <t>29</t>
  </si>
  <si>
    <t>268111111</t>
  </si>
  <si>
    <t>Vodicí zídky výšky do 1,5 m ze ŽB tř. C 12/15 pro zřízení podzemních stěn</t>
  </si>
  <si>
    <t>30</t>
  </si>
  <si>
    <t>282606022</t>
  </si>
  <si>
    <t>Trysková injektáž těsnící stěny tloušťka přes 400 mm standardní podmínky</t>
  </si>
  <si>
    <t>31</t>
  </si>
  <si>
    <t>585211300</t>
  </si>
  <si>
    <t>cement portlandský CEM I 42.5 R VL</t>
  </si>
  <si>
    <t>t</t>
  </si>
  <si>
    <t>32</t>
  </si>
  <si>
    <t>581232800</t>
  </si>
  <si>
    <t>zemina jílovinová kameninová surová kusová BH</t>
  </si>
  <si>
    <t>33</t>
  </si>
  <si>
    <t>282606061</t>
  </si>
  <si>
    <t>Čerpání znehodnoceného suspenze dopravní prostředek, jímka</t>
  </si>
  <si>
    <t>34</t>
  </si>
  <si>
    <t>291111111</t>
  </si>
  <si>
    <t>Podklad pro zpevněné plochy z kameniva drceného 0 až 63 mm</t>
  </si>
  <si>
    <t>35</t>
  </si>
  <si>
    <t>291211111</t>
  </si>
  <si>
    <t>Zřízení plochy ze silničních panelů do lože tl 50 mm z kameniva</t>
  </si>
  <si>
    <t>36</t>
  </si>
  <si>
    <t>593812990</t>
  </si>
  <si>
    <t>kus</t>
  </si>
  <si>
    <t>37</t>
  </si>
  <si>
    <t>564251111</t>
  </si>
  <si>
    <t>Podklad nebo podsyp ze štěrkopísku ŠP tl 150 mm</t>
  </si>
  <si>
    <t>38</t>
  </si>
  <si>
    <t>564782111</t>
  </si>
  <si>
    <t>Podklad z vibrovaného štěrku VŠ tl 300 mm</t>
  </si>
  <si>
    <t>39</t>
  </si>
  <si>
    <t>567124112</t>
  </si>
  <si>
    <t>Podklad z podkladového betonu tř. PB II (C 16/20) tl 150 mm</t>
  </si>
  <si>
    <t>40</t>
  </si>
  <si>
    <t>573211111</t>
  </si>
  <si>
    <t>Postřik živičný spojovací z asfaltu v množství do 0,70 kg/m2</t>
  </si>
  <si>
    <t>41</t>
  </si>
  <si>
    <t>577144131</t>
  </si>
  <si>
    <t>Asfaltový beton vrstva obrusná ACO 11 (ABS) tř. I tl 50 mm š do 3 m z modifikovaného asfaltu</t>
  </si>
  <si>
    <t>42</t>
  </si>
  <si>
    <t>577144211</t>
  </si>
  <si>
    <t>Asfaltový beton vrstva obrusná ACO 11 (ABS) tř. II tl 50 mm š do 3 m z nemodifikovaného asfaltu</t>
  </si>
  <si>
    <t>43</t>
  </si>
  <si>
    <t>581121215</t>
  </si>
  <si>
    <t>Kryt cementobetonový vozovek skupiny CB II tl 150 mm</t>
  </si>
  <si>
    <t>44</t>
  </si>
  <si>
    <t>831260001</t>
  </si>
  <si>
    <t>Sanace vložkováním kanlaizačního potrubí 250-300mm</t>
  </si>
  <si>
    <t>45</t>
  </si>
  <si>
    <t>916131113</t>
  </si>
  <si>
    <t>Osazení silničního obrubníku betonového ležatého s boční opěrou do lože z betonu prostého</t>
  </si>
  <si>
    <t>46</t>
  </si>
  <si>
    <t>592174100</t>
  </si>
  <si>
    <t>obrubník betonový chodníkový ABO 100/10/25 II nat 100x10x25 cm</t>
  </si>
  <si>
    <t>47</t>
  </si>
  <si>
    <t>919735112</t>
  </si>
  <si>
    <t>Řezání stávajícího živičného krytu hl do 100 mm</t>
  </si>
  <si>
    <t>48</t>
  </si>
  <si>
    <t>919735124</t>
  </si>
  <si>
    <t>Řezání stávajícího betonového krytu hl do 200 mm</t>
  </si>
  <si>
    <t>49</t>
  </si>
  <si>
    <t>997221551</t>
  </si>
  <si>
    <t>Vodorovná doprava suti ze sypkých materiálů do 1 km</t>
  </si>
  <si>
    <t>50</t>
  </si>
  <si>
    <t>997221611</t>
  </si>
  <si>
    <t>Nakládání suti na dopravní prostředky pro vodorovnou dopravu</t>
  </si>
  <si>
    <t>51</t>
  </si>
  <si>
    <t>998001011</t>
  </si>
  <si>
    <t>Přesun hmot pro piloty nebo podzemní stěny betonované na místě</t>
  </si>
  <si>
    <t>52</t>
  </si>
  <si>
    <t>011002000</t>
  </si>
  <si>
    <t>Průzkumné práce</t>
  </si>
  <si>
    <t>Kč</t>
  </si>
  <si>
    <t>16384</t>
  </si>
  <si>
    <t>53</t>
  </si>
  <si>
    <t>012002000</t>
  </si>
  <si>
    <t>Geodetické práce</t>
  </si>
  <si>
    <t>54</t>
  </si>
  <si>
    <t>020001000</t>
  </si>
  <si>
    <t>Příprava staveniště</t>
  </si>
  <si>
    <t>131072</t>
  </si>
  <si>
    <t>55</t>
  </si>
  <si>
    <t>030001000</t>
  </si>
  <si>
    <t>Zařízení staveniště</t>
  </si>
  <si>
    <t>56</t>
  </si>
  <si>
    <t>060001000</t>
  </si>
  <si>
    <t>Územní vlivy</t>
  </si>
  <si>
    <t>57</t>
  </si>
  <si>
    <t>070001000</t>
  </si>
  <si>
    <t>Provozní vlivy</t>
  </si>
  <si>
    <t>2048</t>
  </si>
  <si>
    <t>410/169/2007a - Podzemní těsnící stěna etapa 1B</t>
  </si>
  <si>
    <t>410/169/2007b - Podzemní stěna 1 etapa drenáže</t>
  </si>
  <si>
    <t xml:space="preserve">    4 - Vodorovné konstrukce</t>
  </si>
  <si>
    <t>PSV - Práce a dodávky PSV</t>
  </si>
  <si>
    <t xml:space="preserve">    724 - Zdravotechnika - strojní vybavení</t>
  </si>
  <si>
    <t xml:space="preserve">    767 - Konstrukce zámečnické</t>
  </si>
  <si>
    <t>132201202</t>
  </si>
  <si>
    <t>Hloubení rýh š do 2000 mm v hornině tř. 3 objemu do 1000 m3</t>
  </si>
  <si>
    <t>132201209</t>
  </si>
  <si>
    <t>Příplatek za lepivost k hloubení rýh š do 2000 mm v hornině tř. 3</t>
  </si>
  <si>
    <t>132301202</t>
  </si>
  <si>
    <t>Hloubení rýh š do 2000 mm v hornině tř. 4 objemu do 1000 m3</t>
  </si>
  <si>
    <t>132301209</t>
  </si>
  <si>
    <t>Příplatek za lepivost k hloubení rýh š do 2000 mm v hornině tř. 4</t>
  </si>
  <si>
    <t>151811121</t>
  </si>
  <si>
    <t>Osazení a odstranění pažicího boxu těžkého hl výkopu do 6 m š do 1,2 m</t>
  </si>
  <si>
    <t>151811221</t>
  </si>
  <si>
    <t>Příplatek k pažicímu boxu těžkému hl výkopu do 6 m š do 1,2 m za první a ZKD den zapažení</t>
  </si>
  <si>
    <t>153111111</t>
  </si>
  <si>
    <t>Úprava ocelových štětovnic na skládce i zaberaněných - řezání příčné z terénu</t>
  </si>
  <si>
    <t>153112111</t>
  </si>
  <si>
    <t>Nastražení ocelových štětovnic dl do 10 m ve standardních podmínkách z terénu</t>
  </si>
  <si>
    <t>153112122</t>
  </si>
  <si>
    <t>Zaberanění ocelových štětovnic na dl do 8 m ve standardních podmínkách z terénu</t>
  </si>
  <si>
    <t>134422200</t>
  </si>
  <si>
    <t>štětovnice ZTV IIIn, EN 10248-2 zn. S240GP (1.0021) dle EN 10248-1</t>
  </si>
  <si>
    <t>153113112</t>
  </si>
  <si>
    <t>Vytažení ocelových štětovnic dl do 12 m zaberaněných do hl 8 m z terénu ve standardnich podmínkách</t>
  </si>
  <si>
    <t>161101103</t>
  </si>
  <si>
    <t>Svislé přemístění výkopku z horniny tř. 1 až 4 hl výkopu do 6 m</t>
  </si>
  <si>
    <t>162301102</t>
  </si>
  <si>
    <t>Vodorovné přemístění do 1000 m výkopku/sypaniny z horniny tř. 1 až 4</t>
  </si>
  <si>
    <t>174101101</t>
  </si>
  <si>
    <t>Zásyp jam, šachet rýh nebo kolem objektů sypaninou se zhutněním</t>
  </si>
  <si>
    <t>583439590</t>
  </si>
  <si>
    <t>kamenivo drcené hrubé frakce 32-63</t>
  </si>
  <si>
    <t>175101101</t>
  </si>
  <si>
    <t>Obsypání potrubí bez prohození sypaniny z hornin tř. 1 až 4 uloženým do 3 m od kraje výkopu</t>
  </si>
  <si>
    <t>583439300</t>
  </si>
  <si>
    <t>kamenivo drcené hrubé frakce 16-32</t>
  </si>
  <si>
    <t>212752214</t>
  </si>
  <si>
    <t>Trativod z drenážních trubek plastových flexibilních D do 200 mm včetně lože otevřený výkop</t>
  </si>
  <si>
    <t>451541111</t>
  </si>
  <si>
    <t>Lože pod potrubí otevřený výkop ze štěrkodrtě</t>
  </si>
  <si>
    <t>894138001</t>
  </si>
  <si>
    <t>Příplatek ZKD 0,60 m výšky vstupu na stokách</t>
  </si>
  <si>
    <t>894201220</t>
  </si>
  <si>
    <t>Stěny šachet tl nad 200 mm z prostého betonu obyčejného tř. C 20/25</t>
  </si>
  <si>
    <t>894201261</t>
  </si>
  <si>
    <t>Stěny šachet tl nad 200 mm z prostého betonu vodostavebného V8 tř. B 30</t>
  </si>
  <si>
    <t>894211111</t>
  </si>
  <si>
    <t>Šachty kanalizační kruhové z prostého betonu na potrubí DN 200 dno beton tř. C 25/30</t>
  </si>
  <si>
    <t>894302162</t>
  </si>
  <si>
    <t>Stěny šachet tl nad 200 mm ze ŽB vodostavebného V8 tř. B 30</t>
  </si>
  <si>
    <t>894403011</t>
  </si>
  <si>
    <t>Osazení betonových dílců pro šachty desek zákrytových</t>
  </si>
  <si>
    <t>894414111</t>
  </si>
  <si>
    <t>Osazení železobetonových dílců pro šachty skruží základových</t>
  </si>
  <si>
    <t>592243370</t>
  </si>
  <si>
    <t>dno betonové šachty kanalizační přímé TBZ-Q.1 100/60 V max. 40 100/60x40 cm</t>
  </si>
  <si>
    <t>592243150</t>
  </si>
  <si>
    <t>deska betonová zákrytová TZK-Q.1 100-80/17 100/80x16,5 cm</t>
  </si>
  <si>
    <t>894502301</t>
  </si>
  <si>
    <t>Bednění stěn šachet kruhových jednostranné</t>
  </si>
  <si>
    <t>894608112</t>
  </si>
  <si>
    <t>Výztuž šachet z betonářské oceli 10 505</t>
  </si>
  <si>
    <t>899103111</t>
  </si>
  <si>
    <t>Osazení poklopů litinových nebo ocelových včetně rámů hmotnosti nad 100 do 150 kg</t>
  </si>
  <si>
    <t>286619350</t>
  </si>
  <si>
    <t>poklop litinový TEGRA 600 D400</t>
  </si>
  <si>
    <t>553481185</t>
  </si>
  <si>
    <t xml:space="preserve">Poklop 600*600 </t>
  </si>
  <si>
    <t>553553481186</t>
  </si>
  <si>
    <t xml:space="preserve">Poklop 1200*600 </t>
  </si>
  <si>
    <t>899503112</t>
  </si>
  <si>
    <t>Stupadla do šachet polyetylenová kapsová osazovaná do vynechaných otvorů</t>
  </si>
  <si>
    <t>899623141</t>
  </si>
  <si>
    <t>Obetonování potrubí nebo zdiva stok betonem prostým tř. C 12/15 otevřený výkop</t>
  </si>
  <si>
    <t>899963201</t>
  </si>
  <si>
    <t>Montáž a dodávka file stěn šacht protichem.</t>
  </si>
  <si>
    <t>998276101</t>
  </si>
  <si>
    <t>Přesun hmot pro trubní vedení z trub z plastických hmot otevřený výkop</t>
  </si>
  <si>
    <t>724149501</t>
  </si>
  <si>
    <t>Osezení čerpadl s dodáním a nutný potr. vče vyb el.</t>
  </si>
  <si>
    <t>998724102</t>
  </si>
  <si>
    <t>Přesun hmot tonážní pro strojní vybavení v objektech v do 12 m</t>
  </si>
  <si>
    <t>767995113</t>
  </si>
  <si>
    <t>Montáž atypických zámečnických konstrukcí hmotnosti do 20 kg</t>
  </si>
  <si>
    <t>998767102</t>
  </si>
  <si>
    <t>Přesun hmot tonážní pro zámečnické konstrukce v objektech v do 12 m</t>
  </si>
  <si>
    <t>1595226001</t>
  </si>
  <si>
    <t>Ocelové prvky do čer šachet</t>
  </si>
  <si>
    <t>410/169/2007c - Podzemní stěna 1 etapa Oprava komunikace</t>
  </si>
  <si>
    <t>113107212</t>
  </si>
  <si>
    <t>Odstranění podkladu pl přes 200 m2 z kameniva těženého tl 200 mm</t>
  </si>
  <si>
    <t>113107231</t>
  </si>
  <si>
    <t>Odstranění podkladu pl přes 200 m2 z betonu prostého tl 150 mm</t>
  </si>
  <si>
    <t>113107242</t>
  </si>
  <si>
    <t>Odstranění podkladu pl přes 200 m2 živičných tl 100 mm</t>
  </si>
  <si>
    <t>stavba 9400 - sanace plata VCM</t>
  </si>
  <si>
    <t>1) Sanace plata a terénní úpravy</t>
  </si>
  <si>
    <t>A - Práce</t>
  </si>
  <si>
    <t xml:space="preserve">    1 - Bourací práce</t>
  </si>
  <si>
    <t>B - Terénní úpravy kolem plata</t>
  </si>
  <si>
    <t xml:space="preserve">    2 - Konstrukce nové</t>
  </si>
  <si>
    <t xml:space="preserve">    1 - Vjezdy</t>
  </si>
  <si>
    <t xml:space="preserve">    3 - Úprava štěrkopískových ploch</t>
  </si>
  <si>
    <t xml:space="preserve">    2 - Přístup pro pěší</t>
  </si>
  <si>
    <t>C - Čerpací jímka a odvodňovací žlaby plata</t>
  </si>
  <si>
    <t>Vybourání štěrkové plochy</t>
  </si>
  <si>
    <t>Odstranění panelů</t>
  </si>
  <si>
    <t>Lokální vybourání + vyspravení konstrukčním betonem</t>
  </si>
  <si>
    <t>Žlb. deska B30, HV8, T100 tl. cca 250 mm</t>
  </si>
  <si>
    <t>Odmaštění betonové plochy</t>
  </si>
  <si>
    <t>Otryskání + ruční dočištění</t>
  </si>
  <si>
    <t>Nabetonování konstrukčním betonem + adhezní můstek</t>
  </si>
  <si>
    <t>Prořezání a vyspravení trhlin, ocelové spony</t>
  </si>
  <si>
    <t>Stříkaná epoxydová pryskyřice</t>
  </si>
  <si>
    <t>Čedičová dlažba</t>
  </si>
  <si>
    <t>Chemicky odolný nátěr</t>
  </si>
  <si>
    <t>Dilatace</t>
  </si>
  <si>
    <t>Srovnání a zhutněný pláně</t>
  </si>
  <si>
    <t>Podkladní beton B12,5 tl. 150 mm</t>
  </si>
  <si>
    <t>Zabezpečovací signalizace</t>
  </si>
  <si>
    <t>kpl</t>
  </si>
  <si>
    <t xml:space="preserve">    3 - Úprava štěrkových ploch</t>
  </si>
  <si>
    <t>Vybourání starých betonových vjezdů</t>
  </si>
  <si>
    <t>Odstranění podloží v tl. 25 mm</t>
  </si>
  <si>
    <t>Nové vjezdy</t>
  </si>
  <si>
    <t>Vybourání dlaždic včetně podloží</t>
  </si>
  <si>
    <t>Zámková dlažba včetně obrubníku</t>
  </si>
  <si>
    <t>Přisypání kačírku v tl. 5 cm včetně urovnání</t>
  </si>
  <si>
    <t>Skladování kontaminovaného odpadu + štěrk, panely, vjezdy, lokální vybourání</t>
  </si>
  <si>
    <t>Vybourání části konstrukce plata</t>
  </si>
  <si>
    <t>Odstranění stávajících jímek</t>
  </si>
  <si>
    <t>Řezání betonového krytu tl. do 200 mm</t>
  </si>
  <si>
    <t>Jímka odpadních vod, kapalinový uzávěr, usazovací jímka</t>
  </si>
  <si>
    <t>Vyrovnávací potěr tl. 30 mm</t>
  </si>
  <si>
    <t>Stříkaná izolace</t>
  </si>
  <si>
    <t>Kanálek š. 400 mm s čedičovým obkladem</t>
  </si>
  <si>
    <t>Kanálek š. 150</t>
  </si>
  <si>
    <t>Rošt na kanálek š. 400 mm</t>
  </si>
  <si>
    <t>Usazovací jímky na kanálkách</t>
  </si>
  <si>
    <t>Skladování kontaminovaného odpadu - beton, jímky</t>
  </si>
  <si>
    <t>Elektrostavební instalace</t>
  </si>
  <si>
    <t>Strojní část</t>
  </si>
  <si>
    <t>stavba 9400</t>
  </si>
  <si>
    <t>Sanace plata VCM</t>
  </si>
  <si>
    <t>panel silniční KZD 300/200/15 300x200x15 cm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</si>
</sst>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#,##0.0"/>
    <numFmt numFmtId="170" formatCode="#,##0.0000;\-#,##0.0000"/>
    <numFmt numFmtId="171" formatCode="#,##0.00_ ;\-#,##0.00\ "/>
    <numFmt numFmtId="172" formatCode="#,##0.0;\-#,##0.0"/>
  </numFmts>
  <fonts count="62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2"/>
    </font>
    <font>
      <b/>
      <sz val="12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b/>
      <sz val="8"/>
      <name val="Trebuchet MS"/>
      <family val="2"/>
    </font>
    <font>
      <sz val="8"/>
      <color indexed="56"/>
      <name val="Trebuchet MS"/>
      <family val="2"/>
    </font>
    <font>
      <i/>
      <sz val="8"/>
      <color indexed="12"/>
      <name val="Trebuchet MS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/>
      <bottom style="hair"/>
    </border>
    <border>
      <left style="thin"/>
      <right/>
      <top>
        <color indexed="63"/>
      </top>
      <bottom>
        <color indexed="63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/>
    </border>
    <border>
      <left style="hair"/>
      <right>
        <color indexed="63"/>
      </right>
      <top style="hair">
        <color indexed="55"/>
      </top>
      <bottom style="hair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>
        <color indexed="63"/>
      </left>
      <right style="hair">
        <color indexed="55"/>
      </right>
      <top style="hair">
        <color indexed="55"/>
      </top>
      <bottom style="hair"/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hair"/>
      <top style="hair"/>
      <bottom style="hair">
        <color indexed="55"/>
      </bottom>
    </border>
    <border>
      <left style="hair"/>
      <right style="thin"/>
      <top style="hair"/>
      <bottom style="hair">
        <color indexed="55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/>
      <bottom style="hair">
        <color indexed="55"/>
      </bottom>
    </border>
    <border>
      <left>
        <color indexed="63"/>
      </left>
      <right>
        <color indexed="63"/>
      </right>
      <top style="hair"/>
      <bottom style="hair">
        <color indexed="55"/>
      </bottom>
    </border>
    <border>
      <left>
        <color indexed="63"/>
      </left>
      <right style="hair">
        <color indexed="55"/>
      </right>
      <top style="hair"/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2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6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2" fillId="33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15" xfId="0" applyBorder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5" fillId="34" borderId="17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4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4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8" fillId="0" borderId="14" xfId="0" applyFont="1" applyBorder="1" applyAlignment="1" applyProtection="1">
      <alignment horizontal="left" vertical="center"/>
      <protection/>
    </xf>
    <xf numFmtId="0" fontId="16" fillId="34" borderId="0" xfId="0" applyFont="1" applyFill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34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4" borderId="30" xfId="0" applyFont="1" applyFill="1" applyBorder="1" applyAlignment="1" applyProtection="1">
      <alignment horizontal="center" vertic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4" fontId="2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168" fontId="0" fillId="0" borderId="32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5" fillId="0" borderId="32" xfId="0" applyFont="1" applyBorder="1" applyAlignment="1" applyProtection="1">
      <alignment horizontal="center" vertical="center"/>
      <protection/>
    </xf>
    <xf numFmtId="49" fontId="25" fillId="0" borderId="32" xfId="0" applyNumberFormat="1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center" vertical="center" wrapText="1"/>
      <protection/>
    </xf>
    <xf numFmtId="168" fontId="25" fillId="0" borderId="32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9" fontId="27" fillId="0" borderId="33" xfId="46" applyNumberFormat="1" applyFont="1" applyFill="1" applyBorder="1" applyAlignment="1" applyProtection="1">
      <alignment horizontal="right" vertical="center"/>
      <protection/>
    </xf>
    <xf numFmtId="169" fontId="27" fillId="0" borderId="33" xfId="46" applyNumberFormat="1" applyFont="1" applyFill="1" applyBorder="1" applyAlignment="1">
      <alignment horizontal="right" vertical="center"/>
      <protection/>
    </xf>
    <xf numFmtId="0" fontId="21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31" xfId="0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left" vertical="center" wrapText="1"/>
      <protection/>
    </xf>
    <xf numFmtId="168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Border="1" applyAlignment="1">
      <alignment horizontal="right" vertical="center"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49" fontId="27" fillId="0" borderId="36" xfId="46" applyNumberFormat="1" applyFont="1" applyFill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0" fontId="0" fillId="0" borderId="38" xfId="0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172" fontId="0" fillId="0" borderId="32" xfId="0" applyNumberFormat="1" applyFont="1" applyBorder="1" applyAlignment="1" applyProtection="1">
      <alignment horizontal="right" vertical="center"/>
      <protection/>
    </xf>
    <xf numFmtId="172" fontId="0" fillId="0" borderId="31" xfId="0" applyNumberFormat="1" applyFont="1" applyBorder="1" applyAlignment="1" applyProtection="1">
      <alignment horizontal="right" vertical="center"/>
      <protection/>
    </xf>
    <xf numFmtId="49" fontId="27" fillId="0" borderId="40" xfId="46" applyNumberFormat="1" applyFont="1" applyFill="1" applyBorder="1" applyAlignment="1" applyProtection="1">
      <alignment horizontal="left" vertical="center"/>
      <protection/>
    </xf>
    <xf numFmtId="169" fontId="27" fillId="0" borderId="41" xfId="46" applyNumberFormat="1" applyFont="1" applyFill="1" applyBorder="1" applyAlignment="1" applyProtection="1">
      <alignment horizontal="right" vertical="center"/>
      <protection/>
    </xf>
    <xf numFmtId="49" fontId="27" fillId="0" borderId="42" xfId="46" applyNumberFormat="1" applyFont="1" applyFill="1" applyBorder="1" applyAlignment="1" applyProtection="1">
      <alignment horizontal="left" vertical="center"/>
      <protection/>
    </xf>
    <xf numFmtId="169" fontId="27" fillId="0" borderId="36" xfId="46" applyNumberFormat="1" applyFont="1" applyFill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0" fontId="0" fillId="35" borderId="43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left" vertical="center"/>
      <protection/>
    </xf>
    <xf numFmtId="0" fontId="0" fillId="35" borderId="44" xfId="0" applyFill="1" applyBorder="1" applyAlignment="1" applyProtection="1">
      <alignment horizontal="center" vertical="center" wrapText="1"/>
      <protection/>
    </xf>
    <xf numFmtId="0" fontId="24" fillId="35" borderId="44" xfId="0" applyFont="1" applyFill="1" applyBorder="1" applyAlignment="1" applyProtection="1">
      <alignment horizontal="left"/>
      <protection/>
    </xf>
    <xf numFmtId="0" fontId="0" fillId="35" borderId="45" xfId="0" applyFill="1" applyBorder="1" applyAlignment="1" applyProtection="1">
      <alignment horizontal="left" vertical="center"/>
      <protection/>
    </xf>
    <xf numFmtId="171" fontId="0" fillId="0" borderId="0" xfId="0" applyNumberFormat="1" applyAlignment="1">
      <alignment horizontal="center" vertical="top"/>
    </xf>
    <xf numFmtId="4" fontId="0" fillId="0" borderId="0" xfId="0" applyNumberFormat="1" applyFont="1" applyAlignment="1">
      <alignment horizontal="left" vertical="center"/>
    </xf>
    <xf numFmtId="14" fontId="7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5" fontId="11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right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top"/>
      <protection locked="0"/>
    </xf>
    <xf numFmtId="164" fontId="16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164" fontId="16" fillId="34" borderId="0" xfId="0" applyNumberFormat="1" applyFont="1" applyFill="1" applyAlignment="1" applyProtection="1">
      <alignment horizontal="right" vertical="center"/>
      <protection/>
    </xf>
    <xf numFmtId="0" fontId="0" fillId="34" borderId="0" xfId="0" applyFill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5" fillId="34" borderId="18" xfId="0" applyFont="1" applyFill="1" applyBorder="1" applyAlignment="1" applyProtection="1">
      <alignment horizontal="left" vertical="center"/>
      <protection/>
    </xf>
    <xf numFmtId="164" fontId="5" fillId="34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/>
      <protection/>
    </xf>
    <xf numFmtId="164" fontId="9" fillId="0" borderId="0" xfId="0" applyNumberFormat="1" applyFont="1" applyAlignment="1" applyProtection="1">
      <alignment horizontal="right" vertical="center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/>
      <protection/>
    </xf>
    <xf numFmtId="0" fontId="24" fillId="0" borderId="0" xfId="0" applyFont="1" applyAlignment="1" applyProtection="1">
      <alignment horizontal="left"/>
      <protection/>
    </xf>
    <xf numFmtId="164" fontId="0" fillId="0" borderId="32" xfId="0" applyNumberFormat="1" applyFont="1" applyBorder="1" applyAlignment="1" applyProtection="1">
      <alignment horizontal="righ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164" fontId="0" fillId="0" borderId="32" xfId="0" applyNumberFormat="1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/>
      <protection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32" xfId="0" applyFont="1" applyBorder="1" applyAlignment="1" applyProtection="1">
      <alignment horizontal="left" vertical="center" wrapText="1"/>
      <protection/>
    </xf>
    <xf numFmtId="164" fontId="16" fillId="0" borderId="0" xfId="0" applyNumberFormat="1" applyFont="1" applyAlignment="1" applyProtection="1">
      <alignment horizontal="right"/>
      <protection/>
    </xf>
    <xf numFmtId="0" fontId="25" fillId="0" borderId="32" xfId="0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 applyProtection="1">
      <alignment horizontal="left" vertical="center"/>
      <protection/>
    </xf>
    <xf numFmtId="164" fontId="25" fillId="0" borderId="32" xfId="0" applyNumberFormat="1" applyFont="1" applyBorder="1" applyAlignment="1" applyProtection="1">
      <alignment horizontal="right" vertical="center"/>
      <protection locked="0"/>
    </xf>
    <xf numFmtId="0" fontId="25" fillId="0" borderId="32" xfId="0" applyFont="1" applyBorder="1" applyAlignment="1" applyProtection="1">
      <alignment horizontal="left" vertical="center"/>
      <protection locked="0"/>
    </xf>
    <xf numFmtId="164" fontId="25" fillId="0" borderId="32" xfId="0" applyNumberFormat="1" applyFont="1" applyBorder="1" applyAlignment="1" applyProtection="1">
      <alignment horizontal="right" vertical="center"/>
      <protection/>
    </xf>
    <xf numFmtId="164" fontId="0" fillId="0" borderId="32" xfId="0" applyNumberForma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 horizontal="center" vertical="center" wrapText="1"/>
      <protection/>
    </xf>
    <xf numFmtId="0" fontId="0" fillId="34" borderId="35" xfId="0" applyFill="1" applyBorder="1" applyAlignment="1" applyProtection="1">
      <alignment horizontal="center" vertical="center" wrapText="1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right" vertical="center"/>
      <protection/>
    </xf>
    <xf numFmtId="0" fontId="0" fillId="0" borderId="32" xfId="0" applyFont="1" applyBorder="1" applyAlignment="1" applyProtection="1">
      <alignment vertical="center" wrapText="1"/>
      <protection/>
    </xf>
    <xf numFmtId="0" fontId="0" fillId="0" borderId="32" xfId="0" applyBorder="1" applyAlignment="1" applyProtection="1">
      <alignment vertical="center"/>
      <protection/>
    </xf>
    <xf numFmtId="164" fontId="0" fillId="0" borderId="30" xfId="0" applyNumberFormat="1" applyFont="1" applyBorder="1" applyAlignment="1" applyProtection="1">
      <alignment horizontal="right" vertical="center"/>
      <protection/>
    </xf>
    <xf numFmtId="164" fontId="0" fillId="0" borderId="31" xfId="0" applyNumberFormat="1" applyFont="1" applyBorder="1" applyAlignment="1" applyProtection="1">
      <alignment horizontal="right" vertical="center"/>
      <protection/>
    </xf>
    <xf numFmtId="164" fontId="0" fillId="0" borderId="35" xfId="0" applyNumberFormat="1" applyFont="1" applyBorder="1" applyAlignment="1" applyProtection="1">
      <alignment horizontal="right" vertical="center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5" xfId="0" applyFont="1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left" vertical="center" wrapText="1"/>
      <protection/>
    </xf>
    <xf numFmtId="49" fontId="27" fillId="0" borderId="47" xfId="46" applyNumberFormat="1" applyFont="1" applyFill="1" applyBorder="1" applyAlignment="1">
      <alignment vertical="center"/>
      <protection/>
    </xf>
    <xf numFmtId="49" fontId="27" fillId="0" borderId="31" xfId="46" applyNumberFormat="1" applyFont="1" applyFill="1" applyBorder="1" applyAlignment="1">
      <alignment vertical="center"/>
      <protection/>
    </xf>
    <xf numFmtId="49" fontId="27" fillId="0" borderId="48" xfId="46" applyNumberFormat="1" applyFont="1" applyFill="1" applyBorder="1" applyAlignment="1">
      <alignment vertical="center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49" fontId="27" fillId="0" borderId="47" xfId="46" applyNumberFormat="1" applyFont="1" applyFill="1" applyBorder="1" applyAlignment="1" applyProtection="1">
      <alignment horizontal="left" vertical="center"/>
      <protection/>
    </xf>
    <xf numFmtId="49" fontId="27" fillId="0" borderId="31" xfId="46" applyNumberFormat="1" applyFont="1" applyFill="1" applyBorder="1" applyAlignment="1" applyProtection="1">
      <alignment horizontal="left" vertical="center"/>
      <protection/>
    </xf>
    <xf numFmtId="49" fontId="27" fillId="0" borderId="48" xfId="46" applyNumberFormat="1" applyFont="1" applyFill="1" applyBorder="1" applyAlignment="1" applyProtection="1">
      <alignment horizontal="left" vertical="center"/>
      <protection/>
    </xf>
    <xf numFmtId="164" fontId="0" fillId="0" borderId="47" xfId="0" applyNumberFormat="1" applyFont="1" applyBorder="1" applyAlignment="1" applyProtection="1">
      <alignment horizontal="right" vertical="center"/>
      <protection locked="0"/>
    </xf>
    <xf numFmtId="164" fontId="0" fillId="0" borderId="35" xfId="0" applyNumberFormat="1" applyFont="1" applyBorder="1" applyAlignment="1" applyProtection="1">
      <alignment horizontal="right" vertical="center"/>
      <protection locked="0"/>
    </xf>
    <xf numFmtId="49" fontId="27" fillId="0" borderId="49" xfId="46" applyNumberFormat="1" applyFont="1" applyFill="1" applyBorder="1" applyAlignment="1" applyProtection="1">
      <alignment horizontal="left" vertical="center"/>
      <protection/>
    </xf>
    <xf numFmtId="49" fontId="27" fillId="0" borderId="50" xfId="46" applyNumberFormat="1" applyFont="1" applyFill="1" applyBorder="1" applyAlignment="1" applyProtection="1">
      <alignment horizontal="left" vertical="center"/>
      <protection/>
    </xf>
    <xf numFmtId="49" fontId="27" fillId="0" borderId="51" xfId="46" applyNumberFormat="1" applyFont="1" applyFill="1" applyBorder="1" applyAlignment="1" applyProtection="1">
      <alignment horizontal="left" vertical="center"/>
      <protection/>
    </xf>
    <xf numFmtId="164" fontId="0" fillId="0" borderId="47" xfId="0" applyNumberFormat="1" applyBorder="1" applyAlignment="1" applyProtection="1">
      <alignment horizontal="right" vertical="center"/>
      <protection locked="0"/>
    </xf>
    <xf numFmtId="164" fontId="0" fillId="0" borderId="35" xfId="0" applyNumberFormat="1" applyBorder="1" applyAlignment="1" applyProtection="1">
      <alignment horizontal="right" vertical="center"/>
      <protection locked="0"/>
    </xf>
    <xf numFmtId="49" fontId="27" fillId="0" borderId="47" xfId="46" applyNumberFormat="1" applyFont="1" applyFill="1" applyBorder="1" applyAlignment="1" applyProtection="1">
      <alignment vertical="center" wrapText="1"/>
      <protection/>
    </xf>
    <xf numFmtId="49" fontId="27" fillId="0" borderId="31" xfId="46" applyNumberFormat="1" applyFont="1" applyFill="1" applyBorder="1" applyAlignment="1" applyProtection="1">
      <alignment vertical="center" wrapText="1"/>
      <protection/>
    </xf>
    <xf numFmtId="49" fontId="27" fillId="0" borderId="35" xfId="46" applyNumberFormat="1" applyFont="1" applyFill="1" applyBorder="1" applyAlignment="1" applyProtection="1">
      <alignment vertical="center" wrapText="1"/>
      <protection/>
    </xf>
    <xf numFmtId="164" fontId="22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164" fontId="16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164" fontId="16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 applyProtection="1">
      <alignment horizontal="left" vertical="center"/>
      <protection/>
    </xf>
    <xf numFmtId="164" fontId="21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66" fontId="7" fillId="0" borderId="0" xfId="0" applyNumberFormat="1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164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top"/>
      <protection/>
    </xf>
    <xf numFmtId="164" fontId="0" fillId="0" borderId="30" xfId="0" applyNumberFormat="1" applyFont="1" applyBorder="1" applyAlignment="1" applyProtection="1">
      <alignment horizontal="right" vertical="center"/>
      <protection locked="0"/>
    </xf>
    <xf numFmtId="2" fontId="0" fillId="0" borderId="30" xfId="0" applyNumberFormat="1" applyFont="1" applyBorder="1" applyAlignment="1" applyProtection="1">
      <alignment horizontal="right" vertical="center"/>
      <protection locked="0"/>
    </xf>
    <xf numFmtId="2" fontId="0" fillId="0" borderId="35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93"/>
  <sheetViews>
    <sheetView showGridLines="0" zoomScalePageLayoutView="0" workbookViewId="0" topLeftCell="A1">
      <pane ySplit="1" topLeftCell="A75" activePane="bottomLeft" state="frozen"/>
      <selection pane="topLeft" activeCell="A1" sqref="A1"/>
      <selection pane="bottomLeft" activeCell="E17" sqref="E1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2" style="2" customWidth="1"/>
    <col min="4" max="22" width="2.5" style="2" customWidth="1"/>
    <col min="23" max="23" width="1.5" style="2" customWidth="1"/>
    <col min="24" max="25" width="2.5" style="2" customWidth="1"/>
    <col min="26" max="26" width="0.82421875" style="2" customWidth="1"/>
    <col min="27" max="33" width="2.5" style="2" customWidth="1"/>
    <col min="34" max="34" width="2.33203125" style="2" customWidth="1"/>
    <col min="35" max="35" width="2.5" style="2" customWidth="1"/>
    <col min="36" max="36" width="1.3359375" style="2" customWidth="1"/>
    <col min="37" max="37" width="2.5" style="2" customWidth="1"/>
    <col min="38" max="38" width="8.33203125" style="2" customWidth="1"/>
    <col min="39" max="39" width="3.33203125" style="2" customWidth="1"/>
    <col min="40" max="40" width="12" style="2" customWidth="1"/>
    <col min="41" max="41" width="8.33203125" style="2" customWidth="1"/>
    <col min="42" max="42" width="2" style="2" customWidth="1"/>
    <col min="43" max="43" width="1.66796875" style="2" customWidth="1"/>
    <col min="44" max="46" width="10.66015625" style="1" customWidth="1"/>
    <col min="47" max="47" width="15.16015625" style="1" bestFit="1" customWidth="1"/>
    <col min="48" max="16384" width="10.66015625" style="1" customWidth="1"/>
  </cols>
  <sheetData>
    <row r="1" spans="1:204" s="3" customFormat="1" ht="22.5" customHeight="1">
      <c r="A1" s="4" t="s">
        <v>0</v>
      </c>
      <c r="B1" s="5"/>
      <c r="C1" s="5"/>
      <c r="D1" s="6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</row>
    <row r="2" spans="3:42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</row>
    <row r="3" spans="2:43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</row>
    <row r="4" spans="2:43" s="2" customFormat="1" ht="37.5" customHeight="1">
      <c r="B4" s="11"/>
      <c r="C4" s="179" t="s">
        <v>6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3"/>
    </row>
    <row r="5" spans="2:43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3"/>
    </row>
    <row r="6" spans="2:43" s="2" customFormat="1" ht="26.25" customHeight="1">
      <c r="B6" s="11"/>
      <c r="C6" s="12"/>
      <c r="D6" s="14" t="s">
        <v>7</v>
      </c>
      <c r="E6" s="12"/>
      <c r="F6" s="12"/>
      <c r="G6" s="12"/>
      <c r="H6" s="12"/>
      <c r="I6" s="12"/>
      <c r="J6" s="12"/>
      <c r="K6" s="168" t="s">
        <v>8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2"/>
      <c r="AQ6" s="13"/>
    </row>
    <row r="7" spans="2:43" s="2" customFormat="1" ht="7.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</row>
    <row r="8" spans="2:43" s="2" customFormat="1" ht="15" customHeight="1">
      <c r="B8" s="11"/>
      <c r="C8" s="12"/>
      <c r="D8" s="15" t="s">
        <v>10</v>
      </c>
      <c r="E8" s="12"/>
      <c r="F8" s="12"/>
      <c r="G8" s="12"/>
      <c r="H8" s="12"/>
      <c r="I8" s="12"/>
      <c r="J8" s="12"/>
      <c r="K8" s="16" t="s">
        <v>11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5" t="s">
        <v>12</v>
      </c>
      <c r="AL8" s="12"/>
      <c r="AM8" s="12"/>
      <c r="AN8" s="141">
        <v>42520</v>
      </c>
      <c r="AO8" s="12"/>
      <c r="AP8" s="12"/>
      <c r="AQ8" s="13"/>
    </row>
    <row r="9" spans="2:43" s="2" customFormat="1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3"/>
    </row>
    <row r="10" spans="2:43" s="2" customFormat="1" ht="15" customHeight="1">
      <c r="B10" s="11"/>
      <c r="C10" s="12"/>
      <c r="D10" s="15" t="s">
        <v>14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5" t="s">
        <v>15</v>
      </c>
      <c r="AL10" s="12"/>
      <c r="AM10" s="12"/>
      <c r="AN10" s="16"/>
      <c r="AO10" s="12"/>
      <c r="AP10" s="12"/>
      <c r="AQ10" s="13"/>
    </row>
    <row r="11" spans="2:43" s="2" customFormat="1" ht="19.5" customHeight="1">
      <c r="B11" s="11"/>
      <c r="C11" s="12"/>
      <c r="D11" s="12"/>
      <c r="E11" s="16" t="s">
        <v>16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5" t="s">
        <v>17</v>
      </c>
      <c r="AL11" s="12"/>
      <c r="AM11" s="12"/>
      <c r="AN11" s="16"/>
      <c r="AO11" s="12"/>
      <c r="AP11" s="12"/>
      <c r="AQ11" s="13"/>
    </row>
    <row r="12" spans="2:43" s="2" customFormat="1" ht="7.5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</row>
    <row r="13" spans="2:43" s="2" customFormat="1" ht="15" customHeight="1">
      <c r="B13" s="11"/>
      <c r="C13" s="12"/>
      <c r="D13" s="15" t="s">
        <v>18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5" t="s">
        <v>15</v>
      </c>
      <c r="AL13" s="12"/>
      <c r="AM13" s="12"/>
      <c r="AN13" s="16"/>
      <c r="AO13" s="12"/>
      <c r="AP13" s="12"/>
      <c r="AQ13" s="13"/>
    </row>
    <row r="14" spans="2:43" s="2" customFormat="1" ht="15.75" customHeight="1">
      <c r="B14" s="11"/>
      <c r="C14" s="12"/>
      <c r="D14" s="12"/>
      <c r="E14" s="16" t="s">
        <v>19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5" t="s">
        <v>17</v>
      </c>
      <c r="AL14" s="12"/>
      <c r="AM14" s="12"/>
      <c r="AN14" s="16"/>
      <c r="AO14" s="12"/>
      <c r="AP14" s="12"/>
      <c r="AQ14" s="13"/>
    </row>
    <row r="15" spans="2:43" s="2" customFormat="1" ht="7.5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3"/>
    </row>
    <row r="16" spans="2:43" s="2" customFormat="1" ht="15" customHeight="1">
      <c r="B16" s="11"/>
      <c r="C16" s="12"/>
      <c r="D16" s="15" t="s">
        <v>20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5" t="s">
        <v>15</v>
      </c>
      <c r="AL16" s="12"/>
      <c r="AM16" s="12"/>
      <c r="AN16" s="16"/>
      <c r="AO16" s="12"/>
      <c r="AP16" s="12"/>
      <c r="AQ16" s="13"/>
    </row>
    <row r="17" spans="2:43" s="2" customFormat="1" ht="19.5" customHeight="1">
      <c r="B17" s="11"/>
      <c r="C17" s="12"/>
      <c r="D17" s="12"/>
      <c r="E17" s="16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5" t="s">
        <v>17</v>
      </c>
      <c r="AL17" s="12"/>
      <c r="AM17" s="12"/>
      <c r="AN17" s="16"/>
      <c r="AO17" s="12"/>
      <c r="AP17" s="12"/>
      <c r="AQ17" s="13"/>
    </row>
    <row r="18" spans="2:43" s="2" customFormat="1" ht="7.5" customHeight="1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3"/>
    </row>
    <row r="19" spans="2:43" s="2" customFormat="1" ht="15" customHeight="1">
      <c r="B19" s="11"/>
      <c r="C19" s="12"/>
      <c r="D19" s="15" t="s">
        <v>22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5" t="s">
        <v>15</v>
      </c>
      <c r="AL19" s="12"/>
      <c r="AM19" s="12"/>
      <c r="AN19" s="16"/>
      <c r="AO19" s="12"/>
      <c r="AP19" s="12"/>
      <c r="AQ19" s="13"/>
    </row>
    <row r="20" spans="2:43" s="2" customFormat="1" ht="19.5" customHeight="1">
      <c r="B20" s="11"/>
      <c r="C20" s="12"/>
      <c r="D20" s="12"/>
      <c r="E20" s="16" t="s">
        <v>23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5" t="s">
        <v>17</v>
      </c>
      <c r="AL20" s="12"/>
      <c r="AM20" s="12"/>
      <c r="AN20" s="16"/>
      <c r="AO20" s="12"/>
      <c r="AP20" s="12"/>
      <c r="AQ20" s="13"/>
    </row>
    <row r="21" spans="2:43" s="2" customFormat="1" ht="7.5" customHeight="1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3"/>
    </row>
    <row r="22" spans="2:43" s="2" customFormat="1" ht="7.5" customHeight="1">
      <c r="B22" s="11"/>
      <c r="C22" s="1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2"/>
      <c r="AQ22" s="13"/>
    </row>
    <row r="23" spans="2:43" s="2" customFormat="1" ht="15" customHeight="1">
      <c r="B23" s="11"/>
      <c r="C23" s="12"/>
      <c r="D23" s="18" t="s">
        <v>24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83">
        <f>ROUNDUP($AG$83,2)</f>
        <v>0</v>
      </c>
      <c r="AL23" s="182"/>
      <c r="AM23" s="182"/>
      <c r="AN23" s="182"/>
      <c r="AO23" s="182"/>
      <c r="AP23" s="12"/>
      <c r="AQ23" s="13"/>
    </row>
    <row r="24" spans="2:43" s="2" customFormat="1" ht="15" customHeight="1">
      <c r="B24" s="11"/>
      <c r="C24" s="12"/>
      <c r="D24" s="18" t="s">
        <v>25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83">
        <f>ROUNDUP($AG$90,2)</f>
        <v>0</v>
      </c>
      <c r="AL24" s="182"/>
      <c r="AM24" s="182"/>
      <c r="AN24" s="182"/>
      <c r="AO24" s="182"/>
      <c r="AP24" s="12"/>
      <c r="AQ24" s="13"/>
    </row>
    <row r="25" spans="2:43" s="7" customFormat="1" ht="7.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1"/>
    </row>
    <row r="26" spans="2:43" s="7" customFormat="1" ht="27" customHeight="1">
      <c r="B26" s="19"/>
      <c r="C26" s="20"/>
      <c r="D26" s="22" t="s">
        <v>26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184">
        <f>ROUNDUP($AK$23+$AK$24,2)</f>
        <v>0</v>
      </c>
      <c r="AL26" s="185"/>
      <c r="AM26" s="185"/>
      <c r="AN26" s="185"/>
      <c r="AO26" s="185"/>
      <c r="AP26" s="20"/>
      <c r="AQ26" s="21"/>
    </row>
    <row r="27" spans="2:43" s="7" customFormat="1" ht="7.5" customHeight="1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1"/>
    </row>
    <row r="28" spans="2:43" s="7" customFormat="1" ht="15" customHeight="1">
      <c r="B28" s="24"/>
      <c r="C28" s="25"/>
      <c r="D28" s="25" t="s">
        <v>27</v>
      </c>
      <c r="E28" s="25"/>
      <c r="F28" s="25" t="s">
        <v>28</v>
      </c>
      <c r="G28" s="25"/>
      <c r="H28" s="25"/>
      <c r="I28" s="25"/>
      <c r="J28" s="25"/>
      <c r="K28" s="25"/>
      <c r="L28" s="174">
        <v>0.21</v>
      </c>
      <c r="M28" s="175"/>
      <c r="N28" s="175"/>
      <c r="O28" s="175"/>
      <c r="P28" s="25"/>
      <c r="Q28" s="25"/>
      <c r="R28" s="25"/>
      <c r="S28" s="25"/>
      <c r="T28" s="27" t="s">
        <v>29</v>
      </c>
      <c r="U28" s="25"/>
      <c r="V28" s="25"/>
      <c r="W28" s="176">
        <f>AK23</f>
        <v>0</v>
      </c>
      <c r="X28" s="175"/>
      <c r="Y28" s="175"/>
      <c r="Z28" s="175"/>
      <c r="AA28" s="175"/>
      <c r="AB28" s="175"/>
      <c r="AC28" s="175"/>
      <c r="AD28" s="175"/>
      <c r="AE28" s="175"/>
      <c r="AF28" s="25"/>
      <c r="AG28" s="25"/>
      <c r="AH28" s="25"/>
      <c r="AI28" s="25"/>
      <c r="AJ28" s="25"/>
      <c r="AK28" s="176">
        <f>(AK23*1.21)-AK23</f>
        <v>0</v>
      </c>
      <c r="AL28" s="175"/>
      <c r="AM28" s="175"/>
      <c r="AN28" s="175"/>
      <c r="AO28" s="175"/>
      <c r="AP28" s="25"/>
      <c r="AQ28" s="28"/>
    </row>
    <row r="29" spans="2:43" s="7" customFormat="1" ht="15" customHeight="1">
      <c r="B29" s="24"/>
      <c r="C29" s="25"/>
      <c r="D29" s="25"/>
      <c r="E29" s="25"/>
      <c r="F29" s="25" t="s">
        <v>30</v>
      </c>
      <c r="G29" s="25"/>
      <c r="H29" s="25"/>
      <c r="I29" s="25"/>
      <c r="J29" s="25"/>
      <c r="K29" s="25"/>
      <c r="L29" s="174">
        <v>0.15</v>
      </c>
      <c r="M29" s="175"/>
      <c r="N29" s="175"/>
      <c r="O29" s="175"/>
      <c r="P29" s="25"/>
      <c r="Q29" s="25"/>
      <c r="R29" s="25"/>
      <c r="S29" s="25"/>
      <c r="T29" s="27" t="s">
        <v>29</v>
      </c>
      <c r="U29" s="25"/>
      <c r="V29" s="25"/>
      <c r="W29" s="176">
        <v>0</v>
      </c>
      <c r="X29" s="175"/>
      <c r="Y29" s="175"/>
      <c r="Z29" s="175"/>
      <c r="AA29" s="175"/>
      <c r="AB29" s="175"/>
      <c r="AC29" s="175"/>
      <c r="AD29" s="175"/>
      <c r="AE29" s="175"/>
      <c r="AF29" s="25"/>
      <c r="AG29" s="25"/>
      <c r="AH29" s="25"/>
      <c r="AI29" s="25"/>
      <c r="AJ29" s="25"/>
      <c r="AK29" s="176">
        <v>0</v>
      </c>
      <c r="AL29" s="175"/>
      <c r="AM29" s="175"/>
      <c r="AN29" s="175"/>
      <c r="AO29" s="175"/>
      <c r="AP29" s="25"/>
      <c r="AQ29" s="28"/>
    </row>
    <row r="30" spans="2:43" s="7" customFormat="1" ht="15" customHeight="1" hidden="1">
      <c r="B30" s="24"/>
      <c r="C30" s="25"/>
      <c r="D30" s="25"/>
      <c r="E30" s="25"/>
      <c r="F30" s="25" t="s">
        <v>31</v>
      </c>
      <c r="G30" s="25"/>
      <c r="H30" s="25"/>
      <c r="I30" s="25"/>
      <c r="J30" s="25"/>
      <c r="K30" s="25"/>
      <c r="L30" s="174">
        <v>0.21</v>
      </c>
      <c r="M30" s="175"/>
      <c r="N30" s="175"/>
      <c r="O30" s="175"/>
      <c r="P30" s="25"/>
      <c r="Q30" s="25"/>
      <c r="R30" s="25"/>
      <c r="S30" s="25"/>
      <c r="T30" s="27" t="s">
        <v>29</v>
      </c>
      <c r="U30" s="25"/>
      <c r="V30" s="25"/>
      <c r="W30" s="176" t="e">
        <f>ROUNDUP(#REF!+SUM(#REF!),2)</f>
        <v>#REF!</v>
      </c>
      <c r="X30" s="175"/>
      <c r="Y30" s="175"/>
      <c r="Z30" s="175"/>
      <c r="AA30" s="175"/>
      <c r="AB30" s="175"/>
      <c r="AC30" s="175"/>
      <c r="AD30" s="175"/>
      <c r="AE30" s="175"/>
      <c r="AF30" s="25"/>
      <c r="AG30" s="25"/>
      <c r="AH30" s="25"/>
      <c r="AI30" s="25"/>
      <c r="AJ30" s="25"/>
      <c r="AK30" s="176">
        <v>0</v>
      </c>
      <c r="AL30" s="175"/>
      <c r="AM30" s="175"/>
      <c r="AN30" s="175"/>
      <c r="AO30" s="175"/>
      <c r="AP30" s="25"/>
      <c r="AQ30" s="28"/>
    </row>
    <row r="31" spans="2:43" s="7" customFormat="1" ht="15" customHeight="1" hidden="1">
      <c r="B31" s="24"/>
      <c r="C31" s="25"/>
      <c r="D31" s="25"/>
      <c r="E31" s="25"/>
      <c r="F31" s="25" t="s">
        <v>32</v>
      </c>
      <c r="G31" s="25"/>
      <c r="H31" s="25"/>
      <c r="I31" s="25"/>
      <c r="J31" s="25"/>
      <c r="K31" s="25"/>
      <c r="L31" s="174">
        <v>0.15</v>
      </c>
      <c r="M31" s="175"/>
      <c r="N31" s="175"/>
      <c r="O31" s="175"/>
      <c r="P31" s="25"/>
      <c r="Q31" s="25"/>
      <c r="R31" s="25"/>
      <c r="S31" s="25"/>
      <c r="T31" s="27" t="s">
        <v>29</v>
      </c>
      <c r="U31" s="25"/>
      <c r="V31" s="25"/>
      <c r="W31" s="176" t="e">
        <f>ROUNDUP(#REF!+SUM(#REF!),2)</f>
        <v>#REF!</v>
      </c>
      <c r="X31" s="175"/>
      <c r="Y31" s="175"/>
      <c r="Z31" s="175"/>
      <c r="AA31" s="175"/>
      <c r="AB31" s="175"/>
      <c r="AC31" s="175"/>
      <c r="AD31" s="175"/>
      <c r="AE31" s="175"/>
      <c r="AF31" s="25"/>
      <c r="AG31" s="25"/>
      <c r="AH31" s="25"/>
      <c r="AI31" s="25"/>
      <c r="AJ31" s="25"/>
      <c r="AK31" s="176">
        <v>0</v>
      </c>
      <c r="AL31" s="175"/>
      <c r="AM31" s="175"/>
      <c r="AN31" s="175"/>
      <c r="AO31" s="175"/>
      <c r="AP31" s="25"/>
      <c r="AQ31" s="28"/>
    </row>
    <row r="32" spans="2:43" s="7" customFormat="1" ht="15" customHeight="1" hidden="1">
      <c r="B32" s="24"/>
      <c r="C32" s="25"/>
      <c r="D32" s="25"/>
      <c r="E32" s="25"/>
      <c r="F32" s="25" t="s">
        <v>33</v>
      </c>
      <c r="G32" s="25"/>
      <c r="H32" s="25"/>
      <c r="I32" s="25"/>
      <c r="J32" s="25"/>
      <c r="K32" s="25"/>
      <c r="L32" s="174">
        <v>0</v>
      </c>
      <c r="M32" s="175"/>
      <c r="N32" s="175"/>
      <c r="O32" s="175"/>
      <c r="P32" s="25"/>
      <c r="Q32" s="25"/>
      <c r="R32" s="25"/>
      <c r="S32" s="25"/>
      <c r="T32" s="27" t="s">
        <v>29</v>
      </c>
      <c r="U32" s="25"/>
      <c r="V32" s="25"/>
      <c r="W32" s="176" t="e">
        <f>ROUNDUP(#REF!+SUM(#REF!),2)</f>
        <v>#REF!</v>
      </c>
      <c r="X32" s="175"/>
      <c r="Y32" s="175"/>
      <c r="Z32" s="175"/>
      <c r="AA32" s="175"/>
      <c r="AB32" s="175"/>
      <c r="AC32" s="175"/>
      <c r="AD32" s="175"/>
      <c r="AE32" s="175"/>
      <c r="AF32" s="25"/>
      <c r="AG32" s="25"/>
      <c r="AH32" s="25"/>
      <c r="AI32" s="25"/>
      <c r="AJ32" s="25"/>
      <c r="AK32" s="176">
        <v>0</v>
      </c>
      <c r="AL32" s="175"/>
      <c r="AM32" s="175"/>
      <c r="AN32" s="175"/>
      <c r="AO32" s="175"/>
      <c r="AP32" s="25"/>
      <c r="AQ32" s="28"/>
    </row>
    <row r="33" spans="2:43" s="7" customFormat="1" ht="7.5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1"/>
    </row>
    <row r="34" spans="2:43" s="7" customFormat="1" ht="27" customHeight="1">
      <c r="B34" s="19"/>
      <c r="C34" s="29"/>
      <c r="D34" s="30" t="s">
        <v>34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 t="s">
        <v>35</v>
      </c>
      <c r="U34" s="31"/>
      <c r="V34" s="31"/>
      <c r="W34" s="31"/>
      <c r="X34" s="177" t="s">
        <v>36</v>
      </c>
      <c r="Y34" s="171"/>
      <c r="Z34" s="171"/>
      <c r="AA34" s="171"/>
      <c r="AB34" s="171"/>
      <c r="AC34" s="31"/>
      <c r="AD34" s="31"/>
      <c r="AE34" s="31"/>
      <c r="AF34" s="31"/>
      <c r="AG34" s="31"/>
      <c r="AH34" s="31"/>
      <c r="AI34" s="31"/>
      <c r="AJ34" s="31"/>
      <c r="AK34" s="178">
        <f>ROUNDUP(SUM($AK$26:$AK$32),2)</f>
        <v>0</v>
      </c>
      <c r="AL34" s="171"/>
      <c r="AM34" s="171"/>
      <c r="AN34" s="171"/>
      <c r="AO34" s="173"/>
      <c r="AP34" s="29"/>
      <c r="AQ34" s="21"/>
    </row>
    <row r="35" spans="2:43" s="7" customFormat="1" ht="15" customHeigh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1"/>
    </row>
    <row r="36" spans="2:43" s="2" customFormat="1" ht="14.25" customHeight="1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3"/>
    </row>
    <row r="37" spans="2:43" s="2" customFormat="1" ht="14.25" customHeight="1"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3"/>
    </row>
    <row r="38" spans="2:43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3"/>
    </row>
    <row r="39" spans="2:43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3"/>
    </row>
    <row r="40" spans="2:43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3"/>
    </row>
    <row r="41" spans="2:43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3"/>
    </row>
    <row r="42" spans="2:43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3"/>
    </row>
    <row r="43" spans="2:43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3"/>
    </row>
    <row r="44" spans="2:43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3"/>
    </row>
    <row r="45" spans="2:43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3"/>
    </row>
    <row r="46" spans="2:43" s="7" customFormat="1" ht="15.75" customHeight="1">
      <c r="B46" s="19"/>
      <c r="C46" s="20"/>
      <c r="D46" s="33" t="s">
        <v>37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5"/>
      <c r="AA46" s="20"/>
      <c r="AB46" s="20"/>
      <c r="AC46" s="33" t="s">
        <v>38</v>
      </c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5"/>
      <c r="AP46" s="20"/>
      <c r="AQ46" s="21"/>
    </row>
    <row r="47" spans="2:43" s="2" customFormat="1" ht="14.25" customHeight="1">
      <c r="B47" s="11"/>
      <c r="C47" s="12"/>
      <c r="D47" s="36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37"/>
      <c r="AA47" s="12"/>
      <c r="AB47" s="12"/>
      <c r="AC47" s="36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37"/>
      <c r="AP47" s="12"/>
      <c r="AQ47" s="13"/>
    </row>
    <row r="48" spans="2:43" s="2" customFormat="1" ht="14.25" customHeight="1">
      <c r="B48" s="11"/>
      <c r="C48" s="12"/>
      <c r="D48" s="36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37"/>
      <c r="AA48" s="12"/>
      <c r="AB48" s="12"/>
      <c r="AC48" s="36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37"/>
      <c r="AP48" s="12"/>
      <c r="AQ48" s="13"/>
    </row>
    <row r="49" spans="2:43" s="2" customFormat="1" ht="14.25" customHeight="1">
      <c r="B49" s="11"/>
      <c r="C49" s="12"/>
      <c r="D49" s="36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37"/>
      <c r="AA49" s="12"/>
      <c r="AB49" s="12"/>
      <c r="AC49" s="36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37"/>
      <c r="AP49" s="12"/>
      <c r="AQ49" s="13"/>
    </row>
    <row r="50" spans="2:43" s="2" customFormat="1" ht="14.25" customHeight="1">
      <c r="B50" s="11"/>
      <c r="C50" s="12"/>
      <c r="D50" s="36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37"/>
      <c r="AA50" s="12"/>
      <c r="AB50" s="12"/>
      <c r="AC50" s="36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37"/>
      <c r="AP50" s="12"/>
      <c r="AQ50" s="13"/>
    </row>
    <row r="51" spans="2:43" s="2" customFormat="1" ht="14.25" customHeight="1">
      <c r="B51" s="11"/>
      <c r="C51" s="12"/>
      <c r="D51" s="36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37"/>
      <c r="AA51" s="12"/>
      <c r="AB51" s="12"/>
      <c r="AC51" s="36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37"/>
      <c r="AP51" s="12"/>
      <c r="AQ51" s="13"/>
    </row>
    <row r="52" spans="2:43" s="2" customFormat="1" ht="14.25" customHeight="1">
      <c r="B52" s="11"/>
      <c r="C52" s="12"/>
      <c r="D52" s="36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37"/>
      <c r="AA52" s="12"/>
      <c r="AB52" s="12"/>
      <c r="AC52" s="36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37"/>
      <c r="AP52" s="12"/>
      <c r="AQ52" s="13"/>
    </row>
    <row r="53" spans="2:43" s="2" customFormat="1" ht="14.25" customHeight="1">
      <c r="B53" s="11"/>
      <c r="C53" s="12"/>
      <c r="D53" s="36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37"/>
      <c r="AA53" s="12"/>
      <c r="AB53" s="12"/>
      <c r="AC53" s="36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37"/>
      <c r="AP53" s="12"/>
      <c r="AQ53" s="13"/>
    </row>
    <row r="54" spans="2:43" s="2" customFormat="1" ht="14.25" customHeight="1">
      <c r="B54" s="11"/>
      <c r="C54" s="12"/>
      <c r="D54" s="36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37"/>
      <c r="AA54" s="12"/>
      <c r="AB54" s="12"/>
      <c r="AC54" s="36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37"/>
      <c r="AP54" s="12"/>
      <c r="AQ54" s="13"/>
    </row>
    <row r="55" spans="2:43" s="7" customFormat="1" ht="15.75" customHeight="1">
      <c r="B55" s="19"/>
      <c r="C55" s="20"/>
      <c r="D55" s="38" t="s">
        <v>39</v>
      </c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40" t="s">
        <v>40</v>
      </c>
      <c r="S55" s="39"/>
      <c r="T55" s="39"/>
      <c r="U55" s="39"/>
      <c r="V55" s="39"/>
      <c r="W55" s="39"/>
      <c r="X55" s="39"/>
      <c r="Y55" s="39"/>
      <c r="Z55" s="41"/>
      <c r="AA55" s="20"/>
      <c r="AB55" s="20"/>
      <c r="AC55" s="38" t="s">
        <v>39</v>
      </c>
      <c r="AD55" s="39"/>
      <c r="AE55" s="39"/>
      <c r="AF55" s="39"/>
      <c r="AG55" s="39"/>
      <c r="AH55" s="39"/>
      <c r="AI55" s="39"/>
      <c r="AJ55" s="39"/>
      <c r="AK55" s="39"/>
      <c r="AL55" s="39"/>
      <c r="AM55" s="40" t="s">
        <v>40</v>
      </c>
      <c r="AN55" s="39"/>
      <c r="AO55" s="41"/>
      <c r="AP55" s="20"/>
      <c r="AQ55" s="21"/>
    </row>
    <row r="56" spans="2:43" s="2" customFormat="1" ht="14.25" customHeight="1"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3"/>
    </row>
    <row r="57" spans="2:43" s="7" customFormat="1" ht="15.75" customHeight="1">
      <c r="B57" s="19"/>
      <c r="C57" s="20"/>
      <c r="D57" s="33" t="s">
        <v>41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5"/>
      <c r="AA57" s="20"/>
      <c r="AB57" s="20"/>
      <c r="AC57" s="33" t="s">
        <v>42</v>
      </c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5"/>
      <c r="AP57" s="20"/>
      <c r="AQ57" s="21"/>
    </row>
    <row r="58" spans="2:43" s="2" customFormat="1" ht="14.25" customHeight="1">
      <c r="B58" s="11"/>
      <c r="C58" s="12"/>
      <c r="D58" s="36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37"/>
      <c r="AA58" s="12"/>
      <c r="AB58" s="12"/>
      <c r="AC58" s="36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37"/>
      <c r="AP58" s="12"/>
      <c r="AQ58" s="13"/>
    </row>
    <row r="59" spans="2:43" s="2" customFormat="1" ht="14.25" customHeight="1">
      <c r="B59" s="11"/>
      <c r="C59" s="12"/>
      <c r="D59" s="36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37"/>
      <c r="AA59" s="12"/>
      <c r="AB59" s="12"/>
      <c r="AC59" s="36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37"/>
      <c r="AP59" s="12"/>
      <c r="AQ59" s="13"/>
    </row>
    <row r="60" spans="2:43" s="2" customFormat="1" ht="14.25" customHeight="1">
      <c r="B60" s="11"/>
      <c r="C60" s="12"/>
      <c r="D60" s="36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37"/>
      <c r="AA60" s="12"/>
      <c r="AB60" s="12"/>
      <c r="AC60" s="36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37"/>
      <c r="AP60" s="12"/>
      <c r="AQ60" s="13"/>
    </row>
    <row r="61" spans="2:43" s="2" customFormat="1" ht="14.25" customHeight="1">
      <c r="B61" s="11"/>
      <c r="C61" s="12"/>
      <c r="D61" s="36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37"/>
      <c r="AA61" s="12"/>
      <c r="AB61" s="12"/>
      <c r="AC61" s="36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37"/>
      <c r="AP61" s="12"/>
      <c r="AQ61" s="13"/>
    </row>
    <row r="62" spans="2:43" s="2" customFormat="1" ht="14.25" customHeight="1">
      <c r="B62" s="11"/>
      <c r="C62" s="12"/>
      <c r="D62" s="36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37"/>
      <c r="AA62" s="12"/>
      <c r="AB62" s="12"/>
      <c r="AC62" s="36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37"/>
      <c r="AP62" s="12"/>
      <c r="AQ62" s="13"/>
    </row>
    <row r="63" spans="2:43" s="2" customFormat="1" ht="14.25" customHeight="1">
      <c r="B63" s="11"/>
      <c r="C63" s="12"/>
      <c r="D63" s="36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37"/>
      <c r="AA63" s="12"/>
      <c r="AB63" s="12"/>
      <c r="AC63" s="36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37"/>
      <c r="AP63" s="12"/>
      <c r="AQ63" s="13"/>
    </row>
    <row r="64" spans="2:43" s="2" customFormat="1" ht="14.25" customHeight="1">
      <c r="B64" s="11"/>
      <c r="C64" s="12"/>
      <c r="D64" s="36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37"/>
      <c r="AA64" s="12"/>
      <c r="AB64" s="12"/>
      <c r="AC64" s="36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37"/>
      <c r="AP64" s="12"/>
      <c r="AQ64" s="13"/>
    </row>
    <row r="65" spans="2:43" s="2" customFormat="1" ht="14.25" customHeight="1">
      <c r="B65" s="11"/>
      <c r="C65" s="12"/>
      <c r="D65" s="36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37"/>
      <c r="AA65" s="12"/>
      <c r="AB65" s="12"/>
      <c r="AC65" s="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37"/>
      <c r="AP65" s="12"/>
      <c r="AQ65" s="13"/>
    </row>
    <row r="66" spans="2:43" s="7" customFormat="1" ht="15.75" customHeight="1">
      <c r="B66" s="19"/>
      <c r="C66" s="20"/>
      <c r="D66" s="38" t="s">
        <v>39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 t="s">
        <v>40</v>
      </c>
      <c r="S66" s="39"/>
      <c r="T66" s="39"/>
      <c r="U66" s="39"/>
      <c r="V66" s="39"/>
      <c r="W66" s="39"/>
      <c r="X66" s="39"/>
      <c r="Y66" s="39"/>
      <c r="Z66" s="41"/>
      <c r="AA66" s="20"/>
      <c r="AB66" s="20"/>
      <c r="AC66" s="38" t="s">
        <v>39</v>
      </c>
      <c r="AD66" s="39"/>
      <c r="AE66" s="39"/>
      <c r="AF66" s="39"/>
      <c r="AG66" s="39"/>
      <c r="AH66" s="39"/>
      <c r="AI66" s="39"/>
      <c r="AJ66" s="39"/>
      <c r="AK66" s="39"/>
      <c r="AL66" s="39"/>
      <c r="AM66" s="40" t="s">
        <v>40</v>
      </c>
      <c r="AN66" s="39"/>
      <c r="AO66" s="41"/>
      <c r="AP66" s="20"/>
      <c r="AQ66" s="21"/>
    </row>
    <row r="67" spans="2:43" s="7" customFormat="1" ht="7.5" customHeight="1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1"/>
    </row>
    <row r="68" spans="2:43" s="7" customFormat="1" ht="7.5" customHeight="1">
      <c r="B68" s="42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4"/>
    </row>
    <row r="71" spans="2:43" s="7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2" spans="2:43" s="7" customFormat="1" ht="37.5" customHeight="1">
      <c r="B72" s="19"/>
      <c r="C72" s="179" t="s">
        <v>43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21"/>
    </row>
    <row r="73" spans="2:43" s="7" customFormat="1" ht="7.5" customHeight="1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1"/>
    </row>
    <row r="74" spans="2:43" s="48" customFormat="1" ht="27" customHeight="1">
      <c r="B74" s="49"/>
      <c r="C74" s="14" t="s">
        <v>7</v>
      </c>
      <c r="D74" s="14"/>
      <c r="E74" s="14"/>
      <c r="F74" s="14"/>
      <c r="G74" s="14"/>
      <c r="H74" s="14"/>
      <c r="I74" s="14"/>
      <c r="J74" s="14"/>
      <c r="K74" s="14"/>
      <c r="L74" s="168" t="str">
        <f>$K$6</f>
        <v>410/169/2007 - Podzemní stěna </v>
      </c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68"/>
      <c r="AD74" s="168"/>
      <c r="AE74" s="168"/>
      <c r="AF74" s="168"/>
      <c r="AG74" s="168"/>
      <c r="AH74" s="168"/>
      <c r="AI74" s="168"/>
      <c r="AJ74" s="168"/>
      <c r="AK74" s="168"/>
      <c r="AL74" s="168"/>
      <c r="AM74" s="168"/>
      <c r="AN74" s="168"/>
      <c r="AO74" s="168"/>
      <c r="AP74" s="14"/>
      <c r="AQ74" s="50"/>
    </row>
    <row r="75" spans="2:43" s="7" customFormat="1" ht="7.5" customHeight="1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1"/>
    </row>
    <row r="76" spans="2:43" s="7" customFormat="1" ht="15.75" customHeight="1">
      <c r="B76" s="19"/>
      <c r="C76" s="15" t="s">
        <v>10</v>
      </c>
      <c r="D76" s="20"/>
      <c r="E76" s="20"/>
      <c r="F76" s="20"/>
      <c r="G76" s="20"/>
      <c r="H76" s="20"/>
      <c r="I76" s="20"/>
      <c r="J76" s="20"/>
      <c r="K76" s="20"/>
      <c r="L76" s="51" t="str">
        <f>IF($K$8="","",$K$8)</f>
        <v>Neratovice</v>
      </c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15" t="s">
        <v>12</v>
      </c>
      <c r="AJ76" s="20"/>
      <c r="AK76" s="20"/>
      <c r="AL76" s="20"/>
      <c r="AM76" s="52"/>
      <c r="AN76" s="52">
        <f>AN8</f>
        <v>42520</v>
      </c>
      <c r="AO76" s="20"/>
      <c r="AP76" s="20"/>
      <c r="AQ76" s="21"/>
    </row>
    <row r="77" spans="2:43" s="7" customFormat="1" ht="7.5" customHeight="1"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1"/>
    </row>
    <row r="78" spans="2:43" s="7" customFormat="1" ht="18.75" customHeight="1">
      <c r="B78" s="19"/>
      <c r="C78" s="15" t="s">
        <v>14</v>
      </c>
      <c r="D78" s="20"/>
      <c r="E78" s="20"/>
      <c r="F78" s="20"/>
      <c r="G78" s="20"/>
      <c r="H78" s="20"/>
      <c r="I78" s="20"/>
      <c r="J78" s="20"/>
      <c r="K78" s="20"/>
      <c r="L78" s="16" t="str">
        <f>IF($E$11="","",$E$11)</f>
        <v>MF ČR Letenská 15, 118 10  Praha 1</v>
      </c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15" t="s">
        <v>20</v>
      </c>
      <c r="AJ78" s="20"/>
      <c r="AK78" s="20"/>
      <c r="AL78" s="20"/>
      <c r="AM78" s="169">
        <f>IF($E$17="","",$E$17)</f>
      </c>
      <c r="AN78" s="159"/>
      <c r="AO78" s="159"/>
      <c r="AP78" s="159"/>
      <c r="AQ78" s="21"/>
    </row>
    <row r="79" spans="2:43" s="7" customFormat="1" ht="15.75" customHeight="1">
      <c r="B79" s="19"/>
      <c r="C79" s="15" t="s">
        <v>18</v>
      </c>
      <c r="D79" s="20"/>
      <c r="E79" s="20"/>
      <c r="F79" s="20"/>
      <c r="G79" s="20"/>
      <c r="H79" s="20"/>
      <c r="I79" s="20"/>
      <c r="J79" s="20"/>
      <c r="K79" s="20"/>
      <c r="L79" s="16" t="str">
        <f>IF($E$14="","",$E$14)</f>
        <v>výběr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15" t="s">
        <v>22</v>
      </c>
      <c r="AJ79" s="20"/>
      <c r="AK79" s="20"/>
      <c r="AL79" s="20"/>
      <c r="AM79" s="169" t="str">
        <f>IF($E$20="","",$E$20)</f>
        <v> </v>
      </c>
      <c r="AN79" s="159"/>
      <c r="AO79" s="159"/>
      <c r="AP79" s="159"/>
      <c r="AQ79" s="21"/>
    </row>
    <row r="80" spans="2:43" s="7" customFormat="1" ht="12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1"/>
    </row>
    <row r="81" spans="2:43" s="7" customFormat="1" ht="30" customHeight="1">
      <c r="B81" s="19"/>
      <c r="C81" s="170" t="s">
        <v>44</v>
      </c>
      <c r="D81" s="171"/>
      <c r="E81" s="171"/>
      <c r="F81" s="171"/>
      <c r="G81" s="171"/>
      <c r="H81" s="31"/>
      <c r="I81" s="172" t="s">
        <v>45</v>
      </c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  <c r="AG81" s="172" t="s">
        <v>46</v>
      </c>
      <c r="AH81" s="171"/>
      <c r="AI81" s="171"/>
      <c r="AJ81" s="171"/>
      <c r="AK81" s="171"/>
      <c r="AL81" s="171"/>
      <c r="AM81" s="171"/>
      <c r="AN81" s="172" t="s">
        <v>47</v>
      </c>
      <c r="AO81" s="171"/>
      <c r="AP81" s="173"/>
      <c r="AQ81" s="21"/>
    </row>
    <row r="82" spans="2:43" s="7" customFormat="1" ht="12" customHeight="1">
      <c r="B82" s="19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1"/>
    </row>
    <row r="83" spans="2:43" s="48" customFormat="1" ht="33" customHeight="1">
      <c r="B83" s="49"/>
      <c r="C83" s="53" t="s">
        <v>48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157">
        <f>ROUNDUP(SUM($AG$84:$AG$88),2)</f>
        <v>0</v>
      </c>
      <c r="AH83" s="158"/>
      <c r="AI83" s="158"/>
      <c r="AJ83" s="158"/>
      <c r="AK83" s="158"/>
      <c r="AL83" s="158"/>
      <c r="AM83" s="158"/>
      <c r="AN83" s="157">
        <f>ROUNDUP(SUM($AN$84:$AN$88),2)</f>
        <v>0</v>
      </c>
      <c r="AO83" s="158"/>
      <c r="AP83" s="158"/>
      <c r="AQ83" s="50"/>
    </row>
    <row r="84" spans="2:43" s="55" customFormat="1" ht="34.5" customHeight="1">
      <c r="B84" s="56"/>
      <c r="C84" s="57"/>
      <c r="D84" s="166" t="s">
        <v>51</v>
      </c>
      <c r="E84" s="167"/>
      <c r="F84" s="167"/>
      <c r="G84" s="167"/>
      <c r="H84" s="167"/>
      <c r="I84" s="57"/>
      <c r="J84" s="166" t="s">
        <v>52</v>
      </c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4">
        <f>'410_169_2007 - Podzemní t...'!$M$24</f>
        <v>0</v>
      </c>
      <c r="AH84" s="165"/>
      <c r="AI84" s="165"/>
      <c r="AJ84" s="165"/>
      <c r="AK84" s="165"/>
      <c r="AL84" s="165"/>
      <c r="AM84" s="165"/>
      <c r="AN84" s="164">
        <f>'410_169_2007 - Podzemní t...'!$L$35</f>
        <v>0</v>
      </c>
      <c r="AO84" s="165"/>
      <c r="AP84" s="165"/>
      <c r="AQ84" s="58"/>
    </row>
    <row r="85" spans="2:43" s="55" customFormat="1" ht="34.5" customHeight="1">
      <c r="B85" s="56"/>
      <c r="C85" s="57"/>
      <c r="D85" s="166" t="s">
        <v>54</v>
      </c>
      <c r="E85" s="167"/>
      <c r="F85" s="167"/>
      <c r="G85" s="167"/>
      <c r="H85" s="167"/>
      <c r="I85" s="57"/>
      <c r="J85" s="166" t="s">
        <v>55</v>
      </c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2">
        <f>'410_169_2007a - Podzemní ...'!$M$27</f>
        <v>0</v>
      </c>
      <c r="AH85" s="163"/>
      <c r="AI85" s="163"/>
      <c r="AJ85" s="163"/>
      <c r="AK85" s="163"/>
      <c r="AL85" s="163"/>
      <c r="AM85" s="163"/>
      <c r="AN85" s="162">
        <f>'410_169_2007a - Podzemní ...'!$L$35</f>
        <v>0</v>
      </c>
      <c r="AO85" s="163"/>
      <c r="AP85" s="163"/>
      <c r="AQ85" s="58"/>
    </row>
    <row r="86" spans="2:43" s="55" customFormat="1" ht="34.5" customHeight="1">
      <c r="B86" s="56"/>
      <c r="C86" s="57"/>
      <c r="D86" s="166" t="s">
        <v>57</v>
      </c>
      <c r="E86" s="167"/>
      <c r="F86" s="167"/>
      <c r="G86" s="167"/>
      <c r="H86" s="167"/>
      <c r="I86" s="57"/>
      <c r="J86" s="166" t="s">
        <v>58</v>
      </c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2">
        <f>'410_169_2007b - Podzemní ...'!$M$27</f>
        <v>0</v>
      </c>
      <c r="AH86" s="163"/>
      <c r="AI86" s="163"/>
      <c r="AJ86" s="163"/>
      <c r="AK86" s="163"/>
      <c r="AL86" s="163"/>
      <c r="AM86" s="163"/>
      <c r="AN86" s="162">
        <f>'410_169_2007b - Podzemní ...'!$L$35</f>
        <v>0</v>
      </c>
      <c r="AO86" s="163"/>
      <c r="AP86" s="163"/>
      <c r="AQ86" s="58"/>
    </row>
    <row r="87" spans="2:43" s="55" customFormat="1" ht="34.5" customHeight="1">
      <c r="B87" s="56"/>
      <c r="C87" s="57"/>
      <c r="D87" s="166" t="s">
        <v>60</v>
      </c>
      <c r="E87" s="167"/>
      <c r="F87" s="167"/>
      <c r="G87" s="167"/>
      <c r="H87" s="167"/>
      <c r="I87" s="57"/>
      <c r="J87" s="166" t="s">
        <v>61</v>
      </c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2">
        <f>'410_169_2007c - Podzemní ...'!$M$27</f>
        <v>0</v>
      </c>
      <c r="AH87" s="163"/>
      <c r="AI87" s="163"/>
      <c r="AJ87" s="163"/>
      <c r="AK87" s="163"/>
      <c r="AL87" s="163"/>
      <c r="AM87" s="163"/>
      <c r="AN87" s="162">
        <f>'410_169_2007c - Podzemní ...'!$L$35</f>
        <v>0</v>
      </c>
      <c r="AO87" s="163"/>
      <c r="AP87" s="163"/>
      <c r="AQ87" s="58"/>
    </row>
    <row r="88" spans="2:43" s="55" customFormat="1" ht="34.5" customHeight="1">
      <c r="B88" s="56"/>
      <c r="C88" s="57"/>
      <c r="D88" s="166" t="s">
        <v>420</v>
      </c>
      <c r="E88" s="167"/>
      <c r="F88" s="167"/>
      <c r="G88" s="167"/>
      <c r="H88" s="167"/>
      <c r="I88" s="57"/>
      <c r="J88" s="166" t="s">
        <v>421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2">
        <f>plato_VCM!$M$27</f>
        <v>0</v>
      </c>
      <c r="AH88" s="163"/>
      <c r="AI88" s="163"/>
      <c r="AJ88" s="163"/>
      <c r="AK88" s="163"/>
      <c r="AL88" s="163"/>
      <c r="AM88" s="163"/>
      <c r="AN88" s="162">
        <f>plato_VCM!$L$35</f>
        <v>0</v>
      </c>
      <c r="AO88" s="163"/>
      <c r="AP88" s="163"/>
      <c r="AQ88" s="58"/>
    </row>
    <row r="89" spans="2:43" s="2" customFormat="1" ht="14.25" customHeight="1"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3"/>
    </row>
    <row r="90" spans="2:43" s="7" customFormat="1" ht="30.75" customHeight="1">
      <c r="B90" s="19"/>
      <c r="C90" s="53" t="s">
        <v>63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157">
        <v>0</v>
      </c>
      <c r="AH90" s="159"/>
      <c r="AI90" s="159"/>
      <c r="AJ90" s="159"/>
      <c r="AK90" s="159"/>
      <c r="AL90" s="159"/>
      <c r="AM90" s="159"/>
      <c r="AN90" s="157">
        <v>0</v>
      </c>
      <c r="AO90" s="159"/>
      <c r="AP90" s="159"/>
      <c r="AQ90" s="21"/>
    </row>
    <row r="91" spans="2:43" s="7" customFormat="1" ht="12" customHeight="1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1"/>
    </row>
    <row r="92" spans="2:43" s="7" customFormat="1" ht="30.75" customHeight="1">
      <c r="B92" s="19"/>
      <c r="C92" s="59" t="s">
        <v>64</v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160">
        <f>ROUNDUP($AG$83+$AG$90,2)</f>
        <v>0</v>
      </c>
      <c r="AH92" s="161"/>
      <c r="AI92" s="161"/>
      <c r="AJ92" s="161"/>
      <c r="AK92" s="161"/>
      <c r="AL92" s="161"/>
      <c r="AM92" s="161"/>
      <c r="AN92" s="160">
        <f>ROUNDUP($AN$83+$AN$90,2)</f>
        <v>0</v>
      </c>
      <c r="AO92" s="161"/>
      <c r="AP92" s="161"/>
      <c r="AQ92" s="21"/>
    </row>
    <row r="93" spans="2:43" s="7" customFormat="1" ht="7.5" customHeight="1">
      <c r="B93" s="4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4"/>
    </row>
  </sheetData>
  <sheetProtection/>
  <mergeCells count="57">
    <mergeCell ref="C2:AP2"/>
    <mergeCell ref="C4:AP4"/>
    <mergeCell ref="K6:AO6"/>
    <mergeCell ref="AK23:AO23"/>
    <mergeCell ref="AK24:AO24"/>
    <mergeCell ref="AK26:AO26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L31:O31"/>
    <mergeCell ref="W31:AE31"/>
    <mergeCell ref="AK31:AO31"/>
    <mergeCell ref="L32:O32"/>
    <mergeCell ref="W32:AE32"/>
    <mergeCell ref="AK32:AO32"/>
    <mergeCell ref="X34:AB34"/>
    <mergeCell ref="AK34:AO34"/>
    <mergeCell ref="C72:AP72"/>
    <mergeCell ref="L74:AO74"/>
    <mergeCell ref="AM78:AP78"/>
    <mergeCell ref="AM79:AP79"/>
    <mergeCell ref="C81:G81"/>
    <mergeCell ref="I81:AF81"/>
    <mergeCell ref="AG81:AM81"/>
    <mergeCell ref="AN81:AP81"/>
    <mergeCell ref="D84:H84"/>
    <mergeCell ref="J84:AF84"/>
    <mergeCell ref="AN85:AP85"/>
    <mergeCell ref="AG85:AM85"/>
    <mergeCell ref="D85:H85"/>
    <mergeCell ref="J85:AF85"/>
    <mergeCell ref="D86:H86"/>
    <mergeCell ref="J86:AF86"/>
    <mergeCell ref="AN88:AP88"/>
    <mergeCell ref="AG88:AM88"/>
    <mergeCell ref="D88:H88"/>
    <mergeCell ref="J88:AF88"/>
    <mergeCell ref="D87:H87"/>
    <mergeCell ref="J87:AF87"/>
    <mergeCell ref="AG87:AM87"/>
    <mergeCell ref="AN87:AP87"/>
    <mergeCell ref="AG83:AM83"/>
    <mergeCell ref="AN83:AP83"/>
    <mergeCell ref="AG90:AM90"/>
    <mergeCell ref="AN90:AP90"/>
    <mergeCell ref="AG92:AM92"/>
    <mergeCell ref="AN92:AP92"/>
    <mergeCell ref="AN86:AP86"/>
    <mergeCell ref="AG86:AM86"/>
    <mergeCell ref="AN84:AP84"/>
    <mergeCell ref="AG84:AM84"/>
  </mergeCells>
  <printOptions/>
  <pageMargins left="0.5905511811023623" right="0.5905511811023623" top="0.5905511811023623" bottom="0.5905511811023623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86"/>
  <sheetViews>
    <sheetView showGridLines="0" workbookViewId="0" topLeftCell="A142">
      <selection activeCell="F158" sqref="F158:I15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0.83203125" style="2" customWidth="1"/>
    <col min="13" max="13" width="3.83203125" style="2" customWidth="1"/>
    <col min="14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10.5" style="1" customWidth="1"/>
    <col min="20" max="20" width="21.66015625" style="1" customWidth="1"/>
    <col min="21" max="29" width="10.5" style="1" customWidth="1"/>
    <col min="30" max="50" width="10.5" style="2" hidden="1" customWidth="1"/>
    <col min="51" max="16384" width="10.5" style="1" customWidth="1"/>
  </cols>
  <sheetData>
    <row r="1" spans="1:242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</row>
    <row r="2" spans="3:32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AF2" s="2" t="s">
        <v>53</v>
      </c>
    </row>
    <row r="3" spans="2:32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F3" s="2" t="s">
        <v>66</v>
      </c>
    </row>
    <row r="4" spans="2:32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AF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69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$N$89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$N$100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M27</f>
        <v>0</v>
      </c>
      <c r="I29" s="159"/>
      <c r="J29" s="159"/>
      <c r="K29" s="20"/>
      <c r="L29" s="20"/>
      <c r="M29" s="213">
        <f>(M27*1.21)-M27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ROUNDUP((SUM($AS$100:$AS$101)+SUM($AS$119:$AS$185)),2)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ROUNDUP((SUM($AT$100:$AT$101)+SUM($AT$119:$AT$185)),2)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ROUNDUP((SUM($AU$100:$AU$101)+SUM($AU$119:$AU$185)),2)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20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  <c r="T35" s="140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6" spans="2:18" s="7" customFormat="1" ht="7.5" customHeight="1">
      <c r="B76" s="64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6"/>
    </row>
    <row r="77" spans="2:18" s="7" customFormat="1" ht="37.5" customHeight="1">
      <c r="B77" s="19"/>
      <c r="C77" s="179" t="s">
        <v>72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21"/>
    </row>
    <row r="78" spans="2:18" s="7" customFormat="1" ht="7.5" customHeight="1">
      <c r="B78" s="19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1"/>
    </row>
    <row r="79" spans="2:18" s="7" customFormat="1" ht="15" customHeight="1">
      <c r="B79" s="19"/>
      <c r="C79" s="15" t="s">
        <v>7</v>
      </c>
      <c r="D79" s="20"/>
      <c r="E79" s="20"/>
      <c r="F79" s="203" t="str">
        <f>$F$6</f>
        <v>410/169/2007 - Podzemní stěna </v>
      </c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20"/>
      <c r="R79" s="21"/>
    </row>
    <row r="80" spans="2:18" s="7" customFormat="1" ht="15" customHeight="1">
      <c r="B80" s="19"/>
      <c r="C80" s="14" t="s">
        <v>68</v>
      </c>
      <c r="D80" s="20"/>
      <c r="E80" s="20"/>
      <c r="F80" s="168" t="str">
        <f>$F$7</f>
        <v>410/169/2007 - Podzemní těsnící stěna etapa 1A</v>
      </c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20"/>
      <c r="R80" s="21"/>
    </row>
    <row r="81" spans="2:18" s="7" customFormat="1" ht="7.5" customHeight="1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1"/>
    </row>
    <row r="82" spans="2:18" s="7" customFormat="1" ht="18.75" customHeight="1">
      <c r="B82" s="19"/>
      <c r="C82" s="15" t="s">
        <v>10</v>
      </c>
      <c r="D82" s="20"/>
      <c r="E82" s="20"/>
      <c r="F82" s="16" t="str">
        <f>$F$9</f>
        <v>Neratovice</v>
      </c>
      <c r="G82" s="20"/>
      <c r="H82" s="20"/>
      <c r="I82" s="20"/>
      <c r="J82" s="20"/>
      <c r="K82" s="15" t="s">
        <v>12</v>
      </c>
      <c r="L82" s="20"/>
      <c r="M82" s="204">
        <f>IF($O$9="","",$O$9)</f>
        <v>42520</v>
      </c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5.75" customHeight="1">
      <c r="B84" s="19"/>
      <c r="C84" s="15" t="s">
        <v>14</v>
      </c>
      <c r="D84" s="20"/>
      <c r="E84" s="20"/>
      <c r="F84" s="16" t="str">
        <f>$E$12</f>
        <v>MF ČR Letenská 15, 118 10  Praha 1</v>
      </c>
      <c r="G84" s="20"/>
      <c r="H84" s="20"/>
      <c r="I84" s="20"/>
      <c r="J84" s="20"/>
      <c r="K84" s="15" t="s">
        <v>20</v>
      </c>
      <c r="L84" s="20"/>
      <c r="M84" s="169">
        <f>$E$18</f>
        <v>0</v>
      </c>
      <c r="N84" s="159"/>
      <c r="O84" s="159"/>
      <c r="P84" s="159"/>
      <c r="Q84" s="159"/>
      <c r="R84" s="21"/>
    </row>
    <row r="85" spans="2:18" s="7" customFormat="1" ht="15" customHeight="1">
      <c r="B85" s="19"/>
      <c r="C85" s="15" t="s">
        <v>18</v>
      </c>
      <c r="D85" s="20"/>
      <c r="E85" s="20"/>
      <c r="F85" s="16" t="str">
        <f>IF($E$15="","",$E$15)</f>
        <v>výběr</v>
      </c>
      <c r="G85" s="20"/>
      <c r="H85" s="20"/>
      <c r="I85" s="20"/>
      <c r="J85" s="20"/>
      <c r="K85" s="15" t="s">
        <v>22</v>
      </c>
      <c r="L85" s="20"/>
      <c r="M85" s="169" t="str">
        <f>$E$21</f>
        <v> </v>
      </c>
      <c r="N85" s="159"/>
      <c r="O85" s="159"/>
      <c r="P85" s="159"/>
      <c r="Q85" s="159"/>
      <c r="R85" s="21"/>
    </row>
    <row r="86" spans="2:18" s="7" customFormat="1" ht="11.25" customHeight="1"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</row>
    <row r="87" spans="2:18" s="7" customFormat="1" ht="30" customHeight="1">
      <c r="B87" s="19"/>
      <c r="C87" s="212" t="s">
        <v>73</v>
      </c>
      <c r="D87" s="161"/>
      <c r="E87" s="161"/>
      <c r="F87" s="161"/>
      <c r="G87" s="161"/>
      <c r="H87" s="29"/>
      <c r="I87" s="29"/>
      <c r="J87" s="29"/>
      <c r="K87" s="29"/>
      <c r="L87" s="29"/>
      <c r="M87" s="29"/>
      <c r="N87" s="212" t="s">
        <v>74</v>
      </c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33" s="7" customFormat="1" ht="30" customHeight="1">
      <c r="B89" s="19"/>
      <c r="C89" s="53" t="s">
        <v>75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157">
        <f>ROUNDUP($N$119,2)</f>
        <v>0</v>
      </c>
      <c r="O89" s="159"/>
      <c r="P89" s="159"/>
      <c r="Q89" s="159"/>
      <c r="R89" s="21"/>
      <c r="AG89" s="7" t="s">
        <v>76</v>
      </c>
    </row>
    <row r="90" spans="2:18" s="54" customFormat="1" ht="25.5" customHeight="1">
      <c r="B90" s="67"/>
      <c r="C90" s="68"/>
      <c r="D90" s="68" t="s">
        <v>77</v>
      </c>
      <c r="E90" s="68"/>
      <c r="F90" s="68"/>
      <c r="G90" s="68"/>
      <c r="H90" s="68"/>
      <c r="I90" s="68"/>
      <c r="J90" s="68"/>
      <c r="K90" s="68"/>
      <c r="L90" s="68"/>
      <c r="M90" s="68"/>
      <c r="N90" s="210">
        <f>ROUNDUP($N$120,2)</f>
        <v>0</v>
      </c>
      <c r="O90" s="211"/>
      <c r="P90" s="211"/>
      <c r="Q90" s="211"/>
      <c r="R90" s="69"/>
    </row>
    <row r="91" spans="2:18" s="70" customFormat="1" ht="21" customHeight="1">
      <c r="B91" s="71"/>
      <c r="C91" s="72"/>
      <c r="D91" s="72" t="s">
        <v>78</v>
      </c>
      <c r="E91" s="72"/>
      <c r="F91" s="72"/>
      <c r="G91" s="72"/>
      <c r="H91" s="72"/>
      <c r="I91" s="72"/>
      <c r="J91" s="72"/>
      <c r="K91" s="72"/>
      <c r="L91" s="72"/>
      <c r="M91" s="72"/>
      <c r="N91" s="208">
        <f>ROUNDUP($N$121,2)</f>
        <v>0</v>
      </c>
      <c r="O91" s="209"/>
      <c r="P91" s="209"/>
      <c r="Q91" s="209"/>
      <c r="R91" s="73"/>
    </row>
    <row r="92" spans="2:18" s="70" customFormat="1" ht="21" customHeight="1">
      <c r="B92" s="71"/>
      <c r="C92" s="72"/>
      <c r="D92" s="72" t="s">
        <v>79</v>
      </c>
      <c r="E92" s="72"/>
      <c r="F92" s="72"/>
      <c r="G92" s="72"/>
      <c r="H92" s="72"/>
      <c r="I92" s="72"/>
      <c r="J92" s="72"/>
      <c r="K92" s="72"/>
      <c r="L92" s="72"/>
      <c r="M92" s="72"/>
      <c r="N92" s="208">
        <f>ROUNDUP($N$141,2)</f>
        <v>0</v>
      </c>
      <c r="O92" s="209"/>
      <c r="P92" s="209"/>
      <c r="Q92" s="209"/>
      <c r="R92" s="73"/>
    </row>
    <row r="93" spans="2:18" s="70" customFormat="1" ht="21" customHeight="1">
      <c r="B93" s="71"/>
      <c r="C93" s="72"/>
      <c r="D93" s="72" t="s">
        <v>80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ROUNDUP($N$159,2)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81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ROUNDUP($N$167,2)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82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ROUNDUP($N$169,2)</f>
        <v>0</v>
      </c>
      <c r="O95" s="209"/>
      <c r="P95" s="209"/>
      <c r="Q95" s="209"/>
      <c r="R95" s="73"/>
    </row>
    <row r="96" spans="2:18" s="70" customFormat="1" ht="15.75" customHeight="1">
      <c r="B96" s="71"/>
      <c r="C96" s="72"/>
      <c r="D96" s="72" t="s">
        <v>83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ROUNDUP($N$174,2)</f>
        <v>0</v>
      </c>
      <c r="O96" s="209"/>
      <c r="P96" s="209"/>
      <c r="Q96" s="209"/>
      <c r="R96" s="73"/>
    </row>
    <row r="97" spans="2:18" s="54" customFormat="1" ht="25.5" customHeight="1">
      <c r="B97" s="67"/>
      <c r="C97" s="68"/>
      <c r="D97" s="68" t="s">
        <v>84</v>
      </c>
      <c r="E97" s="68"/>
      <c r="F97" s="68"/>
      <c r="G97" s="68"/>
      <c r="H97" s="68"/>
      <c r="I97" s="68"/>
      <c r="J97" s="68"/>
      <c r="K97" s="68"/>
      <c r="L97" s="68"/>
      <c r="M97" s="68"/>
      <c r="N97" s="210">
        <f>ROUNDUP($N$178,2)</f>
        <v>0</v>
      </c>
      <c r="O97" s="211"/>
      <c r="P97" s="211"/>
      <c r="Q97" s="211"/>
      <c r="R97" s="69"/>
    </row>
    <row r="98" spans="2:18" s="70" customFormat="1" ht="21" customHeight="1">
      <c r="B98" s="71"/>
      <c r="C98" s="72"/>
      <c r="D98" s="72" t="s">
        <v>85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ROUNDUP($N$179,2)</f>
        <v>0</v>
      </c>
      <c r="O98" s="209"/>
      <c r="P98" s="209"/>
      <c r="Q98" s="209"/>
      <c r="R98" s="73"/>
    </row>
    <row r="99" spans="2:18" s="7" customFormat="1" ht="22.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18" s="7" customFormat="1" ht="30" customHeight="1">
      <c r="B100" s="19"/>
      <c r="C100" s="53" t="s">
        <v>86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57">
        <v>0</v>
      </c>
      <c r="O100" s="159"/>
      <c r="P100" s="159"/>
      <c r="Q100" s="159"/>
      <c r="R100" s="21"/>
    </row>
    <row r="101" spans="2:18" s="7" customFormat="1" ht="18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9" t="s">
        <v>64</v>
      </c>
      <c r="D102" s="29"/>
      <c r="E102" s="29"/>
      <c r="F102" s="29"/>
      <c r="G102" s="29"/>
      <c r="H102" s="29"/>
      <c r="I102" s="29"/>
      <c r="J102" s="29"/>
      <c r="K102" s="29"/>
      <c r="L102" s="160">
        <f>ROUNDUP(SUM($N$89+$N$100),2)</f>
        <v>0</v>
      </c>
      <c r="M102" s="161"/>
      <c r="N102" s="161"/>
      <c r="O102" s="161"/>
      <c r="P102" s="161"/>
      <c r="Q102" s="161"/>
      <c r="R102" s="21"/>
    </row>
    <row r="103" spans="2:18" s="7" customFormat="1" ht="7.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</row>
    <row r="107" spans="2:18" s="7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s="7" customFormat="1" ht="37.5" customHeight="1">
      <c r="B108" s="19"/>
      <c r="C108" s="179" t="s">
        <v>87</v>
      </c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21"/>
    </row>
    <row r="109" spans="2:18" s="7" customFormat="1" ht="7.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7" customFormat="1" ht="15" customHeight="1">
      <c r="B110" s="19"/>
      <c r="C110" s="15" t="s">
        <v>7</v>
      </c>
      <c r="D110" s="20"/>
      <c r="E110" s="20"/>
      <c r="F110" s="203" t="str">
        <f>$F$6</f>
        <v>410/169/2007 - Podzemní stěna 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20"/>
      <c r="R110" s="21"/>
    </row>
    <row r="111" spans="2:18" s="7" customFormat="1" ht="15" customHeight="1">
      <c r="B111" s="19"/>
      <c r="C111" s="14" t="s">
        <v>68</v>
      </c>
      <c r="D111" s="20"/>
      <c r="E111" s="20"/>
      <c r="F111" s="168" t="str">
        <f>$F$7</f>
        <v>410/169/2007 - Podzemní těsnící stěna etapa 1A</v>
      </c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20"/>
      <c r="R111" s="21"/>
    </row>
    <row r="112" spans="2:18" s="7" customFormat="1" ht="7.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7" customFormat="1" ht="18.75" customHeight="1">
      <c r="B113" s="19"/>
      <c r="C113" s="15" t="s">
        <v>10</v>
      </c>
      <c r="D113" s="20"/>
      <c r="E113" s="20"/>
      <c r="F113" s="16" t="str">
        <f>$F$9</f>
        <v>Neratovice</v>
      </c>
      <c r="G113" s="20"/>
      <c r="H113" s="20"/>
      <c r="I113" s="20"/>
      <c r="J113" s="20"/>
      <c r="K113" s="15" t="s">
        <v>12</v>
      </c>
      <c r="L113" s="20"/>
      <c r="M113" s="204">
        <f>IF($O$9="","",$O$9)</f>
        <v>42520</v>
      </c>
      <c r="N113" s="159"/>
      <c r="O113" s="159"/>
      <c r="P113" s="159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.75" customHeight="1">
      <c r="B115" s="19"/>
      <c r="C115" s="15" t="s">
        <v>14</v>
      </c>
      <c r="D115" s="20"/>
      <c r="E115" s="20"/>
      <c r="F115" s="16" t="str">
        <f>$E$12</f>
        <v>MF ČR Letenská 15, 118 10  Praha 1</v>
      </c>
      <c r="G115" s="20"/>
      <c r="H115" s="20"/>
      <c r="I115" s="20"/>
      <c r="J115" s="20"/>
      <c r="K115" s="15" t="s">
        <v>20</v>
      </c>
      <c r="L115" s="20"/>
      <c r="M115" s="169">
        <f>$E$18</f>
        <v>0</v>
      </c>
      <c r="N115" s="159"/>
      <c r="O115" s="159"/>
      <c r="P115" s="159"/>
      <c r="Q115" s="159"/>
      <c r="R115" s="21"/>
    </row>
    <row r="116" spans="2:18" s="7" customFormat="1" ht="15" customHeight="1">
      <c r="B116" s="19"/>
      <c r="C116" s="15" t="s">
        <v>18</v>
      </c>
      <c r="D116" s="20"/>
      <c r="E116" s="20"/>
      <c r="F116" s="16" t="str">
        <f>IF($E$15="","",$E$15)</f>
        <v>výběr</v>
      </c>
      <c r="G116" s="20"/>
      <c r="H116" s="20"/>
      <c r="I116" s="20"/>
      <c r="J116" s="20"/>
      <c r="K116" s="15" t="s">
        <v>22</v>
      </c>
      <c r="L116" s="20"/>
      <c r="M116" s="169" t="str">
        <f>$E$21</f>
        <v> </v>
      </c>
      <c r="N116" s="159"/>
      <c r="O116" s="159"/>
      <c r="P116" s="159"/>
      <c r="Q116" s="159"/>
      <c r="R116" s="21"/>
    </row>
    <row r="117" spans="2:18" s="7" customFormat="1" ht="11.2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4" customFormat="1" ht="30" customHeight="1">
      <c r="B118" s="75"/>
      <c r="C118" s="76" t="s">
        <v>88</v>
      </c>
      <c r="D118" s="77" t="s">
        <v>89</v>
      </c>
      <c r="E118" s="77" t="s">
        <v>44</v>
      </c>
      <c r="F118" s="205" t="s">
        <v>90</v>
      </c>
      <c r="G118" s="206"/>
      <c r="H118" s="206"/>
      <c r="I118" s="206"/>
      <c r="J118" s="77" t="s">
        <v>91</v>
      </c>
      <c r="K118" s="77" t="s">
        <v>92</v>
      </c>
      <c r="L118" s="205" t="s">
        <v>93</v>
      </c>
      <c r="M118" s="206"/>
      <c r="N118" s="205" t="s">
        <v>94</v>
      </c>
      <c r="O118" s="206"/>
      <c r="P118" s="206"/>
      <c r="Q118" s="207"/>
      <c r="R118" s="78"/>
    </row>
    <row r="119" spans="2:49" s="7" customFormat="1" ht="30" customHeight="1">
      <c r="B119" s="19"/>
      <c r="C119" s="53" t="s">
        <v>70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96">
        <f>$AW$119</f>
        <v>0</v>
      </c>
      <c r="O119" s="159"/>
      <c r="P119" s="159"/>
      <c r="Q119" s="159"/>
      <c r="R119" s="21"/>
      <c r="AF119" s="7" t="s">
        <v>49</v>
      </c>
      <c r="AG119" s="7" t="s">
        <v>76</v>
      </c>
      <c r="AW119" s="79">
        <f>$AW$120+$AW$178</f>
        <v>0</v>
      </c>
    </row>
    <row r="120" spans="2:49" s="80" customFormat="1" ht="37.5" customHeight="1">
      <c r="B120" s="81"/>
      <c r="C120" s="82"/>
      <c r="D120" s="83" t="s">
        <v>77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192">
        <f>$AW$120</f>
        <v>0</v>
      </c>
      <c r="O120" s="187"/>
      <c r="P120" s="187"/>
      <c r="Q120" s="187"/>
      <c r="R120" s="84"/>
      <c r="AD120" s="85" t="s">
        <v>9</v>
      </c>
      <c r="AF120" s="85" t="s">
        <v>49</v>
      </c>
      <c r="AG120" s="85" t="s">
        <v>50</v>
      </c>
      <c r="AK120" s="85" t="s">
        <v>95</v>
      </c>
      <c r="AW120" s="86">
        <f>$AW$121+$AW$141+$AW$159+$AW$167+$AW$169</f>
        <v>0</v>
      </c>
    </row>
    <row r="121" spans="2:49" s="80" customFormat="1" ht="21" customHeight="1">
      <c r="B121" s="81"/>
      <c r="C121" s="82"/>
      <c r="D121" s="87" t="s">
        <v>78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186">
        <f>$AW$121</f>
        <v>0</v>
      </c>
      <c r="O121" s="187"/>
      <c r="P121" s="187"/>
      <c r="Q121" s="187"/>
      <c r="R121" s="84"/>
      <c r="AD121" s="85" t="s">
        <v>9</v>
      </c>
      <c r="AF121" s="85" t="s">
        <v>49</v>
      </c>
      <c r="AG121" s="85" t="s">
        <v>9</v>
      </c>
      <c r="AK121" s="85" t="s">
        <v>95</v>
      </c>
      <c r="AW121" s="86">
        <f>SUM($AW$122:$AW$140)</f>
        <v>0</v>
      </c>
    </row>
    <row r="122" spans="2:50" s="7" customFormat="1" ht="27" customHeight="1">
      <c r="B122" s="19"/>
      <c r="C122" s="88" t="s">
        <v>9</v>
      </c>
      <c r="D122" s="88" t="s">
        <v>96</v>
      </c>
      <c r="E122" s="89" t="s">
        <v>97</v>
      </c>
      <c r="F122" s="195" t="s">
        <v>98</v>
      </c>
      <c r="G122" s="191"/>
      <c r="H122" s="191"/>
      <c r="I122" s="191"/>
      <c r="J122" s="90" t="s">
        <v>99</v>
      </c>
      <c r="K122" s="91">
        <v>93.66</v>
      </c>
      <c r="L122" s="188">
        <v>0</v>
      </c>
      <c r="M122" s="189"/>
      <c r="N122" s="190">
        <f>ROUND($L$122*$K$122,2)</f>
        <v>0</v>
      </c>
      <c r="O122" s="191"/>
      <c r="P122" s="191"/>
      <c r="Q122" s="191"/>
      <c r="R122" s="21"/>
      <c r="AD122" s="7" t="s">
        <v>100</v>
      </c>
      <c r="AF122" s="7" t="s">
        <v>96</v>
      </c>
      <c r="AG122" s="7" t="s">
        <v>66</v>
      </c>
      <c r="AK122" s="7" t="s">
        <v>95</v>
      </c>
      <c r="AQ122" s="92" t="e">
        <f>IF(#REF!="základní",$N$122,0)</f>
        <v>#REF!</v>
      </c>
      <c r="AR122" s="92" t="e">
        <f>IF(#REF!="snížená",$N$122,0)</f>
        <v>#REF!</v>
      </c>
      <c r="AS122" s="92" t="e">
        <f>IF(#REF!="zákl. přenesená",$N$122,0)</f>
        <v>#REF!</v>
      </c>
      <c r="AT122" s="92" t="e">
        <f>IF(#REF!="sníž. přenesená",$N$122,0)</f>
        <v>#REF!</v>
      </c>
      <c r="AU122" s="92" t="e">
        <f>IF(#REF!="nulová",$N$122,0)</f>
        <v>#REF!</v>
      </c>
      <c r="AV122" s="7" t="s">
        <v>9</v>
      </c>
      <c r="AW122" s="92">
        <f>ROUND($L$122*$K$122,2)</f>
        <v>0</v>
      </c>
      <c r="AX122" s="7" t="s">
        <v>100</v>
      </c>
    </row>
    <row r="123" spans="2:50" s="7" customFormat="1" ht="27" customHeight="1">
      <c r="B123" s="19"/>
      <c r="C123" s="88" t="s">
        <v>66</v>
      </c>
      <c r="D123" s="88" t="s">
        <v>96</v>
      </c>
      <c r="E123" s="89" t="s">
        <v>101</v>
      </c>
      <c r="F123" s="195" t="s">
        <v>102</v>
      </c>
      <c r="G123" s="191"/>
      <c r="H123" s="191"/>
      <c r="I123" s="191"/>
      <c r="J123" s="90" t="s">
        <v>99</v>
      </c>
      <c r="K123" s="91">
        <v>207.023</v>
      </c>
      <c r="L123" s="188">
        <v>0</v>
      </c>
      <c r="M123" s="189"/>
      <c r="N123" s="190">
        <f>ROUND($L$123*$K$123,2)</f>
        <v>0</v>
      </c>
      <c r="O123" s="191"/>
      <c r="P123" s="191"/>
      <c r="Q123" s="191"/>
      <c r="R123" s="21"/>
      <c r="AD123" s="7" t="s">
        <v>100</v>
      </c>
      <c r="AF123" s="7" t="s">
        <v>96</v>
      </c>
      <c r="AG123" s="7" t="s">
        <v>66</v>
      </c>
      <c r="AK123" s="7" t="s">
        <v>95</v>
      </c>
      <c r="AQ123" s="92" t="e">
        <f>IF(#REF!="základní",$N$123,0)</f>
        <v>#REF!</v>
      </c>
      <c r="AR123" s="92" t="e">
        <f>IF(#REF!="snížená",$N$123,0)</f>
        <v>#REF!</v>
      </c>
      <c r="AS123" s="92" t="e">
        <f>IF(#REF!="zákl. přenesená",$N$123,0)</f>
        <v>#REF!</v>
      </c>
      <c r="AT123" s="92" t="e">
        <f>IF(#REF!="sníž. přenesená",$N$123,0)</f>
        <v>#REF!</v>
      </c>
      <c r="AU123" s="92" t="e">
        <f>IF(#REF!="nulová",$N$123,0)</f>
        <v>#REF!</v>
      </c>
      <c r="AV123" s="7" t="s">
        <v>9</v>
      </c>
      <c r="AW123" s="92">
        <f>ROUND($L$123*$K$123,2)</f>
        <v>0</v>
      </c>
      <c r="AX123" s="7" t="s">
        <v>100</v>
      </c>
    </row>
    <row r="124" spans="2:50" s="7" customFormat="1" ht="27" customHeight="1">
      <c r="B124" s="19"/>
      <c r="C124" s="88" t="s">
        <v>103</v>
      </c>
      <c r="D124" s="88" t="s">
        <v>96</v>
      </c>
      <c r="E124" s="89" t="s">
        <v>104</v>
      </c>
      <c r="F124" s="195" t="s">
        <v>105</v>
      </c>
      <c r="G124" s="191"/>
      <c r="H124" s="191"/>
      <c r="I124" s="191"/>
      <c r="J124" s="90" t="s">
        <v>99</v>
      </c>
      <c r="K124" s="91">
        <v>207.023</v>
      </c>
      <c r="L124" s="188">
        <v>0</v>
      </c>
      <c r="M124" s="189"/>
      <c r="N124" s="190">
        <f>ROUND($L$124*$K$124,2)</f>
        <v>0</v>
      </c>
      <c r="O124" s="191"/>
      <c r="P124" s="191"/>
      <c r="Q124" s="191"/>
      <c r="R124" s="21"/>
      <c r="AD124" s="7" t="s">
        <v>100</v>
      </c>
      <c r="AF124" s="7" t="s">
        <v>96</v>
      </c>
      <c r="AG124" s="7" t="s">
        <v>66</v>
      </c>
      <c r="AK124" s="7" t="s">
        <v>95</v>
      </c>
      <c r="AQ124" s="92" t="e">
        <f>IF(#REF!="základní",$N$124,0)</f>
        <v>#REF!</v>
      </c>
      <c r="AR124" s="92" t="e">
        <f>IF(#REF!="snížená",$N$124,0)</f>
        <v>#REF!</v>
      </c>
      <c r="AS124" s="92" t="e">
        <f>IF(#REF!="zákl. přenesená",$N$124,0)</f>
        <v>#REF!</v>
      </c>
      <c r="AT124" s="92" t="e">
        <f>IF(#REF!="sníž. přenesená",$N$124,0)</f>
        <v>#REF!</v>
      </c>
      <c r="AU124" s="92" t="e">
        <f>IF(#REF!="nulová",$N$124,0)</f>
        <v>#REF!</v>
      </c>
      <c r="AV124" s="7" t="s">
        <v>9</v>
      </c>
      <c r="AW124" s="92">
        <f>ROUND($L$124*$K$124,2)</f>
        <v>0</v>
      </c>
      <c r="AX124" s="7" t="s">
        <v>100</v>
      </c>
    </row>
    <row r="125" spans="2:50" s="7" customFormat="1" ht="27" customHeight="1">
      <c r="B125" s="19"/>
      <c r="C125" s="88" t="s">
        <v>100</v>
      </c>
      <c r="D125" s="88" t="s">
        <v>96</v>
      </c>
      <c r="E125" s="89" t="s">
        <v>106</v>
      </c>
      <c r="F125" s="195" t="s">
        <v>107</v>
      </c>
      <c r="G125" s="191"/>
      <c r="H125" s="191"/>
      <c r="I125" s="191"/>
      <c r="J125" s="90" t="s">
        <v>99</v>
      </c>
      <c r="K125" s="91">
        <v>339.301</v>
      </c>
      <c r="L125" s="188">
        <v>0</v>
      </c>
      <c r="M125" s="189"/>
      <c r="N125" s="190">
        <f>ROUND($L$125*$K$125,2)</f>
        <v>0</v>
      </c>
      <c r="O125" s="191"/>
      <c r="P125" s="191"/>
      <c r="Q125" s="191"/>
      <c r="R125" s="21"/>
      <c r="AD125" s="7" t="s">
        <v>100</v>
      </c>
      <c r="AF125" s="7" t="s">
        <v>96</v>
      </c>
      <c r="AG125" s="7" t="s">
        <v>66</v>
      </c>
      <c r="AK125" s="7" t="s">
        <v>95</v>
      </c>
      <c r="AQ125" s="92" t="e">
        <f>IF(#REF!="základní",$N$125,0)</f>
        <v>#REF!</v>
      </c>
      <c r="AR125" s="92" t="e">
        <f>IF(#REF!="snížená",$N$125,0)</f>
        <v>#REF!</v>
      </c>
      <c r="AS125" s="92" t="e">
        <f>IF(#REF!="zákl. přenesená",$N$125,0)</f>
        <v>#REF!</v>
      </c>
      <c r="AT125" s="92" t="e">
        <f>IF(#REF!="sníž. přenesená",$N$125,0)</f>
        <v>#REF!</v>
      </c>
      <c r="AU125" s="92" t="e">
        <f>IF(#REF!="nulová",$N$125,0)</f>
        <v>#REF!</v>
      </c>
      <c r="AV125" s="7" t="s">
        <v>9</v>
      </c>
      <c r="AW125" s="92">
        <f>ROUND($L$125*$K$125,2)</f>
        <v>0</v>
      </c>
      <c r="AX125" s="7" t="s">
        <v>100</v>
      </c>
    </row>
    <row r="126" spans="2:50" s="7" customFormat="1" ht="27" customHeight="1">
      <c r="B126" s="19"/>
      <c r="C126" s="88" t="s">
        <v>108</v>
      </c>
      <c r="D126" s="88" t="s">
        <v>96</v>
      </c>
      <c r="E126" s="89" t="s">
        <v>109</v>
      </c>
      <c r="F126" s="195" t="s">
        <v>110</v>
      </c>
      <c r="G126" s="191"/>
      <c r="H126" s="191"/>
      <c r="I126" s="191"/>
      <c r="J126" s="90" t="s">
        <v>99</v>
      </c>
      <c r="K126" s="91">
        <v>339.301</v>
      </c>
      <c r="L126" s="188">
        <v>0</v>
      </c>
      <c r="M126" s="189"/>
      <c r="N126" s="190">
        <f>ROUND($L$126*$K$126,2)</f>
        <v>0</v>
      </c>
      <c r="O126" s="191"/>
      <c r="P126" s="191"/>
      <c r="Q126" s="191"/>
      <c r="R126" s="21"/>
      <c r="AD126" s="7" t="s">
        <v>100</v>
      </c>
      <c r="AF126" s="7" t="s">
        <v>96</v>
      </c>
      <c r="AG126" s="7" t="s">
        <v>66</v>
      </c>
      <c r="AK126" s="7" t="s">
        <v>95</v>
      </c>
      <c r="AQ126" s="92" t="e">
        <f>IF(#REF!="základní",$N$126,0)</f>
        <v>#REF!</v>
      </c>
      <c r="AR126" s="92" t="e">
        <f>IF(#REF!="snížená",$N$126,0)</f>
        <v>#REF!</v>
      </c>
      <c r="AS126" s="92" t="e">
        <f>IF(#REF!="zákl. přenesená",$N$126,0)</f>
        <v>#REF!</v>
      </c>
      <c r="AT126" s="92" t="e">
        <f>IF(#REF!="sníž. přenesená",$N$126,0)</f>
        <v>#REF!</v>
      </c>
      <c r="AU126" s="92" t="e">
        <f>IF(#REF!="nulová",$N$126,0)</f>
        <v>#REF!</v>
      </c>
      <c r="AV126" s="7" t="s">
        <v>9</v>
      </c>
      <c r="AW126" s="92">
        <f>ROUND($L$126*$K$126,2)</f>
        <v>0</v>
      </c>
      <c r="AX126" s="7" t="s">
        <v>100</v>
      </c>
    </row>
    <row r="127" spans="2:50" s="7" customFormat="1" ht="27" customHeight="1">
      <c r="B127" s="19"/>
      <c r="C127" s="88" t="s">
        <v>111</v>
      </c>
      <c r="D127" s="88" t="s">
        <v>96</v>
      </c>
      <c r="E127" s="89" t="s">
        <v>112</v>
      </c>
      <c r="F127" s="195" t="s">
        <v>113</v>
      </c>
      <c r="G127" s="191"/>
      <c r="H127" s="191"/>
      <c r="I127" s="191"/>
      <c r="J127" s="90" t="s">
        <v>114</v>
      </c>
      <c r="K127" s="91">
        <v>1199.25</v>
      </c>
      <c r="L127" s="188">
        <v>0</v>
      </c>
      <c r="M127" s="189"/>
      <c r="N127" s="190">
        <f>ROUND($L$127*$K$127,2)</f>
        <v>0</v>
      </c>
      <c r="O127" s="191"/>
      <c r="P127" s="191"/>
      <c r="Q127" s="191"/>
      <c r="R127" s="21"/>
      <c r="AD127" s="7" t="s">
        <v>100</v>
      </c>
      <c r="AF127" s="7" t="s">
        <v>96</v>
      </c>
      <c r="AG127" s="7" t="s">
        <v>66</v>
      </c>
      <c r="AK127" s="7" t="s">
        <v>95</v>
      </c>
      <c r="AQ127" s="92" t="e">
        <f>IF(#REF!="základní",$N$127,0)</f>
        <v>#REF!</v>
      </c>
      <c r="AR127" s="92" t="e">
        <f>IF(#REF!="snížená",$N$127,0)</f>
        <v>#REF!</v>
      </c>
      <c r="AS127" s="92" t="e">
        <f>IF(#REF!="zákl. přenesená",$N$127,0)</f>
        <v>#REF!</v>
      </c>
      <c r="AT127" s="92" t="e">
        <f>IF(#REF!="sníž. přenesená",$N$127,0)</f>
        <v>#REF!</v>
      </c>
      <c r="AU127" s="92" t="e">
        <f>IF(#REF!="nulová",$N$127,0)</f>
        <v>#REF!</v>
      </c>
      <c r="AV127" s="7" t="s">
        <v>9</v>
      </c>
      <c r="AW127" s="92">
        <f>ROUND($L$127*$K$127,2)</f>
        <v>0</v>
      </c>
      <c r="AX127" s="7" t="s">
        <v>100</v>
      </c>
    </row>
    <row r="128" spans="2:50" s="7" customFormat="1" ht="27" customHeight="1">
      <c r="B128" s="19"/>
      <c r="C128" s="88" t="s">
        <v>115</v>
      </c>
      <c r="D128" s="88" t="s">
        <v>96</v>
      </c>
      <c r="E128" s="89" t="s">
        <v>116</v>
      </c>
      <c r="F128" s="195" t="s">
        <v>117</v>
      </c>
      <c r="G128" s="191"/>
      <c r="H128" s="191"/>
      <c r="I128" s="191"/>
      <c r="J128" s="90" t="s">
        <v>114</v>
      </c>
      <c r="K128" s="91">
        <v>9.366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AD128" s="7" t="s">
        <v>100</v>
      </c>
      <c r="AF128" s="7" t="s">
        <v>96</v>
      </c>
      <c r="AG128" s="7" t="s">
        <v>66</v>
      </c>
      <c r="AK128" s="7" t="s">
        <v>95</v>
      </c>
      <c r="AQ128" s="92" t="e">
        <f>IF(#REF!="základní",$N$128,0)</f>
        <v>#REF!</v>
      </c>
      <c r="AR128" s="92" t="e">
        <f>IF(#REF!="snížená",$N$128,0)</f>
        <v>#REF!</v>
      </c>
      <c r="AS128" s="92" t="e">
        <f>IF(#REF!="zákl. přenesená",$N$128,0)</f>
        <v>#REF!</v>
      </c>
      <c r="AT128" s="92" t="e">
        <f>IF(#REF!="sníž. přenesená",$N$128,0)</f>
        <v>#REF!</v>
      </c>
      <c r="AU128" s="92" t="e">
        <f>IF(#REF!="nulová",$N$128,0)</f>
        <v>#REF!</v>
      </c>
      <c r="AV128" s="7" t="s">
        <v>9</v>
      </c>
      <c r="AW128" s="92">
        <f>ROUND($L$128*$K$128,2)</f>
        <v>0</v>
      </c>
      <c r="AX128" s="7" t="s">
        <v>100</v>
      </c>
    </row>
    <row r="129" spans="2:50" s="7" customFormat="1" ht="27" customHeight="1">
      <c r="B129" s="19"/>
      <c r="C129" s="88" t="s">
        <v>118</v>
      </c>
      <c r="D129" s="88" t="s">
        <v>96</v>
      </c>
      <c r="E129" s="89" t="s">
        <v>119</v>
      </c>
      <c r="F129" s="195" t="s">
        <v>120</v>
      </c>
      <c r="G129" s="191"/>
      <c r="H129" s="191"/>
      <c r="I129" s="191"/>
      <c r="J129" s="90" t="s">
        <v>114</v>
      </c>
      <c r="K129" s="91">
        <v>1199.25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AD129" s="7" t="s">
        <v>100</v>
      </c>
      <c r="AF129" s="7" t="s">
        <v>96</v>
      </c>
      <c r="AG129" s="7" t="s">
        <v>66</v>
      </c>
      <c r="AK129" s="7" t="s">
        <v>95</v>
      </c>
      <c r="AQ129" s="92" t="e">
        <f>IF(#REF!="základní",$N$129,0)</f>
        <v>#REF!</v>
      </c>
      <c r="AR129" s="92" t="e">
        <f>IF(#REF!="snížená",$N$129,0)</f>
        <v>#REF!</v>
      </c>
      <c r="AS129" s="92" t="e">
        <f>IF(#REF!="zákl. přenesená",$N$129,0)</f>
        <v>#REF!</v>
      </c>
      <c r="AT129" s="92" t="e">
        <f>IF(#REF!="sníž. přenesená",$N$129,0)</f>
        <v>#REF!</v>
      </c>
      <c r="AU129" s="92" t="e">
        <f>IF(#REF!="nulová",$N$129,0)</f>
        <v>#REF!</v>
      </c>
      <c r="AV129" s="7" t="s">
        <v>9</v>
      </c>
      <c r="AW129" s="92">
        <f>ROUND($L$129*$K$129,2)</f>
        <v>0</v>
      </c>
      <c r="AX129" s="7" t="s">
        <v>100</v>
      </c>
    </row>
    <row r="130" spans="2:50" s="7" customFormat="1" ht="27" customHeight="1">
      <c r="B130" s="19"/>
      <c r="C130" s="88" t="s">
        <v>121</v>
      </c>
      <c r="D130" s="88" t="s">
        <v>96</v>
      </c>
      <c r="E130" s="89" t="s">
        <v>122</v>
      </c>
      <c r="F130" s="195" t="s">
        <v>123</v>
      </c>
      <c r="G130" s="191"/>
      <c r="H130" s="191"/>
      <c r="I130" s="191"/>
      <c r="J130" s="90" t="s">
        <v>114</v>
      </c>
      <c r="K130" s="91">
        <v>645.75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AD130" s="7" t="s">
        <v>100</v>
      </c>
      <c r="AF130" s="7" t="s">
        <v>96</v>
      </c>
      <c r="AG130" s="7" t="s">
        <v>66</v>
      </c>
      <c r="AK130" s="7" t="s">
        <v>95</v>
      </c>
      <c r="AQ130" s="92" t="e">
        <f>IF(#REF!="základní",$N$130,0)</f>
        <v>#REF!</v>
      </c>
      <c r="AR130" s="92" t="e">
        <f>IF(#REF!="snížená",$N$130,0)</f>
        <v>#REF!</v>
      </c>
      <c r="AS130" s="92" t="e">
        <f>IF(#REF!="zákl. přenesená",$N$130,0)</f>
        <v>#REF!</v>
      </c>
      <c r="AT130" s="92" t="e">
        <f>IF(#REF!="sníž. přenesená",$N$130,0)</f>
        <v>#REF!</v>
      </c>
      <c r="AU130" s="92" t="e">
        <f>IF(#REF!="nulová",$N$130,0)</f>
        <v>#REF!</v>
      </c>
      <c r="AV130" s="7" t="s">
        <v>9</v>
      </c>
      <c r="AW130" s="92">
        <f>ROUND($L$130*$K$130,2)</f>
        <v>0</v>
      </c>
      <c r="AX130" s="7" t="s">
        <v>100</v>
      </c>
    </row>
    <row r="131" spans="2:50" s="7" customFormat="1" ht="15.75" customHeight="1">
      <c r="B131" s="19"/>
      <c r="C131" s="88" t="s">
        <v>13</v>
      </c>
      <c r="D131" s="88" t="s">
        <v>96</v>
      </c>
      <c r="E131" s="89" t="s">
        <v>124</v>
      </c>
      <c r="F131" s="195" t="s">
        <v>125</v>
      </c>
      <c r="G131" s="191"/>
      <c r="H131" s="191"/>
      <c r="I131" s="191"/>
      <c r="J131" s="90" t="s">
        <v>126</v>
      </c>
      <c r="K131" s="91">
        <v>5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AD131" s="7" t="s">
        <v>100</v>
      </c>
      <c r="AF131" s="7" t="s">
        <v>96</v>
      </c>
      <c r="AG131" s="7" t="s">
        <v>66</v>
      </c>
      <c r="AK131" s="7" t="s">
        <v>95</v>
      </c>
      <c r="AQ131" s="92" t="e">
        <f>IF(#REF!="základní",$N$131,0)</f>
        <v>#REF!</v>
      </c>
      <c r="AR131" s="92" t="e">
        <f>IF(#REF!="snížená",$N$131,0)</f>
        <v>#REF!</v>
      </c>
      <c r="AS131" s="92" t="e">
        <f>IF(#REF!="zákl. přenesená",$N$131,0)</f>
        <v>#REF!</v>
      </c>
      <c r="AT131" s="92" t="e">
        <f>IF(#REF!="sníž. přenesená",$N$131,0)</f>
        <v>#REF!</v>
      </c>
      <c r="AU131" s="92" t="e">
        <f>IF(#REF!="nulová",$N$131,0)</f>
        <v>#REF!</v>
      </c>
      <c r="AV131" s="7" t="s">
        <v>9</v>
      </c>
      <c r="AW131" s="92">
        <f>ROUND($L$131*$K$131,2)</f>
        <v>0</v>
      </c>
      <c r="AX131" s="7" t="s">
        <v>100</v>
      </c>
    </row>
    <row r="132" spans="2:50" s="7" customFormat="1" ht="27" customHeight="1">
      <c r="B132" s="19"/>
      <c r="C132" s="88" t="s">
        <v>127</v>
      </c>
      <c r="D132" s="88" t="s">
        <v>96</v>
      </c>
      <c r="E132" s="89" t="s">
        <v>128</v>
      </c>
      <c r="F132" s="195" t="s">
        <v>129</v>
      </c>
      <c r="G132" s="191"/>
      <c r="H132" s="191"/>
      <c r="I132" s="191"/>
      <c r="J132" s="90" t="s">
        <v>114</v>
      </c>
      <c r="K132" s="91">
        <v>3187.506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AD132" s="7" t="s">
        <v>100</v>
      </c>
      <c r="AF132" s="7" t="s">
        <v>96</v>
      </c>
      <c r="AG132" s="7" t="s">
        <v>66</v>
      </c>
      <c r="AK132" s="7" t="s">
        <v>95</v>
      </c>
      <c r="AQ132" s="92" t="e">
        <f>IF(#REF!="základní",$N$132,0)</f>
        <v>#REF!</v>
      </c>
      <c r="AR132" s="92" t="e">
        <f>IF(#REF!="snížená",$N$132,0)</f>
        <v>#REF!</v>
      </c>
      <c r="AS132" s="92" t="e">
        <f>IF(#REF!="zákl. přenesená",$N$132,0)</f>
        <v>#REF!</v>
      </c>
      <c r="AT132" s="92" t="e">
        <f>IF(#REF!="sníž. přenesená",$N$132,0)</f>
        <v>#REF!</v>
      </c>
      <c r="AU132" s="92" t="e">
        <f>IF(#REF!="nulová",$N$132,0)</f>
        <v>#REF!</v>
      </c>
      <c r="AV132" s="7" t="s">
        <v>9</v>
      </c>
      <c r="AW132" s="92">
        <f>ROUND($L$132*$K$132,2)</f>
        <v>0</v>
      </c>
      <c r="AX132" s="7" t="s">
        <v>100</v>
      </c>
    </row>
    <row r="133" spans="2:50" s="7" customFormat="1" ht="27" customHeight="1">
      <c r="B133" s="19"/>
      <c r="C133" s="88" t="s">
        <v>130</v>
      </c>
      <c r="D133" s="88" t="s">
        <v>96</v>
      </c>
      <c r="E133" s="89" t="s">
        <v>131</v>
      </c>
      <c r="F133" s="195" t="s">
        <v>132</v>
      </c>
      <c r="G133" s="191"/>
      <c r="H133" s="191"/>
      <c r="I133" s="191"/>
      <c r="J133" s="90" t="s">
        <v>114</v>
      </c>
      <c r="K133" s="91">
        <v>286.501</v>
      </c>
      <c r="L133" s="188">
        <v>0</v>
      </c>
      <c r="M133" s="189"/>
      <c r="N133" s="190">
        <f>ROUND($L$133*$K$133,2)</f>
        <v>0</v>
      </c>
      <c r="O133" s="191"/>
      <c r="P133" s="191"/>
      <c r="Q133" s="191"/>
      <c r="R133" s="21"/>
      <c r="AD133" s="7" t="s">
        <v>100</v>
      </c>
      <c r="AF133" s="7" t="s">
        <v>96</v>
      </c>
      <c r="AG133" s="7" t="s">
        <v>66</v>
      </c>
      <c r="AK133" s="7" t="s">
        <v>95</v>
      </c>
      <c r="AQ133" s="92" t="e">
        <f>IF(#REF!="základní",$N$133,0)</f>
        <v>#REF!</v>
      </c>
      <c r="AR133" s="92" t="e">
        <f>IF(#REF!="snížená",$N$133,0)</f>
        <v>#REF!</v>
      </c>
      <c r="AS133" s="92" t="e">
        <f>IF(#REF!="zákl. přenesená",$N$133,0)</f>
        <v>#REF!</v>
      </c>
      <c r="AT133" s="92" t="e">
        <f>IF(#REF!="sníž. přenesená",$N$133,0)</f>
        <v>#REF!</v>
      </c>
      <c r="AU133" s="92" t="e">
        <f>IF(#REF!="nulová",$N$133,0)</f>
        <v>#REF!</v>
      </c>
      <c r="AV133" s="7" t="s">
        <v>9</v>
      </c>
      <c r="AW133" s="92">
        <f>ROUND($L$133*$K$133,2)</f>
        <v>0</v>
      </c>
      <c r="AX133" s="7" t="s">
        <v>100</v>
      </c>
    </row>
    <row r="134" spans="2:50" s="7" customFormat="1" ht="15.75" customHeight="1">
      <c r="B134" s="19"/>
      <c r="C134" s="88" t="s">
        <v>133</v>
      </c>
      <c r="D134" s="88" t="s">
        <v>96</v>
      </c>
      <c r="E134" s="89" t="s">
        <v>134</v>
      </c>
      <c r="F134" s="195" t="s">
        <v>135</v>
      </c>
      <c r="G134" s="191"/>
      <c r="H134" s="191"/>
      <c r="I134" s="191"/>
      <c r="J134" s="90" t="s">
        <v>114</v>
      </c>
      <c r="K134" s="91">
        <v>9.366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AD134" s="7" t="s">
        <v>100</v>
      </c>
      <c r="AF134" s="7" t="s">
        <v>96</v>
      </c>
      <c r="AG134" s="7" t="s">
        <v>66</v>
      </c>
      <c r="AK134" s="7" t="s">
        <v>95</v>
      </c>
      <c r="AQ134" s="92" t="e">
        <f>IF(#REF!="základní",$N$134,0)</f>
        <v>#REF!</v>
      </c>
      <c r="AR134" s="92" t="e">
        <f>IF(#REF!="snížená",$N$134,0)</f>
        <v>#REF!</v>
      </c>
      <c r="AS134" s="92" t="e">
        <f>IF(#REF!="zákl. přenesená",$N$134,0)</f>
        <v>#REF!</v>
      </c>
      <c r="AT134" s="92" t="e">
        <f>IF(#REF!="sníž. přenesená",$N$134,0)</f>
        <v>#REF!</v>
      </c>
      <c r="AU134" s="92" t="e">
        <f>IF(#REF!="nulová",$N$134,0)</f>
        <v>#REF!</v>
      </c>
      <c r="AV134" s="7" t="s">
        <v>9</v>
      </c>
      <c r="AW134" s="92">
        <f>ROUND($L$134*$K$134,2)</f>
        <v>0</v>
      </c>
      <c r="AX134" s="7" t="s">
        <v>100</v>
      </c>
    </row>
    <row r="135" spans="2:50" s="7" customFormat="1" ht="15.75" customHeight="1">
      <c r="B135" s="19"/>
      <c r="C135" s="88" t="s">
        <v>136</v>
      </c>
      <c r="D135" s="88" t="s">
        <v>96</v>
      </c>
      <c r="E135" s="89" t="s">
        <v>137</v>
      </c>
      <c r="F135" s="195" t="s">
        <v>138</v>
      </c>
      <c r="G135" s="191"/>
      <c r="H135" s="191"/>
      <c r="I135" s="191"/>
      <c r="J135" s="90" t="s">
        <v>114</v>
      </c>
      <c r="K135" s="91">
        <v>9.366</v>
      </c>
      <c r="L135" s="188">
        <v>0</v>
      </c>
      <c r="M135" s="189"/>
      <c r="N135" s="190">
        <f>ROUND($L$135*$K$135,2)</f>
        <v>0</v>
      </c>
      <c r="O135" s="191"/>
      <c r="P135" s="191"/>
      <c r="Q135" s="191"/>
      <c r="R135" s="21"/>
      <c r="AD135" s="7" t="s">
        <v>100</v>
      </c>
      <c r="AF135" s="7" t="s">
        <v>96</v>
      </c>
      <c r="AG135" s="7" t="s">
        <v>66</v>
      </c>
      <c r="AK135" s="7" t="s">
        <v>95</v>
      </c>
      <c r="AQ135" s="92" t="e">
        <f>IF(#REF!="základní",$N$135,0)</f>
        <v>#REF!</v>
      </c>
      <c r="AR135" s="92" t="e">
        <f>IF(#REF!="snížená",$N$135,0)</f>
        <v>#REF!</v>
      </c>
      <c r="AS135" s="92" t="e">
        <f>IF(#REF!="zákl. přenesená",$N$135,0)</f>
        <v>#REF!</v>
      </c>
      <c r="AT135" s="92" t="e">
        <f>IF(#REF!="sníž. přenesená",$N$135,0)</f>
        <v>#REF!</v>
      </c>
      <c r="AU135" s="92" t="e">
        <f>IF(#REF!="nulová",$N$135,0)</f>
        <v>#REF!</v>
      </c>
      <c r="AV135" s="7" t="s">
        <v>9</v>
      </c>
      <c r="AW135" s="92">
        <f>ROUND($L$135*$K$135,2)</f>
        <v>0</v>
      </c>
      <c r="AX135" s="7" t="s">
        <v>100</v>
      </c>
    </row>
    <row r="136" spans="2:50" s="7" customFormat="1" ht="27" customHeight="1">
      <c r="B136" s="19"/>
      <c r="C136" s="88" t="s">
        <v>5</v>
      </c>
      <c r="D136" s="88" t="s">
        <v>96</v>
      </c>
      <c r="E136" s="89" t="s">
        <v>139</v>
      </c>
      <c r="F136" s="195" t="s">
        <v>140</v>
      </c>
      <c r="G136" s="191"/>
      <c r="H136" s="191"/>
      <c r="I136" s="191"/>
      <c r="J136" s="90" t="s">
        <v>99</v>
      </c>
      <c r="K136" s="91">
        <v>93.66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AD136" s="7" t="s">
        <v>100</v>
      </c>
      <c r="AF136" s="7" t="s">
        <v>96</v>
      </c>
      <c r="AG136" s="7" t="s">
        <v>66</v>
      </c>
      <c r="AK136" s="7" t="s">
        <v>95</v>
      </c>
      <c r="AQ136" s="92" t="e">
        <f>IF(#REF!="základní",$N$136,0)</f>
        <v>#REF!</v>
      </c>
      <c r="AR136" s="92" t="e">
        <f>IF(#REF!="snížená",$N$136,0)</f>
        <v>#REF!</v>
      </c>
      <c r="AS136" s="92" t="e">
        <f>IF(#REF!="zákl. přenesená",$N$136,0)</f>
        <v>#REF!</v>
      </c>
      <c r="AT136" s="92" t="e">
        <f>IF(#REF!="sníž. přenesená",$N$136,0)</f>
        <v>#REF!</v>
      </c>
      <c r="AU136" s="92" t="e">
        <f>IF(#REF!="nulová",$N$136,0)</f>
        <v>#REF!</v>
      </c>
      <c r="AV136" s="7" t="s">
        <v>9</v>
      </c>
      <c r="AW136" s="92">
        <f>ROUND($L$136*$K$136,2)</f>
        <v>0</v>
      </c>
      <c r="AX136" s="7" t="s">
        <v>100</v>
      </c>
    </row>
    <row r="137" spans="2:50" s="7" customFormat="1" ht="27" customHeight="1">
      <c r="B137" s="19"/>
      <c r="C137" s="88" t="s">
        <v>141</v>
      </c>
      <c r="D137" s="88" t="s">
        <v>96</v>
      </c>
      <c r="E137" s="89" t="s">
        <v>142</v>
      </c>
      <c r="F137" s="195" t="s">
        <v>143</v>
      </c>
      <c r="G137" s="191"/>
      <c r="H137" s="191"/>
      <c r="I137" s="191"/>
      <c r="J137" s="90" t="s">
        <v>99</v>
      </c>
      <c r="K137" s="91">
        <v>93.66</v>
      </c>
      <c r="L137" s="188">
        <v>0</v>
      </c>
      <c r="M137" s="189"/>
      <c r="N137" s="190">
        <f>ROUND($L$137*$K$137,2)</f>
        <v>0</v>
      </c>
      <c r="O137" s="191"/>
      <c r="P137" s="191"/>
      <c r="Q137" s="191"/>
      <c r="R137" s="21"/>
      <c r="AD137" s="7" t="s">
        <v>100</v>
      </c>
      <c r="AF137" s="7" t="s">
        <v>96</v>
      </c>
      <c r="AG137" s="7" t="s">
        <v>66</v>
      </c>
      <c r="AK137" s="7" t="s">
        <v>95</v>
      </c>
      <c r="AQ137" s="92" t="e">
        <f>IF(#REF!="základní",$N$137,0)</f>
        <v>#REF!</v>
      </c>
      <c r="AR137" s="92" t="e">
        <f>IF(#REF!="snížená",$N$137,0)</f>
        <v>#REF!</v>
      </c>
      <c r="AS137" s="92" t="e">
        <f>IF(#REF!="zákl. přenesená",$N$137,0)</f>
        <v>#REF!</v>
      </c>
      <c r="AT137" s="92" t="e">
        <f>IF(#REF!="sníž. přenesená",$N$137,0)</f>
        <v>#REF!</v>
      </c>
      <c r="AU137" s="92" t="e">
        <f>IF(#REF!="nulová",$N$137,0)</f>
        <v>#REF!</v>
      </c>
      <c r="AV137" s="7" t="s">
        <v>9</v>
      </c>
      <c r="AW137" s="92">
        <f>ROUND($L$137*$K$137,2)</f>
        <v>0</v>
      </c>
      <c r="AX137" s="7" t="s">
        <v>100</v>
      </c>
    </row>
    <row r="138" spans="2:50" s="7" customFormat="1" ht="27" customHeight="1">
      <c r="B138" s="19"/>
      <c r="C138" s="88" t="s">
        <v>144</v>
      </c>
      <c r="D138" s="88" t="s">
        <v>96</v>
      </c>
      <c r="E138" s="89" t="s">
        <v>145</v>
      </c>
      <c r="F138" s="195" t="s">
        <v>146</v>
      </c>
      <c r="G138" s="191"/>
      <c r="H138" s="191"/>
      <c r="I138" s="191"/>
      <c r="J138" s="90" t="s">
        <v>99</v>
      </c>
      <c r="K138" s="91">
        <v>93.66</v>
      </c>
      <c r="L138" s="188">
        <v>0</v>
      </c>
      <c r="M138" s="189"/>
      <c r="N138" s="190">
        <f>ROUND($L$138*$K$138,2)</f>
        <v>0</v>
      </c>
      <c r="O138" s="191"/>
      <c r="P138" s="191"/>
      <c r="Q138" s="191"/>
      <c r="R138" s="21"/>
      <c r="AD138" s="7" t="s">
        <v>100</v>
      </c>
      <c r="AF138" s="7" t="s">
        <v>96</v>
      </c>
      <c r="AG138" s="7" t="s">
        <v>66</v>
      </c>
      <c r="AK138" s="7" t="s">
        <v>95</v>
      </c>
      <c r="AQ138" s="92" t="e">
        <f>IF(#REF!="základní",$N$138,0)</f>
        <v>#REF!</v>
      </c>
      <c r="AR138" s="92" t="e">
        <f>IF(#REF!="snížená",$N$138,0)</f>
        <v>#REF!</v>
      </c>
      <c r="AS138" s="92" t="e">
        <f>IF(#REF!="zákl. přenesená",$N$138,0)</f>
        <v>#REF!</v>
      </c>
      <c r="AT138" s="92" t="e">
        <f>IF(#REF!="sníž. přenesená",$N$138,0)</f>
        <v>#REF!</v>
      </c>
      <c r="AU138" s="92" t="e">
        <f>IF(#REF!="nulová",$N$138,0)</f>
        <v>#REF!</v>
      </c>
      <c r="AV138" s="7" t="s">
        <v>9</v>
      </c>
      <c r="AW138" s="92">
        <f>ROUND($L$138*$K$138,2)</f>
        <v>0</v>
      </c>
      <c r="AX138" s="7" t="s">
        <v>100</v>
      </c>
    </row>
    <row r="139" spans="2:50" s="7" customFormat="1" ht="15.75" customHeight="1">
      <c r="B139" s="19"/>
      <c r="C139" s="93" t="s">
        <v>147</v>
      </c>
      <c r="D139" s="93" t="s">
        <v>148</v>
      </c>
      <c r="E139" s="94" t="s">
        <v>149</v>
      </c>
      <c r="F139" s="197" t="s">
        <v>150</v>
      </c>
      <c r="G139" s="198"/>
      <c r="H139" s="198"/>
      <c r="I139" s="198"/>
      <c r="J139" s="95" t="s">
        <v>151</v>
      </c>
      <c r="K139" s="96">
        <v>0.468</v>
      </c>
      <c r="L139" s="199">
        <v>0</v>
      </c>
      <c r="M139" s="200"/>
      <c r="N139" s="201">
        <f>ROUND($L$139*$K$139,2)</f>
        <v>0</v>
      </c>
      <c r="O139" s="191"/>
      <c r="P139" s="191"/>
      <c r="Q139" s="191"/>
      <c r="R139" s="21"/>
      <c r="AD139" s="7" t="s">
        <v>118</v>
      </c>
      <c r="AF139" s="7" t="s">
        <v>148</v>
      </c>
      <c r="AG139" s="7" t="s">
        <v>66</v>
      </c>
      <c r="AK139" s="7" t="s">
        <v>95</v>
      </c>
      <c r="AQ139" s="92" t="e">
        <f>IF(#REF!="základní",$N$139,0)</f>
        <v>#REF!</v>
      </c>
      <c r="AR139" s="92" t="e">
        <f>IF(#REF!="snížená",$N$139,0)</f>
        <v>#REF!</v>
      </c>
      <c r="AS139" s="92" t="e">
        <f>IF(#REF!="zákl. přenesená",$N$139,0)</f>
        <v>#REF!</v>
      </c>
      <c r="AT139" s="92" t="e">
        <f>IF(#REF!="sníž. přenesená",$N$139,0)</f>
        <v>#REF!</v>
      </c>
      <c r="AU139" s="92" t="e">
        <f>IF(#REF!="nulová",$N$139,0)</f>
        <v>#REF!</v>
      </c>
      <c r="AV139" s="7" t="s">
        <v>9</v>
      </c>
      <c r="AW139" s="92">
        <f>ROUND($L$139*$K$139,2)</f>
        <v>0</v>
      </c>
      <c r="AX139" s="7" t="s">
        <v>100</v>
      </c>
    </row>
    <row r="140" spans="2:50" s="7" customFormat="1" ht="15.75" customHeight="1">
      <c r="B140" s="19"/>
      <c r="C140" s="88" t="s">
        <v>152</v>
      </c>
      <c r="D140" s="88" t="s">
        <v>96</v>
      </c>
      <c r="E140" s="89" t="s">
        <v>153</v>
      </c>
      <c r="F140" s="195" t="s">
        <v>154</v>
      </c>
      <c r="G140" s="191"/>
      <c r="H140" s="191"/>
      <c r="I140" s="191"/>
      <c r="J140" s="90" t="s">
        <v>99</v>
      </c>
      <c r="K140" s="91">
        <v>4100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AD140" s="7" t="s">
        <v>100</v>
      </c>
      <c r="AF140" s="7" t="s">
        <v>96</v>
      </c>
      <c r="AG140" s="7" t="s">
        <v>66</v>
      </c>
      <c r="AK140" s="7" t="s">
        <v>95</v>
      </c>
      <c r="AQ140" s="92" t="e">
        <f>IF(#REF!="základní",$N$140,0)</f>
        <v>#REF!</v>
      </c>
      <c r="AR140" s="92" t="e">
        <f>IF(#REF!="snížená",$N$140,0)</f>
        <v>#REF!</v>
      </c>
      <c r="AS140" s="92" t="e">
        <f>IF(#REF!="zákl. přenesená",$N$140,0)</f>
        <v>#REF!</v>
      </c>
      <c r="AT140" s="92" t="e">
        <f>IF(#REF!="sníž. přenesená",$N$140,0)</f>
        <v>#REF!</v>
      </c>
      <c r="AU140" s="92" t="e">
        <f>IF(#REF!="nulová",$N$140,0)</f>
        <v>#REF!</v>
      </c>
      <c r="AV140" s="7" t="s">
        <v>9</v>
      </c>
      <c r="AW140" s="92">
        <f>ROUND($L$140*$K$140,2)</f>
        <v>0</v>
      </c>
      <c r="AX140" s="7" t="s">
        <v>100</v>
      </c>
    </row>
    <row r="141" spans="2:49" s="80" customFormat="1" ht="30.75" customHeight="1">
      <c r="B141" s="81"/>
      <c r="C141" s="82"/>
      <c r="D141" s="87" t="s">
        <v>79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186">
        <f>$AW$141</f>
        <v>0</v>
      </c>
      <c r="O141" s="187"/>
      <c r="P141" s="187"/>
      <c r="Q141" s="187"/>
      <c r="R141" s="84"/>
      <c r="AD141" s="85" t="s">
        <v>9</v>
      </c>
      <c r="AF141" s="85" t="s">
        <v>49</v>
      </c>
      <c r="AG141" s="85" t="s">
        <v>9</v>
      </c>
      <c r="AK141" s="85" t="s">
        <v>95</v>
      </c>
      <c r="AW141" s="86">
        <f>SUM($AW$142:$AW$158)</f>
        <v>0</v>
      </c>
    </row>
    <row r="142" spans="2:50" s="7" customFormat="1" ht="15.75" customHeight="1">
      <c r="B142" s="19"/>
      <c r="C142" s="88" t="s">
        <v>155</v>
      </c>
      <c r="D142" s="88" t="s">
        <v>96</v>
      </c>
      <c r="E142" s="89" t="s">
        <v>156</v>
      </c>
      <c r="F142" s="195" t="s">
        <v>157</v>
      </c>
      <c r="G142" s="191"/>
      <c r="H142" s="191"/>
      <c r="I142" s="191"/>
      <c r="J142" s="90" t="s">
        <v>99</v>
      </c>
      <c r="K142" s="91">
        <v>411</v>
      </c>
      <c r="L142" s="188">
        <v>0</v>
      </c>
      <c r="M142" s="189"/>
      <c r="N142" s="190">
        <f>ROUND($L$142*$K$142,2)</f>
        <v>0</v>
      </c>
      <c r="O142" s="191"/>
      <c r="P142" s="191"/>
      <c r="Q142" s="191"/>
      <c r="R142" s="21"/>
      <c r="AD142" s="7" t="s">
        <v>100</v>
      </c>
      <c r="AF142" s="7" t="s">
        <v>96</v>
      </c>
      <c r="AG142" s="7" t="s">
        <v>66</v>
      </c>
      <c r="AK142" s="7" t="s">
        <v>95</v>
      </c>
      <c r="AQ142" s="92" t="e">
        <f>IF(#REF!="základní",$N$142,0)</f>
        <v>#REF!</v>
      </c>
      <c r="AR142" s="92" t="e">
        <f>IF(#REF!="snížená",$N$142,0)</f>
        <v>#REF!</v>
      </c>
      <c r="AS142" s="92" t="e">
        <f>IF(#REF!="zákl. přenesená",$N$142,0)</f>
        <v>#REF!</v>
      </c>
      <c r="AT142" s="92" t="e">
        <f>IF(#REF!="sníž. přenesená",$N$142,0)</f>
        <v>#REF!</v>
      </c>
      <c r="AU142" s="92" t="e">
        <f>IF(#REF!="nulová",$N$142,0)</f>
        <v>#REF!</v>
      </c>
      <c r="AV142" s="7" t="s">
        <v>9</v>
      </c>
      <c r="AW142" s="92">
        <f>ROUND($L$142*$K$142,2)</f>
        <v>0</v>
      </c>
      <c r="AX142" s="7" t="s">
        <v>100</v>
      </c>
    </row>
    <row r="143" spans="2:50" s="7" customFormat="1" ht="27" customHeight="1">
      <c r="B143" s="19"/>
      <c r="C143" s="93" t="s">
        <v>4</v>
      </c>
      <c r="D143" s="93" t="s">
        <v>148</v>
      </c>
      <c r="E143" s="94" t="s">
        <v>158</v>
      </c>
      <c r="F143" s="197" t="s">
        <v>159</v>
      </c>
      <c r="G143" s="198"/>
      <c r="H143" s="198"/>
      <c r="I143" s="198"/>
      <c r="J143" s="95" t="s">
        <v>99</v>
      </c>
      <c r="K143" s="96">
        <v>472.65</v>
      </c>
      <c r="L143" s="199">
        <v>0</v>
      </c>
      <c r="M143" s="200"/>
      <c r="N143" s="201">
        <f>ROUND($L$143*$K$143,2)</f>
        <v>0</v>
      </c>
      <c r="O143" s="191"/>
      <c r="P143" s="191"/>
      <c r="Q143" s="191"/>
      <c r="R143" s="21"/>
      <c r="AD143" s="7" t="s">
        <v>118</v>
      </c>
      <c r="AF143" s="7" t="s">
        <v>148</v>
      </c>
      <c r="AG143" s="7" t="s">
        <v>66</v>
      </c>
      <c r="AK143" s="7" t="s">
        <v>95</v>
      </c>
      <c r="AQ143" s="92" t="e">
        <f>IF(#REF!="základní",$N$143,0)</f>
        <v>#REF!</v>
      </c>
      <c r="AR143" s="92" t="e">
        <f>IF(#REF!="snížená",$N$143,0)</f>
        <v>#REF!</v>
      </c>
      <c r="AS143" s="92" t="e">
        <f>IF(#REF!="zákl. přenesená",$N$143,0)</f>
        <v>#REF!</v>
      </c>
      <c r="AT143" s="92" t="e">
        <f>IF(#REF!="sníž. přenesená",$N$143,0)</f>
        <v>#REF!</v>
      </c>
      <c r="AU143" s="92" t="e">
        <f>IF(#REF!="nulová",$N$143,0)</f>
        <v>#REF!</v>
      </c>
      <c r="AV143" s="7" t="s">
        <v>9</v>
      </c>
      <c r="AW143" s="92">
        <f>ROUND($L$143*$K$143,2)</f>
        <v>0</v>
      </c>
      <c r="AX143" s="7" t="s">
        <v>100</v>
      </c>
    </row>
    <row r="144" spans="2:50" s="7" customFormat="1" ht="27" customHeight="1">
      <c r="B144" s="19"/>
      <c r="C144" s="88" t="s">
        <v>160</v>
      </c>
      <c r="D144" s="88" t="s">
        <v>96</v>
      </c>
      <c r="E144" s="89" t="s">
        <v>161</v>
      </c>
      <c r="F144" s="195" t="s">
        <v>162</v>
      </c>
      <c r="G144" s="191"/>
      <c r="H144" s="191"/>
      <c r="I144" s="191"/>
      <c r="J144" s="90" t="s">
        <v>99</v>
      </c>
      <c r="K144" s="91">
        <v>4100</v>
      </c>
      <c r="L144" s="188">
        <v>0</v>
      </c>
      <c r="M144" s="189"/>
      <c r="N144" s="190">
        <f>ROUND($L$144*$K$144,2)</f>
        <v>0</v>
      </c>
      <c r="O144" s="191"/>
      <c r="P144" s="191"/>
      <c r="Q144" s="191"/>
      <c r="R144" s="21"/>
      <c r="AD144" s="7" t="s">
        <v>100</v>
      </c>
      <c r="AF144" s="7" t="s">
        <v>96</v>
      </c>
      <c r="AG144" s="7" t="s">
        <v>66</v>
      </c>
      <c r="AK144" s="7" t="s">
        <v>95</v>
      </c>
      <c r="AQ144" s="92" t="e">
        <f>IF(#REF!="základní",$N$144,0)</f>
        <v>#REF!</v>
      </c>
      <c r="AR144" s="92" t="e">
        <f>IF(#REF!="snížená",$N$144,0)</f>
        <v>#REF!</v>
      </c>
      <c r="AS144" s="92" t="e">
        <f>IF(#REF!="zákl. přenesená",$N$144,0)</f>
        <v>#REF!</v>
      </c>
      <c r="AT144" s="92" t="e">
        <f>IF(#REF!="sníž. přenesená",$N$144,0)</f>
        <v>#REF!</v>
      </c>
      <c r="AU144" s="92" t="e">
        <f>IF(#REF!="nulová",$N$144,0)</f>
        <v>#REF!</v>
      </c>
      <c r="AV144" s="7" t="s">
        <v>9</v>
      </c>
      <c r="AW144" s="92">
        <f>ROUND($L$144*$K$144,2)</f>
        <v>0</v>
      </c>
      <c r="AX144" s="7" t="s">
        <v>100</v>
      </c>
    </row>
    <row r="145" spans="2:50" s="7" customFormat="1" ht="15.75" customHeight="1">
      <c r="B145" s="19"/>
      <c r="C145" s="93" t="s">
        <v>163</v>
      </c>
      <c r="D145" s="93" t="s">
        <v>148</v>
      </c>
      <c r="E145" s="94" t="s">
        <v>164</v>
      </c>
      <c r="F145" s="197" t="s">
        <v>165</v>
      </c>
      <c r="G145" s="198"/>
      <c r="H145" s="198"/>
      <c r="I145" s="198"/>
      <c r="J145" s="95" t="s">
        <v>99</v>
      </c>
      <c r="K145" s="96">
        <v>4715</v>
      </c>
      <c r="L145" s="199">
        <v>0</v>
      </c>
      <c r="M145" s="200"/>
      <c r="N145" s="201">
        <f>ROUND($L$145*$K$145,2)</f>
        <v>0</v>
      </c>
      <c r="O145" s="191"/>
      <c r="P145" s="191"/>
      <c r="Q145" s="191"/>
      <c r="R145" s="21"/>
      <c r="AD145" s="7" t="s">
        <v>118</v>
      </c>
      <c r="AF145" s="7" t="s">
        <v>148</v>
      </c>
      <c r="AG145" s="7" t="s">
        <v>66</v>
      </c>
      <c r="AK145" s="7" t="s">
        <v>95</v>
      </c>
      <c r="AQ145" s="92" t="e">
        <f>IF(#REF!="základní",$N$145,0)</f>
        <v>#REF!</v>
      </c>
      <c r="AR145" s="92" t="e">
        <f>IF(#REF!="snížená",$N$145,0)</f>
        <v>#REF!</v>
      </c>
      <c r="AS145" s="92" t="e">
        <f>IF(#REF!="zákl. přenesená",$N$145,0)</f>
        <v>#REF!</v>
      </c>
      <c r="AT145" s="92" t="e">
        <f>IF(#REF!="sníž. přenesená",$N$145,0)</f>
        <v>#REF!</v>
      </c>
      <c r="AU145" s="92" t="e">
        <f>IF(#REF!="nulová",$N$145,0)</f>
        <v>#REF!</v>
      </c>
      <c r="AV145" s="7" t="s">
        <v>9</v>
      </c>
      <c r="AW145" s="92">
        <f>ROUND($L$145*$K$145,2)</f>
        <v>0</v>
      </c>
      <c r="AX145" s="7" t="s">
        <v>100</v>
      </c>
    </row>
    <row r="146" spans="2:50" s="7" customFormat="1" ht="15.75" customHeight="1">
      <c r="B146" s="19"/>
      <c r="C146" s="88" t="s">
        <v>166</v>
      </c>
      <c r="D146" s="88" t="s">
        <v>96</v>
      </c>
      <c r="E146" s="89" t="s">
        <v>167</v>
      </c>
      <c r="F146" s="195" t="s">
        <v>168</v>
      </c>
      <c r="G146" s="191"/>
      <c r="H146" s="191"/>
      <c r="I146" s="191"/>
      <c r="J146" s="90" t="s">
        <v>169</v>
      </c>
      <c r="K146" s="91">
        <v>12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AD146" s="7" t="s">
        <v>100</v>
      </c>
      <c r="AF146" s="7" t="s">
        <v>96</v>
      </c>
      <c r="AG146" s="7" t="s">
        <v>66</v>
      </c>
      <c r="AK146" s="7" t="s">
        <v>95</v>
      </c>
      <c r="AQ146" s="92" t="e">
        <f>IF(#REF!="základní",$N$146,0)</f>
        <v>#REF!</v>
      </c>
      <c r="AR146" s="92" t="e">
        <f>IF(#REF!="snížená",$N$146,0)</f>
        <v>#REF!</v>
      </c>
      <c r="AS146" s="92" t="e">
        <f>IF(#REF!="zákl. přenesená",$N$146,0)</f>
        <v>#REF!</v>
      </c>
      <c r="AT146" s="92" t="e">
        <f>IF(#REF!="sníž. přenesená",$N$146,0)</f>
        <v>#REF!</v>
      </c>
      <c r="AU146" s="92" t="e">
        <f>IF(#REF!="nulová",$N$146,0)</f>
        <v>#REF!</v>
      </c>
      <c r="AV146" s="7" t="s">
        <v>9</v>
      </c>
      <c r="AW146" s="92">
        <f>ROUND($L$146*$K$146,2)</f>
        <v>0</v>
      </c>
      <c r="AX146" s="7" t="s">
        <v>100</v>
      </c>
    </row>
    <row r="147" spans="2:50" s="7" customFormat="1" ht="27" customHeight="1">
      <c r="B147" s="19"/>
      <c r="C147" s="88" t="s">
        <v>170</v>
      </c>
      <c r="D147" s="88" t="s">
        <v>96</v>
      </c>
      <c r="E147" s="89" t="s">
        <v>171</v>
      </c>
      <c r="F147" s="195" t="s">
        <v>172</v>
      </c>
      <c r="G147" s="191"/>
      <c r="H147" s="191"/>
      <c r="I147" s="191"/>
      <c r="J147" s="90" t="s">
        <v>99</v>
      </c>
      <c r="K147" s="91">
        <v>1370</v>
      </c>
      <c r="L147" s="188">
        <v>0</v>
      </c>
      <c r="M147" s="189"/>
      <c r="N147" s="190">
        <f>ROUND($L$147*$K$147,2)</f>
        <v>0</v>
      </c>
      <c r="O147" s="191"/>
      <c r="P147" s="191"/>
      <c r="Q147" s="191"/>
      <c r="R147" s="21"/>
      <c r="AD147" s="7" t="s">
        <v>100</v>
      </c>
      <c r="AF147" s="7" t="s">
        <v>96</v>
      </c>
      <c r="AG147" s="7" t="s">
        <v>66</v>
      </c>
      <c r="AK147" s="7" t="s">
        <v>95</v>
      </c>
      <c r="AQ147" s="92" t="e">
        <f>IF(#REF!="základní",$N$147,0)</f>
        <v>#REF!</v>
      </c>
      <c r="AR147" s="92" t="e">
        <f>IF(#REF!="snížená",$N$147,0)</f>
        <v>#REF!</v>
      </c>
      <c r="AS147" s="92" t="e">
        <f>IF(#REF!="zákl. přenesená",$N$147,0)</f>
        <v>#REF!</v>
      </c>
      <c r="AT147" s="92" t="e">
        <f>IF(#REF!="sníž. přenesená",$N$147,0)</f>
        <v>#REF!</v>
      </c>
      <c r="AU147" s="92" t="e">
        <f>IF(#REF!="nulová",$N$147,0)</f>
        <v>#REF!</v>
      </c>
      <c r="AV147" s="7" t="s">
        <v>9</v>
      </c>
      <c r="AW147" s="92">
        <f>ROUND($L$147*$K$147,2)</f>
        <v>0</v>
      </c>
      <c r="AX147" s="7" t="s">
        <v>100</v>
      </c>
    </row>
    <row r="148" spans="2:50" s="7" customFormat="1" ht="27" customHeight="1">
      <c r="B148" s="19"/>
      <c r="C148" s="88" t="s">
        <v>173</v>
      </c>
      <c r="D148" s="88" t="s">
        <v>96</v>
      </c>
      <c r="E148" s="89" t="s">
        <v>174</v>
      </c>
      <c r="F148" s="195" t="s">
        <v>175</v>
      </c>
      <c r="G148" s="191"/>
      <c r="H148" s="191"/>
      <c r="I148" s="191"/>
      <c r="J148" s="90" t="s">
        <v>99</v>
      </c>
      <c r="K148" s="91">
        <v>1307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AD148" s="7" t="s">
        <v>100</v>
      </c>
      <c r="AF148" s="7" t="s">
        <v>96</v>
      </c>
      <c r="AG148" s="7" t="s">
        <v>66</v>
      </c>
      <c r="AK148" s="7" t="s">
        <v>95</v>
      </c>
      <c r="AQ148" s="92" t="e">
        <f>IF(#REF!="základní",$N$148,0)</f>
        <v>#REF!</v>
      </c>
      <c r="AR148" s="92" t="e">
        <f>IF(#REF!="snížená",$N$148,0)</f>
        <v>#REF!</v>
      </c>
      <c r="AS148" s="92" t="e">
        <f>IF(#REF!="zákl. přenesená",$N$148,0)</f>
        <v>#REF!</v>
      </c>
      <c r="AT148" s="92" t="e">
        <f>IF(#REF!="sníž. přenesená",$N$148,0)</f>
        <v>#REF!</v>
      </c>
      <c r="AU148" s="92" t="e">
        <f>IF(#REF!="nulová",$N$148,0)</f>
        <v>#REF!</v>
      </c>
      <c r="AV148" s="7" t="s">
        <v>9</v>
      </c>
      <c r="AW148" s="92">
        <f>ROUND($L$148*$K$148,2)</f>
        <v>0</v>
      </c>
      <c r="AX148" s="7" t="s">
        <v>100</v>
      </c>
    </row>
    <row r="149" spans="2:50" s="7" customFormat="1" ht="27" customHeight="1">
      <c r="B149" s="19"/>
      <c r="C149" s="88" t="s">
        <v>176</v>
      </c>
      <c r="D149" s="88" t="s">
        <v>96</v>
      </c>
      <c r="E149" s="89" t="s">
        <v>177</v>
      </c>
      <c r="F149" s="195" t="s">
        <v>178</v>
      </c>
      <c r="G149" s="191"/>
      <c r="H149" s="191"/>
      <c r="I149" s="191"/>
      <c r="J149" s="90" t="s">
        <v>99</v>
      </c>
      <c r="K149" s="91">
        <v>522.8</v>
      </c>
      <c r="L149" s="188">
        <v>0</v>
      </c>
      <c r="M149" s="189"/>
      <c r="N149" s="190">
        <f>ROUND($L$149*$K$149,2)</f>
        <v>0</v>
      </c>
      <c r="O149" s="191"/>
      <c r="P149" s="191"/>
      <c r="Q149" s="191"/>
      <c r="R149" s="21"/>
      <c r="AD149" s="7" t="s">
        <v>100</v>
      </c>
      <c r="AF149" s="7" t="s">
        <v>96</v>
      </c>
      <c r="AG149" s="7" t="s">
        <v>66</v>
      </c>
      <c r="AK149" s="7" t="s">
        <v>95</v>
      </c>
      <c r="AQ149" s="92" t="e">
        <f>IF(#REF!="základní",$N$149,0)</f>
        <v>#REF!</v>
      </c>
      <c r="AR149" s="92" t="e">
        <f>IF(#REF!="snížená",$N$149,0)</f>
        <v>#REF!</v>
      </c>
      <c r="AS149" s="92" t="e">
        <f>IF(#REF!="zákl. přenesená",$N$149,0)</f>
        <v>#REF!</v>
      </c>
      <c r="AT149" s="92" t="e">
        <f>IF(#REF!="sníž. přenesená",$N$149,0)</f>
        <v>#REF!</v>
      </c>
      <c r="AU149" s="92" t="e">
        <f>IF(#REF!="nulová",$N$149,0)</f>
        <v>#REF!</v>
      </c>
      <c r="AV149" s="7" t="s">
        <v>9</v>
      </c>
      <c r="AW149" s="92">
        <f>ROUND($L$149*$K$149,2)</f>
        <v>0</v>
      </c>
      <c r="AX149" s="7" t="s">
        <v>100</v>
      </c>
    </row>
    <row r="150" spans="2:50" s="7" customFormat="1" ht="27" customHeight="1">
      <c r="B150" s="19"/>
      <c r="C150" s="88" t="s">
        <v>179</v>
      </c>
      <c r="D150" s="88" t="s">
        <v>96</v>
      </c>
      <c r="E150" s="89" t="s">
        <v>180</v>
      </c>
      <c r="F150" s="195" t="s">
        <v>181</v>
      </c>
      <c r="G150" s="191"/>
      <c r="H150" s="191"/>
      <c r="I150" s="191"/>
      <c r="J150" s="90" t="s">
        <v>99</v>
      </c>
      <c r="K150" s="91">
        <v>784.2</v>
      </c>
      <c r="L150" s="188">
        <v>0</v>
      </c>
      <c r="M150" s="189"/>
      <c r="N150" s="190">
        <f>ROUND($L$150*$K$150,2)</f>
        <v>0</v>
      </c>
      <c r="O150" s="191"/>
      <c r="P150" s="191"/>
      <c r="Q150" s="191"/>
      <c r="R150" s="21"/>
      <c r="AD150" s="7" t="s">
        <v>100</v>
      </c>
      <c r="AF150" s="7" t="s">
        <v>96</v>
      </c>
      <c r="AG150" s="7" t="s">
        <v>66</v>
      </c>
      <c r="AK150" s="7" t="s">
        <v>95</v>
      </c>
      <c r="AQ150" s="92" t="e">
        <f>IF(#REF!="základní",$N$150,0)</f>
        <v>#REF!</v>
      </c>
      <c r="AR150" s="92" t="e">
        <f>IF(#REF!="snížená",$N$150,0)</f>
        <v>#REF!</v>
      </c>
      <c r="AS150" s="92" t="e">
        <f>IF(#REF!="zákl. přenesená",$N$150,0)</f>
        <v>#REF!</v>
      </c>
      <c r="AT150" s="92" t="e">
        <f>IF(#REF!="sníž. přenesená",$N$150,0)</f>
        <v>#REF!</v>
      </c>
      <c r="AU150" s="92" t="e">
        <f>IF(#REF!="nulová",$N$150,0)</f>
        <v>#REF!</v>
      </c>
      <c r="AV150" s="7" t="s">
        <v>9</v>
      </c>
      <c r="AW150" s="92">
        <f>ROUND($L$150*$K$150,2)</f>
        <v>0</v>
      </c>
      <c r="AX150" s="7" t="s">
        <v>100</v>
      </c>
    </row>
    <row r="151" spans="2:50" s="7" customFormat="1" ht="27" customHeight="1">
      <c r="B151" s="19"/>
      <c r="C151" s="88" t="s">
        <v>182</v>
      </c>
      <c r="D151" s="88" t="s">
        <v>96</v>
      </c>
      <c r="E151" s="89" t="s">
        <v>183</v>
      </c>
      <c r="F151" s="195" t="s">
        <v>184</v>
      </c>
      <c r="G151" s="191"/>
      <c r="H151" s="191"/>
      <c r="I151" s="191"/>
      <c r="J151" s="90" t="s">
        <v>169</v>
      </c>
      <c r="K151" s="91">
        <v>214.62</v>
      </c>
      <c r="L151" s="188">
        <v>0</v>
      </c>
      <c r="M151" s="189"/>
      <c r="N151" s="190">
        <f>ROUND($L$151*$K$151,2)</f>
        <v>0</v>
      </c>
      <c r="O151" s="191"/>
      <c r="P151" s="191"/>
      <c r="Q151" s="191"/>
      <c r="R151" s="21"/>
      <c r="AD151" s="7" t="s">
        <v>100</v>
      </c>
      <c r="AF151" s="7" t="s">
        <v>96</v>
      </c>
      <c r="AG151" s="7" t="s">
        <v>66</v>
      </c>
      <c r="AK151" s="7" t="s">
        <v>95</v>
      </c>
      <c r="AQ151" s="92" t="e">
        <f>IF(#REF!="základní",$N$151,0)</f>
        <v>#REF!</v>
      </c>
      <c r="AR151" s="92" t="e">
        <f>IF(#REF!="snížená",$N$151,0)</f>
        <v>#REF!</v>
      </c>
      <c r="AS151" s="92" t="e">
        <f>IF(#REF!="zákl. přenesená",$N$151,0)</f>
        <v>#REF!</v>
      </c>
      <c r="AT151" s="92" t="e">
        <f>IF(#REF!="sníž. přenesená",$N$151,0)</f>
        <v>#REF!</v>
      </c>
      <c r="AU151" s="92" t="e">
        <f>IF(#REF!="nulová",$N$151,0)</f>
        <v>#REF!</v>
      </c>
      <c r="AV151" s="7" t="s">
        <v>9</v>
      </c>
      <c r="AW151" s="92">
        <f>ROUND($L$151*$K$151,2)</f>
        <v>0</v>
      </c>
      <c r="AX151" s="7" t="s">
        <v>100</v>
      </c>
    </row>
    <row r="152" spans="2:50" s="7" customFormat="1" ht="27" customHeight="1">
      <c r="B152" s="19"/>
      <c r="C152" s="88" t="s">
        <v>185</v>
      </c>
      <c r="D152" s="88" t="s">
        <v>96</v>
      </c>
      <c r="E152" s="89" t="s">
        <v>186</v>
      </c>
      <c r="F152" s="195" t="s">
        <v>187</v>
      </c>
      <c r="G152" s="191"/>
      <c r="H152" s="191"/>
      <c r="I152" s="191"/>
      <c r="J152" s="90" t="s">
        <v>99</v>
      </c>
      <c r="K152" s="91">
        <v>360</v>
      </c>
      <c r="L152" s="188">
        <v>0</v>
      </c>
      <c r="M152" s="189"/>
      <c r="N152" s="190">
        <f>ROUND($L$152*$K$152,2)</f>
        <v>0</v>
      </c>
      <c r="O152" s="191"/>
      <c r="P152" s="191"/>
      <c r="Q152" s="191"/>
      <c r="R152" s="21"/>
      <c r="AD152" s="7" t="s">
        <v>100</v>
      </c>
      <c r="AF152" s="7" t="s">
        <v>96</v>
      </c>
      <c r="AG152" s="7" t="s">
        <v>66</v>
      </c>
      <c r="AK152" s="7" t="s">
        <v>95</v>
      </c>
      <c r="AQ152" s="92" t="e">
        <f>IF(#REF!="základní",$N$152,0)</f>
        <v>#REF!</v>
      </c>
      <c r="AR152" s="92" t="e">
        <f>IF(#REF!="snížená",$N$152,0)</f>
        <v>#REF!</v>
      </c>
      <c r="AS152" s="92" t="e">
        <f>IF(#REF!="zákl. přenesená",$N$152,0)</f>
        <v>#REF!</v>
      </c>
      <c r="AT152" s="92" t="e">
        <f>IF(#REF!="sníž. přenesená",$N$152,0)</f>
        <v>#REF!</v>
      </c>
      <c r="AU152" s="92" t="e">
        <f>IF(#REF!="nulová",$N$152,0)</f>
        <v>#REF!</v>
      </c>
      <c r="AV152" s="7" t="s">
        <v>9</v>
      </c>
      <c r="AW152" s="92">
        <f>ROUND($L$152*$K$152,2)</f>
        <v>0</v>
      </c>
      <c r="AX152" s="7" t="s">
        <v>100</v>
      </c>
    </row>
    <row r="153" spans="2:50" s="7" customFormat="1" ht="15.75" customHeight="1">
      <c r="B153" s="19"/>
      <c r="C153" s="93" t="s">
        <v>188</v>
      </c>
      <c r="D153" s="93" t="s">
        <v>148</v>
      </c>
      <c r="E153" s="94" t="s">
        <v>189</v>
      </c>
      <c r="F153" s="197" t="s">
        <v>190</v>
      </c>
      <c r="G153" s="198"/>
      <c r="H153" s="198"/>
      <c r="I153" s="198"/>
      <c r="J153" s="95" t="s">
        <v>191</v>
      </c>
      <c r="K153" s="96">
        <v>75.6</v>
      </c>
      <c r="L153" s="199">
        <v>0</v>
      </c>
      <c r="M153" s="200"/>
      <c r="N153" s="201">
        <f>ROUND($L$153*$K$153,2)</f>
        <v>0</v>
      </c>
      <c r="O153" s="191"/>
      <c r="P153" s="191"/>
      <c r="Q153" s="191"/>
      <c r="R153" s="21"/>
      <c r="AD153" s="7" t="s">
        <v>118</v>
      </c>
      <c r="AF153" s="7" t="s">
        <v>148</v>
      </c>
      <c r="AG153" s="7" t="s">
        <v>66</v>
      </c>
      <c r="AK153" s="7" t="s">
        <v>95</v>
      </c>
      <c r="AQ153" s="92" t="e">
        <f>IF(#REF!="základní",$N$153,0)</f>
        <v>#REF!</v>
      </c>
      <c r="AR153" s="92" t="e">
        <f>IF(#REF!="snížená",$N$153,0)</f>
        <v>#REF!</v>
      </c>
      <c r="AS153" s="92" t="e">
        <f>IF(#REF!="zákl. přenesená",$N$153,0)</f>
        <v>#REF!</v>
      </c>
      <c r="AT153" s="92" t="e">
        <f>IF(#REF!="sníž. přenesená",$N$153,0)</f>
        <v>#REF!</v>
      </c>
      <c r="AU153" s="92" t="e">
        <f>IF(#REF!="nulová",$N$153,0)</f>
        <v>#REF!</v>
      </c>
      <c r="AV153" s="7" t="s">
        <v>9</v>
      </c>
      <c r="AW153" s="92">
        <f>ROUND($L$153*$K$153,2)</f>
        <v>0</v>
      </c>
      <c r="AX153" s="7" t="s">
        <v>100</v>
      </c>
    </row>
    <row r="154" spans="2:50" s="7" customFormat="1" ht="15.75" customHeight="1">
      <c r="B154" s="19"/>
      <c r="C154" s="93" t="s">
        <v>192</v>
      </c>
      <c r="D154" s="93" t="s">
        <v>148</v>
      </c>
      <c r="E154" s="94" t="s">
        <v>193</v>
      </c>
      <c r="F154" s="197" t="s">
        <v>194</v>
      </c>
      <c r="G154" s="198"/>
      <c r="H154" s="198"/>
      <c r="I154" s="198"/>
      <c r="J154" s="95" t="s">
        <v>191</v>
      </c>
      <c r="K154" s="96">
        <v>356.4</v>
      </c>
      <c r="L154" s="199">
        <v>0</v>
      </c>
      <c r="M154" s="200"/>
      <c r="N154" s="201">
        <f>ROUND($L$154*$K$154,2)</f>
        <v>0</v>
      </c>
      <c r="O154" s="191"/>
      <c r="P154" s="191"/>
      <c r="Q154" s="191"/>
      <c r="R154" s="21"/>
      <c r="AD154" s="7" t="s">
        <v>118</v>
      </c>
      <c r="AF154" s="7" t="s">
        <v>148</v>
      </c>
      <c r="AG154" s="7" t="s">
        <v>66</v>
      </c>
      <c r="AK154" s="7" t="s">
        <v>95</v>
      </c>
      <c r="AQ154" s="92" t="e">
        <f>IF(#REF!="základní",$N$154,0)</f>
        <v>#REF!</v>
      </c>
      <c r="AR154" s="92" t="e">
        <f>IF(#REF!="snížená",$N$154,0)</f>
        <v>#REF!</v>
      </c>
      <c r="AS154" s="92" t="e">
        <f>IF(#REF!="zákl. přenesená",$N$154,0)</f>
        <v>#REF!</v>
      </c>
      <c r="AT154" s="92" t="e">
        <f>IF(#REF!="sníž. přenesená",$N$154,0)</f>
        <v>#REF!</v>
      </c>
      <c r="AU154" s="92" t="e">
        <f>IF(#REF!="nulová",$N$154,0)</f>
        <v>#REF!</v>
      </c>
      <c r="AV154" s="7" t="s">
        <v>9</v>
      </c>
      <c r="AW154" s="92">
        <f>ROUND($L$154*$K$154,2)</f>
        <v>0</v>
      </c>
      <c r="AX154" s="7" t="s">
        <v>100</v>
      </c>
    </row>
    <row r="155" spans="2:50" s="7" customFormat="1" ht="27" customHeight="1">
      <c r="B155" s="19"/>
      <c r="C155" s="88" t="s">
        <v>195</v>
      </c>
      <c r="D155" s="88" t="s">
        <v>96</v>
      </c>
      <c r="E155" s="89" t="s">
        <v>196</v>
      </c>
      <c r="F155" s="195" t="s">
        <v>197</v>
      </c>
      <c r="G155" s="191"/>
      <c r="H155" s="191"/>
      <c r="I155" s="191"/>
      <c r="J155" s="90" t="s">
        <v>114</v>
      </c>
      <c r="K155" s="91">
        <v>268.501</v>
      </c>
      <c r="L155" s="188">
        <v>0</v>
      </c>
      <c r="M155" s="189"/>
      <c r="N155" s="190">
        <f>ROUND($L$155*$K$155,2)</f>
        <v>0</v>
      </c>
      <c r="O155" s="191"/>
      <c r="P155" s="191"/>
      <c r="Q155" s="191"/>
      <c r="R155" s="21"/>
      <c r="AD155" s="7" t="s">
        <v>100</v>
      </c>
      <c r="AF155" s="7" t="s">
        <v>96</v>
      </c>
      <c r="AG155" s="7" t="s">
        <v>66</v>
      </c>
      <c r="AK155" s="7" t="s">
        <v>95</v>
      </c>
      <c r="AQ155" s="92" t="e">
        <f>IF(#REF!="základní",$N$155,0)</f>
        <v>#REF!</v>
      </c>
      <c r="AR155" s="92" t="e">
        <f>IF(#REF!="snížená",$N$155,0)</f>
        <v>#REF!</v>
      </c>
      <c r="AS155" s="92" t="e">
        <f>IF(#REF!="zákl. přenesená",$N$155,0)</f>
        <v>#REF!</v>
      </c>
      <c r="AT155" s="92" t="e">
        <f>IF(#REF!="sníž. přenesená",$N$155,0)</f>
        <v>#REF!</v>
      </c>
      <c r="AU155" s="92" t="e">
        <f>IF(#REF!="nulová",$N$155,0)</f>
        <v>#REF!</v>
      </c>
      <c r="AV155" s="7" t="s">
        <v>9</v>
      </c>
      <c r="AW155" s="92">
        <f>ROUND($L$155*$K$155,2)</f>
        <v>0</v>
      </c>
      <c r="AX155" s="7" t="s">
        <v>100</v>
      </c>
    </row>
    <row r="156" spans="2:50" s="7" customFormat="1" ht="27" customHeight="1">
      <c r="B156" s="19"/>
      <c r="C156" s="88" t="s">
        <v>198</v>
      </c>
      <c r="D156" s="88" t="s">
        <v>96</v>
      </c>
      <c r="E156" s="89" t="s">
        <v>199</v>
      </c>
      <c r="F156" s="195" t="s">
        <v>200</v>
      </c>
      <c r="G156" s="191"/>
      <c r="H156" s="191"/>
      <c r="I156" s="191"/>
      <c r="J156" s="90" t="s">
        <v>114</v>
      </c>
      <c r="K156" s="91">
        <v>1230</v>
      </c>
      <c r="L156" s="188">
        <v>0</v>
      </c>
      <c r="M156" s="189"/>
      <c r="N156" s="190">
        <f>ROUND($L$156*$K$156,2)</f>
        <v>0</v>
      </c>
      <c r="O156" s="191"/>
      <c r="P156" s="191"/>
      <c r="Q156" s="191"/>
      <c r="R156" s="21"/>
      <c r="AD156" s="7" t="s">
        <v>100</v>
      </c>
      <c r="AF156" s="7" t="s">
        <v>96</v>
      </c>
      <c r="AG156" s="7" t="s">
        <v>66</v>
      </c>
      <c r="AK156" s="7" t="s">
        <v>95</v>
      </c>
      <c r="AQ156" s="92" t="e">
        <f>IF(#REF!="základní",$N$156,0)</f>
        <v>#REF!</v>
      </c>
      <c r="AR156" s="92" t="e">
        <f>IF(#REF!="snížená",$N$156,0)</f>
        <v>#REF!</v>
      </c>
      <c r="AS156" s="92" t="e">
        <f>IF(#REF!="zákl. přenesená",$N$156,0)</f>
        <v>#REF!</v>
      </c>
      <c r="AT156" s="92" t="e">
        <f>IF(#REF!="sníž. přenesená",$N$156,0)</f>
        <v>#REF!</v>
      </c>
      <c r="AU156" s="92" t="e">
        <f>IF(#REF!="nulová",$N$156,0)</f>
        <v>#REF!</v>
      </c>
      <c r="AV156" s="7" t="s">
        <v>9</v>
      </c>
      <c r="AW156" s="92">
        <f>ROUND($L$156*$K$156,2)</f>
        <v>0</v>
      </c>
      <c r="AX156" s="7" t="s">
        <v>100</v>
      </c>
    </row>
    <row r="157" spans="2:50" s="7" customFormat="1" ht="27" customHeight="1">
      <c r="B157" s="19"/>
      <c r="C157" s="88" t="s">
        <v>201</v>
      </c>
      <c r="D157" s="88" t="s">
        <v>96</v>
      </c>
      <c r="E157" s="89" t="s">
        <v>202</v>
      </c>
      <c r="F157" s="195" t="s">
        <v>203</v>
      </c>
      <c r="G157" s="191"/>
      <c r="H157" s="191"/>
      <c r="I157" s="191"/>
      <c r="J157" s="90" t="s">
        <v>99</v>
      </c>
      <c r="K157" s="91">
        <v>99.66</v>
      </c>
      <c r="L157" s="188">
        <v>0</v>
      </c>
      <c r="M157" s="189"/>
      <c r="N157" s="190">
        <f>ROUND($L$157*$K$157,2)</f>
        <v>0</v>
      </c>
      <c r="O157" s="191"/>
      <c r="P157" s="191"/>
      <c r="Q157" s="191"/>
      <c r="R157" s="21"/>
      <c r="AD157" s="7" t="s">
        <v>100</v>
      </c>
      <c r="AF157" s="7" t="s">
        <v>96</v>
      </c>
      <c r="AG157" s="7" t="s">
        <v>66</v>
      </c>
      <c r="AK157" s="7" t="s">
        <v>95</v>
      </c>
      <c r="AQ157" s="92" t="e">
        <f>IF(#REF!="základní",$N$157,0)</f>
        <v>#REF!</v>
      </c>
      <c r="AR157" s="92" t="e">
        <f>IF(#REF!="snížená",$N$157,0)</f>
        <v>#REF!</v>
      </c>
      <c r="AS157" s="92" t="e">
        <f>IF(#REF!="zákl. přenesená",$N$157,0)</f>
        <v>#REF!</v>
      </c>
      <c r="AT157" s="92" t="e">
        <f>IF(#REF!="sníž. přenesená",$N$157,0)</f>
        <v>#REF!</v>
      </c>
      <c r="AU157" s="92" t="e">
        <f>IF(#REF!="nulová",$N$157,0)</f>
        <v>#REF!</v>
      </c>
      <c r="AV157" s="7" t="s">
        <v>9</v>
      </c>
      <c r="AW157" s="92">
        <f>ROUND($L$157*$K$157,2)</f>
        <v>0</v>
      </c>
      <c r="AX157" s="7" t="s">
        <v>100</v>
      </c>
    </row>
    <row r="158" spans="2:50" s="7" customFormat="1" ht="15.75" customHeight="1">
      <c r="B158" s="19"/>
      <c r="C158" s="93" t="s">
        <v>204</v>
      </c>
      <c r="D158" s="93" t="s">
        <v>148</v>
      </c>
      <c r="E158" s="94" t="s">
        <v>205</v>
      </c>
      <c r="F158" s="197" t="s">
        <v>422</v>
      </c>
      <c r="G158" s="198"/>
      <c r="H158" s="198"/>
      <c r="I158" s="198"/>
      <c r="J158" s="95" t="s">
        <v>206</v>
      </c>
      <c r="K158" s="96">
        <v>16.61</v>
      </c>
      <c r="L158" s="199">
        <v>0</v>
      </c>
      <c r="M158" s="200"/>
      <c r="N158" s="201">
        <f>ROUND($L$158*$K$158,2)</f>
        <v>0</v>
      </c>
      <c r="O158" s="191"/>
      <c r="P158" s="191"/>
      <c r="Q158" s="191"/>
      <c r="R158" s="21"/>
      <c r="AD158" s="7" t="s">
        <v>118</v>
      </c>
      <c r="AF158" s="7" t="s">
        <v>148</v>
      </c>
      <c r="AG158" s="7" t="s">
        <v>66</v>
      </c>
      <c r="AK158" s="7" t="s">
        <v>95</v>
      </c>
      <c r="AQ158" s="92" t="e">
        <f>IF(#REF!="základní",$N$158,0)</f>
        <v>#REF!</v>
      </c>
      <c r="AR158" s="92" t="e">
        <f>IF(#REF!="snížená",$N$158,0)</f>
        <v>#REF!</v>
      </c>
      <c r="AS158" s="92" t="e">
        <f>IF(#REF!="zákl. přenesená",$N$158,0)</f>
        <v>#REF!</v>
      </c>
      <c r="AT158" s="92" t="e">
        <f>IF(#REF!="sníž. přenesená",$N$158,0)</f>
        <v>#REF!</v>
      </c>
      <c r="AU158" s="92" t="e">
        <f>IF(#REF!="nulová",$N$158,0)</f>
        <v>#REF!</v>
      </c>
      <c r="AV158" s="7" t="s">
        <v>9</v>
      </c>
      <c r="AW158" s="92">
        <f>ROUND($L$158*$K$158,2)</f>
        <v>0</v>
      </c>
      <c r="AX158" s="7" t="s">
        <v>100</v>
      </c>
    </row>
    <row r="159" spans="2:49" s="80" customFormat="1" ht="30.75" customHeight="1">
      <c r="B159" s="81"/>
      <c r="C159" s="82"/>
      <c r="D159" s="87" t="s">
        <v>80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186">
        <f>$AW$159</f>
        <v>0</v>
      </c>
      <c r="O159" s="187"/>
      <c r="P159" s="187"/>
      <c r="Q159" s="187"/>
      <c r="R159" s="84"/>
      <c r="AD159" s="85" t="s">
        <v>9</v>
      </c>
      <c r="AF159" s="85" t="s">
        <v>49</v>
      </c>
      <c r="AG159" s="85" t="s">
        <v>9</v>
      </c>
      <c r="AK159" s="85" t="s">
        <v>95</v>
      </c>
      <c r="AW159" s="86">
        <f>SUM($AW$160:$AW$166)</f>
        <v>0</v>
      </c>
    </row>
    <row r="160" spans="2:50" s="7" customFormat="1" ht="27" customHeight="1">
      <c r="B160" s="19"/>
      <c r="C160" s="88" t="s">
        <v>207</v>
      </c>
      <c r="D160" s="88" t="s">
        <v>96</v>
      </c>
      <c r="E160" s="89" t="s">
        <v>208</v>
      </c>
      <c r="F160" s="195" t="s">
        <v>209</v>
      </c>
      <c r="G160" s="191"/>
      <c r="H160" s="191"/>
      <c r="I160" s="191"/>
      <c r="J160" s="90" t="s">
        <v>99</v>
      </c>
      <c r="K160" s="91">
        <v>4100</v>
      </c>
      <c r="L160" s="188">
        <v>0</v>
      </c>
      <c r="M160" s="189"/>
      <c r="N160" s="190">
        <f>ROUND($L$160*$K$160,2)</f>
        <v>0</v>
      </c>
      <c r="O160" s="191"/>
      <c r="P160" s="191"/>
      <c r="Q160" s="191"/>
      <c r="R160" s="21"/>
      <c r="AD160" s="7" t="s">
        <v>100</v>
      </c>
      <c r="AF160" s="7" t="s">
        <v>96</v>
      </c>
      <c r="AG160" s="7" t="s">
        <v>66</v>
      </c>
      <c r="AK160" s="7" t="s">
        <v>95</v>
      </c>
      <c r="AQ160" s="92" t="e">
        <f>IF(#REF!="základní",$N$160,0)</f>
        <v>#REF!</v>
      </c>
      <c r="AR160" s="92" t="e">
        <f>IF(#REF!="snížená",$N$160,0)</f>
        <v>#REF!</v>
      </c>
      <c r="AS160" s="92" t="e">
        <f>IF(#REF!="zákl. přenesená",$N$160,0)</f>
        <v>#REF!</v>
      </c>
      <c r="AT160" s="92" t="e">
        <f>IF(#REF!="sníž. přenesená",$N$160,0)</f>
        <v>#REF!</v>
      </c>
      <c r="AU160" s="92" t="e">
        <f>IF(#REF!="nulová",$N$160,0)</f>
        <v>#REF!</v>
      </c>
      <c r="AV160" s="7" t="s">
        <v>9</v>
      </c>
      <c r="AW160" s="92">
        <f>ROUND($L$160*$K$160,2)</f>
        <v>0</v>
      </c>
      <c r="AX160" s="7" t="s">
        <v>100</v>
      </c>
    </row>
    <row r="161" spans="2:50" s="7" customFormat="1" ht="15.75" customHeight="1">
      <c r="B161" s="19"/>
      <c r="C161" s="88" t="s">
        <v>210</v>
      </c>
      <c r="D161" s="88" t="s">
        <v>96</v>
      </c>
      <c r="E161" s="89" t="s">
        <v>211</v>
      </c>
      <c r="F161" s="195" t="s">
        <v>212</v>
      </c>
      <c r="G161" s="191"/>
      <c r="H161" s="191"/>
      <c r="I161" s="191"/>
      <c r="J161" s="90" t="s">
        <v>99</v>
      </c>
      <c r="K161" s="91">
        <v>4100</v>
      </c>
      <c r="L161" s="188">
        <v>0</v>
      </c>
      <c r="M161" s="189"/>
      <c r="N161" s="190">
        <f>ROUND($L$161*$K$161,2)</f>
        <v>0</v>
      </c>
      <c r="O161" s="191"/>
      <c r="P161" s="191"/>
      <c r="Q161" s="191"/>
      <c r="R161" s="21"/>
      <c r="AD161" s="7" t="s">
        <v>100</v>
      </c>
      <c r="AF161" s="7" t="s">
        <v>96</v>
      </c>
      <c r="AG161" s="7" t="s">
        <v>66</v>
      </c>
      <c r="AK161" s="7" t="s">
        <v>95</v>
      </c>
      <c r="AQ161" s="92" t="e">
        <f>IF(#REF!="základní",$N$161,0)</f>
        <v>#REF!</v>
      </c>
      <c r="AR161" s="92" t="e">
        <f>IF(#REF!="snížená",$N$161,0)</f>
        <v>#REF!</v>
      </c>
      <c r="AS161" s="92" t="e">
        <f>IF(#REF!="zákl. přenesená",$N$161,0)</f>
        <v>#REF!</v>
      </c>
      <c r="AT161" s="92" t="e">
        <f>IF(#REF!="sníž. přenesená",$N$161,0)</f>
        <v>#REF!</v>
      </c>
      <c r="AU161" s="92" t="e">
        <f>IF(#REF!="nulová",$N$161,0)</f>
        <v>#REF!</v>
      </c>
      <c r="AV161" s="7" t="s">
        <v>9</v>
      </c>
      <c r="AW161" s="92">
        <f>ROUND($L$161*$K$161,2)</f>
        <v>0</v>
      </c>
      <c r="AX161" s="7" t="s">
        <v>100</v>
      </c>
    </row>
    <row r="162" spans="2:50" s="7" customFormat="1" ht="27" customHeight="1">
      <c r="B162" s="19"/>
      <c r="C162" s="88" t="s">
        <v>213</v>
      </c>
      <c r="D162" s="88" t="s">
        <v>96</v>
      </c>
      <c r="E162" s="89" t="s">
        <v>214</v>
      </c>
      <c r="F162" s="195" t="s">
        <v>215</v>
      </c>
      <c r="G162" s="191"/>
      <c r="H162" s="191"/>
      <c r="I162" s="191"/>
      <c r="J162" s="90" t="s">
        <v>99</v>
      </c>
      <c r="K162" s="91">
        <v>546.324</v>
      </c>
      <c r="L162" s="188">
        <v>0</v>
      </c>
      <c r="M162" s="189"/>
      <c r="N162" s="190">
        <f>ROUND($L$162*$K$162,2)</f>
        <v>0</v>
      </c>
      <c r="O162" s="191"/>
      <c r="P162" s="191"/>
      <c r="Q162" s="191"/>
      <c r="R162" s="21"/>
      <c r="AD162" s="7" t="s">
        <v>100</v>
      </c>
      <c r="AF162" s="7" t="s">
        <v>96</v>
      </c>
      <c r="AG162" s="7" t="s">
        <v>66</v>
      </c>
      <c r="AK162" s="7" t="s">
        <v>95</v>
      </c>
      <c r="AQ162" s="92" t="e">
        <f>IF(#REF!="základní",$N$162,0)</f>
        <v>#REF!</v>
      </c>
      <c r="AR162" s="92" t="e">
        <f>IF(#REF!="snížená",$N$162,0)</f>
        <v>#REF!</v>
      </c>
      <c r="AS162" s="92" t="e">
        <f>IF(#REF!="zákl. přenesená",$N$162,0)</f>
        <v>#REF!</v>
      </c>
      <c r="AT162" s="92" t="e">
        <f>IF(#REF!="sníž. přenesená",$N$162,0)</f>
        <v>#REF!</v>
      </c>
      <c r="AU162" s="92" t="e">
        <f>IF(#REF!="nulová",$N$162,0)</f>
        <v>#REF!</v>
      </c>
      <c r="AV162" s="7" t="s">
        <v>9</v>
      </c>
      <c r="AW162" s="92">
        <f>ROUND($L$162*$K$162,2)</f>
        <v>0</v>
      </c>
      <c r="AX162" s="7" t="s">
        <v>100</v>
      </c>
    </row>
    <row r="163" spans="2:50" s="7" customFormat="1" ht="27" customHeight="1">
      <c r="B163" s="19"/>
      <c r="C163" s="88" t="s">
        <v>216</v>
      </c>
      <c r="D163" s="88" t="s">
        <v>96</v>
      </c>
      <c r="E163" s="89" t="s">
        <v>217</v>
      </c>
      <c r="F163" s="195" t="s">
        <v>218</v>
      </c>
      <c r="G163" s="191"/>
      <c r="H163" s="191"/>
      <c r="I163" s="191"/>
      <c r="J163" s="90" t="s">
        <v>99</v>
      </c>
      <c r="K163" s="91">
        <v>211.12</v>
      </c>
      <c r="L163" s="188">
        <v>0</v>
      </c>
      <c r="M163" s="189"/>
      <c r="N163" s="190">
        <f>ROUND($L$163*$K$163,2)</f>
        <v>0</v>
      </c>
      <c r="O163" s="191"/>
      <c r="P163" s="191"/>
      <c r="Q163" s="191"/>
      <c r="R163" s="21"/>
      <c r="AD163" s="7" t="s">
        <v>100</v>
      </c>
      <c r="AF163" s="7" t="s">
        <v>96</v>
      </c>
      <c r="AG163" s="7" t="s">
        <v>66</v>
      </c>
      <c r="AK163" s="7" t="s">
        <v>95</v>
      </c>
      <c r="AQ163" s="92" t="e">
        <f>IF(#REF!="základní",$N$163,0)</f>
        <v>#REF!</v>
      </c>
      <c r="AR163" s="92" t="e">
        <f>IF(#REF!="snížená",$N$163,0)</f>
        <v>#REF!</v>
      </c>
      <c r="AS163" s="92" t="e">
        <f>IF(#REF!="zákl. přenesená",$N$163,0)</f>
        <v>#REF!</v>
      </c>
      <c r="AT163" s="92" t="e">
        <f>IF(#REF!="sníž. přenesená",$N$163,0)</f>
        <v>#REF!</v>
      </c>
      <c r="AU163" s="92" t="e">
        <f>IF(#REF!="nulová",$N$163,0)</f>
        <v>#REF!</v>
      </c>
      <c r="AV163" s="7" t="s">
        <v>9</v>
      </c>
      <c r="AW163" s="92">
        <f>ROUND($L$163*$K$163,2)</f>
        <v>0</v>
      </c>
      <c r="AX163" s="7" t="s">
        <v>100</v>
      </c>
    </row>
    <row r="164" spans="2:50" s="7" customFormat="1" ht="27" customHeight="1">
      <c r="B164" s="19"/>
      <c r="C164" s="88" t="s">
        <v>219</v>
      </c>
      <c r="D164" s="88" t="s">
        <v>96</v>
      </c>
      <c r="E164" s="89" t="s">
        <v>220</v>
      </c>
      <c r="F164" s="195" t="s">
        <v>221</v>
      </c>
      <c r="G164" s="191"/>
      <c r="H164" s="191"/>
      <c r="I164" s="191"/>
      <c r="J164" s="90" t="s">
        <v>99</v>
      </c>
      <c r="K164" s="91">
        <v>339.301</v>
      </c>
      <c r="L164" s="188">
        <v>0</v>
      </c>
      <c r="M164" s="189"/>
      <c r="N164" s="190">
        <f>ROUND($L$164*$K$164,2)</f>
        <v>0</v>
      </c>
      <c r="O164" s="191"/>
      <c r="P164" s="191"/>
      <c r="Q164" s="191"/>
      <c r="R164" s="21"/>
      <c r="AD164" s="7" t="s">
        <v>100</v>
      </c>
      <c r="AF164" s="7" t="s">
        <v>96</v>
      </c>
      <c r="AG164" s="7" t="s">
        <v>66</v>
      </c>
      <c r="AK164" s="7" t="s">
        <v>95</v>
      </c>
      <c r="AQ164" s="92" t="e">
        <f>IF(#REF!="základní",$N$164,0)</f>
        <v>#REF!</v>
      </c>
      <c r="AR164" s="92" t="e">
        <f>IF(#REF!="snížená",$N$164,0)</f>
        <v>#REF!</v>
      </c>
      <c r="AS164" s="92" t="e">
        <f>IF(#REF!="zákl. přenesená",$N$164,0)</f>
        <v>#REF!</v>
      </c>
      <c r="AT164" s="92" t="e">
        <f>IF(#REF!="sníž. přenesená",$N$164,0)</f>
        <v>#REF!</v>
      </c>
      <c r="AU164" s="92" t="e">
        <f>IF(#REF!="nulová",$N$164,0)</f>
        <v>#REF!</v>
      </c>
      <c r="AV164" s="7" t="s">
        <v>9</v>
      </c>
      <c r="AW164" s="92">
        <f>ROUND($L$164*$K$164,2)</f>
        <v>0</v>
      </c>
      <c r="AX164" s="7" t="s">
        <v>100</v>
      </c>
    </row>
    <row r="165" spans="2:50" s="7" customFormat="1" ht="27" customHeight="1">
      <c r="B165" s="19"/>
      <c r="C165" s="88" t="s">
        <v>222</v>
      </c>
      <c r="D165" s="88" t="s">
        <v>96</v>
      </c>
      <c r="E165" s="89" t="s">
        <v>223</v>
      </c>
      <c r="F165" s="195" t="s">
        <v>224</v>
      </c>
      <c r="G165" s="191"/>
      <c r="H165" s="191"/>
      <c r="I165" s="191"/>
      <c r="J165" s="90" t="s">
        <v>99</v>
      </c>
      <c r="K165" s="91">
        <v>339.301</v>
      </c>
      <c r="L165" s="188">
        <v>0</v>
      </c>
      <c r="M165" s="189"/>
      <c r="N165" s="190">
        <f>ROUND($L$165*$K$165,2)</f>
        <v>0</v>
      </c>
      <c r="O165" s="191"/>
      <c r="P165" s="191"/>
      <c r="Q165" s="191"/>
      <c r="R165" s="21"/>
      <c r="AD165" s="7" t="s">
        <v>100</v>
      </c>
      <c r="AF165" s="7" t="s">
        <v>96</v>
      </c>
      <c r="AG165" s="7" t="s">
        <v>66</v>
      </c>
      <c r="AK165" s="7" t="s">
        <v>95</v>
      </c>
      <c r="AQ165" s="92" t="e">
        <f>IF(#REF!="základní",$N$165,0)</f>
        <v>#REF!</v>
      </c>
      <c r="AR165" s="92" t="e">
        <f>IF(#REF!="snížená",$N$165,0)</f>
        <v>#REF!</v>
      </c>
      <c r="AS165" s="92" t="e">
        <f>IF(#REF!="zákl. přenesená",$N$165,0)</f>
        <v>#REF!</v>
      </c>
      <c r="AT165" s="92" t="e">
        <f>IF(#REF!="sníž. přenesená",$N$165,0)</f>
        <v>#REF!</v>
      </c>
      <c r="AU165" s="92" t="e">
        <f>IF(#REF!="nulová",$N$165,0)</f>
        <v>#REF!</v>
      </c>
      <c r="AV165" s="7" t="s">
        <v>9</v>
      </c>
      <c r="AW165" s="92">
        <f>ROUND($L$165*$K$165,2)</f>
        <v>0</v>
      </c>
      <c r="AX165" s="7" t="s">
        <v>100</v>
      </c>
    </row>
    <row r="166" spans="2:50" s="7" customFormat="1" ht="27" customHeight="1">
      <c r="B166" s="19"/>
      <c r="C166" s="88" t="s">
        <v>225</v>
      </c>
      <c r="D166" s="88" t="s">
        <v>96</v>
      </c>
      <c r="E166" s="89" t="s">
        <v>226</v>
      </c>
      <c r="F166" s="195" t="s">
        <v>227</v>
      </c>
      <c r="G166" s="191"/>
      <c r="H166" s="191"/>
      <c r="I166" s="191"/>
      <c r="J166" s="90" t="s">
        <v>99</v>
      </c>
      <c r="K166" s="91">
        <v>207.023</v>
      </c>
      <c r="L166" s="188">
        <v>0</v>
      </c>
      <c r="M166" s="189"/>
      <c r="N166" s="190">
        <f>ROUND($L$166*$K$166,2)</f>
        <v>0</v>
      </c>
      <c r="O166" s="191"/>
      <c r="P166" s="191"/>
      <c r="Q166" s="191"/>
      <c r="R166" s="21"/>
      <c r="AD166" s="7" t="s">
        <v>100</v>
      </c>
      <c r="AF166" s="7" t="s">
        <v>96</v>
      </c>
      <c r="AG166" s="7" t="s">
        <v>66</v>
      </c>
      <c r="AK166" s="7" t="s">
        <v>95</v>
      </c>
      <c r="AQ166" s="92" t="e">
        <f>IF(#REF!="základní",$N$166,0)</f>
        <v>#REF!</v>
      </c>
      <c r="AR166" s="92" t="e">
        <f>IF(#REF!="snížená",$N$166,0)</f>
        <v>#REF!</v>
      </c>
      <c r="AS166" s="92" t="e">
        <f>IF(#REF!="zákl. přenesená",$N$166,0)</f>
        <v>#REF!</v>
      </c>
      <c r="AT166" s="92" t="e">
        <f>IF(#REF!="sníž. přenesená",$N$166,0)</f>
        <v>#REF!</v>
      </c>
      <c r="AU166" s="92" t="e">
        <f>IF(#REF!="nulová",$N$166,0)</f>
        <v>#REF!</v>
      </c>
      <c r="AV166" s="7" t="s">
        <v>9</v>
      </c>
      <c r="AW166" s="92">
        <f>ROUND($L$166*$K$166,2)</f>
        <v>0</v>
      </c>
      <c r="AX166" s="7" t="s">
        <v>100</v>
      </c>
    </row>
    <row r="167" spans="2:49" s="80" customFormat="1" ht="30.75" customHeight="1">
      <c r="B167" s="81"/>
      <c r="C167" s="82"/>
      <c r="D167" s="87" t="s">
        <v>81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186">
        <f>$AW$167</f>
        <v>0</v>
      </c>
      <c r="O167" s="187"/>
      <c r="P167" s="187"/>
      <c r="Q167" s="187"/>
      <c r="R167" s="84"/>
      <c r="AD167" s="85" t="s">
        <v>9</v>
      </c>
      <c r="AF167" s="85" t="s">
        <v>49</v>
      </c>
      <c r="AG167" s="85" t="s">
        <v>9</v>
      </c>
      <c r="AK167" s="85" t="s">
        <v>95</v>
      </c>
      <c r="AW167" s="86">
        <f>$AW$168</f>
        <v>0</v>
      </c>
    </row>
    <row r="168" spans="2:50" s="7" customFormat="1" ht="27" customHeight="1">
      <c r="B168" s="19"/>
      <c r="C168" s="88" t="s">
        <v>228</v>
      </c>
      <c r="D168" s="88" t="s">
        <v>96</v>
      </c>
      <c r="E168" s="89" t="s">
        <v>229</v>
      </c>
      <c r="F168" s="195" t="s">
        <v>230</v>
      </c>
      <c r="G168" s="191"/>
      <c r="H168" s="191"/>
      <c r="I168" s="191"/>
      <c r="J168" s="90" t="s">
        <v>169</v>
      </c>
      <c r="K168" s="91">
        <v>710</v>
      </c>
      <c r="L168" s="202">
        <v>0</v>
      </c>
      <c r="M168" s="189"/>
      <c r="N168" s="190">
        <f>ROUND($L$168*$K$168,2)</f>
        <v>0</v>
      </c>
      <c r="O168" s="191"/>
      <c r="P168" s="191"/>
      <c r="Q168" s="191"/>
      <c r="R168" s="21"/>
      <c r="AD168" s="7" t="s">
        <v>100</v>
      </c>
      <c r="AF168" s="7" t="s">
        <v>96</v>
      </c>
      <c r="AG168" s="7" t="s">
        <v>66</v>
      </c>
      <c r="AK168" s="7" t="s">
        <v>95</v>
      </c>
      <c r="AQ168" s="92" t="e">
        <f>IF(#REF!="základní",$N$168,0)</f>
        <v>#REF!</v>
      </c>
      <c r="AR168" s="92" t="e">
        <f>IF(#REF!="snížená",$N$168,0)</f>
        <v>#REF!</v>
      </c>
      <c r="AS168" s="92" t="e">
        <f>IF(#REF!="zákl. přenesená",$N$168,0)</f>
        <v>#REF!</v>
      </c>
      <c r="AT168" s="92" t="e">
        <f>IF(#REF!="sníž. přenesená",$N$168,0)</f>
        <v>#REF!</v>
      </c>
      <c r="AU168" s="92" t="e">
        <f>IF(#REF!="nulová",$N$168,0)</f>
        <v>#REF!</v>
      </c>
      <c r="AV168" s="7" t="s">
        <v>9</v>
      </c>
      <c r="AW168" s="92">
        <f>ROUND($L$168*$K$168,2)</f>
        <v>0</v>
      </c>
      <c r="AX168" s="7" t="s">
        <v>100</v>
      </c>
    </row>
    <row r="169" spans="2:49" s="80" customFormat="1" ht="30.75" customHeight="1">
      <c r="B169" s="81"/>
      <c r="C169" s="82"/>
      <c r="D169" s="87" t="s">
        <v>82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186">
        <f>$AW$169</f>
        <v>0</v>
      </c>
      <c r="O169" s="187"/>
      <c r="P169" s="187"/>
      <c r="Q169" s="187"/>
      <c r="R169" s="84"/>
      <c r="AD169" s="85" t="s">
        <v>9</v>
      </c>
      <c r="AF169" s="85" t="s">
        <v>49</v>
      </c>
      <c r="AG169" s="85" t="s">
        <v>9</v>
      </c>
      <c r="AK169" s="85" t="s">
        <v>95</v>
      </c>
      <c r="AW169" s="86">
        <f>$AW$170+SUM($AW$171:$AW$174)</f>
        <v>0</v>
      </c>
    </row>
    <row r="170" spans="2:50" s="7" customFormat="1" ht="27" customHeight="1">
      <c r="B170" s="19"/>
      <c r="C170" s="88" t="s">
        <v>231</v>
      </c>
      <c r="D170" s="88" t="s">
        <v>96</v>
      </c>
      <c r="E170" s="89" t="s">
        <v>232</v>
      </c>
      <c r="F170" s="195" t="s">
        <v>233</v>
      </c>
      <c r="G170" s="191"/>
      <c r="H170" s="191"/>
      <c r="I170" s="191"/>
      <c r="J170" s="90" t="s">
        <v>169</v>
      </c>
      <c r="K170" s="91">
        <v>150</v>
      </c>
      <c r="L170" s="188">
        <v>0</v>
      </c>
      <c r="M170" s="189"/>
      <c r="N170" s="190">
        <f>ROUND($L$170*$K$170,2)</f>
        <v>0</v>
      </c>
      <c r="O170" s="191"/>
      <c r="P170" s="191"/>
      <c r="Q170" s="191"/>
      <c r="R170" s="21"/>
      <c r="AD170" s="7" t="s">
        <v>100</v>
      </c>
      <c r="AF170" s="7" t="s">
        <v>96</v>
      </c>
      <c r="AG170" s="7" t="s">
        <v>66</v>
      </c>
      <c r="AK170" s="7" t="s">
        <v>95</v>
      </c>
      <c r="AQ170" s="92" t="e">
        <f>IF(#REF!="základní",$N$170,0)</f>
        <v>#REF!</v>
      </c>
      <c r="AR170" s="92" t="e">
        <f>IF(#REF!="snížená",$N$170,0)</f>
        <v>#REF!</v>
      </c>
      <c r="AS170" s="92" t="e">
        <f>IF(#REF!="zákl. přenesená",$N$170,0)</f>
        <v>#REF!</v>
      </c>
      <c r="AT170" s="92" t="e">
        <f>IF(#REF!="sníž. přenesená",$N$170,0)</f>
        <v>#REF!</v>
      </c>
      <c r="AU170" s="92" t="e">
        <f>IF(#REF!="nulová",$N$170,0)</f>
        <v>#REF!</v>
      </c>
      <c r="AV170" s="7" t="s">
        <v>9</v>
      </c>
      <c r="AW170" s="92">
        <f>ROUND($L$170*$K$170,2)</f>
        <v>0</v>
      </c>
      <c r="AX170" s="7" t="s">
        <v>100</v>
      </c>
    </row>
    <row r="171" spans="2:50" s="7" customFormat="1" ht="27" customHeight="1">
      <c r="B171" s="19"/>
      <c r="C171" s="93" t="s">
        <v>234</v>
      </c>
      <c r="D171" s="93" t="s">
        <v>148</v>
      </c>
      <c r="E171" s="94" t="s">
        <v>235</v>
      </c>
      <c r="F171" s="197" t="s">
        <v>236</v>
      </c>
      <c r="G171" s="198"/>
      <c r="H171" s="198"/>
      <c r="I171" s="198"/>
      <c r="J171" s="95" t="s">
        <v>206</v>
      </c>
      <c r="K171" s="96">
        <v>151.5</v>
      </c>
      <c r="L171" s="199">
        <v>0</v>
      </c>
      <c r="M171" s="200"/>
      <c r="N171" s="201">
        <f>ROUND($L$171*$K$171,2)</f>
        <v>0</v>
      </c>
      <c r="O171" s="191"/>
      <c r="P171" s="191"/>
      <c r="Q171" s="191"/>
      <c r="R171" s="21"/>
      <c r="AD171" s="7" t="s">
        <v>118</v>
      </c>
      <c r="AF171" s="7" t="s">
        <v>148</v>
      </c>
      <c r="AG171" s="7" t="s">
        <v>66</v>
      </c>
      <c r="AK171" s="7" t="s">
        <v>95</v>
      </c>
      <c r="AQ171" s="92" t="e">
        <f>IF(#REF!="základní",$N$171,0)</f>
        <v>#REF!</v>
      </c>
      <c r="AR171" s="92" t="e">
        <f>IF(#REF!="snížená",$N$171,0)</f>
        <v>#REF!</v>
      </c>
      <c r="AS171" s="92" t="e">
        <f>IF(#REF!="zákl. přenesená",$N$171,0)</f>
        <v>#REF!</v>
      </c>
      <c r="AT171" s="92" t="e">
        <f>IF(#REF!="sníž. přenesená",$N$171,0)</f>
        <v>#REF!</v>
      </c>
      <c r="AU171" s="92" t="e">
        <f>IF(#REF!="nulová",$N$171,0)</f>
        <v>#REF!</v>
      </c>
      <c r="AV171" s="7" t="s">
        <v>9</v>
      </c>
      <c r="AW171" s="92">
        <f>ROUND($L$171*$K$171,2)</f>
        <v>0</v>
      </c>
      <c r="AX171" s="7" t="s">
        <v>100</v>
      </c>
    </row>
    <row r="172" spans="2:50" s="7" customFormat="1" ht="15.75" customHeight="1">
      <c r="B172" s="19"/>
      <c r="C172" s="88" t="s">
        <v>237</v>
      </c>
      <c r="D172" s="88" t="s">
        <v>96</v>
      </c>
      <c r="E172" s="89" t="s">
        <v>238</v>
      </c>
      <c r="F172" s="195" t="s">
        <v>239</v>
      </c>
      <c r="G172" s="191"/>
      <c r="H172" s="191"/>
      <c r="I172" s="191"/>
      <c r="J172" s="90" t="s">
        <v>169</v>
      </c>
      <c r="K172" s="91">
        <v>315.1</v>
      </c>
      <c r="L172" s="188">
        <v>0</v>
      </c>
      <c r="M172" s="189"/>
      <c r="N172" s="190">
        <f>ROUND($L$172*$K$172,2)</f>
        <v>0</v>
      </c>
      <c r="O172" s="191"/>
      <c r="P172" s="191"/>
      <c r="Q172" s="191"/>
      <c r="R172" s="21"/>
      <c r="AD172" s="7" t="s">
        <v>100</v>
      </c>
      <c r="AF172" s="7" t="s">
        <v>96</v>
      </c>
      <c r="AG172" s="7" t="s">
        <v>66</v>
      </c>
      <c r="AK172" s="7" t="s">
        <v>95</v>
      </c>
      <c r="AQ172" s="92" t="e">
        <f>IF(#REF!="základní",$N$172,0)</f>
        <v>#REF!</v>
      </c>
      <c r="AR172" s="92" t="e">
        <f>IF(#REF!="snížená",$N$172,0)</f>
        <v>#REF!</v>
      </c>
      <c r="AS172" s="92" t="e">
        <f>IF(#REF!="zákl. přenesená",$N$172,0)</f>
        <v>#REF!</v>
      </c>
      <c r="AT172" s="92" t="e">
        <f>IF(#REF!="sníž. přenesená",$N$172,0)</f>
        <v>#REF!</v>
      </c>
      <c r="AU172" s="92" t="e">
        <f>IF(#REF!="nulová",$N$172,0)</f>
        <v>#REF!</v>
      </c>
      <c r="AV172" s="7" t="s">
        <v>9</v>
      </c>
      <c r="AW172" s="92">
        <f>ROUND($L$172*$K$172,2)</f>
        <v>0</v>
      </c>
      <c r="AX172" s="7" t="s">
        <v>100</v>
      </c>
    </row>
    <row r="173" spans="2:50" s="7" customFormat="1" ht="27" customHeight="1">
      <c r="B173" s="19"/>
      <c r="C173" s="88" t="s">
        <v>240</v>
      </c>
      <c r="D173" s="88" t="s">
        <v>96</v>
      </c>
      <c r="E173" s="89" t="s">
        <v>241</v>
      </c>
      <c r="F173" s="195" t="s">
        <v>242</v>
      </c>
      <c r="G173" s="191"/>
      <c r="H173" s="191"/>
      <c r="I173" s="191"/>
      <c r="J173" s="90" t="s">
        <v>169</v>
      </c>
      <c r="K173" s="91">
        <v>188.32</v>
      </c>
      <c r="L173" s="188">
        <v>0</v>
      </c>
      <c r="M173" s="189"/>
      <c r="N173" s="190">
        <f>ROUND($L$173*$K$173,2)</f>
        <v>0</v>
      </c>
      <c r="O173" s="191"/>
      <c r="P173" s="191"/>
      <c r="Q173" s="191"/>
      <c r="R173" s="21"/>
      <c r="AD173" s="7" t="s">
        <v>100</v>
      </c>
      <c r="AF173" s="7" t="s">
        <v>96</v>
      </c>
      <c r="AG173" s="7" t="s">
        <v>66</v>
      </c>
      <c r="AK173" s="7" t="s">
        <v>95</v>
      </c>
      <c r="AQ173" s="92" t="e">
        <f>IF(#REF!="základní",$N$173,0)</f>
        <v>#REF!</v>
      </c>
      <c r="AR173" s="92" t="e">
        <f>IF(#REF!="snížená",$N$173,0)</f>
        <v>#REF!</v>
      </c>
      <c r="AS173" s="92" t="e">
        <f>IF(#REF!="zákl. přenesená",$N$173,0)</f>
        <v>#REF!</v>
      </c>
      <c r="AT173" s="92" t="e">
        <f>IF(#REF!="sníž. přenesená",$N$173,0)</f>
        <v>#REF!</v>
      </c>
      <c r="AU173" s="92" t="e">
        <f>IF(#REF!="nulová",$N$173,0)</f>
        <v>#REF!</v>
      </c>
      <c r="AV173" s="7" t="s">
        <v>9</v>
      </c>
      <c r="AW173" s="92">
        <f>ROUND($L$173*$K$173,2)</f>
        <v>0</v>
      </c>
      <c r="AX173" s="7" t="s">
        <v>100</v>
      </c>
    </row>
    <row r="174" spans="2:49" s="80" customFormat="1" ht="23.25" customHeight="1">
      <c r="B174" s="81"/>
      <c r="C174" s="82"/>
      <c r="D174" s="87" t="s">
        <v>83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186">
        <f>$AW$174</f>
        <v>0</v>
      </c>
      <c r="O174" s="187"/>
      <c r="P174" s="187"/>
      <c r="Q174" s="187"/>
      <c r="R174" s="84"/>
      <c r="AD174" s="85" t="s">
        <v>9</v>
      </c>
      <c r="AF174" s="85" t="s">
        <v>49</v>
      </c>
      <c r="AG174" s="85" t="s">
        <v>66</v>
      </c>
      <c r="AK174" s="85" t="s">
        <v>95</v>
      </c>
      <c r="AW174" s="86">
        <f>SUM($AW$175:$AW$177)</f>
        <v>0</v>
      </c>
    </row>
    <row r="175" spans="2:50" s="7" customFormat="1" ht="27" customHeight="1">
      <c r="B175" s="19"/>
      <c r="C175" s="88" t="s">
        <v>243</v>
      </c>
      <c r="D175" s="88" t="s">
        <v>96</v>
      </c>
      <c r="E175" s="89" t="s">
        <v>244</v>
      </c>
      <c r="F175" s="195" t="s">
        <v>245</v>
      </c>
      <c r="G175" s="191"/>
      <c r="H175" s="191"/>
      <c r="I175" s="191"/>
      <c r="J175" s="90" t="s">
        <v>191</v>
      </c>
      <c r="K175" s="91">
        <v>295.174</v>
      </c>
      <c r="L175" s="188">
        <v>0</v>
      </c>
      <c r="M175" s="189"/>
      <c r="N175" s="190">
        <f>ROUND($L$175*$K$175,2)</f>
        <v>0</v>
      </c>
      <c r="O175" s="191"/>
      <c r="P175" s="191"/>
      <c r="Q175" s="191"/>
      <c r="R175" s="21"/>
      <c r="AD175" s="7" t="s">
        <v>100</v>
      </c>
      <c r="AF175" s="7" t="s">
        <v>96</v>
      </c>
      <c r="AG175" s="7" t="s">
        <v>103</v>
      </c>
      <c r="AK175" s="7" t="s">
        <v>95</v>
      </c>
      <c r="AQ175" s="92" t="e">
        <f>IF(#REF!="základní",$N$175,0)</f>
        <v>#REF!</v>
      </c>
      <c r="AR175" s="92" t="e">
        <f>IF(#REF!="snížená",$N$175,0)</f>
        <v>#REF!</v>
      </c>
      <c r="AS175" s="92" t="e">
        <f>IF(#REF!="zákl. přenesená",$N$175,0)</f>
        <v>#REF!</v>
      </c>
      <c r="AT175" s="92" t="e">
        <f>IF(#REF!="sníž. přenesená",$N$175,0)</f>
        <v>#REF!</v>
      </c>
      <c r="AU175" s="92" t="e">
        <f>IF(#REF!="nulová",$N$175,0)</f>
        <v>#REF!</v>
      </c>
      <c r="AV175" s="7" t="s">
        <v>9</v>
      </c>
      <c r="AW175" s="92">
        <f>ROUND($L$175*$K$175,2)</f>
        <v>0</v>
      </c>
      <c r="AX175" s="7" t="s">
        <v>100</v>
      </c>
    </row>
    <row r="176" spans="2:50" s="7" customFormat="1" ht="27" customHeight="1">
      <c r="B176" s="19"/>
      <c r="C176" s="88" t="s">
        <v>246</v>
      </c>
      <c r="D176" s="88" t="s">
        <v>96</v>
      </c>
      <c r="E176" s="89" t="s">
        <v>247</v>
      </c>
      <c r="F176" s="195" t="s">
        <v>248</v>
      </c>
      <c r="G176" s="191"/>
      <c r="H176" s="191"/>
      <c r="I176" s="191"/>
      <c r="J176" s="90" t="s">
        <v>191</v>
      </c>
      <c r="K176" s="91">
        <v>295.174</v>
      </c>
      <c r="L176" s="188">
        <v>0</v>
      </c>
      <c r="M176" s="189"/>
      <c r="N176" s="190">
        <f>ROUND($L$176*$K$176,2)</f>
        <v>0</v>
      </c>
      <c r="O176" s="191"/>
      <c r="P176" s="191"/>
      <c r="Q176" s="191"/>
      <c r="R176" s="21"/>
      <c r="AD176" s="7" t="s">
        <v>100</v>
      </c>
      <c r="AF176" s="7" t="s">
        <v>96</v>
      </c>
      <c r="AG176" s="7" t="s">
        <v>103</v>
      </c>
      <c r="AK176" s="7" t="s">
        <v>95</v>
      </c>
      <c r="AQ176" s="92" t="e">
        <f>IF(#REF!="základní",$N$176,0)</f>
        <v>#REF!</v>
      </c>
      <c r="AR176" s="92" t="e">
        <f>IF(#REF!="snížená",$N$176,0)</f>
        <v>#REF!</v>
      </c>
      <c r="AS176" s="92" t="e">
        <f>IF(#REF!="zákl. přenesená",$N$176,0)</f>
        <v>#REF!</v>
      </c>
      <c r="AT176" s="92" t="e">
        <f>IF(#REF!="sníž. přenesená",$N$176,0)</f>
        <v>#REF!</v>
      </c>
      <c r="AU176" s="92" t="e">
        <f>IF(#REF!="nulová",$N$176,0)</f>
        <v>#REF!</v>
      </c>
      <c r="AV176" s="7" t="s">
        <v>9</v>
      </c>
      <c r="AW176" s="92">
        <f>ROUND($L$176*$K$176,2)</f>
        <v>0</v>
      </c>
      <c r="AX176" s="7" t="s">
        <v>100</v>
      </c>
    </row>
    <row r="177" spans="2:50" s="7" customFormat="1" ht="27" customHeight="1">
      <c r="B177" s="19"/>
      <c r="C177" s="88" t="s">
        <v>249</v>
      </c>
      <c r="D177" s="88" t="s">
        <v>96</v>
      </c>
      <c r="E177" s="89" t="s">
        <v>250</v>
      </c>
      <c r="F177" s="195" t="s">
        <v>251</v>
      </c>
      <c r="G177" s="191"/>
      <c r="H177" s="191"/>
      <c r="I177" s="191"/>
      <c r="J177" s="90" t="s">
        <v>191</v>
      </c>
      <c r="K177" s="91">
        <v>4168.073</v>
      </c>
      <c r="L177" s="188">
        <v>0</v>
      </c>
      <c r="M177" s="189"/>
      <c r="N177" s="190">
        <f>ROUND($L$177*$K$177,2)</f>
        <v>0</v>
      </c>
      <c r="O177" s="191"/>
      <c r="P177" s="191"/>
      <c r="Q177" s="191"/>
      <c r="R177" s="21"/>
      <c r="AD177" s="7" t="s">
        <v>100</v>
      </c>
      <c r="AF177" s="7" t="s">
        <v>96</v>
      </c>
      <c r="AG177" s="7" t="s">
        <v>103</v>
      </c>
      <c r="AK177" s="7" t="s">
        <v>95</v>
      </c>
      <c r="AQ177" s="92" t="e">
        <f>IF(#REF!="základní",$N$177,0)</f>
        <v>#REF!</v>
      </c>
      <c r="AR177" s="92" t="e">
        <f>IF(#REF!="snížená",$N$177,0)</f>
        <v>#REF!</v>
      </c>
      <c r="AS177" s="92" t="e">
        <f>IF(#REF!="zákl. přenesená",$N$177,0)</f>
        <v>#REF!</v>
      </c>
      <c r="AT177" s="92" t="e">
        <f>IF(#REF!="sníž. přenesená",$N$177,0)</f>
        <v>#REF!</v>
      </c>
      <c r="AU177" s="92" t="e">
        <f>IF(#REF!="nulová",$N$177,0)</f>
        <v>#REF!</v>
      </c>
      <c r="AV177" s="7" t="s">
        <v>9</v>
      </c>
      <c r="AW177" s="92">
        <f>ROUND($L$177*$K$177,2)</f>
        <v>0</v>
      </c>
      <c r="AX177" s="7" t="s">
        <v>100</v>
      </c>
    </row>
    <row r="178" spans="2:49" s="80" customFormat="1" ht="37.5" customHeight="1">
      <c r="B178" s="81"/>
      <c r="C178" s="82"/>
      <c r="D178" s="83" t="s">
        <v>84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192">
        <f>$AW$178</f>
        <v>0</v>
      </c>
      <c r="O178" s="187"/>
      <c r="P178" s="187"/>
      <c r="Q178" s="187"/>
      <c r="R178" s="84"/>
      <c r="AD178" s="85" t="s">
        <v>108</v>
      </c>
      <c r="AF178" s="85" t="s">
        <v>49</v>
      </c>
      <c r="AG178" s="85" t="s">
        <v>50</v>
      </c>
      <c r="AK178" s="85" t="s">
        <v>95</v>
      </c>
      <c r="AW178" s="86">
        <f>$AW$179</f>
        <v>0</v>
      </c>
    </row>
    <row r="179" spans="2:49" s="80" customFormat="1" ht="21" customHeight="1">
      <c r="B179" s="81"/>
      <c r="C179" s="82"/>
      <c r="D179" s="87" t="s">
        <v>85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186">
        <f>$AW$179</f>
        <v>0</v>
      </c>
      <c r="O179" s="187"/>
      <c r="P179" s="187"/>
      <c r="Q179" s="187"/>
      <c r="R179" s="84"/>
      <c r="AD179" s="85" t="s">
        <v>108</v>
      </c>
      <c r="AF179" s="85" t="s">
        <v>49</v>
      </c>
      <c r="AG179" s="85" t="s">
        <v>9</v>
      </c>
      <c r="AK179" s="85" t="s">
        <v>95</v>
      </c>
      <c r="AW179" s="86">
        <f>SUM($AW$180:$AW$185)</f>
        <v>0</v>
      </c>
    </row>
    <row r="180" spans="2:50" s="7" customFormat="1" ht="15.75" customHeight="1">
      <c r="B180" s="19"/>
      <c r="C180" s="88" t="s">
        <v>252</v>
      </c>
      <c r="D180" s="88" t="s">
        <v>96</v>
      </c>
      <c r="E180" s="89" t="s">
        <v>253</v>
      </c>
      <c r="F180" s="195" t="s">
        <v>254</v>
      </c>
      <c r="G180" s="191"/>
      <c r="H180" s="191"/>
      <c r="I180" s="191"/>
      <c r="J180" s="90" t="s">
        <v>255</v>
      </c>
      <c r="K180" s="91">
        <v>1</v>
      </c>
      <c r="L180" s="188">
        <v>0</v>
      </c>
      <c r="M180" s="189"/>
      <c r="N180" s="190">
        <f>ROUND($L$180*$K$180,2)</f>
        <v>0</v>
      </c>
      <c r="O180" s="191"/>
      <c r="P180" s="191"/>
      <c r="Q180" s="191"/>
      <c r="R180" s="21"/>
      <c r="AD180" s="7" t="s">
        <v>256</v>
      </c>
      <c r="AF180" s="7" t="s">
        <v>96</v>
      </c>
      <c r="AG180" s="7" t="s">
        <v>66</v>
      </c>
      <c r="AK180" s="7" t="s">
        <v>95</v>
      </c>
      <c r="AQ180" s="92" t="e">
        <f>IF(#REF!="základní",$N$180,0)</f>
        <v>#REF!</v>
      </c>
      <c r="AR180" s="92" t="e">
        <f>IF(#REF!="snížená",$N$180,0)</f>
        <v>#REF!</v>
      </c>
      <c r="AS180" s="92" t="e">
        <f>IF(#REF!="zákl. přenesená",$N$180,0)</f>
        <v>#REF!</v>
      </c>
      <c r="AT180" s="92" t="e">
        <f>IF(#REF!="sníž. přenesená",$N$180,0)</f>
        <v>#REF!</v>
      </c>
      <c r="AU180" s="92" t="e">
        <f>IF(#REF!="nulová",$N$180,0)</f>
        <v>#REF!</v>
      </c>
      <c r="AV180" s="7" t="s">
        <v>9</v>
      </c>
      <c r="AW180" s="92">
        <f>ROUND($L$180*$K$180,2)</f>
        <v>0</v>
      </c>
      <c r="AX180" s="7" t="s">
        <v>256</v>
      </c>
    </row>
    <row r="181" spans="2:50" s="7" customFormat="1" ht="15.75" customHeight="1">
      <c r="B181" s="19"/>
      <c r="C181" s="88" t="s">
        <v>257</v>
      </c>
      <c r="D181" s="88" t="s">
        <v>96</v>
      </c>
      <c r="E181" s="89" t="s">
        <v>258</v>
      </c>
      <c r="F181" s="195" t="s">
        <v>259</v>
      </c>
      <c r="G181" s="191"/>
      <c r="H181" s="191"/>
      <c r="I181" s="191"/>
      <c r="J181" s="90" t="s">
        <v>255</v>
      </c>
      <c r="K181" s="91">
        <v>1</v>
      </c>
      <c r="L181" s="188">
        <v>0</v>
      </c>
      <c r="M181" s="189"/>
      <c r="N181" s="190">
        <f>ROUND($L$181*$K$181,2)</f>
        <v>0</v>
      </c>
      <c r="O181" s="191"/>
      <c r="P181" s="191"/>
      <c r="Q181" s="191"/>
      <c r="R181" s="21"/>
      <c r="AD181" s="7" t="s">
        <v>256</v>
      </c>
      <c r="AF181" s="7" t="s">
        <v>96</v>
      </c>
      <c r="AG181" s="7" t="s">
        <v>66</v>
      </c>
      <c r="AK181" s="7" t="s">
        <v>95</v>
      </c>
      <c r="AQ181" s="92" t="e">
        <f>IF(#REF!="základní",$N$181,0)</f>
        <v>#REF!</v>
      </c>
      <c r="AR181" s="92" t="e">
        <f>IF(#REF!="snížená",$N$181,0)</f>
        <v>#REF!</v>
      </c>
      <c r="AS181" s="92" t="e">
        <f>IF(#REF!="zákl. přenesená",$N$181,0)</f>
        <v>#REF!</v>
      </c>
      <c r="AT181" s="92" t="e">
        <f>IF(#REF!="sníž. přenesená",$N$181,0)</f>
        <v>#REF!</v>
      </c>
      <c r="AU181" s="92" t="e">
        <f>IF(#REF!="nulová",$N$181,0)</f>
        <v>#REF!</v>
      </c>
      <c r="AV181" s="7" t="s">
        <v>9</v>
      </c>
      <c r="AW181" s="92">
        <f>ROUND($L$181*$K$181,2)</f>
        <v>0</v>
      </c>
      <c r="AX181" s="7" t="s">
        <v>256</v>
      </c>
    </row>
    <row r="182" spans="2:50" s="7" customFormat="1" ht="15.75" customHeight="1">
      <c r="B182" s="19"/>
      <c r="C182" s="88" t="s">
        <v>260</v>
      </c>
      <c r="D182" s="88" t="s">
        <v>96</v>
      </c>
      <c r="E182" s="89" t="s">
        <v>261</v>
      </c>
      <c r="F182" s="195" t="s">
        <v>262</v>
      </c>
      <c r="G182" s="191"/>
      <c r="H182" s="191"/>
      <c r="I182" s="191"/>
      <c r="J182" s="90" t="s">
        <v>255</v>
      </c>
      <c r="K182" s="91">
        <v>1</v>
      </c>
      <c r="L182" s="188">
        <v>0</v>
      </c>
      <c r="M182" s="189"/>
      <c r="N182" s="190">
        <f>ROUND($L$182*$K$182,2)</f>
        <v>0</v>
      </c>
      <c r="O182" s="191"/>
      <c r="P182" s="191"/>
      <c r="Q182" s="191"/>
      <c r="R182" s="21"/>
      <c r="AD182" s="7" t="s">
        <v>263</v>
      </c>
      <c r="AF182" s="7" t="s">
        <v>96</v>
      </c>
      <c r="AG182" s="7" t="s">
        <v>66</v>
      </c>
      <c r="AK182" s="7" t="s">
        <v>95</v>
      </c>
      <c r="AQ182" s="92" t="e">
        <f>IF(#REF!="základní",$N$182,0)</f>
        <v>#REF!</v>
      </c>
      <c r="AR182" s="92" t="e">
        <f>IF(#REF!="snížená",$N$182,0)</f>
        <v>#REF!</v>
      </c>
      <c r="AS182" s="92" t="e">
        <f>IF(#REF!="zákl. přenesená",$N$182,0)</f>
        <v>#REF!</v>
      </c>
      <c r="AT182" s="92" t="e">
        <f>IF(#REF!="sníž. přenesená",$N$182,0)</f>
        <v>#REF!</v>
      </c>
      <c r="AU182" s="92" t="e">
        <f>IF(#REF!="nulová",$N$182,0)</f>
        <v>#REF!</v>
      </c>
      <c r="AV182" s="7" t="s">
        <v>9</v>
      </c>
      <c r="AW182" s="92">
        <f>ROUND($L$182*$K$182,2)</f>
        <v>0</v>
      </c>
      <c r="AX182" s="7" t="s">
        <v>263</v>
      </c>
    </row>
    <row r="183" spans="2:50" s="7" customFormat="1" ht="15.75" customHeight="1">
      <c r="B183" s="19"/>
      <c r="C183" s="88" t="s">
        <v>264</v>
      </c>
      <c r="D183" s="88" t="s">
        <v>96</v>
      </c>
      <c r="E183" s="89" t="s">
        <v>265</v>
      </c>
      <c r="F183" s="195" t="s">
        <v>266</v>
      </c>
      <c r="G183" s="191"/>
      <c r="H183" s="191"/>
      <c r="I183" s="191"/>
      <c r="J183" s="90" t="s">
        <v>255</v>
      </c>
      <c r="K183" s="91">
        <v>1</v>
      </c>
      <c r="L183" s="188">
        <v>0</v>
      </c>
      <c r="M183" s="189"/>
      <c r="N183" s="190">
        <f>ROUND($L$183*$K$183,2)</f>
        <v>0</v>
      </c>
      <c r="O183" s="191"/>
      <c r="P183" s="191"/>
      <c r="Q183" s="191"/>
      <c r="R183" s="21"/>
      <c r="AD183" s="7" t="s">
        <v>263</v>
      </c>
      <c r="AF183" s="7" t="s">
        <v>96</v>
      </c>
      <c r="AG183" s="7" t="s">
        <v>66</v>
      </c>
      <c r="AK183" s="7" t="s">
        <v>95</v>
      </c>
      <c r="AQ183" s="92" t="e">
        <f>IF(#REF!="základní",$N$183,0)</f>
        <v>#REF!</v>
      </c>
      <c r="AR183" s="92" t="e">
        <f>IF(#REF!="snížená",$N$183,0)</f>
        <v>#REF!</v>
      </c>
      <c r="AS183" s="92" t="e">
        <f>IF(#REF!="zákl. přenesená",$N$183,0)</f>
        <v>#REF!</v>
      </c>
      <c r="AT183" s="92" t="e">
        <f>IF(#REF!="sníž. přenesená",$N$183,0)</f>
        <v>#REF!</v>
      </c>
      <c r="AU183" s="92" t="e">
        <f>IF(#REF!="nulová",$N$183,0)</f>
        <v>#REF!</v>
      </c>
      <c r="AV183" s="7" t="s">
        <v>9</v>
      </c>
      <c r="AW183" s="92">
        <f>ROUND($L$183*$K$183,2)</f>
        <v>0</v>
      </c>
      <c r="AX183" s="7" t="s">
        <v>263</v>
      </c>
    </row>
    <row r="184" spans="2:50" s="7" customFormat="1" ht="15.75" customHeight="1">
      <c r="B184" s="19"/>
      <c r="C184" s="88" t="s">
        <v>267</v>
      </c>
      <c r="D184" s="88" t="s">
        <v>96</v>
      </c>
      <c r="E184" s="89" t="s">
        <v>268</v>
      </c>
      <c r="F184" s="195" t="s">
        <v>269</v>
      </c>
      <c r="G184" s="191"/>
      <c r="H184" s="191"/>
      <c r="I184" s="191"/>
      <c r="J184" s="90" t="s">
        <v>255</v>
      </c>
      <c r="K184" s="91">
        <v>1</v>
      </c>
      <c r="L184" s="188">
        <v>0</v>
      </c>
      <c r="M184" s="189"/>
      <c r="N184" s="190">
        <f>ROUND($L$184*$K$184,2)</f>
        <v>0</v>
      </c>
      <c r="O184" s="191"/>
      <c r="P184" s="191"/>
      <c r="Q184" s="191"/>
      <c r="R184" s="21"/>
      <c r="AD184" s="7" t="s">
        <v>263</v>
      </c>
      <c r="AF184" s="7" t="s">
        <v>96</v>
      </c>
      <c r="AG184" s="7" t="s">
        <v>66</v>
      </c>
      <c r="AK184" s="7" t="s">
        <v>95</v>
      </c>
      <c r="AQ184" s="92" t="e">
        <f>IF(#REF!="základní",$N$184,0)</f>
        <v>#REF!</v>
      </c>
      <c r="AR184" s="92" t="e">
        <f>IF(#REF!="snížená",$N$184,0)</f>
        <v>#REF!</v>
      </c>
      <c r="AS184" s="92" t="e">
        <f>IF(#REF!="zákl. přenesená",$N$184,0)</f>
        <v>#REF!</v>
      </c>
      <c r="AT184" s="92" t="e">
        <f>IF(#REF!="sníž. přenesená",$N$184,0)</f>
        <v>#REF!</v>
      </c>
      <c r="AU184" s="92" t="e">
        <f>IF(#REF!="nulová",$N$184,0)</f>
        <v>#REF!</v>
      </c>
      <c r="AV184" s="7" t="s">
        <v>9</v>
      </c>
      <c r="AW184" s="92">
        <f>ROUND($L$184*$K$184,2)</f>
        <v>0</v>
      </c>
      <c r="AX184" s="7" t="s">
        <v>263</v>
      </c>
    </row>
    <row r="185" spans="2:50" s="7" customFormat="1" ht="15.75" customHeight="1">
      <c r="B185" s="19"/>
      <c r="C185" s="88" t="s">
        <v>270</v>
      </c>
      <c r="D185" s="88" t="s">
        <v>96</v>
      </c>
      <c r="E185" s="89" t="s">
        <v>271</v>
      </c>
      <c r="F185" s="195" t="s">
        <v>272</v>
      </c>
      <c r="G185" s="191"/>
      <c r="H185" s="191"/>
      <c r="I185" s="191"/>
      <c r="J185" s="90" t="s">
        <v>255</v>
      </c>
      <c r="K185" s="91">
        <v>1</v>
      </c>
      <c r="L185" s="188">
        <v>0</v>
      </c>
      <c r="M185" s="189"/>
      <c r="N185" s="190">
        <f>ROUND($L$185*$K$185,2)</f>
        <v>0</v>
      </c>
      <c r="O185" s="191"/>
      <c r="P185" s="191"/>
      <c r="Q185" s="191"/>
      <c r="R185" s="21"/>
      <c r="AD185" s="7" t="s">
        <v>273</v>
      </c>
      <c r="AF185" s="7" t="s">
        <v>96</v>
      </c>
      <c r="AG185" s="7" t="s">
        <v>66</v>
      </c>
      <c r="AK185" s="7" t="s">
        <v>95</v>
      </c>
      <c r="AQ185" s="92" t="e">
        <f>IF(#REF!="základní",$N$185,0)</f>
        <v>#REF!</v>
      </c>
      <c r="AR185" s="92" t="e">
        <f>IF(#REF!="snížená",$N$185,0)</f>
        <v>#REF!</v>
      </c>
      <c r="AS185" s="92" t="e">
        <f>IF(#REF!="zákl. přenesená",$N$185,0)</f>
        <v>#REF!</v>
      </c>
      <c r="AT185" s="92" t="e">
        <f>IF(#REF!="sníž. přenesená",$N$185,0)</f>
        <v>#REF!</v>
      </c>
      <c r="AU185" s="92" t="e">
        <f>IF(#REF!="nulová",$N$185,0)</f>
        <v>#REF!</v>
      </c>
      <c r="AV185" s="7" t="s">
        <v>9</v>
      </c>
      <c r="AW185" s="92">
        <f>ROUND($L$185*$K$185,2)</f>
        <v>0</v>
      </c>
      <c r="AX185" s="7" t="s">
        <v>273</v>
      </c>
    </row>
    <row r="186" spans="2:18" s="7" customFormat="1" ht="7.5" customHeight="1"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</row>
    <row r="187" s="2" customFormat="1" ht="14.25" customHeight="1"/>
  </sheetData>
  <sheetProtection password="EDF2" sheet="1"/>
  <mergeCells count="238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7:Q77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N174:Q174"/>
    <mergeCell ref="F180:I180"/>
    <mergeCell ref="L180:M180"/>
    <mergeCell ref="F177:I177"/>
    <mergeCell ref="L177:M177"/>
    <mergeCell ref="N177:Q177"/>
    <mergeCell ref="N179:Q179"/>
    <mergeCell ref="F175:I175"/>
    <mergeCell ref="L175:M175"/>
    <mergeCell ref="N175:Q175"/>
    <mergeCell ref="F182:I182"/>
    <mergeCell ref="F183:I183"/>
    <mergeCell ref="L183:M183"/>
    <mergeCell ref="N183:Q183"/>
    <mergeCell ref="F176:I176"/>
    <mergeCell ref="L176:M176"/>
    <mergeCell ref="N176:Q176"/>
    <mergeCell ref="H1:K1"/>
    <mergeCell ref="F185:I185"/>
    <mergeCell ref="L185:M185"/>
    <mergeCell ref="N185:Q185"/>
    <mergeCell ref="N119:Q119"/>
    <mergeCell ref="N120:Q120"/>
    <mergeCell ref="F184:I184"/>
    <mergeCell ref="L184:M184"/>
    <mergeCell ref="N184:Q184"/>
    <mergeCell ref="F181:I181"/>
    <mergeCell ref="N121:Q121"/>
    <mergeCell ref="N159:Q159"/>
    <mergeCell ref="N167:Q167"/>
    <mergeCell ref="N169:Q169"/>
    <mergeCell ref="L182:M182"/>
    <mergeCell ref="N182:Q182"/>
    <mergeCell ref="N180:Q180"/>
    <mergeCell ref="N178:Q178"/>
    <mergeCell ref="L181:M181"/>
    <mergeCell ref="N181:Q181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86"/>
  <sheetViews>
    <sheetView showGridLines="0" zoomScalePageLayoutView="0" workbookViewId="0" topLeftCell="A1">
      <pane ySplit="1" topLeftCell="A148" activePane="bottomLeft" state="frozen"/>
      <selection pane="topLeft" activeCell="A1" sqref="A1"/>
      <selection pane="bottomLeft" activeCell="F158" sqref="F158:I15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21" width="10.5" style="1" customWidth="1"/>
    <col min="22" max="42" width="10.5" style="2" hidden="1" customWidth="1"/>
    <col min="43" max="16384" width="10.5" style="1" customWidth="1"/>
  </cols>
  <sheetData>
    <row r="1" spans="1:234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1:24" s="2" customFormat="1" ht="37.5" customHeight="1">
      <c r="A2" s="156"/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X2" s="2" t="s">
        <v>56</v>
      </c>
    </row>
    <row r="3" spans="2:2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X3" s="2" t="s">
        <v>66</v>
      </c>
    </row>
    <row r="4" spans="2:24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X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274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$N$91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$N$102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M24</f>
        <v>0</v>
      </c>
      <c r="I29" s="159"/>
      <c r="J29" s="159"/>
      <c r="K29" s="20"/>
      <c r="L29" s="20"/>
      <c r="M29" s="213">
        <f>(M24*1.21)-M24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ROUNDUP((SUM($AK$102:$AK$103)+SUM($AK$121:$AK$185)),2)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ROUNDUP((SUM($AL$102:$AL$103)+SUM($AL$121:$AL$185)),2)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ROUNDUP((SUM($AM$102:$AM$103)+SUM($AM$121:$AM$185)),2)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79" t="s">
        <v>72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203" t="str">
        <f>$F$6</f>
        <v>410/169/2007 - Podzemní stěna 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8" t="str">
        <f>$F$7</f>
        <v>410/169/2007a - Podzemní těsnící stěna etapa 1B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204">
        <f>IF($O$9="","",$O$9)</f>
        <v>42520</v>
      </c>
      <c r="N84" s="159"/>
      <c r="O84" s="159"/>
      <c r="P84" s="159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69">
        <f>$E$18</f>
        <v>0</v>
      </c>
      <c r="N86" s="159"/>
      <c r="O86" s="159"/>
      <c r="P86" s="159"/>
      <c r="Q86" s="159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69" t="str">
        <f>$E$21</f>
        <v> </v>
      </c>
      <c r="N87" s="159"/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212" t="s">
        <v>73</v>
      </c>
      <c r="D89" s="161"/>
      <c r="E89" s="161"/>
      <c r="F89" s="161"/>
      <c r="G89" s="161"/>
      <c r="H89" s="29"/>
      <c r="I89" s="29"/>
      <c r="J89" s="29"/>
      <c r="K89" s="29"/>
      <c r="L89" s="29"/>
      <c r="M89" s="29"/>
      <c r="N89" s="212" t="s">
        <v>74</v>
      </c>
      <c r="O89" s="159"/>
      <c r="P89" s="159"/>
      <c r="Q89" s="159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2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7">
        <f>ROUNDUP($N$121,2)</f>
        <v>0</v>
      </c>
      <c r="O91" s="159"/>
      <c r="P91" s="159"/>
      <c r="Q91" s="159"/>
      <c r="R91" s="21"/>
      <c r="Y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210">
        <f>ROUNDUP($N$122,2)</f>
        <v>0</v>
      </c>
      <c r="O92" s="211"/>
      <c r="P92" s="211"/>
      <c r="Q92" s="211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ROUNDUP($N$123,2)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79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ROUNDUP($N$141,2)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80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ROUNDUP($N$159,2)</f>
        <v>0</v>
      </c>
      <c r="O95" s="209"/>
      <c r="P95" s="209"/>
      <c r="Q95" s="209"/>
      <c r="R95" s="73"/>
    </row>
    <row r="96" spans="2:18" s="70" customFormat="1" ht="21" customHeight="1">
      <c r="B96" s="71"/>
      <c r="C96" s="72"/>
      <c r="D96" s="72" t="s">
        <v>81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ROUNDUP($N$167,2)</f>
        <v>0</v>
      </c>
      <c r="O96" s="209"/>
      <c r="P96" s="209"/>
      <c r="Q96" s="209"/>
      <c r="R96" s="73"/>
    </row>
    <row r="97" spans="2:18" s="70" customFormat="1" ht="21" customHeight="1">
      <c r="B97" s="71"/>
      <c r="C97" s="72"/>
      <c r="D97" s="72" t="s">
        <v>82</v>
      </c>
      <c r="E97" s="72"/>
      <c r="F97" s="72"/>
      <c r="G97" s="72"/>
      <c r="H97" s="72"/>
      <c r="I97" s="72"/>
      <c r="J97" s="72"/>
      <c r="K97" s="72"/>
      <c r="L97" s="72"/>
      <c r="M97" s="72"/>
      <c r="N97" s="208">
        <f>ROUNDUP($N$169,2)</f>
        <v>0</v>
      </c>
      <c r="O97" s="209"/>
      <c r="P97" s="209"/>
      <c r="Q97" s="209"/>
      <c r="R97" s="73"/>
    </row>
    <row r="98" spans="2:18" s="70" customFormat="1" ht="15.75" customHeight="1">
      <c r="B98" s="71"/>
      <c r="C98" s="72"/>
      <c r="D98" s="72" t="s">
        <v>83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ROUNDUP($N$174,2)</f>
        <v>0</v>
      </c>
      <c r="O98" s="209"/>
      <c r="P98" s="209"/>
      <c r="Q98" s="209"/>
      <c r="R98" s="73"/>
    </row>
    <row r="99" spans="2:18" s="54" customFormat="1" ht="25.5" customHeight="1">
      <c r="B99" s="67"/>
      <c r="C99" s="68"/>
      <c r="D99" s="68" t="s">
        <v>84</v>
      </c>
      <c r="E99" s="68"/>
      <c r="F99" s="68"/>
      <c r="G99" s="68"/>
      <c r="H99" s="68"/>
      <c r="I99" s="68"/>
      <c r="J99" s="68"/>
      <c r="K99" s="68"/>
      <c r="L99" s="68"/>
      <c r="M99" s="68"/>
      <c r="N99" s="210">
        <f>ROUNDUP($N$178,2)</f>
        <v>0</v>
      </c>
      <c r="O99" s="211"/>
      <c r="P99" s="211"/>
      <c r="Q99" s="211"/>
      <c r="R99" s="69"/>
    </row>
    <row r="100" spans="2:18" s="70" customFormat="1" ht="21" customHeight="1">
      <c r="B100" s="71"/>
      <c r="C100" s="72"/>
      <c r="D100" s="72" t="s">
        <v>85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208">
        <f>ROUNDUP($N$179,2)</f>
        <v>0</v>
      </c>
      <c r="O100" s="209"/>
      <c r="P100" s="209"/>
      <c r="Q100" s="209"/>
      <c r="R100" s="73"/>
    </row>
    <row r="101" spans="2:18" s="7" customFormat="1" ht="22.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3" t="s">
        <v>86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157">
        <v>0</v>
      </c>
      <c r="O102" s="159"/>
      <c r="P102" s="159"/>
      <c r="Q102" s="159"/>
      <c r="R102" s="21"/>
    </row>
    <row r="103" spans="2:18" s="7" customFormat="1" ht="18.75" customHeight="1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1"/>
    </row>
    <row r="104" spans="2:18" s="7" customFormat="1" ht="30" customHeight="1">
      <c r="B104" s="19"/>
      <c r="C104" s="59" t="s">
        <v>64</v>
      </c>
      <c r="D104" s="29"/>
      <c r="E104" s="29"/>
      <c r="F104" s="29"/>
      <c r="G104" s="29"/>
      <c r="H104" s="29"/>
      <c r="I104" s="29"/>
      <c r="J104" s="29"/>
      <c r="K104" s="29"/>
      <c r="L104" s="160">
        <f>ROUNDUP(SUM($N$91+$N$102),2)</f>
        <v>0</v>
      </c>
      <c r="M104" s="161"/>
      <c r="N104" s="161"/>
      <c r="O104" s="161"/>
      <c r="P104" s="161"/>
      <c r="Q104" s="161"/>
      <c r="R104" s="21"/>
    </row>
    <row r="105" spans="2:18" s="7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spans="2:18" s="7" customFormat="1" ht="37.5" customHeight="1">
      <c r="B110" s="19"/>
      <c r="C110" s="179" t="s">
        <v>87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21"/>
    </row>
    <row r="111" spans="2:18" s="7" customFormat="1" ht="7.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1"/>
    </row>
    <row r="112" spans="2:18" s="7" customFormat="1" ht="15" customHeight="1">
      <c r="B112" s="19"/>
      <c r="C112" s="15" t="s">
        <v>7</v>
      </c>
      <c r="D112" s="20"/>
      <c r="E112" s="20"/>
      <c r="F112" s="203" t="str">
        <f>$F$6</f>
        <v>410/169/2007 - Podzemní stěna 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20"/>
      <c r="R112" s="21"/>
    </row>
    <row r="113" spans="2:18" s="7" customFormat="1" ht="15" customHeight="1">
      <c r="B113" s="19"/>
      <c r="C113" s="14" t="s">
        <v>68</v>
      </c>
      <c r="D113" s="20"/>
      <c r="E113" s="20"/>
      <c r="F113" s="168" t="str">
        <f>$F$7</f>
        <v>410/169/2007a - Podzemní těsnící stěna etapa 1B</v>
      </c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8.75" customHeight="1">
      <c r="B115" s="19"/>
      <c r="C115" s="15" t="s">
        <v>10</v>
      </c>
      <c r="D115" s="20"/>
      <c r="E115" s="20"/>
      <c r="F115" s="16" t="str">
        <f>$F$9</f>
        <v>Neratovice</v>
      </c>
      <c r="G115" s="20"/>
      <c r="H115" s="20"/>
      <c r="I115" s="20"/>
      <c r="J115" s="20"/>
      <c r="K115" s="15" t="s">
        <v>12</v>
      </c>
      <c r="L115" s="20"/>
      <c r="M115" s="204">
        <f>IF($O$9="","",$O$9)</f>
        <v>42520</v>
      </c>
      <c r="N115" s="159"/>
      <c r="O115" s="159"/>
      <c r="P115" s="159"/>
      <c r="Q115" s="20"/>
      <c r="R115" s="21"/>
    </row>
    <row r="116" spans="2:18" s="7" customFormat="1" ht="7.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1"/>
    </row>
    <row r="117" spans="2:18" s="7" customFormat="1" ht="15.75" customHeight="1">
      <c r="B117" s="19"/>
      <c r="C117" s="15" t="s">
        <v>14</v>
      </c>
      <c r="D117" s="20"/>
      <c r="E117" s="20"/>
      <c r="F117" s="16" t="str">
        <f>$E$12</f>
        <v>MF ČR Letenská 15, 118 10  Praha 1</v>
      </c>
      <c r="G117" s="20"/>
      <c r="H117" s="20"/>
      <c r="I117" s="20"/>
      <c r="J117" s="20"/>
      <c r="K117" s="15" t="s">
        <v>20</v>
      </c>
      <c r="L117" s="20"/>
      <c r="M117" s="169">
        <f>$E$18</f>
        <v>0</v>
      </c>
      <c r="N117" s="159"/>
      <c r="O117" s="159"/>
      <c r="P117" s="159"/>
      <c r="Q117" s="159"/>
      <c r="R117" s="21"/>
    </row>
    <row r="118" spans="2:18" s="7" customFormat="1" ht="15" customHeight="1">
      <c r="B118" s="19"/>
      <c r="C118" s="15" t="s">
        <v>18</v>
      </c>
      <c r="D118" s="20"/>
      <c r="E118" s="20"/>
      <c r="F118" s="16" t="str">
        <f>IF($E$15="","",$E$15)</f>
        <v>výběr</v>
      </c>
      <c r="G118" s="20"/>
      <c r="H118" s="20"/>
      <c r="I118" s="20"/>
      <c r="J118" s="20"/>
      <c r="K118" s="15" t="s">
        <v>22</v>
      </c>
      <c r="L118" s="20"/>
      <c r="M118" s="169" t="str">
        <f>$E$21</f>
        <v> </v>
      </c>
      <c r="N118" s="159"/>
      <c r="O118" s="159"/>
      <c r="P118" s="159"/>
      <c r="Q118" s="159"/>
      <c r="R118" s="21"/>
    </row>
    <row r="119" spans="2:18" s="7" customFormat="1" ht="11.2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74" customFormat="1" ht="30" customHeight="1">
      <c r="B120" s="75"/>
      <c r="C120" s="76" t="s">
        <v>88</v>
      </c>
      <c r="D120" s="77" t="s">
        <v>89</v>
      </c>
      <c r="E120" s="77" t="s">
        <v>44</v>
      </c>
      <c r="F120" s="205" t="s">
        <v>90</v>
      </c>
      <c r="G120" s="206"/>
      <c r="H120" s="206"/>
      <c r="I120" s="206"/>
      <c r="J120" s="77" t="s">
        <v>91</v>
      </c>
      <c r="K120" s="77" t="s">
        <v>92</v>
      </c>
      <c r="L120" s="205" t="s">
        <v>93</v>
      </c>
      <c r="M120" s="206"/>
      <c r="N120" s="205" t="s">
        <v>94</v>
      </c>
      <c r="O120" s="206"/>
      <c r="P120" s="206"/>
      <c r="Q120" s="207"/>
      <c r="R120" s="78"/>
    </row>
    <row r="121" spans="2:41" s="7" customFormat="1" ht="30" customHeight="1">
      <c r="B121" s="19"/>
      <c r="C121" s="53" t="s">
        <v>70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96">
        <f>$AO$121</f>
        <v>0</v>
      </c>
      <c r="O121" s="159"/>
      <c r="P121" s="159"/>
      <c r="Q121" s="159"/>
      <c r="R121" s="21"/>
      <c r="X121" s="7" t="s">
        <v>49</v>
      </c>
      <c r="Y121" s="7" t="s">
        <v>76</v>
      </c>
      <c r="AO121" s="79">
        <f>$AO$122+$AO$178</f>
        <v>0</v>
      </c>
    </row>
    <row r="122" spans="2:41" s="80" customFormat="1" ht="37.5" customHeight="1">
      <c r="B122" s="81"/>
      <c r="C122" s="82"/>
      <c r="D122" s="83" t="s">
        <v>77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192">
        <f>$AO$122</f>
        <v>0</v>
      </c>
      <c r="O122" s="187"/>
      <c r="P122" s="187"/>
      <c r="Q122" s="187"/>
      <c r="R122" s="84"/>
      <c r="V122" s="85" t="s">
        <v>9</v>
      </c>
      <c r="X122" s="85" t="s">
        <v>49</v>
      </c>
      <c r="Y122" s="85" t="s">
        <v>50</v>
      </c>
      <c r="AC122" s="85" t="s">
        <v>95</v>
      </c>
      <c r="AO122" s="86">
        <f>$AO$123+$AO$141+$AO$159+$AO$167+$AO$169</f>
        <v>0</v>
      </c>
    </row>
    <row r="123" spans="2:41" s="80" customFormat="1" ht="21" customHeight="1">
      <c r="B123" s="81"/>
      <c r="C123" s="82"/>
      <c r="D123" s="87" t="s">
        <v>78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186">
        <f>$AO$123</f>
        <v>0</v>
      </c>
      <c r="O123" s="187"/>
      <c r="P123" s="187"/>
      <c r="Q123" s="187"/>
      <c r="R123" s="84"/>
      <c r="V123" s="85" t="s">
        <v>9</v>
      </c>
      <c r="X123" s="85" t="s">
        <v>49</v>
      </c>
      <c r="Y123" s="85" t="s">
        <v>9</v>
      </c>
      <c r="AC123" s="85" t="s">
        <v>95</v>
      </c>
      <c r="AO123" s="86">
        <f>SUM($AO$124:$AO$140)</f>
        <v>0</v>
      </c>
    </row>
    <row r="124" spans="2:42" s="7" customFormat="1" ht="27" customHeight="1">
      <c r="B124" s="19"/>
      <c r="C124" s="88" t="s">
        <v>9</v>
      </c>
      <c r="D124" s="88" t="s">
        <v>96</v>
      </c>
      <c r="E124" s="89" t="s">
        <v>97</v>
      </c>
      <c r="F124" s="195" t="s">
        <v>98</v>
      </c>
      <c r="G124" s="191"/>
      <c r="H124" s="191"/>
      <c r="I124" s="191"/>
      <c r="J124" s="90" t="s">
        <v>99</v>
      </c>
      <c r="K124" s="91">
        <v>165</v>
      </c>
      <c r="L124" s="188">
        <v>0</v>
      </c>
      <c r="M124" s="189"/>
      <c r="N124" s="190">
        <f>ROUND($L$124*$K$124,2)</f>
        <v>0</v>
      </c>
      <c r="O124" s="191"/>
      <c r="P124" s="191"/>
      <c r="Q124" s="191"/>
      <c r="R124" s="21"/>
      <c r="V124" s="7" t="s">
        <v>100</v>
      </c>
      <c r="X124" s="7" t="s">
        <v>96</v>
      </c>
      <c r="Y124" s="7" t="s">
        <v>66</v>
      </c>
      <c r="AC124" s="7" t="s">
        <v>95</v>
      </c>
      <c r="AI124" s="92" t="e">
        <f>IF(#REF!="základní",$N$124,0)</f>
        <v>#REF!</v>
      </c>
      <c r="AJ124" s="92" t="e">
        <f>IF(#REF!="snížená",$N$124,0)</f>
        <v>#REF!</v>
      </c>
      <c r="AK124" s="92" t="e">
        <f>IF(#REF!="zákl. přenesená",$N$124,0)</f>
        <v>#REF!</v>
      </c>
      <c r="AL124" s="92" t="e">
        <f>IF(#REF!="sníž. přenesená",$N$124,0)</f>
        <v>#REF!</v>
      </c>
      <c r="AM124" s="92" t="e">
        <f>IF(#REF!="nulová",$N$124,0)</f>
        <v>#REF!</v>
      </c>
      <c r="AN124" s="7" t="s">
        <v>9</v>
      </c>
      <c r="AO124" s="92">
        <f>ROUND($L$124*$K$124,2)</f>
        <v>0</v>
      </c>
      <c r="AP124" s="7" t="s">
        <v>100</v>
      </c>
    </row>
    <row r="125" spans="2:42" s="7" customFormat="1" ht="27" customHeight="1">
      <c r="B125" s="19"/>
      <c r="C125" s="88" t="s">
        <v>66</v>
      </c>
      <c r="D125" s="88" t="s">
        <v>96</v>
      </c>
      <c r="E125" s="89" t="s">
        <v>101</v>
      </c>
      <c r="F125" s="195" t="s">
        <v>102</v>
      </c>
      <c r="G125" s="191"/>
      <c r="H125" s="191"/>
      <c r="I125" s="191"/>
      <c r="J125" s="90" t="s">
        <v>99</v>
      </c>
      <c r="K125" s="91">
        <v>1714.5</v>
      </c>
      <c r="L125" s="188">
        <v>0</v>
      </c>
      <c r="M125" s="189"/>
      <c r="N125" s="190">
        <f>ROUND($L$125*$K$125,2)</f>
        <v>0</v>
      </c>
      <c r="O125" s="191"/>
      <c r="P125" s="191"/>
      <c r="Q125" s="191"/>
      <c r="R125" s="21"/>
      <c r="V125" s="7" t="s">
        <v>100</v>
      </c>
      <c r="X125" s="7" t="s">
        <v>96</v>
      </c>
      <c r="Y125" s="7" t="s">
        <v>66</v>
      </c>
      <c r="AC125" s="7" t="s">
        <v>95</v>
      </c>
      <c r="AI125" s="92" t="e">
        <f>IF(#REF!="základní",$N$125,0)</f>
        <v>#REF!</v>
      </c>
      <c r="AJ125" s="92" t="e">
        <f>IF(#REF!="snížená",$N$125,0)</f>
        <v>#REF!</v>
      </c>
      <c r="AK125" s="92" t="e">
        <f>IF(#REF!="zákl. přenesená",$N$125,0)</f>
        <v>#REF!</v>
      </c>
      <c r="AL125" s="92" t="e">
        <f>IF(#REF!="sníž. přenesená",$N$125,0)</f>
        <v>#REF!</v>
      </c>
      <c r="AM125" s="92" t="e">
        <f>IF(#REF!="nulová",$N$125,0)</f>
        <v>#REF!</v>
      </c>
      <c r="AN125" s="7" t="s">
        <v>9</v>
      </c>
      <c r="AO125" s="92">
        <f>ROUND($L$125*$K$125,2)</f>
        <v>0</v>
      </c>
      <c r="AP125" s="7" t="s">
        <v>100</v>
      </c>
    </row>
    <row r="126" spans="2:42" s="7" customFormat="1" ht="27" customHeight="1">
      <c r="B126" s="19"/>
      <c r="C126" s="88" t="s">
        <v>103</v>
      </c>
      <c r="D126" s="88" t="s">
        <v>96</v>
      </c>
      <c r="E126" s="89" t="s">
        <v>104</v>
      </c>
      <c r="F126" s="195" t="s">
        <v>105</v>
      </c>
      <c r="G126" s="191"/>
      <c r="H126" s="191"/>
      <c r="I126" s="191"/>
      <c r="J126" s="90" t="s">
        <v>99</v>
      </c>
      <c r="K126" s="91">
        <v>864</v>
      </c>
      <c r="L126" s="188">
        <v>0</v>
      </c>
      <c r="M126" s="189"/>
      <c r="N126" s="190">
        <f>ROUND($L$126*$K$126,2)</f>
        <v>0</v>
      </c>
      <c r="O126" s="191"/>
      <c r="P126" s="191"/>
      <c r="Q126" s="191"/>
      <c r="R126" s="21"/>
      <c r="V126" s="7" t="s">
        <v>100</v>
      </c>
      <c r="X126" s="7" t="s">
        <v>96</v>
      </c>
      <c r="Y126" s="7" t="s">
        <v>66</v>
      </c>
      <c r="AC126" s="7" t="s">
        <v>95</v>
      </c>
      <c r="AI126" s="92" t="e">
        <f>IF(#REF!="základní",$N$126,0)</f>
        <v>#REF!</v>
      </c>
      <c r="AJ126" s="92" t="e">
        <f>IF(#REF!="snížená",$N$126,0)</f>
        <v>#REF!</v>
      </c>
      <c r="AK126" s="92" t="e">
        <f>IF(#REF!="zákl. přenesená",$N$126,0)</f>
        <v>#REF!</v>
      </c>
      <c r="AL126" s="92" t="e">
        <f>IF(#REF!="sníž. přenesená",$N$126,0)</f>
        <v>#REF!</v>
      </c>
      <c r="AM126" s="92" t="e">
        <f>IF(#REF!="nulová",$N$126,0)</f>
        <v>#REF!</v>
      </c>
      <c r="AN126" s="7" t="s">
        <v>9</v>
      </c>
      <c r="AO126" s="92">
        <f>ROUND($L$126*$K$126,2)</f>
        <v>0</v>
      </c>
      <c r="AP126" s="7" t="s">
        <v>100</v>
      </c>
    </row>
    <row r="127" spans="2:42" s="7" customFormat="1" ht="27" customHeight="1">
      <c r="B127" s="19"/>
      <c r="C127" s="88" t="s">
        <v>100</v>
      </c>
      <c r="D127" s="88" t="s">
        <v>96</v>
      </c>
      <c r="E127" s="89" t="s">
        <v>106</v>
      </c>
      <c r="F127" s="195" t="s">
        <v>107</v>
      </c>
      <c r="G127" s="191"/>
      <c r="H127" s="191"/>
      <c r="I127" s="191"/>
      <c r="J127" s="90" t="s">
        <v>99</v>
      </c>
      <c r="K127" s="91">
        <v>139.5</v>
      </c>
      <c r="L127" s="188">
        <v>0</v>
      </c>
      <c r="M127" s="189"/>
      <c r="N127" s="190">
        <f>ROUND($L$127*$K$127,2)</f>
        <v>0</v>
      </c>
      <c r="O127" s="191"/>
      <c r="P127" s="191"/>
      <c r="Q127" s="191"/>
      <c r="R127" s="21"/>
      <c r="V127" s="7" t="s">
        <v>100</v>
      </c>
      <c r="X127" s="7" t="s">
        <v>96</v>
      </c>
      <c r="Y127" s="7" t="s">
        <v>66</v>
      </c>
      <c r="AC127" s="7" t="s">
        <v>95</v>
      </c>
      <c r="AI127" s="92" t="e">
        <f>IF(#REF!="základní",$N$127,0)</f>
        <v>#REF!</v>
      </c>
      <c r="AJ127" s="92" t="e">
        <f>IF(#REF!="snížená",$N$127,0)</f>
        <v>#REF!</v>
      </c>
      <c r="AK127" s="92" t="e">
        <f>IF(#REF!="zákl. přenesená",$N$127,0)</f>
        <v>#REF!</v>
      </c>
      <c r="AL127" s="92" t="e">
        <f>IF(#REF!="sníž. přenesená",$N$127,0)</f>
        <v>#REF!</v>
      </c>
      <c r="AM127" s="92" t="e">
        <f>IF(#REF!="nulová",$N$127,0)</f>
        <v>#REF!</v>
      </c>
      <c r="AN127" s="7" t="s">
        <v>9</v>
      </c>
      <c r="AO127" s="92">
        <f>ROUND($L$127*$K$127,2)</f>
        <v>0</v>
      </c>
      <c r="AP127" s="7" t="s">
        <v>100</v>
      </c>
    </row>
    <row r="128" spans="2:42" s="7" customFormat="1" ht="27" customHeight="1">
      <c r="B128" s="19"/>
      <c r="C128" s="88" t="s">
        <v>108</v>
      </c>
      <c r="D128" s="88" t="s">
        <v>96</v>
      </c>
      <c r="E128" s="89" t="s">
        <v>109</v>
      </c>
      <c r="F128" s="195" t="s">
        <v>110</v>
      </c>
      <c r="G128" s="191"/>
      <c r="H128" s="191"/>
      <c r="I128" s="191"/>
      <c r="J128" s="90" t="s">
        <v>99</v>
      </c>
      <c r="K128" s="91">
        <v>1003.5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V128" s="7" t="s">
        <v>100</v>
      </c>
      <c r="X128" s="7" t="s">
        <v>96</v>
      </c>
      <c r="Y128" s="7" t="s">
        <v>66</v>
      </c>
      <c r="AC128" s="7" t="s">
        <v>95</v>
      </c>
      <c r="AI128" s="92" t="e">
        <f>IF(#REF!="základní",$N$128,0)</f>
        <v>#REF!</v>
      </c>
      <c r="AJ128" s="92" t="e">
        <f>IF(#REF!="snížená",$N$128,0)</f>
        <v>#REF!</v>
      </c>
      <c r="AK128" s="92" t="e">
        <f>IF(#REF!="zákl. přenesená",$N$128,0)</f>
        <v>#REF!</v>
      </c>
      <c r="AL128" s="92" t="e">
        <f>IF(#REF!="sníž. přenesená",$N$128,0)</f>
        <v>#REF!</v>
      </c>
      <c r="AM128" s="92" t="e">
        <f>IF(#REF!="nulová",$N$128,0)</f>
        <v>#REF!</v>
      </c>
      <c r="AN128" s="7" t="s">
        <v>9</v>
      </c>
      <c r="AO128" s="92">
        <f>ROUND($L$128*$K$128,2)</f>
        <v>0</v>
      </c>
      <c r="AP128" s="7" t="s">
        <v>100</v>
      </c>
    </row>
    <row r="129" spans="2:42" s="7" customFormat="1" ht="27" customHeight="1">
      <c r="B129" s="19"/>
      <c r="C129" s="88" t="s">
        <v>111</v>
      </c>
      <c r="D129" s="88" t="s">
        <v>96</v>
      </c>
      <c r="E129" s="89" t="s">
        <v>116</v>
      </c>
      <c r="F129" s="195" t="s">
        <v>117</v>
      </c>
      <c r="G129" s="191"/>
      <c r="H129" s="191"/>
      <c r="I129" s="191"/>
      <c r="J129" s="90" t="s">
        <v>114</v>
      </c>
      <c r="K129" s="91">
        <v>16.5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V129" s="7" t="s">
        <v>100</v>
      </c>
      <c r="X129" s="7" t="s">
        <v>96</v>
      </c>
      <c r="Y129" s="7" t="s">
        <v>66</v>
      </c>
      <c r="AC129" s="7" t="s">
        <v>95</v>
      </c>
      <c r="AI129" s="92" t="e">
        <f>IF(#REF!="základní",$N$129,0)</f>
        <v>#REF!</v>
      </c>
      <c r="AJ129" s="92" t="e">
        <f>IF(#REF!="snížená",$N$129,0)</f>
        <v>#REF!</v>
      </c>
      <c r="AK129" s="92" t="e">
        <f>IF(#REF!="zákl. přenesená",$N$129,0)</f>
        <v>#REF!</v>
      </c>
      <c r="AL129" s="92" t="e">
        <f>IF(#REF!="sníž. přenesená",$N$129,0)</f>
        <v>#REF!</v>
      </c>
      <c r="AM129" s="92" t="e">
        <f>IF(#REF!="nulová",$N$129,0)</f>
        <v>#REF!</v>
      </c>
      <c r="AN129" s="7" t="s">
        <v>9</v>
      </c>
      <c r="AO129" s="92">
        <f>ROUND($L$129*$K$129,2)</f>
        <v>0</v>
      </c>
      <c r="AP129" s="7" t="s">
        <v>100</v>
      </c>
    </row>
    <row r="130" spans="2:42" s="7" customFormat="1" ht="27" customHeight="1">
      <c r="B130" s="19"/>
      <c r="C130" s="88" t="s">
        <v>115</v>
      </c>
      <c r="D130" s="88" t="s">
        <v>96</v>
      </c>
      <c r="E130" s="89" t="s">
        <v>122</v>
      </c>
      <c r="F130" s="195" t="s">
        <v>123</v>
      </c>
      <c r="G130" s="191"/>
      <c r="H130" s="191"/>
      <c r="I130" s="191"/>
      <c r="J130" s="90" t="s">
        <v>114</v>
      </c>
      <c r="K130" s="91">
        <v>4590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V130" s="7" t="s">
        <v>100</v>
      </c>
      <c r="X130" s="7" t="s">
        <v>96</v>
      </c>
      <c r="Y130" s="7" t="s">
        <v>66</v>
      </c>
      <c r="AC130" s="7" t="s">
        <v>95</v>
      </c>
      <c r="AI130" s="92" t="e">
        <f>IF(#REF!="základní",$N$130,0)</f>
        <v>#REF!</v>
      </c>
      <c r="AJ130" s="92" t="e">
        <f>IF(#REF!="snížená",$N$130,0)</f>
        <v>#REF!</v>
      </c>
      <c r="AK130" s="92" t="e">
        <f>IF(#REF!="zákl. přenesená",$N$130,0)</f>
        <v>#REF!</v>
      </c>
      <c r="AL130" s="92" t="e">
        <f>IF(#REF!="sníž. přenesená",$N$130,0)</f>
        <v>#REF!</v>
      </c>
      <c r="AM130" s="92" t="e">
        <f>IF(#REF!="nulová",$N$130,0)</f>
        <v>#REF!</v>
      </c>
      <c r="AN130" s="7" t="s">
        <v>9</v>
      </c>
      <c r="AO130" s="92">
        <f>ROUND($L$130*$K$130,2)</f>
        <v>0</v>
      </c>
      <c r="AP130" s="7" t="s">
        <v>100</v>
      </c>
    </row>
    <row r="131" spans="2:42" s="7" customFormat="1" ht="15.75" customHeight="1">
      <c r="B131" s="19"/>
      <c r="C131" s="88" t="s">
        <v>118</v>
      </c>
      <c r="D131" s="88" t="s">
        <v>96</v>
      </c>
      <c r="E131" s="89" t="s">
        <v>124</v>
      </c>
      <c r="F131" s="195" t="s">
        <v>125</v>
      </c>
      <c r="G131" s="191"/>
      <c r="H131" s="191"/>
      <c r="I131" s="191"/>
      <c r="J131" s="90" t="s">
        <v>126</v>
      </c>
      <c r="K131" s="91">
        <v>5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V131" s="7" t="s">
        <v>100</v>
      </c>
      <c r="X131" s="7" t="s">
        <v>96</v>
      </c>
      <c r="Y131" s="7" t="s">
        <v>66</v>
      </c>
      <c r="AC131" s="7" t="s">
        <v>95</v>
      </c>
      <c r="AI131" s="92" t="e">
        <f>IF(#REF!="základní",$N$131,0)</f>
        <v>#REF!</v>
      </c>
      <c r="AJ131" s="92" t="e">
        <f>IF(#REF!="snížená",$N$131,0)</f>
        <v>#REF!</v>
      </c>
      <c r="AK131" s="92" t="e">
        <f>IF(#REF!="zákl. přenesená",$N$131,0)</f>
        <v>#REF!</v>
      </c>
      <c r="AL131" s="92" t="e">
        <f>IF(#REF!="sníž. přenesená",$N$131,0)</f>
        <v>#REF!</v>
      </c>
      <c r="AM131" s="92" t="e">
        <f>IF(#REF!="nulová",$N$131,0)</f>
        <v>#REF!</v>
      </c>
      <c r="AN131" s="7" t="s">
        <v>9</v>
      </c>
      <c r="AO131" s="92">
        <f>ROUND($L$131*$K$131,2)</f>
        <v>0</v>
      </c>
      <c r="AP131" s="7" t="s">
        <v>100</v>
      </c>
    </row>
    <row r="132" spans="2:42" s="7" customFormat="1" ht="27" customHeight="1">
      <c r="B132" s="19"/>
      <c r="C132" s="88" t="s">
        <v>121</v>
      </c>
      <c r="D132" s="88" t="s">
        <v>96</v>
      </c>
      <c r="E132" s="89" t="s">
        <v>128</v>
      </c>
      <c r="F132" s="195" t="s">
        <v>129</v>
      </c>
      <c r="G132" s="191"/>
      <c r="H132" s="191"/>
      <c r="I132" s="191"/>
      <c r="J132" s="90" t="s">
        <v>114</v>
      </c>
      <c r="K132" s="91">
        <v>4606.5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V132" s="7" t="s">
        <v>100</v>
      </c>
      <c r="X132" s="7" t="s">
        <v>96</v>
      </c>
      <c r="Y132" s="7" t="s">
        <v>66</v>
      </c>
      <c r="AC132" s="7" t="s">
        <v>95</v>
      </c>
      <c r="AI132" s="92" t="e">
        <f>IF(#REF!="základní",$N$132,0)</f>
        <v>#REF!</v>
      </c>
      <c r="AJ132" s="92" t="e">
        <f>IF(#REF!="snížená",$N$132,0)</f>
        <v>#REF!</v>
      </c>
      <c r="AK132" s="92" t="e">
        <f>IF(#REF!="zákl. přenesená",$N$132,0)</f>
        <v>#REF!</v>
      </c>
      <c r="AL132" s="92" t="e">
        <f>IF(#REF!="sníž. přenesená",$N$132,0)</f>
        <v>#REF!</v>
      </c>
      <c r="AM132" s="92" t="e">
        <f>IF(#REF!="nulová",$N$132,0)</f>
        <v>#REF!</v>
      </c>
      <c r="AN132" s="7" t="s">
        <v>9</v>
      </c>
      <c r="AO132" s="92">
        <f>ROUND($L$132*$K$132,2)</f>
        <v>0</v>
      </c>
      <c r="AP132" s="7" t="s">
        <v>100</v>
      </c>
    </row>
    <row r="133" spans="2:42" s="7" customFormat="1" ht="27" customHeight="1">
      <c r="B133" s="19"/>
      <c r="C133" s="88" t="s">
        <v>13</v>
      </c>
      <c r="D133" s="88" t="s">
        <v>96</v>
      </c>
      <c r="E133" s="89" t="s">
        <v>131</v>
      </c>
      <c r="F133" s="195" t="s">
        <v>132</v>
      </c>
      <c r="G133" s="191"/>
      <c r="H133" s="191"/>
      <c r="I133" s="191"/>
      <c r="J133" s="90" t="s">
        <v>114</v>
      </c>
      <c r="K133" s="91">
        <v>286.501</v>
      </c>
      <c r="L133" s="188">
        <v>0</v>
      </c>
      <c r="M133" s="189"/>
      <c r="N133" s="190">
        <f>ROUND($L$133*$K$133,2)</f>
        <v>0</v>
      </c>
      <c r="O133" s="191"/>
      <c r="P133" s="191"/>
      <c r="Q133" s="191"/>
      <c r="R133" s="21"/>
      <c r="V133" s="7" t="s">
        <v>100</v>
      </c>
      <c r="X133" s="7" t="s">
        <v>96</v>
      </c>
      <c r="Y133" s="7" t="s">
        <v>66</v>
      </c>
      <c r="AC133" s="7" t="s">
        <v>95</v>
      </c>
      <c r="AI133" s="92" t="e">
        <f>IF(#REF!="základní",$N$133,0)</f>
        <v>#REF!</v>
      </c>
      <c r="AJ133" s="92" t="e">
        <f>IF(#REF!="snížená",$N$133,0)</f>
        <v>#REF!</v>
      </c>
      <c r="AK133" s="92" t="e">
        <f>IF(#REF!="zákl. přenesená",$N$133,0)</f>
        <v>#REF!</v>
      </c>
      <c r="AL133" s="92" t="e">
        <f>IF(#REF!="sníž. přenesená",$N$133,0)</f>
        <v>#REF!</v>
      </c>
      <c r="AM133" s="92" t="e">
        <f>IF(#REF!="nulová",$N$133,0)</f>
        <v>#REF!</v>
      </c>
      <c r="AN133" s="7" t="s">
        <v>9</v>
      </c>
      <c r="AO133" s="92">
        <f>ROUND($L$133*$K$133,2)</f>
        <v>0</v>
      </c>
      <c r="AP133" s="7" t="s">
        <v>100</v>
      </c>
    </row>
    <row r="134" spans="2:42" s="7" customFormat="1" ht="15.75" customHeight="1">
      <c r="B134" s="19"/>
      <c r="C134" s="88" t="s">
        <v>127</v>
      </c>
      <c r="D134" s="88" t="s">
        <v>96</v>
      </c>
      <c r="E134" s="89" t="s">
        <v>134</v>
      </c>
      <c r="F134" s="195" t="s">
        <v>135</v>
      </c>
      <c r="G134" s="191"/>
      <c r="H134" s="191"/>
      <c r="I134" s="191"/>
      <c r="J134" s="90" t="s">
        <v>114</v>
      </c>
      <c r="K134" s="91">
        <v>16.5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V134" s="7" t="s">
        <v>100</v>
      </c>
      <c r="X134" s="7" t="s">
        <v>96</v>
      </c>
      <c r="Y134" s="7" t="s">
        <v>66</v>
      </c>
      <c r="AC134" s="7" t="s">
        <v>95</v>
      </c>
      <c r="AI134" s="92" t="e">
        <f>IF(#REF!="základní",$N$134,0)</f>
        <v>#REF!</v>
      </c>
      <c r="AJ134" s="92" t="e">
        <f>IF(#REF!="snížená",$N$134,0)</f>
        <v>#REF!</v>
      </c>
      <c r="AK134" s="92" t="e">
        <f>IF(#REF!="zákl. přenesená",$N$134,0)</f>
        <v>#REF!</v>
      </c>
      <c r="AL134" s="92" t="e">
        <f>IF(#REF!="sníž. přenesená",$N$134,0)</f>
        <v>#REF!</v>
      </c>
      <c r="AM134" s="92" t="e">
        <f>IF(#REF!="nulová",$N$134,0)</f>
        <v>#REF!</v>
      </c>
      <c r="AN134" s="7" t="s">
        <v>9</v>
      </c>
      <c r="AO134" s="92">
        <f>ROUND($L$134*$K$134,2)</f>
        <v>0</v>
      </c>
      <c r="AP134" s="7" t="s">
        <v>100</v>
      </c>
    </row>
    <row r="135" spans="2:42" s="7" customFormat="1" ht="15.75" customHeight="1">
      <c r="B135" s="19"/>
      <c r="C135" s="88" t="s">
        <v>130</v>
      </c>
      <c r="D135" s="88" t="s">
        <v>96</v>
      </c>
      <c r="E135" s="89" t="s">
        <v>137</v>
      </c>
      <c r="F135" s="195" t="s">
        <v>138</v>
      </c>
      <c r="G135" s="191"/>
      <c r="H135" s="191"/>
      <c r="I135" s="191"/>
      <c r="J135" s="90" t="s">
        <v>114</v>
      </c>
      <c r="K135" s="91">
        <v>16.5</v>
      </c>
      <c r="L135" s="188">
        <v>0</v>
      </c>
      <c r="M135" s="189"/>
      <c r="N135" s="190">
        <f>ROUND($L$135*$K$135,2)</f>
        <v>0</v>
      </c>
      <c r="O135" s="191"/>
      <c r="P135" s="191"/>
      <c r="Q135" s="191"/>
      <c r="R135" s="21"/>
      <c r="V135" s="7" t="s">
        <v>100</v>
      </c>
      <c r="X135" s="7" t="s">
        <v>96</v>
      </c>
      <c r="Y135" s="7" t="s">
        <v>66</v>
      </c>
      <c r="AC135" s="7" t="s">
        <v>95</v>
      </c>
      <c r="AI135" s="92" t="e">
        <f>IF(#REF!="základní",$N$135,0)</f>
        <v>#REF!</v>
      </c>
      <c r="AJ135" s="92" t="e">
        <f>IF(#REF!="snížená",$N$135,0)</f>
        <v>#REF!</v>
      </c>
      <c r="AK135" s="92" t="e">
        <f>IF(#REF!="zákl. přenesená",$N$135,0)</f>
        <v>#REF!</v>
      </c>
      <c r="AL135" s="92" t="e">
        <f>IF(#REF!="sníž. přenesená",$N$135,0)</f>
        <v>#REF!</v>
      </c>
      <c r="AM135" s="92" t="e">
        <f>IF(#REF!="nulová",$N$135,0)</f>
        <v>#REF!</v>
      </c>
      <c r="AN135" s="7" t="s">
        <v>9</v>
      </c>
      <c r="AO135" s="92">
        <f>ROUND($L$135*$K$135,2)</f>
        <v>0</v>
      </c>
      <c r="AP135" s="7" t="s">
        <v>100</v>
      </c>
    </row>
    <row r="136" spans="2:42" s="7" customFormat="1" ht="27" customHeight="1">
      <c r="B136" s="19"/>
      <c r="C136" s="88" t="s">
        <v>133</v>
      </c>
      <c r="D136" s="88" t="s">
        <v>96</v>
      </c>
      <c r="E136" s="89" t="s">
        <v>139</v>
      </c>
      <c r="F136" s="195" t="s">
        <v>140</v>
      </c>
      <c r="G136" s="191"/>
      <c r="H136" s="191"/>
      <c r="I136" s="191"/>
      <c r="J136" s="90" t="s">
        <v>99</v>
      </c>
      <c r="K136" s="91">
        <v>165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V136" s="7" t="s">
        <v>100</v>
      </c>
      <c r="X136" s="7" t="s">
        <v>96</v>
      </c>
      <c r="Y136" s="7" t="s">
        <v>66</v>
      </c>
      <c r="AC136" s="7" t="s">
        <v>95</v>
      </c>
      <c r="AI136" s="92" t="e">
        <f>IF(#REF!="základní",$N$136,0)</f>
        <v>#REF!</v>
      </c>
      <c r="AJ136" s="92" t="e">
        <f>IF(#REF!="snížená",$N$136,0)</f>
        <v>#REF!</v>
      </c>
      <c r="AK136" s="92" t="e">
        <f>IF(#REF!="zákl. přenesená",$N$136,0)</f>
        <v>#REF!</v>
      </c>
      <c r="AL136" s="92" t="e">
        <f>IF(#REF!="sníž. přenesená",$N$136,0)</f>
        <v>#REF!</v>
      </c>
      <c r="AM136" s="92" t="e">
        <f>IF(#REF!="nulová",$N$136,0)</f>
        <v>#REF!</v>
      </c>
      <c r="AN136" s="7" t="s">
        <v>9</v>
      </c>
      <c r="AO136" s="92">
        <f>ROUND($L$136*$K$136,2)</f>
        <v>0</v>
      </c>
      <c r="AP136" s="7" t="s">
        <v>100</v>
      </c>
    </row>
    <row r="137" spans="2:42" s="7" customFormat="1" ht="27" customHeight="1">
      <c r="B137" s="19"/>
      <c r="C137" s="88" t="s">
        <v>136</v>
      </c>
      <c r="D137" s="88" t="s">
        <v>96</v>
      </c>
      <c r="E137" s="89" t="s">
        <v>142</v>
      </c>
      <c r="F137" s="195" t="s">
        <v>143</v>
      </c>
      <c r="G137" s="191"/>
      <c r="H137" s="191"/>
      <c r="I137" s="191"/>
      <c r="J137" s="90" t="s">
        <v>99</v>
      </c>
      <c r="K137" s="91">
        <v>165</v>
      </c>
      <c r="L137" s="188">
        <v>0</v>
      </c>
      <c r="M137" s="189"/>
      <c r="N137" s="190">
        <f>ROUND($L$137*$K$137,2)</f>
        <v>0</v>
      </c>
      <c r="O137" s="191"/>
      <c r="P137" s="191"/>
      <c r="Q137" s="191"/>
      <c r="R137" s="21"/>
      <c r="V137" s="7" t="s">
        <v>100</v>
      </c>
      <c r="X137" s="7" t="s">
        <v>96</v>
      </c>
      <c r="Y137" s="7" t="s">
        <v>66</v>
      </c>
      <c r="AC137" s="7" t="s">
        <v>95</v>
      </c>
      <c r="AI137" s="92" t="e">
        <f>IF(#REF!="základní",$N$137,0)</f>
        <v>#REF!</v>
      </c>
      <c r="AJ137" s="92" t="e">
        <f>IF(#REF!="snížená",$N$137,0)</f>
        <v>#REF!</v>
      </c>
      <c r="AK137" s="92" t="e">
        <f>IF(#REF!="zákl. přenesená",$N$137,0)</f>
        <v>#REF!</v>
      </c>
      <c r="AL137" s="92" t="e">
        <f>IF(#REF!="sníž. přenesená",$N$137,0)</f>
        <v>#REF!</v>
      </c>
      <c r="AM137" s="92" t="e">
        <f>IF(#REF!="nulová",$N$137,0)</f>
        <v>#REF!</v>
      </c>
      <c r="AN137" s="7" t="s">
        <v>9</v>
      </c>
      <c r="AO137" s="92">
        <f>ROUND($L$137*$K$137,2)</f>
        <v>0</v>
      </c>
      <c r="AP137" s="7" t="s">
        <v>100</v>
      </c>
    </row>
    <row r="138" spans="2:42" s="7" customFormat="1" ht="27" customHeight="1">
      <c r="B138" s="19"/>
      <c r="C138" s="88" t="s">
        <v>5</v>
      </c>
      <c r="D138" s="88" t="s">
        <v>96</v>
      </c>
      <c r="E138" s="89" t="s">
        <v>145</v>
      </c>
      <c r="F138" s="195" t="s">
        <v>146</v>
      </c>
      <c r="G138" s="191"/>
      <c r="H138" s="191"/>
      <c r="I138" s="191"/>
      <c r="J138" s="90" t="s">
        <v>99</v>
      </c>
      <c r="K138" s="91">
        <v>165</v>
      </c>
      <c r="L138" s="188">
        <v>0</v>
      </c>
      <c r="M138" s="189"/>
      <c r="N138" s="190">
        <f>ROUND($L$138*$K$138,2)</f>
        <v>0</v>
      </c>
      <c r="O138" s="191"/>
      <c r="P138" s="191"/>
      <c r="Q138" s="191"/>
      <c r="R138" s="21"/>
      <c r="V138" s="7" t="s">
        <v>100</v>
      </c>
      <c r="X138" s="7" t="s">
        <v>96</v>
      </c>
      <c r="Y138" s="7" t="s">
        <v>66</v>
      </c>
      <c r="AC138" s="7" t="s">
        <v>95</v>
      </c>
      <c r="AI138" s="92" t="e">
        <f>IF(#REF!="základní",$N$138,0)</f>
        <v>#REF!</v>
      </c>
      <c r="AJ138" s="92" t="e">
        <f>IF(#REF!="snížená",$N$138,0)</f>
        <v>#REF!</v>
      </c>
      <c r="AK138" s="92" t="e">
        <f>IF(#REF!="zákl. přenesená",$N$138,0)</f>
        <v>#REF!</v>
      </c>
      <c r="AL138" s="92" t="e">
        <f>IF(#REF!="sníž. přenesená",$N$138,0)</f>
        <v>#REF!</v>
      </c>
      <c r="AM138" s="92" t="e">
        <f>IF(#REF!="nulová",$N$138,0)</f>
        <v>#REF!</v>
      </c>
      <c r="AN138" s="7" t="s">
        <v>9</v>
      </c>
      <c r="AO138" s="92">
        <f>ROUND($L$138*$K$138,2)</f>
        <v>0</v>
      </c>
      <c r="AP138" s="7" t="s">
        <v>100</v>
      </c>
    </row>
    <row r="139" spans="2:42" s="7" customFormat="1" ht="15.75" customHeight="1">
      <c r="B139" s="19"/>
      <c r="C139" s="93" t="s">
        <v>141</v>
      </c>
      <c r="D139" s="93" t="s">
        <v>148</v>
      </c>
      <c r="E139" s="94" t="s">
        <v>149</v>
      </c>
      <c r="F139" s="197" t="s">
        <v>150</v>
      </c>
      <c r="G139" s="198"/>
      <c r="H139" s="198"/>
      <c r="I139" s="198"/>
      <c r="J139" s="95" t="s">
        <v>151</v>
      </c>
      <c r="K139" s="96">
        <v>0.825</v>
      </c>
      <c r="L139" s="199">
        <v>0</v>
      </c>
      <c r="M139" s="200"/>
      <c r="N139" s="201">
        <f>ROUND($L$139*$K$139,2)</f>
        <v>0</v>
      </c>
      <c r="O139" s="191"/>
      <c r="P139" s="191"/>
      <c r="Q139" s="191"/>
      <c r="R139" s="21"/>
      <c r="V139" s="7" t="s">
        <v>118</v>
      </c>
      <c r="X139" s="7" t="s">
        <v>148</v>
      </c>
      <c r="Y139" s="7" t="s">
        <v>66</v>
      </c>
      <c r="AC139" s="7" t="s">
        <v>95</v>
      </c>
      <c r="AI139" s="92" t="e">
        <f>IF(#REF!="základní",$N$139,0)</f>
        <v>#REF!</v>
      </c>
      <c r="AJ139" s="92" t="e">
        <f>IF(#REF!="snížená",$N$139,0)</f>
        <v>#REF!</v>
      </c>
      <c r="AK139" s="92" t="e">
        <f>IF(#REF!="zákl. přenesená",$N$139,0)</f>
        <v>#REF!</v>
      </c>
      <c r="AL139" s="92" t="e">
        <f>IF(#REF!="sníž. přenesená",$N$139,0)</f>
        <v>#REF!</v>
      </c>
      <c r="AM139" s="92" t="e">
        <f>IF(#REF!="nulová",$N$139,0)</f>
        <v>#REF!</v>
      </c>
      <c r="AN139" s="7" t="s">
        <v>9</v>
      </c>
      <c r="AO139" s="92">
        <f>ROUND($L$139*$K$139,2)</f>
        <v>0</v>
      </c>
      <c r="AP139" s="7" t="s">
        <v>100</v>
      </c>
    </row>
    <row r="140" spans="2:42" s="7" customFormat="1" ht="15.75" customHeight="1">
      <c r="B140" s="19"/>
      <c r="C140" s="88" t="s">
        <v>144</v>
      </c>
      <c r="D140" s="88" t="s">
        <v>96</v>
      </c>
      <c r="E140" s="89" t="s">
        <v>153</v>
      </c>
      <c r="F140" s="195" t="s">
        <v>154</v>
      </c>
      <c r="G140" s="191"/>
      <c r="H140" s="191"/>
      <c r="I140" s="191"/>
      <c r="J140" s="90" t="s">
        <v>99</v>
      </c>
      <c r="K140" s="91">
        <v>11914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V140" s="7" t="s">
        <v>100</v>
      </c>
      <c r="X140" s="7" t="s">
        <v>96</v>
      </c>
      <c r="Y140" s="7" t="s">
        <v>66</v>
      </c>
      <c r="AC140" s="7" t="s">
        <v>95</v>
      </c>
      <c r="AI140" s="92" t="e">
        <f>IF(#REF!="základní",$N$140,0)</f>
        <v>#REF!</v>
      </c>
      <c r="AJ140" s="92" t="e">
        <f>IF(#REF!="snížená",$N$140,0)</f>
        <v>#REF!</v>
      </c>
      <c r="AK140" s="92" t="e">
        <f>IF(#REF!="zákl. přenesená",$N$140,0)</f>
        <v>#REF!</v>
      </c>
      <c r="AL140" s="92" t="e">
        <f>IF(#REF!="sníž. přenesená",$N$140,0)</f>
        <v>#REF!</v>
      </c>
      <c r="AM140" s="92" t="e">
        <f>IF(#REF!="nulová",$N$140,0)</f>
        <v>#REF!</v>
      </c>
      <c r="AN140" s="7" t="s">
        <v>9</v>
      </c>
      <c r="AO140" s="92">
        <f>ROUND($L$140*$K$140,2)</f>
        <v>0</v>
      </c>
      <c r="AP140" s="7" t="s">
        <v>100</v>
      </c>
    </row>
    <row r="141" spans="2:41" s="80" customFormat="1" ht="30.75" customHeight="1">
      <c r="B141" s="81"/>
      <c r="C141" s="82"/>
      <c r="D141" s="87" t="s">
        <v>79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186">
        <f>$AO$141</f>
        <v>0</v>
      </c>
      <c r="O141" s="187"/>
      <c r="P141" s="187"/>
      <c r="Q141" s="187"/>
      <c r="R141" s="84"/>
      <c r="V141" s="85" t="s">
        <v>9</v>
      </c>
      <c r="X141" s="85" t="s">
        <v>49</v>
      </c>
      <c r="Y141" s="85" t="s">
        <v>9</v>
      </c>
      <c r="AC141" s="85" t="s">
        <v>95</v>
      </c>
      <c r="AO141" s="86">
        <f>SUM($AO$142:$AO$158)</f>
        <v>0</v>
      </c>
    </row>
    <row r="142" spans="2:42" s="7" customFormat="1" ht="15.75" customHeight="1">
      <c r="B142" s="19"/>
      <c r="C142" s="88" t="s">
        <v>147</v>
      </c>
      <c r="D142" s="88" t="s">
        <v>96</v>
      </c>
      <c r="E142" s="89" t="s">
        <v>156</v>
      </c>
      <c r="F142" s="195" t="s">
        <v>157</v>
      </c>
      <c r="G142" s="191"/>
      <c r="H142" s="191"/>
      <c r="I142" s="191"/>
      <c r="J142" s="90" t="s">
        <v>99</v>
      </c>
      <c r="K142" s="91">
        <v>747</v>
      </c>
      <c r="L142" s="188">
        <v>0</v>
      </c>
      <c r="M142" s="189"/>
      <c r="N142" s="190">
        <f>ROUND($L$142*$K$142,2)</f>
        <v>0</v>
      </c>
      <c r="O142" s="191"/>
      <c r="P142" s="191"/>
      <c r="Q142" s="191"/>
      <c r="R142" s="21"/>
      <c r="V142" s="7" t="s">
        <v>100</v>
      </c>
      <c r="X142" s="7" t="s">
        <v>96</v>
      </c>
      <c r="Y142" s="7" t="s">
        <v>66</v>
      </c>
      <c r="AC142" s="7" t="s">
        <v>95</v>
      </c>
      <c r="AI142" s="92" t="e">
        <f>IF(#REF!="základní",$N$142,0)</f>
        <v>#REF!</v>
      </c>
      <c r="AJ142" s="92" t="e">
        <f>IF(#REF!="snížená",$N$142,0)</f>
        <v>#REF!</v>
      </c>
      <c r="AK142" s="92" t="e">
        <f>IF(#REF!="zákl. přenesená",$N$142,0)</f>
        <v>#REF!</v>
      </c>
      <c r="AL142" s="92" t="e">
        <f>IF(#REF!="sníž. přenesená",$N$142,0)</f>
        <v>#REF!</v>
      </c>
      <c r="AM142" s="92" t="e">
        <f>IF(#REF!="nulová",$N$142,0)</f>
        <v>#REF!</v>
      </c>
      <c r="AN142" s="7" t="s">
        <v>9</v>
      </c>
      <c r="AO142" s="92">
        <f>ROUND($L$142*$K$142,2)</f>
        <v>0</v>
      </c>
      <c r="AP142" s="7" t="s">
        <v>100</v>
      </c>
    </row>
    <row r="143" spans="2:42" s="7" customFormat="1" ht="27" customHeight="1">
      <c r="B143" s="19"/>
      <c r="C143" s="93" t="s">
        <v>152</v>
      </c>
      <c r="D143" s="93" t="s">
        <v>148</v>
      </c>
      <c r="E143" s="94" t="s">
        <v>158</v>
      </c>
      <c r="F143" s="197" t="s">
        <v>159</v>
      </c>
      <c r="G143" s="198"/>
      <c r="H143" s="198"/>
      <c r="I143" s="198"/>
      <c r="J143" s="95" t="s">
        <v>99</v>
      </c>
      <c r="K143" s="96">
        <v>859.05</v>
      </c>
      <c r="L143" s="199">
        <v>0</v>
      </c>
      <c r="M143" s="200"/>
      <c r="N143" s="201">
        <f>ROUND($L$143*$K$143,2)</f>
        <v>0</v>
      </c>
      <c r="O143" s="191"/>
      <c r="P143" s="191"/>
      <c r="Q143" s="191"/>
      <c r="R143" s="21"/>
      <c r="V143" s="7" t="s">
        <v>118</v>
      </c>
      <c r="X143" s="7" t="s">
        <v>148</v>
      </c>
      <c r="Y143" s="7" t="s">
        <v>66</v>
      </c>
      <c r="AC143" s="7" t="s">
        <v>95</v>
      </c>
      <c r="AI143" s="92" t="e">
        <f>IF(#REF!="základní",$N$143,0)</f>
        <v>#REF!</v>
      </c>
      <c r="AJ143" s="92" t="e">
        <f>IF(#REF!="snížená",$N$143,0)</f>
        <v>#REF!</v>
      </c>
      <c r="AK143" s="92" t="e">
        <f>IF(#REF!="zákl. přenesená",$N$143,0)</f>
        <v>#REF!</v>
      </c>
      <c r="AL143" s="92" t="e">
        <f>IF(#REF!="sníž. přenesená",$N$143,0)</f>
        <v>#REF!</v>
      </c>
      <c r="AM143" s="92" t="e">
        <f>IF(#REF!="nulová",$N$143,0)</f>
        <v>#REF!</v>
      </c>
      <c r="AN143" s="7" t="s">
        <v>9</v>
      </c>
      <c r="AO143" s="92">
        <f>ROUND($L$143*$K$143,2)</f>
        <v>0</v>
      </c>
      <c r="AP143" s="7" t="s">
        <v>100</v>
      </c>
    </row>
    <row r="144" spans="2:42" s="7" customFormat="1" ht="27" customHeight="1">
      <c r="B144" s="19"/>
      <c r="C144" s="88" t="s">
        <v>155</v>
      </c>
      <c r="D144" s="88" t="s">
        <v>96</v>
      </c>
      <c r="E144" s="89" t="s">
        <v>161</v>
      </c>
      <c r="F144" s="195" t="s">
        <v>162</v>
      </c>
      <c r="G144" s="191"/>
      <c r="H144" s="191"/>
      <c r="I144" s="191"/>
      <c r="J144" s="90" t="s">
        <v>99</v>
      </c>
      <c r="K144" s="91">
        <v>10200</v>
      </c>
      <c r="L144" s="188">
        <v>0</v>
      </c>
      <c r="M144" s="189"/>
      <c r="N144" s="190">
        <f>ROUND($L$144*$K$144,2)</f>
        <v>0</v>
      </c>
      <c r="O144" s="191"/>
      <c r="P144" s="191"/>
      <c r="Q144" s="191"/>
      <c r="R144" s="21"/>
      <c r="V144" s="7" t="s">
        <v>100</v>
      </c>
      <c r="X144" s="7" t="s">
        <v>96</v>
      </c>
      <c r="Y144" s="7" t="s">
        <v>66</v>
      </c>
      <c r="AC144" s="7" t="s">
        <v>95</v>
      </c>
      <c r="AI144" s="92" t="e">
        <f>IF(#REF!="základní",$N$144,0)</f>
        <v>#REF!</v>
      </c>
      <c r="AJ144" s="92" t="e">
        <f>IF(#REF!="snížená",$N$144,0)</f>
        <v>#REF!</v>
      </c>
      <c r="AK144" s="92" t="e">
        <f>IF(#REF!="zákl. přenesená",$N$144,0)</f>
        <v>#REF!</v>
      </c>
      <c r="AL144" s="92" t="e">
        <f>IF(#REF!="sníž. přenesená",$N$144,0)</f>
        <v>#REF!</v>
      </c>
      <c r="AM144" s="92" t="e">
        <f>IF(#REF!="nulová",$N$144,0)</f>
        <v>#REF!</v>
      </c>
      <c r="AN144" s="7" t="s">
        <v>9</v>
      </c>
      <c r="AO144" s="92">
        <f>ROUND($L$144*$K$144,2)</f>
        <v>0</v>
      </c>
      <c r="AP144" s="7" t="s">
        <v>100</v>
      </c>
    </row>
    <row r="145" spans="2:42" s="7" customFormat="1" ht="15.75" customHeight="1">
      <c r="B145" s="19"/>
      <c r="C145" s="93" t="s">
        <v>4</v>
      </c>
      <c r="D145" s="93" t="s">
        <v>148</v>
      </c>
      <c r="E145" s="94" t="s">
        <v>164</v>
      </c>
      <c r="F145" s="197" t="s">
        <v>165</v>
      </c>
      <c r="G145" s="198"/>
      <c r="H145" s="198"/>
      <c r="I145" s="198"/>
      <c r="J145" s="95" t="s">
        <v>99</v>
      </c>
      <c r="K145" s="96">
        <v>11730</v>
      </c>
      <c r="L145" s="199">
        <v>0</v>
      </c>
      <c r="M145" s="200"/>
      <c r="N145" s="201">
        <f>ROUND($L$145*$K$145,2)</f>
        <v>0</v>
      </c>
      <c r="O145" s="191"/>
      <c r="P145" s="191"/>
      <c r="Q145" s="191"/>
      <c r="R145" s="21"/>
      <c r="V145" s="7" t="s">
        <v>118</v>
      </c>
      <c r="X145" s="7" t="s">
        <v>148</v>
      </c>
      <c r="Y145" s="7" t="s">
        <v>66</v>
      </c>
      <c r="AC145" s="7" t="s">
        <v>95</v>
      </c>
      <c r="AI145" s="92" t="e">
        <f>IF(#REF!="základní",$N$145,0)</f>
        <v>#REF!</v>
      </c>
      <c r="AJ145" s="92" t="e">
        <f>IF(#REF!="snížená",$N$145,0)</f>
        <v>#REF!</v>
      </c>
      <c r="AK145" s="92" t="e">
        <f>IF(#REF!="zákl. přenesená",$N$145,0)</f>
        <v>#REF!</v>
      </c>
      <c r="AL145" s="92" t="e">
        <f>IF(#REF!="sníž. přenesená",$N$145,0)</f>
        <v>#REF!</v>
      </c>
      <c r="AM145" s="92" t="e">
        <f>IF(#REF!="nulová",$N$145,0)</f>
        <v>#REF!</v>
      </c>
      <c r="AN145" s="7" t="s">
        <v>9</v>
      </c>
      <c r="AO145" s="92">
        <f>ROUND($L$145*$K$145,2)</f>
        <v>0</v>
      </c>
      <c r="AP145" s="7" t="s">
        <v>100</v>
      </c>
    </row>
    <row r="146" spans="2:42" s="7" customFormat="1" ht="15.75" customHeight="1">
      <c r="B146" s="19"/>
      <c r="C146" s="88" t="s">
        <v>160</v>
      </c>
      <c r="D146" s="88" t="s">
        <v>96</v>
      </c>
      <c r="E146" s="89" t="s">
        <v>167</v>
      </c>
      <c r="F146" s="195" t="s">
        <v>168</v>
      </c>
      <c r="G146" s="191"/>
      <c r="H146" s="191"/>
      <c r="I146" s="191"/>
      <c r="J146" s="90" t="s">
        <v>169</v>
      </c>
      <c r="K146" s="91">
        <v>24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V146" s="7" t="s">
        <v>100</v>
      </c>
      <c r="X146" s="7" t="s">
        <v>96</v>
      </c>
      <c r="Y146" s="7" t="s">
        <v>66</v>
      </c>
      <c r="AC146" s="7" t="s">
        <v>95</v>
      </c>
      <c r="AI146" s="92" t="e">
        <f>IF(#REF!="základní",$N$146,0)</f>
        <v>#REF!</v>
      </c>
      <c r="AJ146" s="92" t="e">
        <f>IF(#REF!="snížená",$N$146,0)</f>
        <v>#REF!</v>
      </c>
      <c r="AK146" s="92" t="e">
        <f>IF(#REF!="zákl. přenesená",$N$146,0)</f>
        <v>#REF!</v>
      </c>
      <c r="AL146" s="92" t="e">
        <f>IF(#REF!="sníž. přenesená",$N$146,0)</f>
        <v>#REF!</v>
      </c>
      <c r="AM146" s="92" t="e">
        <f>IF(#REF!="nulová",$N$146,0)</f>
        <v>#REF!</v>
      </c>
      <c r="AN146" s="7" t="s">
        <v>9</v>
      </c>
      <c r="AO146" s="92">
        <f>ROUND($L$146*$K$146,2)</f>
        <v>0</v>
      </c>
      <c r="AP146" s="7" t="s">
        <v>100</v>
      </c>
    </row>
    <row r="147" spans="2:42" s="7" customFormat="1" ht="27" customHeight="1">
      <c r="B147" s="19"/>
      <c r="C147" s="88" t="s">
        <v>163</v>
      </c>
      <c r="D147" s="88" t="s">
        <v>96</v>
      </c>
      <c r="E147" s="89" t="s">
        <v>171</v>
      </c>
      <c r="F147" s="195" t="s">
        <v>172</v>
      </c>
      <c r="G147" s="191"/>
      <c r="H147" s="191"/>
      <c r="I147" s="191"/>
      <c r="J147" s="90" t="s">
        <v>99</v>
      </c>
      <c r="K147" s="91">
        <v>2529</v>
      </c>
      <c r="L147" s="188">
        <v>0</v>
      </c>
      <c r="M147" s="189"/>
      <c r="N147" s="190">
        <f>ROUND($L$147*$K$147,2)</f>
        <v>0</v>
      </c>
      <c r="O147" s="191"/>
      <c r="P147" s="191"/>
      <c r="Q147" s="191"/>
      <c r="R147" s="21"/>
      <c r="V147" s="7" t="s">
        <v>100</v>
      </c>
      <c r="X147" s="7" t="s">
        <v>96</v>
      </c>
      <c r="Y147" s="7" t="s">
        <v>66</v>
      </c>
      <c r="AC147" s="7" t="s">
        <v>95</v>
      </c>
      <c r="AI147" s="92" t="e">
        <f>IF(#REF!="základní",$N$147,0)</f>
        <v>#REF!</v>
      </c>
      <c r="AJ147" s="92" t="e">
        <f>IF(#REF!="snížená",$N$147,0)</f>
        <v>#REF!</v>
      </c>
      <c r="AK147" s="92" t="e">
        <f>IF(#REF!="zákl. přenesená",$N$147,0)</f>
        <v>#REF!</v>
      </c>
      <c r="AL147" s="92" t="e">
        <f>IF(#REF!="sníž. přenesená",$N$147,0)</f>
        <v>#REF!</v>
      </c>
      <c r="AM147" s="92" t="e">
        <f>IF(#REF!="nulová",$N$147,0)</f>
        <v>#REF!</v>
      </c>
      <c r="AN147" s="7" t="s">
        <v>9</v>
      </c>
      <c r="AO147" s="92">
        <f>ROUND($L$147*$K$147,2)</f>
        <v>0</v>
      </c>
      <c r="AP147" s="7" t="s">
        <v>100</v>
      </c>
    </row>
    <row r="148" spans="2:42" s="7" customFormat="1" ht="27" customHeight="1">
      <c r="B148" s="19"/>
      <c r="C148" s="88" t="s">
        <v>166</v>
      </c>
      <c r="D148" s="88" t="s">
        <v>96</v>
      </c>
      <c r="E148" s="89" t="s">
        <v>174</v>
      </c>
      <c r="F148" s="195" t="s">
        <v>175</v>
      </c>
      <c r="G148" s="191"/>
      <c r="H148" s="191"/>
      <c r="I148" s="191"/>
      <c r="J148" s="90" t="s">
        <v>99</v>
      </c>
      <c r="K148" s="91">
        <v>2529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V148" s="7" t="s">
        <v>100</v>
      </c>
      <c r="X148" s="7" t="s">
        <v>96</v>
      </c>
      <c r="Y148" s="7" t="s">
        <v>66</v>
      </c>
      <c r="AC148" s="7" t="s">
        <v>95</v>
      </c>
      <c r="AI148" s="92" t="e">
        <f>IF(#REF!="základní",$N$148,0)</f>
        <v>#REF!</v>
      </c>
      <c r="AJ148" s="92" t="e">
        <f>IF(#REF!="snížená",$N$148,0)</f>
        <v>#REF!</v>
      </c>
      <c r="AK148" s="92" t="e">
        <f>IF(#REF!="zákl. přenesená",$N$148,0)</f>
        <v>#REF!</v>
      </c>
      <c r="AL148" s="92" t="e">
        <f>IF(#REF!="sníž. přenesená",$N$148,0)</f>
        <v>#REF!</v>
      </c>
      <c r="AM148" s="92" t="e">
        <f>IF(#REF!="nulová",$N$148,0)</f>
        <v>#REF!</v>
      </c>
      <c r="AN148" s="7" t="s">
        <v>9</v>
      </c>
      <c r="AO148" s="92">
        <f>ROUND($L$148*$K$148,2)</f>
        <v>0</v>
      </c>
      <c r="AP148" s="7" t="s">
        <v>100</v>
      </c>
    </row>
    <row r="149" spans="2:42" s="7" customFormat="1" ht="27" customHeight="1">
      <c r="B149" s="19"/>
      <c r="C149" s="88" t="s">
        <v>170</v>
      </c>
      <c r="D149" s="88" t="s">
        <v>96</v>
      </c>
      <c r="E149" s="89" t="s">
        <v>177</v>
      </c>
      <c r="F149" s="195" t="s">
        <v>178</v>
      </c>
      <c r="G149" s="191"/>
      <c r="H149" s="191"/>
      <c r="I149" s="191"/>
      <c r="J149" s="90" t="s">
        <v>99</v>
      </c>
      <c r="K149" s="91">
        <v>1011.6</v>
      </c>
      <c r="L149" s="188">
        <v>0</v>
      </c>
      <c r="M149" s="189"/>
      <c r="N149" s="190">
        <f>ROUND($L$149*$K$149,2)</f>
        <v>0</v>
      </c>
      <c r="O149" s="191"/>
      <c r="P149" s="191"/>
      <c r="Q149" s="191"/>
      <c r="R149" s="21"/>
      <c r="V149" s="7" t="s">
        <v>100</v>
      </c>
      <c r="X149" s="7" t="s">
        <v>96</v>
      </c>
      <c r="Y149" s="7" t="s">
        <v>66</v>
      </c>
      <c r="AC149" s="7" t="s">
        <v>95</v>
      </c>
      <c r="AI149" s="92" t="e">
        <f>IF(#REF!="základní",$N$149,0)</f>
        <v>#REF!</v>
      </c>
      <c r="AJ149" s="92" t="e">
        <f>IF(#REF!="snížená",$N$149,0)</f>
        <v>#REF!</v>
      </c>
      <c r="AK149" s="92" t="e">
        <f>IF(#REF!="zákl. přenesená",$N$149,0)</f>
        <v>#REF!</v>
      </c>
      <c r="AL149" s="92" t="e">
        <f>IF(#REF!="sníž. přenesená",$N$149,0)</f>
        <v>#REF!</v>
      </c>
      <c r="AM149" s="92" t="e">
        <f>IF(#REF!="nulová",$N$149,0)</f>
        <v>#REF!</v>
      </c>
      <c r="AN149" s="7" t="s">
        <v>9</v>
      </c>
      <c r="AO149" s="92">
        <f>ROUND($L$149*$K$149,2)</f>
        <v>0</v>
      </c>
      <c r="AP149" s="7" t="s">
        <v>100</v>
      </c>
    </row>
    <row r="150" spans="2:42" s="7" customFormat="1" ht="27" customHeight="1">
      <c r="B150" s="19"/>
      <c r="C150" s="88" t="s">
        <v>173</v>
      </c>
      <c r="D150" s="88" t="s">
        <v>96</v>
      </c>
      <c r="E150" s="89" t="s">
        <v>180</v>
      </c>
      <c r="F150" s="195" t="s">
        <v>181</v>
      </c>
      <c r="G150" s="191"/>
      <c r="H150" s="191"/>
      <c r="I150" s="191"/>
      <c r="J150" s="90" t="s">
        <v>99</v>
      </c>
      <c r="K150" s="91">
        <v>1517.4</v>
      </c>
      <c r="L150" s="188">
        <v>0</v>
      </c>
      <c r="M150" s="189"/>
      <c r="N150" s="190">
        <f>ROUND($L$150*$K$150,2)</f>
        <v>0</v>
      </c>
      <c r="O150" s="191"/>
      <c r="P150" s="191"/>
      <c r="Q150" s="191"/>
      <c r="R150" s="21"/>
      <c r="V150" s="7" t="s">
        <v>100</v>
      </c>
      <c r="X150" s="7" t="s">
        <v>96</v>
      </c>
      <c r="Y150" s="7" t="s">
        <v>66</v>
      </c>
      <c r="AC150" s="7" t="s">
        <v>95</v>
      </c>
      <c r="AI150" s="92" t="e">
        <f>IF(#REF!="základní",$N$150,0)</f>
        <v>#REF!</v>
      </c>
      <c r="AJ150" s="92" t="e">
        <f>IF(#REF!="snížená",$N$150,0)</f>
        <v>#REF!</v>
      </c>
      <c r="AK150" s="92" t="e">
        <f>IF(#REF!="zákl. přenesená",$N$150,0)</f>
        <v>#REF!</v>
      </c>
      <c r="AL150" s="92" t="e">
        <f>IF(#REF!="sníž. přenesená",$N$150,0)</f>
        <v>#REF!</v>
      </c>
      <c r="AM150" s="92" t="e">
        <f>IF(#REF!="nulová",$N$150,0)</f>
        <v>#REF!</v>
      </c>
      <c r="AN150" s="7" t="s">
        <v>9</v>
      </c>
      <c r="AO150" s="92">
        <f>ROUND($L$150*$K$150,2)</f>
        <v>0</v>
      </c>
      <c r="AP150" s="7" t="s">
        <v>100</v>
      </c>
    </row>
    <row r="151" spans="2:42" s="7" customFormat="1" ht="27" customHeight="1">
      <c r="B151" s="19"/>
      <c r="C151" s="88" t="s">
        <v>176</v>
      </c>
      <c r="D151" s="88" t="s">
        <v>96</v>
      </c>
      <c r="E151" s="89" t="s">
        <v>183</v>
      </c>
      <c r="F151" s="195" t="s">
        <v>184</v>
      </c>
      <c r="G151" s="191"/>
      <c r="H151" s="191"/>
      <c r="I151" s="191"/>
      <c r="J151" s="90" t="s">
        <v>169</v>
      </c>
      <c r="K151" s="91">
        <v>70.6</v>
      </c>
      <c r="L151" s="188">
        <v>0</v>
      </c>
      <c r="M151" s="189"/>
      <c r="N151" s="190">
        <f>ROUND($L$151*$K$151,2)</f>
        <v>0</v>
      </c>
      <c r="O151" s="191"/>
      <c r="P151" s="191"/>
      <c r="Q151" s="191"/>
      <c r="R151" s="21"/>
      <c r="V151" s="7" t="s">
        <v>100</v>
      </c>
      <c r="X151" s="7" t="s">
        <v>96</v>
      </c>
      <c r="Y151" s="7" t="s">
        <v>66</v>
      </c>
      <c r="AC151" s="7" t="s">
        <v>95</v>
      </c>
      <c r="AI151" s="92" t="e">
        <f>IF(#REF!="základní",$N$151,0)</f>
        <v>#REF!</v>
      </c>
      <c r="AJ151" s="92" t="e">
        <f>IF(#REF!="snížená",$N$151,0)</f>
        <v>#REF!</v>
      </c>
      <c r="AK151" s="92" t="e">
        <f>IF(#REF!="zákl. přenesená",$N$151,0)</f>
        <v>#REF!</v>
      </c>
      <c r="AL151" s="92" t="e">
        <f>IF(#REF!="sníž. přenesená",$N$151,0)</f>
        <v>#REF!</v>
      </c>
      <c r="AM151" s="92" t="e">
        <f>IF(#REF!="nulová",$N$151,0)</f>
        <v>#REF!</v>
      </c>
      <c r="AN151" s="7" t="s">
        <v>9</v>
      </c>
      <c r="AO151" s="92">
        <f>ROUND($L$151*$K$151,2)</f>
        <v>0</v>
      </c>
      <c r="AP151" s="7" t="s">
        <v>100</v>
      </c>
    </row>
    <row r="152" spans="2:42" s="7" customFormat="1" ht="27" customHeight="1">
      <c r="B152" s="19"/>
      <c r="C152" s="88" t="s">
        <v>179</v>
      </c>
      <c r="D152" s="88" t="s">
        <v>96</v>
      </c>
      <c r="E152" s="89" t="s">
        <v>186</v>
      </c>
      <c r="F152" s="195" t="s">
        <v>187</v>
      </c>
      <c r="G152" s="191"/>
      <c r="H152" s="191"/>
      <c r="I152" s="191"/>
      <c r="J152" s="90" t="s">
        <v>99</v>
      </c>
      <c r="K152" s="91">
        <v>415</v>
      </c>
      <c r="L152" s="188">
        <v>0</v>
      </c>
      <c r="M152" s="189"/>
      <c r="N152" s="190">
        <f>ROUND($L$152*$K$152,2)</f>
        <v>0</v>
      </c>
      <c r="O152" s="191"/>
      <c r="P152" s="191"/>
      <c r="Q152" s="191"/>
      <c r="R152" s="21"/>
      <c r="V152" s="7" t="s">
        <v>100</v>
      </c>
      <c r="X152" s="7" t="s">
        <v>96</v>
      </c>
      <c r="Y152" s="7" t="s">
        <v>66</v>
      </c>
      <c r="AC152" s="7" t="s">
        <v>95</v>
      </c>
      <c r="AI152" s="92" t="e">
        <f>IF(#REF!="základní",$N$152,0)</f>
        <v>#REF!</v>
      </c>
      <c r="AJ152" s="92" t="e">
        <f>IF(#REF!="snížená",$N$152,0)</f>
        <v>#REF!</v>
      </c>
      <c r="AK152" s="92" t="e">
        <f>IF(#REF!="zákl. přenesená",$N$152,0)</f>
        <v>#REF!</v>
      </c>
      <c r="AL152" s="92" t="e">
        <f>IF(#REF!="sníž. přenesená",$N$152,0)</f>
        <v>#REF!</v>
      </c>
      <c r="AM152" s="92" t="e">
        <f>IF(#REF!="nulová",$N$152,0)</f>
        <v>#REF!</v>
      </c>
      <c r="AN152" s="7" t="s">
        <v>9</v>
      </c>
      <c r="AO152" s="92">
        <f>ROUND($L$152*$K$152,2)</f>
        <v>0</v>
      </c>
      <c r="AP152" s="7" t="s">
        <v>100</v>
      </c>
    </row>
    <row r="153" spans="2:42" s="7" customFormat="1" ht="15.75" customHeight="1">
      <c r="B153" s="19"/>
      <c r="C153" s="93" t="s">
        <v>182</v>
      </c>
      <c r="D153" s="93" t="s">
        <v>148</v>
      </c>
      <c r="E153" s="94" t="s">
        <v>189</v>
      </c>
      <c r="F153" s="197" t="s">
        <v>190</v>
      </c>
      <c r="G153" s="198"/>
      <c r="H153" s="198"/>
      <c r="I153" s="198"/>
      <c r="J153" s="95" t="s">
        <v>191</v>
      </c>
      <c r="K153" s="96">
        <v>88.03</v>
      </c>
      <c r="L153" s="199">
        <v>0</v>
      </c>
      <c r="M153" s="200"/>
      <c r="N153" s="201">
        <f>ROUND($L$153*$K$153,2)</f>
        <v>0</v>
      </c>
      <c r="O153" s="191"/>
      <c r="P153" s="191"/>
      <c r="Q153" s="191"/>
      <c r="R153" s="21"/>
      <c r="V153" s="7" t="s">
        <v>118</v>
      </c>
      <c r="X153" s="7" t="s">
        <v>148</v>
      </c>
      <c r="Y153" s="7" t="s">
        <v>66</v>
      </c>
      <c r="AC153" s="7" t="s">
        <v>95</v>
      </c>
      <c r="AI153" s="92" t="e">
        <f>IF(#REF!="základní",$N$153,0)</f>
        <v>#REF!</v>
      </c>
      <c r="AJ153" s="92" t="e">
        <f>IF(#REF!="snížená",$N$153,0)</f>
        <v>#REF!</v>
      </c>
      <c r="AK153" s="92" t="e">
        <f>IF(#REF!="zákl. přenesená",$N$153,0)</f>
        <v>#REF!</v>
      </c>
      <c r="AL153" s="92" t="e">
        <f>IF(#REF!="sníž. přenesená",$N$153,0)</f>
        <v>#REF!</v>
      </c>
      <c r="AM153" s="92" t="e">
        <f>IF(#REF!="nulová",$N$153,0)</f>
        <v>#REF!</v>
      </c>
      <c r="AN153" s="7" t="s">
        <v>9</v>
      </c>
      <c r="AO153" s="92">
        <f>ROUND($L$153*$K$153,2)</f>
        <v>0</v>
      </c>
      <c r="AP153" s="7" t="s">
        <v>100</v>
      </c>
    </row>
    <row r="154" spans="2:42" s="7" customFormat="1" ht="15.75" customHeight="1">
      <c r="B154" s="19"/>
      <c r="C154" s="93" t="s">
        <v>185</v>
      </c>
      <c r="D154" s="93" t="s">
        <v>148</v>
      </c>
      <c r="E154" s="94" t="s">
        <v>193</v>
      </c>
      <c r="F154" s="197" t="s">
        <v>194</v>
      </c>
      <c r="G154" s="198"/>
      <c r="H154" s="198"/>
      <c r="I154" s="198"/>
      <c r="J154" s="95" t="s">
        <v>191</v>
      </c>
      <c r="K154" s="96">
        <v>410.85</v>
      </c>
      <c r="L154" s="199">
        <v>0</v>
      </c>
      <c r="M154" s="200"/>
      <c r="N154" s="201">
        <f>ROUND($L$154*$K$154,2)</f>
        <v>0</v>
      </c>
      <c r="O154" s="191"/>
      <c r="P154" s="191"/>
      <c r="Q154" s="191"/>
      <c r="R154" s="21"/>
      <c r="V154" s="7" t="s">
        <v>118</v>
      </c>
      <c r="X154" s="7" t="s">
        <v>148</v>
      </c>
      <c r="Y154" s="7" t="s">
        <v>66</v>
      </c>
      <c r="AC154" s="7" t="s">
        <v>95</v>
      </c>
      <c r="AI154" s="92" t="e">
        <f>IF(#REF!="základní",$N$154,0)</f>
        <v>#REF!</v>
      </c>
      <c r="AJ154" s="92" t="e">
        <f>IF(#REF!="snížená",$N$154,0)</f>
        <v>#REF!</v>
      </c>
      <c r="AK154" s="92" t="e">
        <f>IF(#REF!="zákl. přenesená",$N$154,0)</f>
        <v>#REF!</v>
      </c>
      <c r="AL154" s="92" t="e">
        <f>IF(#REF!="sníž. přenesená",$N$154,0)</f>
        <v>#REF!</v>
      </c>
      <c r="AM154" s="92" t="e">
        <f>IF(#REF!="nulová",$N$154,0)</f>
        <v>#REF!</v>
      </c>
      <c r="AN154" s="7" t="s">
        <v>9</v>
      </c>
      <c r="AO154" s="92">
        <f>ROUND($L$154*$K$154,2)</f>
        <v>0</v>
      </c>
      <c r="AP154" s="7" t="s">
        <v>100</v>
      </c>
    </row>
    <row r="155" spans="2:42" s="7" customFormat="1" ht="27" customHeight="1">
      <c r="B155" s="19"/>
      <c r="C155" s="88" t="s">
        <v>188</v>
      </c>
      <c r="D155" s="88" t="s">
        <v>96</v>
      </c>
      <c r="E155" s="89" t="s">
        <v>196</v>
      </c>
      <c r="F155" s="195" t="s">
        <v>197</v>
      </c>
      <c r="G155" s="191"/>
      <c r="H155" s="191"/>
      <c r="I155" s="191"/>
      <c r="J155" s="90" t="s">
        <v>114</v>
      </c>
      <c r="K155" s="91">
        <v>333.828</v>
      </c>
      <c r="L155" s="188">
        <v>0</v>
      </c>
      <c r="M155" s="189"/>
      <c r="N155" s="190">
        <f>ROUND($L$155*$K$155,2)</f>
        <v>0</v>
      </c>
      <c r="O155" s="191"/>
      <c r="P155" s="191"/>
      <c r="Q155" s="191"/>
      <c r="R155" s="21"/>
      <c r="V155" s="7" t="s">
        <v>100</v>
      </c>
      <c r="X155" s="7" t="s">
        <v>96</v>
      </c>
      <c r="Y155" s="7" t="s">
        <v>66</v>
      </c>
      <c r="AC155" s="7" t="s">
        <v>95</v>
      </c>
      <c r="AI155" s="92" t="e">
        <f>IF(#REF!="základní",$N$155,0)</f>
        <v>#REF!</v>
      </c>
      <c r="AJ155" s="92" t="e">
        <f>IF(#REF!="snížená",$N$155,0)</f>
        <v>#REF!</v>
      </c>
      <c r="AK155" s="92" t="e">
        <f>IF(#REF!="zákl. přenesená",$N$155,0)</f>
        <v>#REF!</v>
      </c>
      <c r="AL155" s="92" t="e">
        <f>IF(#REF!="sníž. přenesená",$N$155,0)</f>
        <v>#REF!</v>
      </c>
      <c r="AM155" s="92" t="e">
        <f>IF(#REF!="nulová",$N$155,0)</f>
        <v>#REF!</v>
      </c>
      <c r="AN155" s="7" t="s">
        <v>9</v>
      </c>
      <c r="AO155" s="92">
        <f>ROUND($L$155*$K$155,2)</f>
        <v>0</v>
      </c>
      <c r="AP155" s="7" t="s">
        <v>100</v>
      </c>
    </row>
    <row r="156" spans="2:42" s="7" customFormat="1" ht="27" customHeight="1">
      <c r="B156" s="19"/>
      <c r="C156" s="88" t="s">
        <v>192</v>
      </c>
      <c r="D156" s="88" t="s">
        <v>96</v>
      </c>
      <c r="E156" s="89" t="s">
        <v>199</v>
      </c>
      <c r="F156" s="195" t="s">
        <v>200</v>
      </c>
      <c r="G156" s="191"/>
      <c r="H156" s="191"/>
      <c r="I156" s="191"/>
      <c r="J156" s="90" t="s">
        <v>114</v>
      </c>
      <c r="K156" s="91">
        <v>3060</v>
      </c>
      <c r="L156" s="188">
        <v>0</v>
      </c>
      <c r="M156" s="189"/>
      <c r="N156" s="190">
        <f>ROUND($L$156*$K$156,2)</f>
        <v>0</v>
      </c>
      <c r="O156" s="191"/>
      <c r="P156" s="191"/>
      <c r="Q156" s="191"/>
      <c r="R156" s="21"/>
      <c r="V156" s="7" t="s">
        <v>100</v>
      </c>
      <c r="X156" s="7" t="s">
        <v>96</v>
      </c>
      <c r="Y156" s="7" t="s">
        <v>66</v>
      </c>
      <c r="AC156" s="7" t="s">
        <v>95</v>
      </c>
      <c r="AI156" s="92" t="e">
        <f>IF(#REF!="základní",$N$156,0)</f>
        <v>#REF!</v>
      </c>
      <c r="AJ156" s="92" t="e">
        <f>IF(#REF!="snížená",$N$156,0)</f>
        <v>#REF!</v>
      </c>
      <c r="AK156" s="92" t="e">
        <f>IF(#REF!="zákl. přenesená",$N$156,0)</f>
        <v>#REF!</v>
      </c>
      <c r="AL156" s="92" t="e">
        <f>IF(#REF!="sníž. přenesená",$N$156,0)</f>
        <v>#REF!</v>
      </c>
      <c r="AM156" s="92" t="e">
        <f>IF(#REF!="nulová",$N$156,0)</f>
        <v>#REF!</v>
      </c>
      <c r="AN156" s="7" t="s">
        <v>9</v>
      </c>
      <c r="AO156" s="92">
        <f>ROUND($L$156*$K$156,2)</f>
        <v>0</v>
      </c>
      <c r="AP156" s="7" t="s">
        <v>100</v>
      </c>
    </row>
    <row r="157" spans="2:42" s="7" customFormat="1" ht="27" customHeight="1">
      <c r="B157" s="19"/>
      <c r="C157" s="88" t="s">
        <v>195</v>
      </c>
      <c r="D157" s="88" t="s">
        <v>96</v>
      </c>
      <c r="E157" s="89" t="s">
        <v>202</v>
      </c>
      <c r="F157" s="195" t="s">
        <v>203</v>
      </c>
      <c r="G157" s="191"/>
      <c r="H157" s="191"/>
      <c r="I157" s="191"/>
      <c r="J157" s="90" t="s">
        <v>99</v>
      </c>
      <c r="K157" s="91">
        <v>163.5</v>
      </c>
      <c r="L157" s="188">
        <v>0</v>
      </c>
      <c r="M157" s="189"/>
      <c r="N157" s="190">
        <f>ROUND($L$157*$K$157,2)</f>
        <v>0</v>
      </c>
      <c r="O157" s="191"/>
      <c r="P157" s="191"/>
      <c r="Q157" s="191"/>
      <c r="R157" s="21"/>
      <c r="V157" s="7" t="s">
        <v>100</v>
      </c>
      <c r="X157" s="7" t="s">
        <v>96</v>
      </c>
      <c r="Y157" s="7" t="s">
        <v>66</v>
      </c>
      <c r="AC157" s="7" t="s">
        <v>95</v>
      </c>
      <c r="AI157" s="92" t="e">
        <f>IF(#REF!="základní",$N$157,0)</f>
        <v>#REF!</v>
      </c>
      <c r="AJ157" s="92" t="e">
        <f>IF(#REF!="snížená",$N$157,0)</f>
        <v>#REF!</v>
      </c>
      <c r="AK157" s="92" t="e">
        <f>IF(#REF!="zákl. přenesená",$N$157,0)</f>
        <v>#REF!</v>
      </c>
      <c r="AL157" s="92" t="e">
        <f>IF(#REF!="sníž. přenesená",$N$157,0)</f>
        <v>#REF!</v>
      </c>
      <c r="AM157" s="92" t="e">
        <f>IF(#REF!="nulová",$N$157,0)</f>
        <v>#REF!</v>
      </c>
      <c r="AN157" s="7" t="s">
        <v>9</v>
      </c>
      <c r="AO157" s="92">
        <f>ROUND($L$157*$K$157,2)</f>
        <v>0</v>
      </c>
      <c r="AP157" s="7" t="s">
        <v>100</v>
      </c>
    </row>
    <row r="158" spans="2:42" s="7" customFormat="1" ht="15.75" customHeight="1">
      <c r="B158" s="19"/>
      <c r="C158" s="93" t="s">
        <v>198</v>
      </c>
      <c r="D158" s="93" t="s">
        <v>148</v>
      </c>
      <c r="E158" s="94" t="s">
        <v>205</v>
      </c>
      <c r="F158" s="197" t="s">
        <v>422</v>
      </c>
      <c r="G158" s="198"/>
      <c r="H158" s="198"/>
      <c r="I158" s="198"/>
      <c r="J158" s="95" t="s">
        <v>206</v>
      </c>
      <c r="K158" s="96">
        <v>27.167</v>
      </c>
      <c r="L158" s="199">
        <v>0</v>
      </c>
      <c r="M158" s="200"/>
      <c r="N158" s="201">
        <f>ROUND($L$158*$K$158,2)</f>
        <v>0</v>
      </c>
      <c r="O158" s="191"/>
      <c r="P158" s="191"/>
      <c r="Q158" s="191"/>
      <c r="R158" s="21"/>
      <c r="V158" s="7" t="s">
        <v>118</v>
      </c>
      <c r="X158" s="7" t="s">
        <v>148</v>
      </c>
      <c r="Y158" s="7" t="s">
        <v>66</v>
      </c>
      <c r="AC158" s="7" t="s">
        <v>95</v>
      </c>
      <c r="AI158" s="92" t="e">
        <f>IF(#REF!="základní",$N$158,0)</f>
        <v>#REF!</v>
      </c>
      <c r="AJ158" s="92" t="e">
        <f>IF(#REF!="snížená",$N$158,0)</f>
        <v>#REF!</v>
      </c>
      <c r="AK158" s="92" t="e">
        <f>IF(#REF!="zákl. přenesená",$N$158,0)</f>
        <v>#REF!</v>
      </c>
      <c r="AL158" s="92" t="e">
        <f>IF(#REF!="sníž. přenesená",$N$158,0)</f>
        <v>#REF!</v>
      </c>
      <c r="AM158" s="92" t="e">
        <f>IF(#REF!="nulová",$N$158,0)</f>
        <v>#REF!</v>
      </c>
      <c r="AN158" s="7" t="s">
        <v>9</v>
      </c>
      <c r="AO158" s="92">
        <f>ROUND($L$158*$K$158,2)</f>
        <v>0</v>
      </c>
      <c r="AP158" s="7" t="s">
        <v>100</v>
      </c>
    </row>
    <row r="159" spans="2:41" s="80" customFormat="1" ht="30.75" customHeight="1">
      <c r="B159" s="81"/>
      <c r="C159" s="82"/>
      <c r="D159" s="87" t="s">
        <v>80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186">
        <f>$AO$159</f>
        <v>0</v>
      </c>
      <c r="O159" s="187"/>
      <c r="P159" s="187"/>
      <c r="Q159" s="187"/>
      <c r="R159" s="84"/>
      <c r="V159" s="85" t="s">
        <v>9</v>
      </c>
      <c r="X159" s="85" t="s">
        <v>49</v>
      </c>
      <c r="Y159" s="85" t="s">
        <v>9</v>
      </c>
      <c r="AC159" s="85" t="s">
        <v>95</v>
      </c>
      <c r="AO159" s="86">
        <f>SUM($AO$160:$AO$166)</f>
        <v>0</v>
      </c>
    </row>
    <row r="160" spans="2:42" s="7" customFormat="1" ht="27" customHeight="1">
      <c r="B160" s="19"/>
      <c r="C160" s="88" t="s">
        <v>201</v>
      </c>
      <c r="D160" s="88" t="s">
        <v>96</v>
      </c>
      <c r="E160" s="89" t="s">
        <v>208</v>
      </c>
      <c r="F160" s="195" t="s">
        <v>209</v>
      </c>
      <c r="G160" s="191"/>
      <c r="H160" s="191"/>
      <c r="I160" s="191"/>
      <c r="J160" s="90" t="s">
        <v>99</v>
      </c>
      <c r="K160" s="91">
        <v>10200</v>
      </c>
      <c r="L160" s="188">
        <v>0</v>
      </c>
      <c r="M160" s="189"/>
      <c r="N160" s="190">
        <f>ROUND($L$160*$K$160,2)</f>
        <v>0</v>
      </c>
      <c r="O160" s="191"/>
      <c r="P160" s="191"/>
      <c r="Q160" s="191"/>
      <c r="R160" s="21"/>
      <c r="V160" s="7" t="s">
        <v>100</v>
      </c>
      <c r="X160" s="7" t="s">
        <v>96</v>
      </c>
      <c r="Y160" s="7" t="s">
        <v>66</v>
      </c>
      <c r="AC160" s="7" t="s">
        <v>95</v>
      </c>
      <c r="AI160" s="92" t="e">
        <f>IF(#REF!="základní",$N$160,0)</f>
        <v>#REF!</v>
      </c>
      <c r="AJ160" s="92" t="e">
        <f>IF(#REF!="snížená",$N$160,0)</f>
        <v>#REF!</v>
      </c>
      <c r="AK160" s="92" t="e">
        <f>IF(#REF!="zákl. přenesená",$N$160,0)</f>
        <v>#REF!</v>
      </c>
      <c r="AL160" s="92" t="e">
        <f>IF(#REF!="sníž. přenesená",$N$160,0)</f>
        <v>#REF!</v>
      </c>
      <c r="AM160" s="92" t="e">
        <f>IF(#REF!="nulová",$N$160,0)</f>
        <v>#REF!</v>
      </c>
      <c r="AN160" s="7" t="s">
        <v>9</v>
      </c>
      <c r="AO160" s="92">
        <f>ROUND($L$160*$K$160,2)</f>
        <v>0</v>
      </c>
      <c r="AP160" s="7" t="s">
        <v>100</v>
      </c>
    </row>
    <row r="161" spans="2:42" s="7" customFormat="1" ht="15.75" customHeight="1">
      <c r="B161" s="19"/>
      <c r="C161" s="88" t="s">
        <v>204</v>
      </c>
      <c r="D161" s="88" t="s">
        <v>96</v>
      </c>
      <c r="E161" s="89" t="s">
        <v>211</v>
      </c>
      <c r="F161" s="195" t="s">
        <v>212</v>
      </c>
      <c r="G161" s="191"/>
      <c r="H161" s="191"/>
      <c r="I161" s="191"/>
      <c r="J161" s="90" t="s">
        <v>99</v>
      </c>
      <c r="K161" s="91">
        <v>10200</v>
      </c>
      <c r="L161" s="188">
        <v>0</v>
      </c>
      <c r="M161" s="189"/>
      <c r="N161" s="190">
        <f>ROUND($L$161*$K$161,2)</f>
        <v>0</v>
      </c>
      <c r="O161" s="191"/>
      <c r="P161" s="191"/>
      <c r="Q161" s="191"/>
      <c r="R161" s="21"/>
      <c r="V161" s="7" t="s">
        <v>100</v>
      </c>
      <c r="X161" s="7" t="s">
        <v>96</v>
      </c>
      <c r="Y161" s="7" t="s">
        <v>66</v>
      </c>
      <c r="AC161" s="7" t="s">
        <v>95</v>
      </c>
      <c r="AI161" s="92" t="e">
        <f>IF(#REF!="základní",$N$161,0)</f>
        <v>#REF!</v>
      </c>
      <c r="AJ161" s="92" t="e">
        <f>IF(#REF!="snížená",$N$161,0)</f>
        <v>#REF!</v>
      </c>
      <c r="AK161" s="92" t="e">
        <f>IF(#REF!="zákl. přenesená",$N$161,0)</f>
        <v>#REF!</v>
      </c>
      <c r="AL161" s="92" t="e">
        <f>IF(#REF!="sníž. přenesená",$N$161,0)</f>
        <v>#REF!</v>
      </c>
      <c r="AM161" s="92" t="e">
        <f>IF(#REF!="nulová",$N$161,0)</f>
        <v>#REF!</v>
      </c>
      <c r="AN161" s="7" t="s">
        <v>9</v>
      </c>
      <c r="AO161" s="92">
        <f>ROUND($L$161*$K$161,2)</f>
        <v>0</v>
      </c>
      <c r="AP161" s="7" t="s">
        <v>100</v>
      </c>
    </row>
    <row r="162" spans="2:42" s="7" customFormat="1" ht="27" customHeight="1">
      <c r="B162" s="19"/>
      <c r="C162" s="88" t="s">
        <v>207</v>
      </c>
      <c r="D162" s="88" t="s">
        <v>96</v>
      </c>
      <c r="E162" s="89" t="s">
        <v>214</v>
      </c>
      <c r="F162" s="195" t="s">
        <v>215</v>
      </c>
      <c r="G162" s="191"/>
      <c r="H162" s="191"/>
      <c r="I162" s="191"/>
      <c r="J162" s="90" t="s">
        <v>99</v>
      </c>
      <c r="K162" s="91">
        <v>1003.5</v>
      </c>
      <c r="L162" s="188">
        <v>0</v>
      </c>
      <c r="M162" s="189"/>
      <c r="N162" s="190">
        <f>ROUND($L$162*$K$162,2)</f>
        <v>0</v>
      </c>
      <c r="O162" s="191"/>
      <c r="P162" s="191"/>
      <c r="Q162" s="191"/>
      <c r="R162" s="21"/>
      <c r="V162" s="7" t="s">
        <v>100</v>
      </c>
      <c r="X162" s="7" t="s">
        <v>96</v>
      </c>
      <c r="Y162" s="7" t="s">
        <v>66</v>
      </c>
      <c r="AC162" s="7" t="s">
        <v>95</v>
      </c>
      <c r="AI162" s="92" t="e">
        <f>IF(#REF!="základní",$N$162,0)</f>
        <v>#REF!</v>
      </c>
      <c r="AJ162" s="92" t="e">
        <f>IF(#REF!="snížená",$N$162,0)</f>
        <v>#REF!</v>
      </c>
      <c r="AK162" s="92" t="e">
        <f>IF(#REF!="zákl. přenesená",$N$162,0)</f>
        <v>#REF!</v>
      </c>
      <c r="AL162" s="92" t="e">
        <f>IF(#REF!="sníž. přenesená",$N$162,0)</f>
        <v>#REF!</v>
      </c>
      <c r="AM162" s="92" t="e">
        <f>IF(#REF!="nulová",$N$162,0)</f>
        <v>#REF!</v>
      </c>
      <c r="AN162" s="7" t="s">
        <v>9</v>
      </c>
      <c r="AO162" s="92">
        <f>ROUND($L$162*$K$162,2)</f>
        <v>0</v>
      </c>
      <c r="AP162" s="7" t="s">
        <v>100</v>
      </c>
    </row>
    <row r="163" spans="2:42" s="7" customFormat="1" ht="27" customHeight="1">
      <c r="B163" s="19"/>
      <c r="C163" s="88" t="s">
        <v>210</v>
      </c>
      <c r="D163" s="88" t="s">
        <v>96</v>
      </c>
      <c r="E163" s="89" t="s">
        <v>217</v>
      </c>
      <c r="F163" s="195" t="s">
        <v>218</v>
      </c>
      <c r="G163" s="191"/>
      <c r="H163" s="191"/>
      <c r="I163" s="191"/>
      <c r="J163" s="90" t="s">
        <v>99</v>
      </c>
      <c r="K163" s="91">
        <v>139.5</v>
      </c>
      <c r="L163" s="188">
        <v>0</v>
      </c>
      <c r="M163" s="189"/>
      <c r="N163" s="190">
        <f>ROUND($L$163*$K$163,2)</f>
        <v>0</v>
      </c>
      <c r="O163" s="191"/>
      <c r="P163" s="191"/>
      <c r="Q163" s="191"/>
      <c r="R163" s="21"/>
      <c r="V163" s="7" t="s">
        <v>100</v>
      </c>
      <c r="X163" s="7" t="s">
        <v>96</v>
      </c>
      <c r="Y163" s="7" t="s">
        <v>66</v>
      </c>
      <c r="AC163" s="7" t="s">
        <v>95</v>
      </c>
      <c r="AI163" s="92" t="e">
        <f>IF(#REF!="základní",$N$163,0)</f>
        <v>#REF!</v>
      </c>
      <c r="AJ163" s="92" t="e">
        <f>IF(#REF!="snížená",$N$163,0)</f>
        <v>#REF!</v>
      </c>
      <c r="AK163" s="92" t="e">
        <f>IF(#REF!="zákl. přenesená",$N$163,0)</f>
        <v>#REF!</v>
      </c>
      <c r="AL163" s="92" t="e">
        <f>IF(#REF!="sníž. přenesená",$N$163,0)</f>
        <v>#REF!</v>
      </c>
      <c r="AM163" s="92" t="e">
        <f>IF(#REF!="nulová",$N$163,0)</f>
        <v>#REF!</v>
      </c>
      <c r="AN163" s="7" t="s">
        <v>9</v>
      </c>
      <c r="AO163" s="92">
        <f>ROUND($L$163*$K$163,2)</f>
        <v>0</v>
      </c>
      <c r="AP163" s="7" t="s">
        <v>100</v>
      </c>
    </row>
    <row r="164" spans="2:42" s="7" customFormat="1" ht="27" customHeight="1">
      <c r="B164" s="19"/>
      <c r="C164" s="88" t="s">
        <v>213</v>
      </c>
      <c r="D164" s="88" t="s">
        <v>96</v>
      </c>
      <c r="E164" s="89" t="s">
        <v>220</v>
      </c>
      <c r="F164" s="195" t="s">
        <v>221</v>
      </c>
      <c r="G164" s="191"/>
      <c r="H164" s="191"/>
      <c r="I164" s="191"/>
      <c r="J164" s="90" t="s">
        <v>99</v>
      </c>
      <c r="K164" s="91">
        <v>139.5</v>
      </c>
      <c r="L164" s="188">
        <v>0</v>
      </c>
      <c r="M164" s="189"/>
      <c r="N164" s="190">
        <f>ROUND($L$164*$K$164,2)</f>
        <v>0</v>
      </c>
      <c r="O164" s="191"/>
      <c r="P164" s="191"/>
      <c r="Q164" s="191"/>
      <c r="R164" s="21"/>
      <c r="V164" s="7" t="s">
        <v>100</v>
      </c>
      <c r="X164" s="7" t="s">
        <v>96</v>
      </c>
      <c r="Y164" s="7" t="s">
        <v>66</v>
      </c>
      <c r="AC164" s="7" t="s">
        <v>95</v>
      </c>
      <c r="AI164" s="92" t="e">
        <f>IF(#REF!="základní",$N$164,0)</f>
        <v>#REF!</v>
      </c>
      <c r="AJ164" s="92" t="e">
        <f>IF(#REF!="snížená",$N$164,0)</f>
        <v>#REF!</v>
      </c>
      <c r="AK164" s="92" t="e">
        <f>IF(#REF!="zákl. přenesená",$N$164,0)</f>
        <v>#REF!</v>
      </c>
      <c r="AL164" s="92" t="e">
        <f>IF(#REF!="sníž. přenesená",$N$164,0)</f>
        <v>#REF!</v>
      </c>
      <c r="AM164" s="92" t="e">
        <f>IF(#REF!="nulová",$N$164,0)</f>
        <v>#REF!</v>
      </c>
      <c r="AN164" s="7" t="s">
        <v>9</v>
      </c>
      <c r="AO164" s="92">
        <f>ROUND($L$164*$K$164,2)</f>
        <v>0</v>
      </c>
      <c r="AP164" s="7" t="s">
        <v>100</v>
      </c>
    </row>
    <row r="165" spans="2:42" s="7" customFormat="1" ht="27" customHeight="1">
      <c r="B165" s="19"/>
      <c r="C165" s="88" t="s">
        <v>216</v>
      </c>
      <c r="D165" s="88" t="s">
        <v>96</v>
      </c>
      <c r="E165" s="89" t="s">
        <v>223</v>
      </c>
      <c r="F165" s="195" t="s">
        <v>224</v>
      </c>
      <c r="G165" s="191"/>
      <c r="H165" s="191"/>
      <c r="I165" s="191"/>
      <c r="J165" s="90" t="s">
        <v>99</v>
      </c>
      <c r="K165" s="91">
        <v>139.5</v>
      </c>
      <c r="L165" s="188">
        <v>0</v>
      </c>
      <c r="M165" s="189"/>
      <c r="N165" s="190">
        <f>ROUND($L$165*$K$165,2)</f>
        <v>0</v>
      </c>
      <c r="O165" s="191"/>
      <c r="P165" s="191"/>
      <c r="Q165" s="191"/>
      <c r="R165" s="21"/>
      <c r="V165" s="7" t="s">
        <v>100</v>
      </c>
      <c r="X165" s="7" t="s">
        <v>96</v>
      </c>
      <c r="Y165" s="7" t="s">
        <v>66</v>
      </c>
      <c r="AC165" s="7" t="s">
        <v>95</v>
      </c>
      <c r="AI165" s="92" t="e">
        <f>IF(#REF!="základní",$N$165,0)</f>
        <v>#REF!</v>
      </c>
      <c r="AJ165" s="92" t="e">
        <f>IF(#REF!="snížená",$N$165,0)</f>
        <v>#REF!</v>
      </c>
      <c r="AK165" s="92" t="e">
        <f>IF(#REF!="zákl. přenesená",$N$165,0)</f>
        <v>#REF!</v>
      </c>
      <c r="AL165" s="92" t="e">
        <f>IF(#REF!="sníž. přenesená",$N$165,0)</f>
        <v>#REF!</v>
      </c>
      <c r="AM165" s="92" t="e">
        <f>IF(#REF!="nulová",$N$165,0)</f>
        <v>#REF!</v>
      </c>
      <c r="AN165" s="7" t="s">
        <v>9</v>
      </c>
      <c r="AO165" s="92">
        <f>ROUND($L$165*$K$165,2)</f>
        <v>0</v>
      </c>
      <c r="AP165" s="7" t="s">
        <v>100</v>
      </c>
    </row>
    <row r="166" spans="2:42" s="7" customFormat="1" ht="27" customHeight="1">
      <c r="B166" s="19"/>
      <c r="C166" s="88" t="s">
        <v>219</v>
      </c>
      <c r="D166" s="88" t="s">
        <v>96</v>
      </c>
      <c r="E166" s="89" t="s">
        <v>226</v>
      </c>
      <c r="F166" s="195" t="s">
        <v>227</v>
      </c>
      <c r="G166" s="191"/>
      <c r="H166" s="191"/>
      <c r="I166" s="191"/>
      <c r="J166" s="90" t="s">
        <v>99</v>
      </c>
      <c r="K166" s="91">
        <v>864</v>
      </c>
      <c r="L166" s="188">
        <v>0</v>
      </c>
      <c r="M166" s="189"/>
      <c r="N166" s="190">
        <f>ROUND($L$166*$K$166,2)</f>
        <v>0</v>
      </c>
      <c r="O166" s="191"/>
      <c r="P166" s="191"/>
      <c r="Q166" s="191"/>
      <c r="R166" s="21"/>
      <c r="V166" s="7" t="s">
        <v>100</v>
      </c>
      <c r="X166" s="7" t="s">
        <v>96</v>
      </c>
      <c r="Y166" s="7" t="s">
        <v>66</v>
      </c>
      <c r="AC166" s="7" t="s">
        <v>95</v>
      </c>
      <c r="AI166" s="92" t="e">
        <f>IF(#REF!="základní",$N$166,0)</f>
        <v>#REF!</v>
      </c>
      <c r="AJ166" s="92" t="e">
        <f>IF(#REF!="snížená",$N$166,0)</f>
        <v>#REF!</v>
      </c>
      <c r="AK166" s="92" t="e">
        <f>IF(#REF!="zákl. přenesená",$N$166,0)</f>
        <v>#REF!</v>
      </c>
      <c r="AL166" s="92" t="e">
        <f>IF(#REF!="sníž. přenesená",$N$166,0)</f>
        <v>#REF!</v>
      </c>
      <c r="AM166" s="92" t="e">
        <f>IF(#REF!="nulová",$N$166,0)</f>
        <v>#REF!</v>
      </c>
      <c r="AN166" s="7" t="s">
        <v>9</v>
      </c>
      <c r="AO166" s="92">
        <f>ROUND($L$166*$K$166,2)</f>
        <v>0</v>
      </c>
      <c r="AP166" s="7" t="s">
        <v>100</v>
      </c>
    </row>
    <row r="167" spans="2:41" s="80" customFormat="1" ht="30.75" customHeight="1">
      <c r="B167" s="81"/>
      <c r="C167" s="82"/>
      <c r="D167" s="87" t="s">
        <v>81</v>
      </c>
      <c r="E167" s="82"/>
      <c r="F167" s="82"/>
      <c r="G167" s="82"/>
      <c r="H167" s="82"/>
      <c r="I167" s="82"/>
      <c r="J167" s="82"/>
      <c r="K167" s="82"/>
      <c r="L167" s="82"/>
      <c r="M167" s="82"/>
      <c r="N167" s="186">
        <f>$AO$167</f>
        <v>0</v>
      </c>
      <c r="O167" s="187"/>
      <c r="P167" s="187"/>
      <c r="Q167" s="187"/>
      <c r="R167" s="84"/>
      <c r="V167" s="85" t="s">
        <v>9</v>
      </c>
      <c r="X167" s="85" t="s">
        <v>49</v>
      </c>
      <c r="Y167" s="85" t="s">
        <v>9</v>
      </c>
      <c r="AC167" s="85" t="s">
        <v>95</v>
      </c>
      <c r="AO167" s="86">
        <f>$AO$168</f>
        <v>0</v>
      </c>
    </row>
    <row r="168" spans="2:42" s="7" customFormat="1" ht="27" customHeight="1">
      <c r="B168" s="19"/>
      <c r="C168" s="88" t="s">
        <v>222</v>
      </c>
      <c r="D168" s="88" t="s">
        <v>96</v>
      </c>
      <c r="E168" s="89" t="s">
        <v>229</v>
      </c>
      <c r="F168" s="195" t="s">
        <v>230</v>
      </c>
      <c r="G168" s="191"/>
      <c r="H168" s="191"/>
      <c r="I168" s="191"/>
      <c r="J168" s="90" t="s">
        <v>169</v>
      </c>
      <c r="K168" s="91">
        <v>710</v>
      </c>
      <c r="L168" s="188">
        <v>0</v>
      </c>
      <c r="M168" s="189"/>
      <c r="N168" s="190">
        <f>ROUND($L$168*$K$168,2)</f>
        <v>0</v>
      </c>
      <c r="O168" s="191"/>
      <c r="P168" s="191"/>
      <c r="Q168" s="191"/>
      <c r="R168" s="21"/>
      <c r="V168" s="7" t="s">
        <v>100</v>
      </c>
      <c r="X168" s="7" t="s">
        <v>96</v>
      </c>
      <c r="Y168" s="7" t="s">
        <v>66</v>
      </c>
      <c r="AC168" s="7" t="s">
        <v>95</v>
      </c>
      <c r="AI168" s="92" t="e">
        <f>IF(#REF!="základní",$N$168,0)</f>
        <v>#REF!</v>
      </c>
      <c r="AJ168" s="92" t="e">
        <f>IF(#REF!="snížená",$N$168,0)</f>
        <v>#REF!</v>
      </c>
      <c r="AK168" s="92" t="e">
        <f>IF(#REF!="zákl. přenesená",$N$168,0)</f>
        <v>#REF!</v>
      </c>
      <c r="AL168" s="92" t="e">
        <f>IF(#REF!="sníž. přenesená",$N$168,0)</f>
        <v>#REF!</v>
      </c>
      <c r="AM168" s="92" t="e">
        <f>IF(#REF!="nulová",$N$168,0)</f>
        <v>#REF!</v>
      </c>
      <c r="AN168" s="7" t="s">
        <v>9</v>
      </c>
      <c r="AO168" s="92">
        <f>ROUND($L$168*$K$168,2)</f>
        <v>0</v>
      </c>
      <c r="AP168" s="7" t="s">
        <v>100</v>
      </c>
    </row>
    <row r="169" spans="2:41" s="80" customFormat="1" ht="30.75" customHeight="1">
      <c r="B169" s="81"/>
      <c r="C169" s="82"/>
      <c r="D169" s="87" t="s">
        <v>82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186">
        <f>$AO$169</f>
        <v>0</v>
      </c>
      <c r="O169" s="187"/>
      <c r="P169" s="187"/>
      <c r="Q169" s="187"/>
      <c r="R169" s="84"/>
      <c r="V169" s="85" t="s">
        <v>9</v>
      </c>
      <c r="X169" s="85" t="s">
        <v>49</v>
      </c>
      <c r="Y169" s="85" t="s">
        <v>9</v>
      </c>
      <c r="AC169" s="85" t="s">
        <v>95</v>
      </c>
      <c r="AO169" s="86">
        <f>$AO$170+SUM($AO$171:$AO$174)</f>
        <v>0</v>
      </c>
    </row>
    <row r="170" spans="2:42" s="7" customFormat="1" ht="27" customHeight="1">
      <c r="B170" s="19"/>
      <c r="C170" s="88" t="s">
        <v>225</v>
      </c>
      <c r="D170" s="88" t="s">
        <v>96</v>
      </c>
      <c r="E170" s="89" t="s">
        <v>232</v>
      </c>
      <c r="F170" s="195" t="s">
        <v>233</v>
      </c>
      <c r="G170" s="191"/>
      <c r="H170" s="191"/>
      <c r="I170" s="191"/>
      <c r="J170" s="90" t="s">
        <v>169</v>
      </c>
      <c r="K170" s="91">
        <v>180</v>
      </c>
      <c r="L170" s="188">
        <v>0</v>
      </c>
      <c r="M170" s="189"/>
      <c r="N170" s="190">
        <f>ROUND($L$170*$K$170,2)</f>
        <v>0</v>
      </c>
      <c r="O170" s="191"/>
      <c r="P170" s="191"/>
      <c r="Q170" s="191"/>
      <c r="R170" s="21"/>
      <c r="V170" s="7" t="s">
        <v>100</v>
      </c>
      <c r="X170" s="7" t="s">
        <v>96</v>
      </c>
      <c r="Y170" s="7" t="s">
        <v>66</v>
      </c>
      <c r="AC170" s="7" t="s">
        <v>95</v>
      </c>
      <c r="AI170" s="92" t="e">
        <f>IF(#REF!="základní",$N$170,0)</f>
        <v>#REF!</v>
      </c>
      <c r="AJ170" s="92" t="e">
        <f>IF(#REF!="snížená",$N$170,0)</f>
        <v>#REF!</v>
      </c>
      <c r="AK170" s="92" t="e">
        <f>IF(#REF!="zákl. přenesená",$N$170,0)</f>
        <v>#REF!</v>
      </c>
      <c r="AL170" s="92" t="e">
        <f>IF(#REF!="sníž. přenesená",$N$170,0)</f>
        <v>#REF!</v>
      </c>
      <c r="AM170" s="92" t="e">
        <f>IF(#REF!="nulová",$N$170,0)</f>
        <v>#REF!</v>
      </c>
      <c r="AN170" s="7" t="s">
        <v>9</v>
      </c>
      <c r="AO170" s="92">
        <f>ROUND($L$170*$K$170,2)</f>
        <v>0</v>
      </c>
      <c r="AP170" s="7" t="s">
        <v>100</v>
      </c>
    </row>
    <row r="171" spans="2:42" s="7" customFormat="1" ht="27" customHeight="1">
      <c r="B171" s="19"/>
      <c r="C171" s="93" t="s">
        <v>228</v>
      </c>
      <c r="D171" s="93" t="s">
        <v>148</v>
      </c>
      <c r="E171" s="94" t="s">
        <v>235</v>
      </c>
      <c r="F171" s="197" t="s">
        <v>236</v>
      </c>
      <c r="G171" s="198"/>
      <c r="H171" s="198"/>
      <c r="I171" s="198"/>
      <c r="J171" s="95" t="s">
        <v>206</v>
      </c>
      <c r="K171" s="96">
        <v>181.8</v>
      </c>
      <c r="L171" s="199">
        <v>0</v>
      </c>
      <c r="M171" s="200"/>
      <c r="N171" s="201">
        <f>ROUND($L$171*$K$171,2)</f>
        <v>0</v>
      </c>
      <c r="O171" s="191"/>
      <c r="P171" s="191"/>
      <c r="Q171" s="191"/>
      <c r="R171" s="21"/>
      <c r="V171" s="7" t="s">
        <v>118</v>
      </c>
      <c r="X171" s="7" t="s">
        <v>148</v>
      </c>
      <c r="Y171" s="7" t="s">
        <v>66</v>
      </c>
      <c r="AC171" s="7" t="s">
        <v>95</v>
      </c>
      <c r="AI171" s="92" t="e">
        <f>IF(#REF!="základní",$N$171,0)</f>
        <v>#REF!</v>
      </c>
      <c r="AJ171" s="92" t="e">
        <f>IF(#REF!="snížená",$N$171,0)</f>
        <v>#REF!</v>
      </c>
      <c r="AK171" s="92" t="e">
        <f>IF(#REF!="zákl. přenesená",$N$171,0)</f>
        <v>#REF!</v>
      </c>
      <c r="AL171" s="92" t="e">
        <f>IF(#REF!="sníž. přenesená",$N$171,0)</f>
        <v>#REF!</v>
      </c>
      <c r="AM171" s="92" t="e">
        <f>IF(#REF!="nulová",$N$171,0)</f>
        <v>#REF!</v>
      </c>
      <c r="AN171" s="7" t="s">
        <v>9</v>
      </c>
      <c r="AO171" s="92">
        <f>ROUND($L$171*$K$171,2)</f>
        <v>0</v>
      </c>
      <c r="AP171" s="7" t="s">
        <v>100</v>
      </c>
    </row>
    <row r="172" spans="2:42" s="7" customFormat="1" ht="15.75" customHeight="1">
      <c r="B172" s="19"/>
      <c r="C172" s="88" t="s">
        <v>231</v>
      </c>
      <c r="D172" s="88" t="s">
        <v>96</v>
      </c>
      <c r="E172" s="89" t="s">
        <v>238</v>
      </c>
      <c r="F172" s="195" t="s">
        <v>239</v>
      </c>
      <c r="G172" s="191"/>
      <c r="H172" s="191"/>
      <c r="I172" s="191"/>
      <c r="J172" s="90" t="s">
        <v>169</v>
      </c>
      <c r="K172" s="91">
        <v>124</v>
      </c>
      <c r="L172" s="188">
        <v>0</v>
      </c>
      <c r="M172" s="189"/>
      <c r="N172" s="190">
        <f>ROUND($L$172*$K$172,2)</f>
        <v>0</v>
      </c>
      <c r="O172" s="191"/>
      <c r="P172" s="191"/>
      <c r="Q172" s="191"/>
      <c r="R172" s="21"/>
      <c r="V172" s="7" t="s">
        <v>100</v>
      </c>
      <c r="X172" s="7" t="s">
        <v>96</v>
      </c>
      <c r="Y172" s="7" t="s">
        <v>66</v>
      </c>
      <c r="AC172" s="7" t="s">
        <v>95</v>
      </c>
      <c r="AI172" s="92" t="e">
        <f>IF(#REF!="základní",$N$172,0)</f>
        <v>#REF!</v>
      </c>
      <c r="AJ172" s="92" t="e">
        <f>IF(#REF!="snížená",$N$172,0)</f>
        <v>#REF!</v>
      </c>
      <c r="AK172" s="92" t="e">
        <f>IF(#REF!="zákl. přenesená",$N$172,0)</f>
        <v>#REF!</v>
      </c>
      <c r="AL172" s="92" t="e">
        <f>IF(#REF!="sníž. přenesená",$N$172,0)</f>
        <v>#REF!</v>
      </c>
      <c r="AM172" s="92" t="e">
        <f>IF(#REF!="nulová",$N$172,0)</f>
        <v>#REF!</v>
      </c>
      <c r="AN172" s="7" t="s">
        <v>9</v>
      </c>
      <c r="AO172" s="92">
        <f>ROUND($L$172*$K$172,2)</f>
        <v>0</v>
      </c>
      <c r="AP172" s="7" t="s">
        <v>100</v>
      </c>
    </row>
    <row r="173" spans="2:42" s="7" customFormat="1" ht="27" customHeight="1">
      <c r="B173" s="19"/>
      <c r="C173" s="88" t="s">
        <v>234</v>
      </c>
      <c r="D173" s="88" t="s">
        <v>96</v>
      </c>
      <c r="E173" s="89" t="s">
        <v>241</v>
      </c>
      <c r="F173" s="195" t="s">
        <v>242</v>
      </c>
      <c r="G173" s="191"/>
      <c r="H173" s="191"/>
      <c r="I173" s="191"/>
      <c r="J173" s="90" t="s">
        <v>169</v>
      </c>
      <c r="K173" s="91">
        <v>768</v>
      </c>
      <c r="L173" s="188">
        <v>0</v>
      </c>
      <c r="M173" s="189"/>
      <c r="N173" s="190">
        <f>ROUND($L$173*$K$173,2)</f>
        <v>0</v>
      </c>
      <c r="O173" s="191"/>
      <c r="P173" s="191"/>
      <c r="Q173" s="191"/>
      <c r="R173" s="21"/>
      <c r="V173" s="7" t="s">
        <v>100</v>
      </c>
      <c r="X173" s="7" t="s">
        <v>96</v>
      </c>
      <c r="Y173" s="7" t="s">
        <v>66</v>
      </c>
      <c r="AC173" s="7" t="s">
        <v>95</v>
      </c>
      <c r="AI173" s="92" t="e">
        <f>IF(#REF!="základní",$N$173,0)</f>
        <v>#REF!</v>
      </c>
      <c r="AJ173" s="92" t="e">
        <f>IF(#REF!="snížená",$N$173,0)</f>
        <v>#REF!</v>
      </c>
      <c r="AK173" s="92" t="e">
        <f>IF(#REF!="zákl. přenesená",$N$173,0)</f>
        <v>#REF!</v>
      </c>
      <c r="AL173" s="92" t="e">
        <f>IF(#REF!="sníž. přenesená",$N$173,0)</f>
        <v>#REF!</v>
      </c>
      <c r="AM173" s="92" t="e">
        <f>IF(#REF!="nulová",$N$173,0)</f>
        <v>#REF!</v>
      </c>
      <c r="AN173" s="7" t="s">
        <v>9</v>
      </c>
      <c r="AO173" s="92">
        <f>ROUND($L$173*$K$173,2)</f>
        <v>0</v>
      </c>
      <c r="AP173" s="7" t="s">
        <v>100</v>
      </c>
    </row>
    <row r="174" spans="2:41" s="80" customFormat="1" ht="23.25" customHeight="1">
      <c r="B174" s="81"/>
      <c r="C174" s="82"/>
      <c r="D174" s="87" t="s">
        <v>83</v>
      </c>
      <c r="E174" s="82"/>
      <c r="F174" s="82"/>
      <c r="G174" s="82"/>
      <c r="H174" s="82"/>
      <c r="I174" s="82"/>
      <c r="J174" s="82"/>
      <c r="K174" s="82"/>
      <c r="L174" s="82"/>
      <c r="M174" s="82"/>
      <c r="N174" s="186">
        <f>$AO$174</f>
        <v>0</v>
      </c>
      <c r="O174" s="187"/>
      <c r="P174" s="187"/>
      <c r="Q174" s="187"/>
      <c r="R174" s="84"/>
      <c r="V174" s="85" t="s">
        <v>9</v>
      </c>
      <c r="X174" s="85" t="s">
        <v>49</v>
      </c>
      <c r="Y174" s="85" t="s">
        <v>66</v>
      </c>
      <c r="AC174" s="85" t="s">
        <v>95</v>
      </c>
      <c r="AO174" s="86">
        <f>SUM($AO$175:$AO$177)</f>
        <v>0</v>
      </c>
    </row>
    <row r="175" spans="2:42" s="7" customFormat="1" ht="27" customHeight="1">
      <c r="B175" s="19"/>
      <c r="C175" s="88" t="s">
        <v>237</v>
      </c>
      <c r="D175" s="88" t="s">
        <v>96</v>
      </c>
      <c r="E175" s="89" t="s">
        <v>244</v>
      </c>
      <c r="F175" s="195" t="s">
        <v>245</v>
      </c>
      <c r="G175" s="191"/>
      <c r="H175" s="191"/>
      <c r="I175" s="191"/>
      <c r="J175" s="90" t="s">
        <v>191</v>
      </c>
      <c r="K175" s="91">
        <v>1108.008</v>
      </c>
      <c r="L175" s="188">
        <v>0</v>
      </c>
      <c r="M175" s="189"/>
      <c r="N175" s="190">
        <f>ROUND($L$175*$K$175,2)</f>
        <v>0</v>
      </c>
      <c r="O175" s="191"/>
      <c r="P175" s="191"/>
      <c r="Q175" s="191"/>
      <c r="R175" s="21"/>
      <c r="V175" s="7" t="s">
        <v>100</v>
      </c>
      <c r="X175" s="7" t="s">
        <v>96</v>
      </c>
      <c r="Y175" s="7" t="s">
        <v>103</v>
      </c>
      <c r="AC175" s="7" t="s">
        <v>95</v>
      </c>
      <c r="AI175" s="92" t="e">
        <f>IF(#REF!="základní",$N$175,0)</f>
        <v>#REF!</v>
      </c>
      <c r="AJ175" s="92" t="e">
        <f>IF(#REF!="snížená",$N$175,0)</f>
        <v>#REF!</v>
      </c>
      <c r="AK175" s="92" t="e">
        <f>IF(#REF!="zákl. přenesená",$N$175,0)</f>
        <v>#REF!</v>
      </c>
      <c r="AL175" s="92" t="e">
        <f>IF(#REF!="sníž. přenesená",$N$175,0)</f>
        <v>#REF!</v>
      </c>
      <c r="AM175" s="92" t="e">
        <f>IF(#REF!="nulová",$N$175,0)</f>
        <v>#REF!</v>
      </c>
      <c r="AN175" s="7" t="s">
        <v>9</v>
      </c>
      <c r="AO175" s="92">
        <f>ROUND($L$175*$K$175,2)</f>
        <v>0</v>
      </c>
      <c r="AP175" s="7" t="s">
        <v>100</v>
      </c>
    </row>
    <row r="176" spans="2:42" s="7" customFormat="1" ht="27" customHeight="1">
      <c r="B176" s="19"/>
      <c r="C176" s="88" t="s">
        <v>240</v>
      </c>
      <c r="D176" s="88" t="s">
        <v>96</v>
      </c>
      <c r="E176" s="89" t="s">
        <v>247</v>
      </c>
      <c r="F176" s="195" t="s">
        <v>248</v>
      </c>
      <c r="G176" s="191"/>
      <c r="H176" s="191"/>
      <c r="I176" s="191"/>
      <c r="J176" s="90" t="s">
        <v>191</v>
      </c>
      <c r="K176" s="91">
        <v>1108.008</v>
      </c>
      <c r="L176" s="188">
        <v>0</v>
      </c>
      <c r="M176" s="189"/>
      <c r="N176" s="190">
        <f>ROUND($L$176*$K$176,2)</f>
        <v>0</v>
      </c>
      <c r="O176" s="191"/>
      <c r="P176" s="191"/>
      <c r="Q176" s="191"/>
      <c r="R176" s="21"/>
      <c r="V176" s="7" t="s">
        <v>100</v>
      </c>
      <c r="X176" s="7" t="s">
        <v>96</v>
      </c>
      <c r="Y176" s="7" t="s">
        <v>103</v>
      </c>
      <c r="AC176" s="7" t="s">
        <v>95</v>
      </c>
      <c r="AI176" s="92" t="e">
        <f>IF(#REF!="základní",$N$176,0)</f>
        <v>#REF!</v>
      </c>
      <c r="AJ176" s="92" t="e">
        <f>IF(#REF!="snížená",$N$176,0)</f>
        <v>#REF!</v>
      </c>
      <c r="AK176" s="92" t="e">
        <f>IF(#REF!="zákl. přenesená",$N$176,0)</f>
        <v>#REF!</v>
      </c>
      <c r="AL176" s="92" t="e">
        <f>IF(#REF!="sníž. přenesená",$N$176,0)</f>
        <v>#REF!</v>
      </c>
      <c r="AM176" s="92" t="e">
        <f>IF(#REF!="nulová",$N$176,0)</f>
        <v>#REF!</v>
      </c>
      <c r="AN176" s="7" t="s">
        <v>9</v>
      </c>
      <c r="AO176" s="92">
        <f>ROUND($L$176*$K$176,2)</f>
        <v>0</v>
      </c>
      <c r="AP176" s="7" t="s">
        <v>100</v>
      </c>
    </row>
    <row r="177" spans="2:42" s="7" customFormat="1" ht="27" customHeight="1">
      <c r="B177" s="19"/>
      <c r="C177" s="88" t="s">
        <v>243</v>
      </c>
      <c r="D177" s="88" t="s">
        <v>96</v>
      </c>
      <c r="E177" s="89" t="s">
        <v>250</v>
      </c>
      <c r="F177" s="195" t="s">
        <v>251</v>
      </c>
      <c r="G177" s="191"/>
      <c r="H177" s="191"/>
      <c r="I177" s="191"/>
      <c r="J177" s="90" t="s">
        <v>191</v>
      </c>
      <c r="K177" s="91">
        <v>8382.313</v>
      </c>
      <c r="L177" s="188">
        <v>0</v>
      </c>
      <c r="M177" s="189"/>
      <c r="N177" s="190">
        <f>ROUND($L$177*$K$177,2)</f>
        <v>0</v>
      </c>
      <c r="O177" s="191"/>
      <c r="P177" s="191"/>
      <c r="Q177" s="191"/>
      <c r="R177" s="21"/>
      <c r="V177" s="7" t="s">
        <v>100</v>
      </c>
      <c r="X177" s="7" t="s">
        <v>96</v>
      </c>
      <c r="Y177" s="7" t="s">
        <v>103</v>
      </c>
      <c r="AC177" s="7" t="s">
        <v>95</v>
      </c>
      <c r="AI177" s="92" t="e">
        <f>IF(#REF!="základní",$N$177,0)</f>
        <v>#REF!</v>
      </c>
      <c r="AJ177" s="92" t="e">
        <f>IF(#REF!="snížená",$N$177,0)</f>
        <v>#REF!</v>
      </c>
      <c r="AK177" s="92" t="e">
        <f>IF(#REF!="zákl. přenesená",$N$177,0)</f>
        <v>#REF!</v>
      </c>
      <c r="AL177" s="92" t="e">
        <f>IF(#REF!="sníž. přenesená",$N$177,0)</f>
        <v>#REF!</v>
      </c>
      <c r="AM177" s="92" t="e">
        <f>IF(#REF!="nulová",$N$177,0)</f>
        <v>#REF!</v>
      </c>
      <c r="AN177" s="7" t="s">
        <v>9</v>
      </c>
      <c r="AO177" s="92">
        <f>ROUND($L$177*$K$177,2)</f>
        <v>0</v>
      </c>
      <c r="AP177" s="7" t="s">
        <v>100</v>
      </c>
    </row>
    <row r="178" spans="2:41" s="80" customFormat="1" ht="37.5" customHeight="1">
      <c r="B178" s="81"/>
      <c r="C178" s="82"/>
      <c r="D178" s="83" t="s">
        <v>84</v>
      </c>
      <c r="E178" s="82"/>
      <c r="F178" s="82"/>
      <c r="G178" s="82"/>
      <c r="H178" s="82"/>
      <c r="I178" s="82"/>
      <c r="J178" s="82"/>
      <c r="K178" s="82"/>
      <c r="L178" s="82"/>
      <c r="M178" s="82"/>
      <c r="N178" s="192">
        <f>$AO$178</f>
        <v>0</v>
      </c>
      <c r="O178" s="187"/>
      <c r="P178" s="187"/>
      <c r="Q178" s="187"/>
      <c r="R178" s="84"/>
      <c r="V178" s="85" t="s">
        <v>108</v>
      </c>
      <c r="X178" s="85" t="s">
        <v>49</v>
      </c>
      <c r="Y178" s="85" t="s">
        <v>50</v>
      </c>
      <c r="AC178" s="85" t="s">
        <v>95</v>
      </c>
      <c r="AO178" s="86">
        <f>$AO$179</f>
        <v>0</v>
      </c>
    </row>
    <row r="179" spans="2:41" s="80" customFormat="1" ht="21" customHeight="1">
      <c r="B179" s="81"/>
      <c r="C179" s="82"/>
      <c r="D179" s="87" t="s">
        <v>85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186">
        <f>$AO$179</f>
        <v>0</v>
      </c>
      <c r="O179" s="187"/>
      <c r="P179" s="187"/>
      <c r="Q179" s="187"/>
      <c r="R179" s="84"/>
      <c r="V179" s="85" t="s">
        <v>108</v>
      </c>
      <c r="X179" s="85" t="s">
        <v>49</v>
      </c>
      <c r="Y179" s="85" t="s">
        <v>9</v>
      </c>
      <c r="AC179" s="85" t="s">
        <v>95</v>
      </c>
      <c r="AO179" s="86">
        <f>SUM($AO$180:$AO$185)</f>
        <v>0</v>
      </c>
    </row>
    <row r="180" spans="2:42" s="7" customFormat="1" ht="15.75" customHeight="1">
      <c r="B180" s="19"/>
      <c r="C180" s="88" t="s">
        <v>246</v>
      </c>
      <c r="D180" s="88" t="s">
        <v>96</v>
      </c>
      <c r="E180" s="89" t="s">
        <v>253</v>
      </c>
      <c r="F180" s="195" t="s">
        <v>254</v>
      </c>
      <c r="G180" s="191"/>
      <c r="H180" s="191"/>
      <c r="I180" s="191"/>
      <c r="J180" s="90" t="s">
        <v>255</v>
      </c>
      <c r="K180" s="91">
        <v>1</v>
      </c>
      <c r="L180" s="188">
        <v>0</v>
      </c>
      <c r="M180" s="189"/>
      <c r="N180" s="190">
        <f>ROUND($L$180*$K$180,2)</f>
        <v>0</v>
      </c>
      <c r="O180" s="191"/>
      <c r="P180" s="191"/>
      <c r="Q180" s="191"/>
      <c r="R180" s="21"/>
      <c r="V180" s="7" t="s">
        <v>256</v>
      </c>
      <c r="X180" s="7" t="s">
        <v>96</v>
      </c>
      <c r="Y180" s="7" t="s">
        <v>66</v>
      </c>
      <c r="AC180" s="7" t="s">
        <v>95</v>
      </c>
      <c r="AI180" s="92" t="e">
        <f>IF(#REF!="základní",$N$180,0)</f>
        <v>#REF!</v>
      </c>
      <c r="AJ180" s="92" t="e">
        <f>IF(#REF!="snížená",$N$180,0)</f>
        <v>#REF!</v>
      </c>
      <c r="AK180" s="92" t="e">
        <f>IF(#REF!="zákl. přenesená",$N$180,0)</f>
        <v>#REF!</v>
      </c>
      <c r="AL180" s="92" t="e">
        <f>IF(#REF!="sníž. přenesená",$N$180,0)</f>
        <v>#REF!</v>
      </c>
      <c r="AM180" s="92" t="e">
        <f>IF(#REF!="nulová",$N$180,0)</f>
        <v>#REF!</v>
      </c>
      <c r="AN180" s="7" t="s">
        <v>9</v>
      </c>
      <c r="AO180" s="92">
        <f>ROUND($L$180*$K$180,2)</f>
        <v>0</v>
      </c>
      <c r="AP180" s="7" t="s">
        <v>256</v>
      </c>
    </row>
    <row r="181" spans="2:42" s="7" customFormat="1" ht="15.75" customHeight="1">
      <c r="B181" s="19"/>
      <c r="C181" s="88" t="s">
        <v>249</v>
      </c>
      <c r="D181" s="88" t="s">
        <v>96</v>
      </c>
      <c r="E181" s="89" t="s">
        <v>258</v>
      </c>
      <c r="F181" s="195" t="s">
        <v>259</v>
      </c>
      <c r="G181" s="191"/>
      <c r="H181" s="191"/>
      <c r="I181" s="191"/>
      <c r="J181" s="90" t="s">
        <v>255</v>
      </c>
      <c r="K181" s="91">
        <v>1</v>
      </c>
      <c r="L181" s="188">
        <v>0</v>
      </c>
      <c r="M181" s="189"/>
      <c r="N181" s="190">
        <f>ROUND($L$181*$K$181,2)</f>
        <v>0</v>
      </c>
      <c r="O181" s="191"/>
      <c r="P181" s="191"/>
      <c r="Q181" s="191"/>
      <c r="R181" s="21"/>
      <c r="V181" s="7" t="s">
        <v>256</v>
      </c>
      <c r="X181" s="7" t="s">
        <v>96</v>
      </c>
      <c r="Y181" s="7" t="s">
        <v>66</v>
      </c>
      <c r="AC181" s="7" t="s">
        <v>95</v>
      </c>
      <c r="AI181" s="92" t="e">
        <f>IF(#REF!="základní",$N$181,0)</f>
        <v>#REF!</v>
      </c>
      <c r="AJ181" s="92" t="e">
        <f>IF(#REF!="snížená",$N$181,0)</f>
        <v>#REF!</v>
      </c>
      <c r="AK181" s="92" t="e">
        <f>IF(#REF!="zákl. přenesená",$N$181,0)</f>
        <v>#REF!</v>
      </c>
      <c r="AL181" s="92" t="e">
        <f>IF(#REF!="sníž. přenesená",$N$181,0)</f>
        <v>#REF!</v>
      </c>
      <c r="AM181" s="92" t="e">
        <f>IF(#REF!="nulová",$N$181,0)</f>
        <v>#REF!</v>
      </c>
      <c r="AN181" s="7" t="s">
        <v>9</v>
      </c>
      <c r="AO181" s="92">
        <f>ROUND($L$181*$K$181,2)</f>
        <v>0</v>
      </c>
      <c r="AP181" s="7" t="s">
        <v>256</v>
      </c>
    </row>
    <row r="182" spans="2:42" s="7" customFormat="1" ht="15.75" customHeight="1">
      <c r="B182" s="19"/>
      <c r="C182" s="88" t="s">
        <v>252</v>
      </c>
      <c r="D182" s="88" t="s">
        <v>96</v>
      </c>
      <c r="E182" s="89" t="s">
        <v>261</v>
      </c>
      <c r="F182" s="195" t="s">
        <v>262</v>
      </c>
      <c r="G182" s="191"/>
      <c r="H182" s="191"/>
      <c r="I182" s="191"/>
      <c r="J182" s="90" t="s">
        <v>255</v>
      </c>
      <c r="K182" s="91">
        <v>1</v>
      </c>
      <c r="L182" s="188">
        <v>0</v>
      </c>
      <c r="M182" s="189"/>
      <c r="N182" s="190">
        <f>ROUND($L$182*$K$182,2)</f>
        <v>0</v>
      </c>
      <c r="O182" s="191"/>
      <c r="P182" s="191"/>
      <c r="Q182" s="191"/>
      <c r="R182" s="21"/>
      <c r="V182" s="7" t="s">
        <v>263</v>
      </c>
      <c r="X182" s="7" t="s">
        <v>96</v>
      </c>
      <c r="Y182" s="7" t="s">
        <v>66</v>
      </c>
      <c r="AC182" s="7" t="s">
        <v>95</v>
      </c>
      <c r="AI182" s="92" t="e">
        <f>IF(#REF!="základní",$N$182,0)</f>
        <v>#REF!</v>
      </c>
      <c r="AJ182" s="92" t="e">
        <f>IF(#REF!="snížená",$N$182,0)</f>
        <v>#REF!</v>
      </c>
      <c r="AK182" s="92" t="e">
        <f>IF(#REF!="zákl. přenesená",$N$182,0)</f>
        <v>#REF!</v>
      </c>
      <c r="AL182" s="92" t="e">
        <f>IF(#REF!="sníž. přenesená",$N$182,0)</f>
        <v>#REF!</v>
      </c>
      <c r="AM182" s="92" t="e">
        <f>IF(#REF!="nulová",$N$182,0)</f>
        <v>#REF!</v>
      </c>
      <c r="AN182" s="7" t="s">
        <v>9</v>
      </c>
      <c r="AO182" s="92">
        <f>ROUND($L$182*$K$182,2)</f>
        <v>0</v>
      </c>
      <c r="AP182" s="7" t="s">
        <v>263</v>
      </c>
    </row>
    <row r="183" spans="2:42" s="7" customFormat="1" ht="15.75" customHeight="1">
      <c r="B183" s="19"/>
      <c r="C183" s="88" t="s">
        <v>257</v>
      </c>
      <c r="D183" s="88" t="s">
        <v>96</v>
      </c>
      <c r="E183" s="89" t="s">
        <v>265</v>
      </c>
      <c r="F183" s="195" t="s">
        <v>266</v>
      </c>
      <c r="G183" s="191"/>
      <c r="H183" s="191"/>
      <c r="I183" s="191"/>
      <c r="J183" s="90" t="s">
        <v>255</v>
      </c>
      <c r="K183" s="91">
        <v>1</v>
      </c>
      <c r="L183" s="188">
        <v>0</v>
      </c>
      <c r="M183" s="189"/>
      <c r="N183" s="190">
        <f>ROUND($L$183*$K$183,2)</f>
        <v>0</v>
      </c>
      <c r="O183" s="191"/>
      <c r="P183" s="191"/>
      <c r="Q183" s="191"/>
      <c r="R183" s="21"/>
      <c r="V183" s="7" t="s">
        <v>263</v>
      </c>
      <c r="X183" s="7" t="s">
        <v>96</v>
      </c>
      <c r="Y183" s="7" t="s">
        <v>66</v>
      </c>
      <c r="AC183" s="7" t="s">
        <v>95</v>
      </c>
      <c r="AI183" s="92" t="e">
        <f>IF(#REF!="základní",$N$183,0)</f>
        <v>#REF!</v>
      </c>
      <c r="AJ183" s="92" t="e">
        <f>IF(#REF!="snížená",$N$183,0)</f>
        <v>#REF!</v>
      </c>
      <c r="AK183" s="92" t="e">
        <f>IF(#REF!="zákl. přenesená",$N$183,0)</f>
        <v>#REF!</v>
      </c>
      <c r="AL183" s="92" t="e">
        <f>IF(#REF!="sníž. přenesená",$N$183,0)</f>
        <v>#REF!</v>
      </c>
      <c r="AM183" s="92" t="e">
        <f>IF(#REF!="nulová",$N$183,0)</f>
        <v>#REF!</v>
      </c>
      <c r="AN183" s="7" t="s">
        <v>9</v>
      </c>
      <c r="AO183" s="92">
        <f>ROUND($L$183*$K$183,2)</f>
        <v>0</v>
      </c>
      <c r="AP183" s="7" t="s">
        <v>263</v>
      </c>
    </row>
    <row r="184" spans="2:42" s="7" customFormat="1" ht="15.75" customHeight="1">
      <c r="B184" s="19"/>
      <c r="C184" s="88" t="s">
        <v>260</v>
      </c>
      <c r="D184" s="88" t="s">
        <v>96</v>
      </c>
      <c r="E184" s="89" t="s">
        <v>268</v>
      </c>
      <c r="F184" s="195" t="s">
        <v>269</v>
      </c>
      <c r="G184" s="191"/>
      <c r="H184" s="191"/>
      <c r="I184" s="191"/>
      <c r="J184" s="90" t="s">
        <v>255</v>
      </c>
      <c r="K184" s="91">
        <v>1</v>
      </c>
      <c r="L184" s="188">
        <v>0</v>
      </c>
      <c r="M184" s="189"/>
      <c r="N184" s="190">
        <f>ROUND($L$184*$K$184,2)</f>
        <v>0</v>
      </c>
      <c r="O184" s="191"/>
      <c r="P184" s="191"/>
      <c r="Q184" s="191"/>
      <c r="R184" s="21"/>
      <c r="V184" s="7" t="s">
        <v>263</v>
      </c>
      <c r="X184" s="7" t="s">
        <v>96</v>
      </c>
      <c r="Y184" s="7" t="s">
        <v>66</v>
      </c>
      <c r="AC184" s="7" t="s">
        <v>95</v>
      </c>
      <c r="AI184" s="92" t="e">
        <f>IF(#REF!="základní",$N$184,0)</f>
        <v>#REF!</v>
      </c>
      <c r="AJ184" s="92" t="e">
        <f>IF(#REF!="snížená",$N$184,0)</f>
        <v>#REF!</v>
      </c>
      <c r="AK184" s="92" t="e">
        <f>IF(#REF!="zákl. přenesená",$N$184,0)</f>
        <v>#REF!</v>
      </c>
      <c r="AL184" s="92" t="e">
        <f>IF(#REF!="sníž. přenesená",$N$184,0)</f>
        <v>#REF!</v>
      </c>
      <c r="AM184" s="92" t="e">
        <f>IF(#REF!="nulová",$N$184,0)</f>
        <v>#REF!</v>
      </c>
      <c r="AN184" s="7" t="s">
        <v>9</v>
      </c>
      <c r="AO184" s="92">
        <f>ROUND($L$184*$K$184,2)</f>
        <v>0</v>
      </c>
      <c r="AP184" s="7" t="s">
        <v>263</v>
      </c>
    </row>
    <row r="185" spans="2:42" s="7" customFormat="1" ht="15.75" customHeight="1">
      <c r="B185" s="19"/>
      <c r="C185" s="88" t="s">
        <v>264</v>
      </c>
      <c r="D185" s="88" t="s">
        <v>96</v>
      </c>
      <c r="E185" s="89" t="s">
        <v>271</v>
      </c>
      <c r="F185" s="195" t="s">
        <v>272</v>
      </c>
      <c r="G185" s="191"/>
      <c r="H185" s="191"/>
      <c r="I185" s="191"/>
      <c r="J185" s="90" t="s">
        <v>255</v>
      </c>
      <c r="K185" s="91">
        <v>1</v>
      </c>
      <c r="L185" s="188">
        <v>0</v>
      </c>
      <c r="M185" s="189"/>
      <c r="N185" s="190">
        <f>ROUND($L$185*$K$185,2)</f>
        <v>0</v>
      </c>
      <c r="O185" s="191"/>
      <c r="P185" s="191"/>
      <c r="Q185" s="191"/>
      <c r="R185" s="21"/>
      <c r="V185" s="7" t="s">
        <v>273</v>
      </c>
      <c r="X185" s="7" t="s">
        <v>96</v>
      </c>
      <c r="Y185" s="7" t="s">
        <v>66</v>
      </c>
      <c r="AC185" s="7" t="s">
        <v>95</v>
      </c>
      <c r="AI185" s="92" t="e">
        <f>IF(#REF!="základní",$N$185,0)</f>
        <v>#REF!</v>
      </c>
      <c r="AJ185" s="92" t="e">
        <f>IF(#REF!="snížená",$N$185,0)</f>
        <v>#REF!</v>
      </c>
      <c r="AK185" s="92" t="e">
        <f>IF(#REF!="zákl. přenesená",$N$185,0)</f>
        <v>#REF!</v>
      </c>
      <c r="AL185" s="92" t="e">
        <f>IF(#REF!="sníž. přenesená",$N$185,0)</f>
        <v>#REF!</v>
      </c>
      <c r="AM185" s="92" t="e">
        <f>IF(#REF!="nulová",$N$185,0)</f>
        <v>#REF!</v>
      </c>
      <c r="AN185" s="7" t="s">
        <v>9</v>
      </c>
      <c r="AO185" s="92">
        <f>ROUND($L$185*$K$185,2)</f>
        <v>0</v>
      </c>
      <c r="AP185" s="7" t="s">
        <v>273</v>
      </c>
    </row>
    <row r="186" spans="2:18" s="7" customFormat="1" ht="7.5" customHeight="1">
      <c r="B186" s="42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4"/>
    </row>
    <row r="189" s="2" customFormat="1" ht="14.25" customHeight="1"/>
  </sheetData>
  <sheetProtection password="EDF2" sheet="1"/>
  <mergeCells count="23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2:I142"/>
    <mergeCell ref="L142:M142"/>
    <mergeCell ref="N142:Q142"/>
    <mergeCell ref="N141:Q141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N174:Q174"/>
    <mergeCell ref="F180:I180"/>
    <mergeCell ref="L180:M180"/>
    <mergeCell ref="F177:I177"/>
    <mergeCell ref="L177:M177"/>
    <mergeCell ref="N177:Q177"/>
    <mergeCell ref="N179:Q179"/>
    <mergeCell ref="F175:I175"/>
    <mergeCell ref="L175:M175"/>
    <mergeCell ref="N175:Q175"/>
    <mergeCell ref="F182:I182"/>
    <mergeCell ref="F183:I183"/>
    <mergeCell ref="L183:M183"/>
    <mergeCell ref="N183:Q183"/>
    <mergeCell ref="F176:I176"/>
    <mergeCell ref="L176:M176"/>
    <mergeCell ref="N176:Q176"/>
    <mergeCell ref="H1:K1"/>
    <mergeCell ref="F185:I185"/>
    <mergeCell ref="L185:M185"/>
    <mergeCell ref="N185:Q185"/>
    <mergeCell ref="N121:Q121"/>
    <mergeCell ref="N122:Q122"/>
    <mergeCell ref="F184:I184"/>
    <mergeCell ref="L184:M184"/>
    <mergeCell ref="N184:Q184"/>
    <mergeCell ref="F181:I181"/>
    <mergeCell ref="N123:Q123"/>
    <mergeCell ref="N159:Q159"/>
    <mergeCell ref="N167:Q167"/>
    <mergeCell ref="N169:Q169"/>
    <mergeCell ref="L182:M182"/>
    <mergeCell ref="N182:Q182"/>
    <mergeCell ref="N180:Q180"/>
    <mergeCell ref="N178:Q178"/>
    <mergeCell ref="L181:M181"/>
    <mergeCell ref="N181:Q181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18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L181" activeCellId="10" sqref="L127:M139 L140:M144 L146:M146 L148:M148 L150:M152 L153:M167 L170:M170 L173:M173 L174:M174 L176:M178 L181:M186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21" width="10.5" style="1" customWidth="1"/>
    <col min="22" max="42" width="10.5" style="2" hidden="1" customWidth="1"/>
    <col min="43" max="16384" width="10.5" style="1" customWidth="1"/>
  </cols>
  <sheetData>
    <row r="1" spans="1:234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</row>
    <row r="2" spans="3:24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X2" s="2" t="s">
        <v>59</v>
      </c>
    </row>
    <row r="3" spans="2:2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X3" s="2" t="s">
        <v>66</v>
      </c>
    </row>
    <row r="4" spans="2:24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X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275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$N$91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$N$105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M24</f>
        <v>0</v>
      </c>
      <c r="I29" s="159"/>
      <c r="J29" s="159"/>
      <c r="K29" s="20"/>
      <c r="L29" s="20"/>
      <c r="M29" s="213">
        <f>(M24*1.21)-M24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ROUNDUP((SUM($AK$105:$AK$106)+SUM($AK$124:$AK$186)),2)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ROUNDUP((SUM($AL$105:$AL$106)+SUM($AL$124:$AL$186)),2)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ROUNDUP((SUM($AM$105:$AM$106)+SUM($AM$124:$AM$186)),2)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79" t="s">
        <v>72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203" t="str">
        <f>$F$6</f>
        <v>410/169/2007 - Podzemní stěna 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8" t="str">
        <f>$F$7</f>
        <v>410/169/2007b - Podzemní stěna 1 etapa drenáže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204">
        <f>IF($O$9="","",$O$9)</f>
        <v>42520</v>
      </c>
      <c r="N84" s="159"/>
      <c r="O84" s="159"/>
      <c r="P84" s="159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69">
        <f>$E$18</f>
        <v>0</v>
      </c>
      <c r="N86" s="159"/>
      <c r="O86" s="159"/>
      <c r="P86" s="159"/>
      <c r="Q86" s="159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69" t="str">
        <f>$E$21</f>
        <v> </v>
      </c>
      <c r="N87" s="159"/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212" t="s">
        <v>73</v>
      </c>
      <c r="D89" s="161"/>
      <c r="E89" s="161"/>
      <c r="F89" s="161"/>
      <c r="G89" s="161"/>
      <c r="H89" s="29"/>
      <c r="I89" s="29"/>
      <c r="J89" s="29"/>
      <c r="K89" s="29"/>
      <c r="L89" s="29"/>
      <c r="M89" s="29"/>
      <c r="N89" s="212" t="s">
        <v>74</v>
      </c>
      <c r="O89" s="159"/>
      <c r="P89" s="159"/>
      <c r="Q89" s="159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2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7">
        <f>ROUNDUP($N$124,2)</f>
        <v>0</v>
      </c>
      <c r="O91" s="159"/>
      <c r="P91" s="159"/>
      <c r="Q91" s="159"/>
      <c r="R91" s="21"/>
      <c r="Y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210">
        <f>ROUNDUP($N$125,2)</f>
        <v>0</v>
      </c>
      <c r="O92" s="211"/>
      <c r="P92" s="211"/>
      <c r="Q92" s="211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ROUNDUP($N$126,2)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79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ROUNDUP($N$145,2)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276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ROUNDUP($N$147,2)</f>
        <v>0</v>
      </c>
      <c r="O95" s="209"/>
      <c r="P95" s="209"/>
      <c r="Q95" s="209"/>
      <c r="R95" s="73"/>
    </row>
    <row r="96" spans="2:18" s="70" customFormat="1" ht="21" customHeight="1">
      <c r="B96" s="71"/>
      <c r="C96" s="72"/>
      <c r="D96" s="72" t="s">
        <v>81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ROUNDUP($N$149,2)</f>
        <v>0</v>
      </c>
      <c r="O96" s="209"/>
      <c r="P96" s="209"/>
      <c r="Q96" s="209"/>
      <c r="R96" s="73"/>
    </row>
    <row r="97" spans="2:18" s="70" customFormat="1" ht="21" customHeight="1">
      <c r="B97" s="71"/>
      <c r="C97" s="72"/>
      <c r="D97" s="72" t="s">
        <v>82</v>
      </c>
      <c r="E97" s="72"/>
      <c r="F97" s="72"/>
      <c r="G97" s="72"/>
      <c r="H97" s="72"/>
      <c r="I97" s="72"/>
      <c r="J97" s="72"/>
      <c r="K97" s="72"/>
      <c r="L97" s="72"/>
      <c r="M97" s="72"/>
      <c r="N97" s="208">
        <f>ROUNDUP($N$168,2)</f>
        <v>0</v>
      </c>
      <c r="O97" s="209"/>
      <c r="P97" s="209"/>
      <c r="Q97" s="209"/>
      <c r="R97" s="73"/>
    </row>
    <row r="98" spans="2:18" s="70" customFormat="1" ht="15.75" customHeight="1">
      <c r="B98" s="71"/>
      <c r="C98" s="72"/>
      <c r="D98" s="72" t="s">
        <v>83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ROUNDUP($N$169,2)</f>
        <v>0</v>
      </c>
      <c r="O98" s="209"/>
      <c r="P98" s="209"/>
      <c r="Q98" s="209"/>
      <c r="R98" s="73"/>
    </row>
    <row r="99" spans="2:18" s="54" customFormat="1" ht="25.5" customHeight="1">
      <c r="B99" s="67"/>
      <c r="C99" s="68"/>
      <c r="D99" s="68" t="s">
        <v>277</v>
      </c>
      <c r="E99" s="68"/>
      <c r="F99" s="68"/>
      <c r="G99" s="68"/>
      <c r="H99" s="68"/>
      <c r="I99" s="68"/>
      <c r="J99" s="68"/>
      <c r="K99" s="68"/>
      <c r="L99" s="68"/>
      <c r="M99" s="68"/>
      <c r="N99" s="210">
        <f>ROUNDUP($N$171,2)</f>
        <v>0</v>
      </c>
      <c r="O99" s="211"/>
      <c r="P99" s="211"/>
      <c r="Q99" s="211"/>
      <c r="R99" s="69"/>
    </row>
    <row r="100" spans="2:18" s="70" customFormat="1" ht="21" customHeight="1">
      <c r="B100" s="71"/>
      <c r="C100" s="72"/>
      <c r="D100" s="72" t="s">
        <v>278</v>
      </c>
      <c r="E100" s="72"/>
      <c r="F100" s="72"/>
      <c r="G100" s="72"/>
      <c r="H100" s="72"/>
      <c r="I100" s="72"/>
      <c r="J100" s="72"/>
      <c r="K100" s="72"/>
      <c r="L100" s="72"/>
      <c r="M100" s="72"/>
      <c r="N100" s="208">
        <f>ROUNDUP($N$172,2)</f>
        <v>0</v>
      </c>
      <c r="O100" s="209"/>
      <c r="P100" s="209"/>
      <c r="Q100" s="209"/>
      <c r="R100" s="73"/>
    </row>
    <row r="101" spans="2:18" s="70" customFormat="1" ht="21" customHeight="1">
      <c r="B101" s="71"/>
      <c r="C101" s="72"/>
      <c r="D101" s="72" t="s">
        <v>279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208">
        <f>ROUNDUP($N$175,2)</f>
        <v>0</v>
      </c>
      <c r="O101" s="209"/>
      <c r="P101" s="209"/>
      <c r="Q101" s="209"/>
      <c r="R101" s="73"/>
    </row>
    <row r="102" spans="2:18" s="54" customFormat="1" ht="25.5" customHeight="1">
      <c r="B102" s="67"/>
      <c r="C102" s="68"/>
      <c r="D102" s="68" t="s">
        <v>84</v>
      </c>
      <c r="E102" s="68"/>
      <c r="F102" s="68"/>
      <c r="G102" s="68"/>
      <c r="H102" s="68"/>
      <c r="I102" s="68"/>
      <c r="J102" s="68"/>
      <c r="K102" s="68"/>
      <c r="L102" s="68"/>
      <c r="M102" s="68"/>
      <c r="N102" s="210">
        <f>ROUNDUP($N$179,2)</f>
        <v>0</v>
      </c>
      <c r="O102" s="211"/>
      <c r="P102" s="211"/>
      <c r="Q102" s="211"/>
      <c r="R102" s="69"/>
    </row>
    <row r="103" spans="2:18" s="70" customFormat="1" ht="21" customHeight="1">
      <c r="B103" s="71"/>
      <c r="C103" s="72"/>
      <c r="D103" s="72" t="s">
        <v>85</v>
      </c>
      <c r="E103" s="72"/>
      <c r="F103" s="72"/>
      <c r="G103" s="72"/>
      <c r="H103" s="72"/>
      <c r="I103" s="72"/>
      <c r="J103" s="72"/>
      <c r="K103" s="72"/>
      <c r="L103" s="72"/>
      <c r="M103" s="72"/>
      <c r="N103" s="208">
        <f>ROUNDUP($N$180,2)</f>
        <v>0</v>
      </c>
      <c r="O103" s="209"/>
      <c r="P103" s="209"/>
      <c r="Q103" s="209"/>
      <c r="R103" s="73"/>
    </row>
    <row r="104" spans="2:18" s="7" customFormat="1" ht="22.5" customHeight="1">
      <c r="B104" s="19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1"/>
    </row>
    <row r="105" spans="2:18" s="7" customFormat="1" ht="30" customHeight="1">
      <c r="B105" s="19"/>
      <c r="C105" s="53" t="s">
        <v>86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157">
        <v>0</v>
      </c>
      <c r="O105" s="159"/>
      <c r="P105" s="159"/>
      <c r="Q105" s="159"/>
      <c r="R105" s="21"/>
    </row>
    <row r="106" spans="2:18" s="7" customFormat="1" ht="18.75" customHeight="1">
      <c r="B106" s="19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1"/>
    </row>
    <row r="107" spans="2:18" s="7" customFormat="1" ht="30" customHeight="1">
      <c r="B107" s="19"/>
      <c r="C107" s="59" t="s">
        <v>64</v>
      </c>
      <c r="D107" s="29"/>
      <c r="E107" s="29"/>
      <c r="F107" s="29"/>
      <c r="G107" s="29"/>
      <c r="H107" s="29"/>
      <c r="I107" s="29"/>
      <c r="J107" s="29"/>
      <c r="K107" s="29"/>
      <c r="L107" s="160">
        <f>ROUNDUP(SUM($N$91+$N$105),2)</f>
        <v>0</v>
      </c>
      <c r="M107" s="161"/>
      <c r="N107" s="161"/>
      <c r="O107" s="161"/>
      <c r="P107" s="161"/>
      <c r="Q107" s="161"/>
      <c r="R107" s="21"/>
    </row>
    <row r="108" spans="2:18" s="7" customFormat="1" ht="7.5" customHeight="1">
      <c r="B108" s="42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4"/>
    </row>
    <row r="112" spans="2:18" s="7" customFormat="1" ht="7.5" customHeight="1"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7"/>
    </row>
    <row r="113" spans="2:18" s="7" customFormat="1" ht="37.5" customHeight="1">
      <c r="B113" s="19"/>
      <c r="C113" s="179" t="s">
        <v>87</v>
      </c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" customHeight="1">
      <c r="B115" s="19"/>
      <c r="C115" s="15" t="s">
        <v>7</v>
      </c>
      <c r="D115" s="20"/>
      <c r="E115" s="20"/>
      <c r="F115" s="203" t="str">
        <f>$F$6</f>
        <v>410/169/2007 - Podzemní stěna </v>
      </c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20"/>
      <c r="R115" s="21"/>
    </row>
    <row r="116" spans="2:18" s="7" customFormat="1" ht="15" customHeight="1">
      <c r="B116" s="19"/>
      <c r="C116" s="14" t="s">
        <v>68</v>
      </c>
      <c r="D116" s="20"/>
      <c r="E116" s="20"/>
      <c r="F116" s="168" t="str">
        <f>$F$7</f>
        <v>410/169/2007b - Podzemní stěna 1 etapa drenáže</v>
      </c>
      <c r="G116" s="159"/>
      <c r="H116" s="159"/>
      <c r="I116" s="159"/>
      <c r="J116" s="159"/>
      <c r="K116" s="159"/>
      <c r="L116" s="159"/>
      <c r="M116" s="159"/>
      <c r="N116" s="159"/>
      <c r="O116" s="159"/>
      <c r="P116" s="159"/>
      <c r="Q116" s="20"/>
      <c r="R116" s="21"/>
    </row>
    <row r="117" spans="2:18" s="7" customFormat="1" ht="7.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" customFormat="1" ht="18.75" customHeight="1">
      <c r="B118" s="19"/>
      <c r="C118" s="15" t="s">
        <v>10</v>
      </c>
      <c r="D118" s="20"/>
      <c r="E118" s="20"/>
      <c r="F118" s="16" t="str">
        <f>$F$9</f>
        <v>Neratovice</v>
      </c>
      <c r="G118" s="20"/>
      <c r="H118" s="20"/>
      <c r="I118" s="20"/>
      <c r="J118" s="20"/>
      <c r="K118" s="15" t="s">
        <v>12</v>
      </c>
      <c r="L118" s="20"/>
      <c r="M118" s="204">
        <f>IF($O$9="","",$O$9)</f>
        <v>42520</v>
      </c>
      <c r="N118" s="159"/>
      <c r="O118" s="159"/>
      <c r="P118" s="159"/>
      <c r="Q118" s="20"/>
      <c r="R118" s="21"/>
    </row>
    <row r="119" spans="2:18" s="7" customFormat="1" ht="7.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</row>
    <row r="120" spans="2:18" s="7" customFormat="1" ht="15.75" customHeight="1">
      <c r="B120" s="19"/>
      <c r="C120" s="15" t="s">
        <v>14</v>
      </c>
      <c r="D120" s="20"/>
      <c r="E120" s="20"/>
      <c r="F120" s="16" t="str">
        <f>$E$12</f>
        <v>MF ČR Letenská 15, 118 10  Praha 1</v>
      </c>
      <c r="G120" s="20"/>
      <c r="H120" s="20"/>
      <c r="I120" s="20"/>
      <c r="J120" s="20"/>
      <c r="K120" s="15" t="s">
        <v>20</v>
      </c>
      <c r="L120" s="20"/>
      <c r="M120" s="169">
        <f>$E$18</f>
        <v>0</v>
      </c>
      <c r="N120" s="159"/>
      <c r="O120" s="159"/>
      <c r="P120" s="159"/>
      <c r="Q120" s="159"/>
      <c r="R120" s="21"/>
    </row>
    <row r="121" spans="2:18" s="7" customFormat="1" ht="15" customHeight="1">
      <c r="B121" s="19"/>
      <c r="C121" s="15" t="s">
        <v>18</v>
      </c>
      <c r="D121" s="20"/>
      <c r="E121" s="20"/>
      <c r="F121" s="16" t="str">
        <f>IF($E$15="","",$E$15)</f>
        <v>výběr</v>
      </c>
      <c r="G121" s="20"/>
      <c r="H121" s="20"/>
      <c r="I121" s="20"/>
      <c r="J121" s="20"/>
      <c r="K121" s="15" t="s">
        <v>22</v>
      </c>
      <c r="L121" s="20"/>
      <c r="M121" s="169" t="str">
        <f>$E$21</f>
        <v> </v>
      </c>
      <c r="N121" s="159"/>
      <c r="O121" s="159"/>
      <c r="P121" s="159"/>
      <c r="Q121" s="159"/>
      <c r="R121" s="21"/>
    </row>
    <row r="122" spans="2:18" s="7" customFormat="1" ht="11.25" customHeight="1"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1"/>
    </row>
    <row r="123" spans="2:18" s="74" customFormat="1" ht="30" customHeight="1">
      <c r="B123" s="75"/>
      <c r="C123" s="76" t="s">
        <v>88</v>
      </c>
      <c r="D123" s="77" t="s">
        <v>89</v>
      </c>
      <c r="E123" s="77" t="s">
        <v>44</v>
      </c>
      <c r="F123" s="205" t="s">
        <v>90</v>
      </c>
      <c r="G123" s="206"/>
      <c r="H123" s="206"/>
      <c r="I123" s="206"/>
      <c r="J123" s="77" t="s">
        <v>91</v>
      </c>
      <c r="K123" s="77" t="s">
        <v>92</v>
      </c>
      <c r="L123" s="205" t="s">
        <v>93</v>
      </c>
      <c r="M123" s="206"/>
      <c r="N123" s="205" t="s">
        <v>94</v>
      </c>
      <c r="O123" s="206"/>
      <c r="P123" s="206"/>
      <c r="Q123" s="207"/>
      <c r="R123" s="78"/>
    </row>
    <row r="124" spans="2:41" s="7" customFormat="1" ht="30" customHeight="1">
      <c r="B124" s="19"/>
      <c r="C124" s="53" t="s">
        <v>70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196">
        <f>$AO$124</f>
        <v>0</v>
      </c>
      <c r="O124" s="159"/>
      <c r="P124" s="159"/>
      <c r="Q124" s="159"/>
      <c r="R124" s="21"/>
      <c r="X124" s="7" t="s">
        <v>49</v>
      </c>
      <c r="Y124" s="7" t="s">
        <v>76</v>
      </c>
      <c r="AO124" s="79">
        <f>$AO$125+$AO$171+$AO$179</f>
        <v>0</v>
      </c>
    </row>
    <row r="125" spans="2:41" s="80" customFormat="1" ht="37.5" customHeight="1">
      <c r="B125" s="81"/>
      <c r="C125" s="82"/>
      <c r="D125" s="83" t="s">
        <v>77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192">
        <f>$AO$125</f>
        <v>0</v>
      </c>
      <c r="O125" s="187"/>
      <c r="P125" s="187"/>
      <c r="Q125" s="187"/>
      <c r="R125" s="84"/>
      <c r="V125" s="85" t="s">
        <v>9</v>
      </c>
      <c r="X125" s="85" t="s">
        <v>49</v>
      </c>
      <c r="Y125" s="85" t="s">
        <v>50</v>
      </c>
      <c r="AC125" s="85" t="s">
        <v>95</v>
      </c>
      <c r="AO125" s="86">
        <f>$AO$126+$AO$145+$AO$147+$AO$149+$AO$168</f>
        <v>0</v>
      </c>
    </row>
    <row r="126" spans="2:41" s="80" customFormat="1" ht="21" customHeight="1">
      <c r="B126" s="81"/>
      <c r="C126" s="82"/>
      <c r="D126" s="87" t="s">
        <v>78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186">
        <f>$AO$126</f>
        <v>0</v>
      </c>
      <c r="O126" s="187"/>
      <c r="P126" s="187"/>
      <c r="Q126" s="187"/>
      <c r="R126" s="84"/>
      <c r="V126" s="85" t="s">
        <v>9</v>
      </c>
      <c r="X126" s="85" t="s">
        <v>49</v>
      </c>
      <c r="Y126" s="85" t="s">
        <v>9</v>
      </c>
      <c r="AC126" s="85" t="s">
        <v>95</v>
      </c>
      <c r="AO126" s="86">
        <f>SUM($AO$127:$AO$144)</f>
        <v>0</v>
      </c>
    </row>
    <row r="127" spans="2:42" s="7" customFormat="1" ht="15.75" customHeight="1">
      <c r="B127" s="19"/>
      <c r="C127" s="88" t="s">
        <v>9</v>
      </c>
      <c r="D127" s="88" t="s">
        <v>96</v>
      </c>
      <c r="E127" s="89" t="s">
        <v>124</v>
      </c>
      <c r="F127" s="195" t="s">
        <v>125</v>
      </c>
      <c r="G127" s="191"/>
      <c r="H127" s="191"/>
      <c r="I127" s="191"/>
      <c r="J127" s="90" t="s">
        <v>126</v>
      </c>
      <c r="K127" s="91">
        <v>5</v>
      </c>
      <c r="L127" s="188">
        <v>0</v>
      </c>
      <c r="M127" s="189"/>
      <c r="N127" s="190">
        <f>ROUND($L$127*$K$127,2)</f>
        <v>0</v>
      </c>
      <c r="O127" s="191"/>
      <c r="P127" s="191"/>
      <c r="Q127" s="191"/>
      <c r="R127" s="21"/>
      <c r="V127" s="7" t="s">
        <v>100</v>
      </c>
      <c r="X127" s="7" t="s">
        <v>96</v>
      </c>
      <c r="Y127" s="7" t="s">
        <v>66</v>
      </c>
      <c r="AC127" s="7" t="s">
        <v>95</v>
      </c>
      <c r="AI127" s="92" t="e">
        <f>IF(#REF!="základní",$N$127,0)</f>
        <v>#REF!</v>
      </c>
      <c r="AJ127" s="92" t="e">
        <f>IF(#REF!="snížená",$N$127,0)</f>
        <v>#REF!</v>
      </c>
      <c r="AK127" s="92" t="e">
        <f>IF(#REF!="zákl. přenesená",$N$127,0)</f>
        <v>#REF!</v>
      </c>
      <c r="AL127" s="92" t="e">
        <f>IF(#REF!="sníž. přenesená",$N$127,0)</f>
        <v>#REF!</v>
      </c>
      <c r="AM127" s="92" t="e">
        <f>IF(#REF!="nulová",$N$127,0)</f>
        <v>#REF!</v>
      </c>
      <c r="AN127" s="7" t="s">
        <v>9</v>
      </c>
      <c r="AO127" s="92">
        <f>ROUND($L$127*$K$127,2)</f>
        <v>0</v>
      </c>
      <c r="AP127" s="7" t="s">
        <v>100</v>
      </c>
    </row>
    <row r="128" spans="2:42" s="7" customFormat="1" ht="27" customHeight="1">
      <c r="B128" s="19"/>
      <c r="C128" s="88" t="s">
        <v>66</v>
      </c>
      <c r="D128" s="88" t="s">
        <v>96</v>
      </c>
      <c r="E128" s="89" t="s">
        <v>280</v>
      </c>
      <c r="F128" s="195" t="s">
        <v>281</v>
      </c>
      <c r="G128" s="191"/>
      <c r="H128" s="191"/>
      <c r="I128" s="191"/>
      <c r="J128" s="90" t="s">
        <v>114</v>
      </c>
      <c r="K128" s="91">
        <v>837.18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V128" s="7" t="s">
        <v>100</v>
      </c>
      <c r="X128" s="7" t="s">
        <v>96</v>
      </c>
      <c r="Y128" s="7" t="s">
        <v>66</v>
      </c>
      <c r="AC128" s="7" t="s">
        <v>95</v>
      </c>
      <c r="AI128" s="92" t="e">
        <f>IF(#REF!="základní",$N$128,0)</f>
        <v>#REF!</v>
      </c>
      <c r="AJ128" s="92" t="e">
        <f>IF(#REF!="snížená",$N$128,0)</f>
        <v>#REF!</v>
      </c>
      <c r="AK128" s="92" t="e">
        <f>IF(#REF!="zákl. přenesená",$N$128,0)</f>
        <v>#REF!</v>
      </c>
      <c r="AL128" s="92" t="e">
        <f>IF(#REF!="sníž. přenesená",$N$128,0)</f>
        <v>#REF!</v>
      </c>
      <c r="AM128" s="92" t="e">
        <f>IF(#REF!="nulová",$N$128,0)</f>
        <v>#REF!</v>
      </c>
      <c r="AN128" s="7" t="s">
        <v>9</v>
      </c>
      <c r="AO128" s="92">
        <f>ROUND($L$128*$K$128,2)</f>
        <v>0</v>
      </c>
      <c r="AP128" s="7" t="s">
        <v>100</v>
      </c>
    </row>
    <row r="129" spans="2:42" s="7" customFormat="1" ht="27" customHeight="1">
      <c r="B129" s="19"/>
      <c r="C129" s="88" t="s">
        <v>103</v>
      </c>
      <c r="D129" s="88" t="s">
        <v>96</v>
      </c>
      <c r="E129" s="89" t="s">
        <v>282</v>
      </c>
      <c r="F129" s="195" t="s">
        <v>283</v>
      </c>
      <c r="G129" s="191"/>
      <c r="H129" s="191"/>
      <c r="I129" s="191"/>
      <c r="J129" s="90" t="s">
        <v>114</v>
      </c>
      <c r="K129" s="91">
        <v>418.59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V129" s="7" t="s">
        <v>100</v>
      </c>
      <c r="X129" s="7" t="s">
        <v>96</v>
      </c>
      <c r="Y129" s="7" t="s">
        <v>66</v>
      </c>
      <c r="AC129" s="7" t="s">
        <v>95</v>
      </c>
      <c r="AI129" s="92" t="e">
        <f>IF(#REF!="základní",$N$129,0)</f>
        <v>#REF!</v>
      </c>
      <c r="AJ129" s="92" t="e">
        <f>IF(#REF!="snížená",$N$129,0)</f>
        <v>#REF!</v>
      </c>
      <c r="AK129" s="92" t="e">
        <f>IF(#REF!="zákl. přenesená",$N$129,0)</f>
        <v>#REF!</v>
      </c>
      <c r="AL129" s="92" t="e">
        <f>IF(#REF!="sníž. přenesená",$N$129,0)</f>
        <v>#REF!</v>
      </c>
      <c r="AM129" s="92" t="e">
        <f>IF(#REF!="nulová",$N$129,0)</f>
        <v>#REF!</v>
      </c>
      <c r="AN129" s="7" t="s">
        <v>9</v>
      </c>
      <c r="AO129" s="92">
        <f>ROUND($L$129*$K$129,2)</f>
        <v>0</v>
      </c>
      <c r="AP129" s="7" t="s">
        <v>100</v>
      </c>
    </row>
    <row r="130" spans="2:42" s="7" customFormat="1" ht="27" customHeight="1">
      <c r="B130" s="19"/>
      <c r="C130" s="88" t="s">
        <v>100</v>
      </c>
      <c r="D130" s="88" t="s">
        <v>96</v>
      </c>
      <c r="E130" s="89" t="s">
        <v>284</v>
      </c>
      <c r="F130" s="195" t="s">
        <v>285</v>
      </c>
      <c r="G130" s="191"/>
      <c r="H130" s="191"/>
      <c r="I130" s="191"/>
      <c r="J130" s="90" t="s">
        <v>114</v>
      </c>
      <c r="K130" s="91">
        <v>837.18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V130" s="7" t="s">
        <v>100</v>
      </c>
      <c r="X130" s="7" t="s">
        <v>96</v>
      </c>
      <c r="Y130" s="7" t="s">
        <v>66</v>
      </c>
      <c r="AC130" s="7" t="s">
        <v>95</v>
      </c>
      <c r="AI130" s="92" t="e">
        <f>IF(#REF!="základní",$N$130,0)</f>
        <v>#REF!</v>
      </c>
      <c r="AJ130" s="92" t="e">
        <f>IF(#REF!="snížená",$N$130,0)</f>
        <v>#REF!</v>
      </c>
      <c r="AK130" s="92" t="e">
        <f>IF(#REF!="zákl. přenesená",$N$130,0)</f>
        <v>#REF!</v>
      </c>
      <c r="AL130" s="92" t="e">
        <f>IF(#REF!="sníž. přenesená",$N$130,0)</f>
        <v>#REF!</v>
      </c>
      <c r="AM130" s="92" t="e">
        <f>IF(#REF!="nulová",$N$130,0)</f>
        <v>#REF!</v>
      </c>
      <c r="AN130" s="7" t="s">
        <v>9</v>
      </c>
      <c r="AO130" s="92">
        <f>ROUND($L$130*$K$130,2)</f>
        <v>0</v>
      </c>
      <c r="AP130" s="7" t="s">
        <v>100</v>
      </c>
    </row>
    <row r="131" spans="2:42" s="7" customFormat="1" ht="27" customHeight="1">
      <c r="B131" s="19"/>
      <c r="C131" s="88" t="s">
        <v>108</v>
      </c>
      <c r="D131" s="88" t="s">
        <v>96</v>
      </c>
      <c r="E131" s="89" t="s">
        <v>286</v>
      </c>
      <c r="F131" s="195" t="s">
        <v>287</v>
      </c>
      <c r="G131" s="191"/>
      <c r="H131" s="191"/>
      <c r="I131" s="191"/>
      <c r="J131" s="90" t="s">
        <v>114</v>
      </c>
      <c r="K131" s="91">
        <v>418.59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V131" s="7" t="s">
        <v>100</v>
      </c>
      <c r="X131" s="7" t="s">
        <v>96</v>
      </c>
      <c r="Y131" s="7" t="s">
        <v>66</v>
      </c>
      <c r="AC131" s="7" t="s">
        <v>95</v>
      </c>
      <c r="AI131" s="92" t="e">
        <f>IF(#REF!="základní",$N$131,0)</f>
        <v>#REF!</v>
      </c>
      <c r="AJ131" s="92" t="e">
        <f>IF(#REF!="snížená",$N$131,0)</f>
        <v>#REF!</v>
      </c>
      <c r="AK131" s="92" t="e">
        <f>IF(#REF!="zákl. přenesená",$N$131,0)</f>
        <v>#REF!</v>
      </c>
      <c r="AL131" s="92" t="e">
        <f>IF(#REF!="sníž. přenesená",$N$131,0)</f>
        <v>#REF!</v>
      </c>
      <c r="AM131" s="92" t="e">
        <f>IF(#REF!="nulová",$N$131,0)</f>
        <v>#REF!</v>
      </c>
      <c r="AN131" s="7" t="s">
        <v>9</v>
      </c>
      <c r="AO131" s="92">
        <f>ROUND($L$131*$K$131,2)</f>
        <v>0</v>
      </c>
      <c r="AP131" s="7" t="s">
        <v>100</v>
      </c>
    </row>
    <row r="132" spans="2:42" s="7" customFormat="1" ht="27" customHeight="1">
      <c r="B132" s="19"/>
      <c r="C132" s="88" t="s">
        <v>111</v>
      </c>
      <c r="D132" s="88" t="s">
        <v>96</v>
      </c>
      <c r="E132" s="89" t="s">
        <v>288</v>
      </c>
      <c r="F132" s="195" t="s">
        <v>289</v>
      </c>
      <c r="G132" s="191"/>
      <c r="H132" s="191"/>
      <c r="I132" s="191"/>
      <c r="J132" s="90" t="s">
        <v>99</v>
      </c>
      <c r="K132" s="91">
        <v>2430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V132" s="7" t="s">
        <v>100</v>
      </c>
      <c r="X132" s="7" t="s">
        <v>96</v>
      </c>
      <c r="Y132" s="7" t="s">
        <v>66</v>
      </c>
      <c r="AC132" s="7" t="s">
        <v>95</v>
      </c>
      <c r="AI132" s="92" t="e">
        <f>IF(#REF!="základní",$N$132,0)</f>
        <v>#REF!</v>
      </c>
      <c r="AJ132" s="92" t="e">
        <f>IF(#REF!="snížená",$N$132,0)</f>
        <v>#REF!</v>
      </c>
      <c r="AK132" s="92" t="e">
        <f>IF(#REF!="zákl. přenesená",$N$132,0)</f>
        <v>#REF!</v>
      </c>
      <c r="AL132" s="92" t="e">
        <f>IF(#REF!="sníž. přenesená",$N$132,0)</f>
        <v>#REF!</v>
      </c>
      <c r="AM132" s="92" t="e">
        <f>IF(#REF!="nulová",$N$132,0)</f>
        <v>#REF!</v>
      </c>
      <c r="AN132" s="7" t="s">
        <v>9</v>
      </c>
      <c r="AO132" s="92">
        <f>ROUND($L$132*$K$132,2)</f>
        <v>0</v>
      </c>
      <c r="AP132" s="7" t="s">
        <v>100</v>
      </c>
    </row>
    <row r="133" spans="2:42" s="7" customFormat="1" ht="27" customHeight="1">
      <c r="B133" s="19"/>
      <c r="C133" s="88" t="s">
        <v>115</v>
      </c>
      <c r="D133" s="88" t="s">
        <v>96</v>
      </c>
      <c r="E133" s="89" t="s">
        <v>290</v>
      </c>
      <c r="F133" s="195" t="s">
        <v>291</v>
      </c>
      <c r="G133" s="191"/>
      <c r="H133" s="191"/>
      <c r="I133" s="191"/>
      <c r="J133" s="90" t="s">
        <v>99</v>
      </c>
      <c r="K133" s="91">
        <v>12150</v>
      </c>
      <c r="L133" s="188">
        <v>0</v>
      </c>
      <c r="M133" s="189"/>
      <c r="N133" s="190">
        <f>ROUND($L$133*$K$133,2)</f>
        <v>0</v>
      </c>
      <c r="O133" s="191"/>
      <c r="P133" s="191"/>
      <c r="Q133" s="191"/>
      <c r="R133" s="21"/>
      <c r="V133" s="7" t="s">
        <v>100</v>
      </c>
      <c r="X133" s="7" t="s">
        <v>96</v>
      </c>
      <c r="Y133" s="7" t="s">
        <v>66</v>
      </c>
      <c r="AC133" s="7" t="s">
        <v>95</v>
      </c>
      <c r="AI133" s="92" t="e">
        <f>IF(#REF!="základní",$N$133,0)</f>
        <v>#REF!</v>
      </c>
      <c r="AJ133" s="92" t="e">
        <f>IF(#REF!="snížená",$N$133,0)</f>
        <v>#REF!</v>
      </c>
      <c r="AK133" s="92" t="e">
        <f>IF(#REF!="zákl. přenesená",$N$133,0)</f>
        <v>#REF!</v>
      </c>
      <c r="AL133" s="92" t="e">
        <f>IF(#REF!="sníž. přenesená",$N$133,0)</f>
        <v>#REF!</v>
      </c>
      <c r="AM133" s="92" t="e">
        <f>IF(#REF!="nulová",$N$133,0)</f>
        <v>#REF!</v>
      </c>
      <c r="AN133" s="7" t="s">
        <v>9</v>
      </c>
      <c r="AO133" s="92">
        <f>ROUND($L$133*$K$133,2)</f>
        <v>0</v>
      </c>
      <c r="AP133" s="7" t="s">
        <v>100</v>
      </c>
    </row>
    <row r="134" spans="2:42" s="7" customFormat="1" ht="27" customHeight="1">
      <c r="B134" s="19"/>
      <c r="C134" s="88" t="s">
        <v>118</v>
      </c>
      <c r="D134" s="88" t="s">
        <v>96</v>
      </c>
      <c r="E134" s="89" t="s">
        <v>292</v>
      </c>
      <c r="F134" s="195" t="s">
        <v>293</v>
      </c>
      <c r="G134" s="191"/>
      <c r="H134" s="191"/>
      <c r="I134" s="191"/>
      <c r="J134" s="90" t="s">
        <v>206</v>
      </c>
      <c r="K134" s="91">
        <v>60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V134" s="7" t="s">
        <v>100</v>
      </c>
      <c r="X134" s="7" t="s">
        <v>96</v>
      </c>
      <c r="Y134" s="7" t="s">
        <v>66</v>
      </c>
      <c r="AC134" s="7" t="s">
        <v>95</v>
      </c>
      <c r="AI134" s="92" t="e">
        <f>IF(#REF!="základní",$N$134,0)</f>
        <v>#REF!</v>
      </c>
      <c r="AJ134" s="92" t="e">
        <f>IF(#REF!="snížená",$N$134,0)</f>
        <v>#REF!</v>
      </c>
      <c r="AK134" s="92" t="e">
        <f>IF(#REF!="zákl. přenesená",$N$134,0)</f>
        <v>#REF!</v>
      </c>
      <c r="AL134" s="92" t="e">
        <f>IF(#REF!="sníž. přenesená",$N$134,0)</f>
        <v>#REF!</v>
      </c>
      <c r="AM134" s="92" t="e">
        <f>IF(#REF!="nulová",$N$134,0)</f>
        <v>#REF!</v>
      </c>
      <c r="AN134" s="7" t="s">
        <v>9</v>
      </c>
      <c r="AO134" s="92">
        <f>ROUND($L$134*$K$134,2)</f>
        <v>0</v>
      </c>
      <c r="AP134" s="7" t="s">
        <v>100</v>
      </c>
    </row>
    <row r="135" spans="2:42" s="7" customFormat="1" ht="27" customHeight="1">
      <c r="B135" s="19"/>
      <c r="C135" s="88" t="s">
        <v>121</v>
      </c>
      <c r="D135" s="88" t="s">
        <v>96</v>
      </c>
      <c r="E135" s="89" t="s">
        <v>294</v>
      </c>
      <c r="F135" s="195" t="s">
        <v>295</v>
      </c>
      <c r="G135" s="191"/>
      <c r="H135" s="191"/>
      <c r="I135" s="191"/>
      <c r="J135" s="90" t="s">
        <v>99</v>
      </c>
      <c r="K135" s="91">
        <v>144</v>
      </c>
      <c r="L135" s="188">
        <v>0</v>
      </c>
      <c r="M135" s="189"/>
      <c r="N135" s="190">
        <f>ROUND($L$135*$K$135,2)</f>
        <v>0</v>
      </c>
      <c r="O135" s="191"/>
      <c r="P135" s="191"/>
      <c r="Q135" s="191"/>
      <c r="R135" s="21"/>
      <c r="V135" s="7" t="s">
        <v>100</v>
      </c>
      <c r="X135" s="7" t="s">
        <v>96</v>
      </c>
      <c r="Y135" s="7" t="s">
        <v>66</v>
      </c>
      <c r="AC135" s="7" t="s">
        <v>95</v>
      </c>
      <c r="AI135" s="92" t="e">
        <f>IF(#REF!="základní",$N$135,0)</f>
        <v>#REF!</v>
      </c>
      <c r="AJ135" s="92" t="e">
        <f>IF(#REF!="snížená",$N$135,0)</f>
        <v>#REF!</v>
      </c>
      <c r="AK135" s="92" t="e">
        <f>IF(#REF!="zákl. přenesená",$N$135,0)</f>
        <v>#REF!</v>
      </c>
      <c r="AL135" s="92" t="e">
        <f>IF(#REF!="sníž. přenesená",$N$135,0)</f>
        <v>#REF!</v>
      </c>
      <c r="AM135" s="92" t="e">
        <f>IF(#REF!="nulová",$N$135,0)</f>
        <v>#REF!</v>
      </c>
      <c r="AN135" s="7" t="s">
        <v>9</v>
      </c>
      <c r="AO135" s="92">
        <f>ROUND($L$135*$K$135,2)</f>
        <v>0</v>
      </c>
      <c r="AP135" s="7" t="s">
        <v>100</v>
      </c>
    </row>
    <row r="136" spans="2:42" s="7" customFormat="1" ht="27" customHeight="1">
      <c r="B136" s="19"/>
      <c r="C136" s="88" t="s">
        <v>13</v>
      </c>
      <c r="D136" s="88" t="s">
        <v>96</v>
      </c>
      <c r="E136" s="89" t="s">
        <v>296</v>
      </c>
      <c r="F136" s="195" t="s">
        <v>297</v>
      </c>
      <c r="G136" s="191"/>
      <c r="H136" s="191"/>
      <c r="I136" s="191"/>
      <c r="J136" s="90" t="s">
        <v>99</v>
      </c>
      <c r="K136" s="91">
        <v>192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V136" s="7" t="s">
        <v>100</v>
      </c>
      <c r="X136" s="7" t="s">
        <v>96</v>
      </c>
      <c r="Y136" s="7" t="s">
        <v>66</v>
      </c>
      <c r="AC136" s="7" t="s">
        <v>95</v>
      </c>
      <c r="AI136" s="92" t="e">
        <f>IF(#REF!="základní",$N$136,0)</f>
        <v>#REF!</v>
      </c>
      <c r="AJ136" s="92" t="e">
        <f>IF(#REF!="snížená",$N$136,0)</f>
        <v>#REF!</v>
      </c>
      <c r="AK136" s="92" t="e">
        <f>IF(#REF!="zákl. přenesená",$N$136,0)</f>
        <v>#REF!</v>
      </c>
      <c r="AL136" s="92" t="e">
        <f>IF(#REF!="sníž. přenesená",$N$136,0)</f>
        <v>#REF!</v>
      </c>
      <c r="AM136" s="92" t="e">
        <f>IF(#REF!="nulová",$N$136,0)</f>
        <v>#REF!</v>
      </c>
      <c r="AN136" s="7" t="s">
        <v>9</v>
      </c>
      <c r="AO136" s="92">
        <f>ROUND($L$136*$K$136,2)</f>
        <v>0</v>
      </c>
      <c r="AP136" s="7" t="s">
        <v>100</v>
      </c>
    </row>
    <row r="137" spans="2:42" s="7" customFormat="1" ht="27" customHeight="1">
      <c r="B137" s="19"/>
      <c r="C137" s="93" t="s">
        <v>127</v>
      </c>
      <c r="D137" s="93" t="s">
        <v>148</v>
      </c>
      <c r="E137" s="94" t="s">
        <v>298</v>
      </c>
      <c r="F137" s="197" t="s">
        <v>299</v>
      </c>
      <c r="G137" s="198"/>
      <c r="H137" s="198"/>
      <c r="I137" s="198"/>
      <c r="J137" s="95" t="s">
        <v>191</v>
      </c>
      <c r="K137" s="96">
        <v>2.976</v>
      </c>
      <c r="L137" s="199">
        <v>0</v>
      </c>
      <c r="M137" s="200"/>
      <c r="N137" s="201">
        <f>ROUND($L$137*$K$137,2)</f>
        <v>0</v>
      </c>
      <c r="O137" s="191"/>
      <c r="P137" s="191"/>
      <c r="Q137" s="191"/>
      <c r="R137" s="21"/>
      <c r="V137" s="7" t="s">
        <v>118</v>
      </c>
      <c r="X137" s="7" t="s">
        <v>148</v>
      </c>
      <c r="Y137" s="7" t="s">
        <v>66</v>
      </c>
      <c r="AC137" s="7" t="s">
        <v>95</v>
      </c>
      <c r="AI137" s="92" t="e">
        <f>IF(#REF!="základní",$N$137,0)</f>
        <v>#REF!</v>
      </c>
      <c r="AJ137" s="92" t="e">
        <f>IF(#REF!="snížená",$N$137,0)</f>
        <v>#REF!</v>
      </c>
      <c r="AK137" s="92" t="e">
        <f>IF(#REF!="zákl. přenesená",$N$137,0)</f>
        <v>#REF!</v>
      </c>
      <c r="AL137" s="92" t="e">
        <f>IF(#REF!="sníž. přenesená",$N$137,0)</f>
        <v>#REF!</v>
      </c>
      <c r="AM137" s="92" t="e">
        <f>IF(#REF!="nulová",$N$137,0)</f>
        <v>#REF!</v>
      </c>
      <c r="AN137" s="7" t="s">
        <v>9</v>
      </c>
      <c r="AO137" s="92">
        <f>ROUND($L$137*$K$137,2)</f>
        <v>0</v>
      </c>
      <c r="AP137" s="7" t="s">
        <v>100</v>
      </c>
    </row>
    <row r="138" spans="2:42" s="7" customFormat="1" ht="39" customHeight="1">
      <c r="B138" s="19"/>
      <c r="C138" s="88" t="s">
        <v>130</v>
      </c>
      <c r="D138" s="88" t="s">
        <v>96</v>
      </c>
      <c r="E138" s="89" t="s">
        <v>300</v>
      </c>
      <c r="F138" s="195" t="s">
        <v>301</v>
      </c>
      <c r="G138" s="191"/>
      <c r="H138" s="191"/>
      <c r="I138" s="191"/>
      <c r="J138" s="90" t="s">
        <v>99</v>
      </c>
      <c r="K138" s="91">
        <v>144</v>
      </c>
      <c r="L138" s="188">
        <v>0</v>
      </c>
      <c r="M138" s="189"/>
      <c r="N138" s="190">
        <f>ROUND($L$138*$K$138,2)</f>
        <v>0</v>
      </c>
      <c r="O138" s="191"/>
      <c r="P138" s="191"/>
      <c r="Q138" s="191"/>
      <c r="R138" s="21"/>
      <c r="V138" s="7" t="s">
        <v>100</v>
      </c>
      <c r="X138" s="7" t="s">
        <v>96</v>
      </c>
      <c r="Y138" s="7" t="s">
        <v>66</v>
      </c>
      <c r="AC138" s="7" t="s">
        <v>95</v>
      </c>
      <c r="AI138" s="92" t="e">
        <f>IF(#REF!="základní",$N$138,0)</f>
        <v>#REF!</v>
      </c>
      <c r="AJ138" s="92" t="e">
        <f>IF(#REF!="snížená",$N$138,0)</f>
        <v>#REF!</v>
      </c>
      <c r="AK138" s="92" t="e">
        <f>IF(#REF!="zákl. přenesená",$N$138,0)</f>
        <v>#REF!</v>
      </c>
      <c r="AL138" s="92" t="e">
        <f>IF(#REF!="sníž. přenesená",$N$138,0)</f>
        <v>#REF!</v>
      </c>
      <c r="AM138" s="92" t="e">
        <f>IF(#REF!="nulová",$N$138,0)</f>
        <v>#REF!</v>
      </c>
      <c r="AN138" s="7" t="s">
        <v>9</v>
      </c>
      <c r="AO138" s="92">
        <f>ROUND($L$138*$K$138,2)</f>
        <v>0</v>
      </c>
      <c r="AP138" s="7" t="s">
        <v>100</v>
      </c>
    </row>
    <row r="139" spans="2:42" s="7" customFormat="1" ht="27" customHeight="1">
      <c r="B139" s="19"/>
      <c r="C139" s="88" t="s">
        <v>133</v>
      </c>
      <c r="D139" s="88" t="s">
        <v>96</v>
      </c>
      <c r="E139" s="89" t="s">
        <v>302</v>
      </c>
      <c r="F139" s="195" t="s">
        <v>303</v>
      </c>
      <c r="G139" s="191"/>
      <c r="H139" s="191"/>
      <c r="I139" s="191"/>
      <c r="J139" s="90" t="s">
        <v>114</v>
      </c>
      <c r="K139" s="91">
        <v>874.8</v>
      </c>
      <c r="L139" s="188">
        <v>0</v>
      </c>
      <c r="M139" s="189"/>
      <c r="N139" s="190">
        <f>ROUND($L$139*$K$139,2)</f>
        <v>0</v>
      </c>
      <c r="O139" s="191"/>
      <c r="P139" s="191"/>
      <c r="Q139" s="191"/>
      <c r="R139" s="21"/>
      <c r="V139" s="7" t="s">
        <v>100</v>
      </c>
      <c r="X139" s="7" t="s">
        <v>96</v>
      </c>
      <c r="Y139" s="7" t="s">
        <v>66</v>
      </c>
      <c r="AC139" s="7" t="s">
        <v>95</v>
      </c>
      <c r="AI139" s="92" t="e">
        <f>IF(#REF!="základní",$N$139,0)</f>
        <v>#REF!</v>
      </c>
      <c r="AJ139" s="92" t="e">
        <f>IF(#REF!="snížená",$N$139,0)</f>
        <v>#REF!</v>
      </c>
      <c r="AK139" s="92" t="e">
        <f>IF(#REF!="zákl. přenesená",$N$139,0)</f>
        <v>#REF!</v>
      </c>
      <c r="AL139" s="92" t="e">
        <f>IF(#REF!="sníž. přenesená",$N$139,0)</f>
        <v>#REF!</v>
      </c>
      <c r="AM139" s="92" t="e">
        <f>IF(#REF!="nulová",$N$139,0)</f>
        <v>#REF!</v>
      </c>
      <c r="AN139" s="7" t="s">
        <v>9</v>
      </c>
      <c r="AO139" s="92">
        <f>ROUND($L$139*$K$139,2)</f>
        <v>0</v>
      </c>
      <c r="AP139" s="7" t="s">
        <v>100</v>
      </c>
    </row>
    <row r="140" spans="2:42" s="7" customFormat="1" ht="27" customHeight="1">
      <c r="B140" s="19"/>
      <c r="C140" s="88" t="s">
        <v>136</v>
      </c>
      <c r="D140" s="88" t="s">
        <v>96</v>
      </c>
      <c r="E140" s="89" t="s">
        <v>304</v>
      </c>
      <c r="F140" s="195" t="s">
        <v>305</v>
      </c>
      <c r="G140" s="191"/>
      <c r="H140" s="191"/>
      <c r="I140" s="191"/>
      <c r="J140" s="90" t="s">
        <v>114</v>
      </c>
      <c r="K140" s="91">
        <v>2160.36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V140" s="7" t="s">
        <v>100</v>
      </c>
      <c r="X140" s="7" t="s">
        <v>96</v>
      </c>
      <c r="Y140" s="7" t="s">
        <v>66</v>
      </c>
      <c r="AC140" s="7" t="s">
        <v>95</v>
      </c>
      <c r="AI140" s="92" t="e">
        <f>IF(#REF!="základní",$N$140,0)</f>
        <v>#REF!</v>
      </c>
      <c r="AJ140" s="92" t="e">
        <f>IF(#REF!="snížená",$N$140,0)</f>
        <v>#REF!</v>
      </c>
      <c r="AK140" s="92" t="e">
        <f>IF(#REF!="zákl. přenesená",$N$140,0)</f>
        <v>#REF!</v>
      </c>
      <c r="AL140" s="92" t="e">
        <f>IF(#REF!="sníž. přenesená",$N$140,0)</f>
        <v>#REF!</v>
      </c>
      <c r="AM140" s="92" t="e">
        <f>IF(#REF!="nulová",$N$140,0)</f>
        <v>#REF!</v>
      </c>
      <c r="AN140" s="7" t="s">
        <v>9</v>
      </c>
      <c r="AO140" s="92">
        <f>ROUND($L$140*$K$140,2)</f>
        <v>0</v>
      </c>
      <c r="AP140" s="7" t="s">
        <v>100</v>
      </c>
    </row>
    <row r="141" spans="2:42" s="7" customFormat="1" ht="27" customHeight="1">
      <c r="B141" s="19"/>
      <c r="C141" s="88" t="s">
        <v>5</v>
      </c>
      <c r="D141" s="88" t="s">
        <v>96</v>
      </c>
      <c r="E141" s="89" t="s">
        <v>306</v>
      </c>
      <c r="F141" s="195" t="s">
        <v>307</v>
      </c>
      <c r="G141" s="191"/>
      <c r="H141" s="191"/>
      <c r="I141" s="191"/>
      <c r="J141" s="90" t="s">
        <v>114</v>
      </c>
      <c r="K141" s="91">
        <v>1569.06</v>
      </c>
      <c r="L141" s="188">
        <v>0</v>
      </c>
      <c r="M141" s="189"/>
      <c r="N141" s="190">
        <f>ROUND($L$141*$K$141,2)</f>
        <v>0</v>
      </c>
      <c r="O141" s="191"/>
      <c r="P141" s="191"/>
      <c r="Q141" s="191"/>
      <c r="R141" s="21"/>
      <c r="V141" s="7" t="s">
        <v>100</v>
      </c>
      <c r="X141" s="7" t="s">
        <v>96</v>
      </c>
      <c r="Y141" s="7" t="s">
        <v>66</v>
      </c>
      <c r="AC141" s="7" t="s">
        <v>95</v>
      </c>
      <c r="AI141" s="92" t="e">
        <f>IF(#REF!="základní",$N$141,0)</f>
        <v>#REF!</v>
      </c>
      <c r="AJ141" s="92" t="e">
        <f>IF(#REF!="snížená",$N$141,0)</f>
        <v>#REF!</v>
      </c>
      <c r="AK141" s="92" t="e">
        <f>IF(#REF!="zákl. přenesená",$N$141,0)</f>
        <v>#REF!</v>
      </c>
      <c r="AL141" s="92" t="e">
        <f>IF(#REF!="sníž. přenesená",$N$141,0)</f>
        <v>#REF!</v>
      </c>
      <c r="AM141" s="92" t="e">
        <f>IF(#REF!="nulová",$N$141,0)</f>
        <v>#REF!</v>
      </c>
      <c r="AN141" s="7" t="s">
        <v>9</v>
      </c>
      <c r="AO141" s="92">
        <f>ROUND($L$141*$K$141,2)</f>
        <v>0</v>
      </c>
      <c r="AP141" s="7" t="s">
        <v>100</v>
      </c>
    </row>
    <row r="142" spans="2:42" s="7" customFormat="1" ht="15.75" customHeight="1">
      <c r="B142" s="19"/>
      <c r="C142" s="93" t="s">
        <v>141</v>
      </c>
      <c r="D142" s="93" t="s">
        <v>148</v>
      </c>
      <c r="E142" s="94" t="s">
        <v>308</v>
      </c>
      <c r="F142" s="197" t="s">
        <v>309</v>
      </c>
      <c r="G142" s="198"/>
      <c r="H142" s="198"/>
      <c r="I142" s="198"/>
      <c r="J142" s="95" t="s">
        <v>191</v>
      </c>
      <c r="K142" s="96">
        <v>1505.13</v>
      </c>
      <c r="L142" s="199">
        <v>0</v>
      </c>
      <c r="M142" s="200"/>
      <c r="N142" s="201">
        <f>ROUND($L$142*$K$142,2)</f>
        <v>0</v>
      </c>
      <c r="O142" s="191"/>
      <c r="P142" s="191"/>
      <c r="Q142" s="191"/>
      <c r="R142" s="21"/>
      <c r="V142" s="7" t="s">
        <v>118</v>
      </c>
      <c r="X142" s="7" t="s">
        <v>148</v>
      </c>
      <c r="Y142" s="7" t="s">
        <v>66</v>
      </c>
      <c r="AC142" s="7" t="s">
        <v>95</v>
      </c>
      <c r="AI142" s="92" t="e">
        <f>IF(#REF!="základní",$N$142,0)</f>
        <v>#REF!</v>
      </c>
      <c r="AJ142" s="92" t="e">
        <f>IF(#REF!="snížená",$N$142,0)</f>
        <v>#REF!</v>
      </c>
      <c r="AK142" s="92" t="e">
        <f>IF(#REF!="zákl. přenesená",$N$142,0)</f>
        <v>#REF!</v>
      </c>
      <c r="AL142" s="92" t="e">
        <f>IF(#REF!="sníž. přenesená",$N$142,0)</f>
        <v>#REF!</v>
      </c>
      <c r="AM142" s="92" t="e">
        <f>IF(#REF!="nulová",$N$142,0)</f>
        <v>#REF!</v>
      </c>
      <c r="AN142" s="7" t="s">
        <v>9</v>
      </c>
      <c r="AO142" s="92">
        <f>ROUND($L$142*$K$142,2)</f>
        <v>0</v>
      </c>
      <c r="AP142" s="7" t="s">
        <v>100</v>
      </c>
    </row>
    <row r="143" spans="2:42" s="7" customFormat="1" ht="39" customHeight="1">
      <c r="B143" s="19"/>
      <c r="C143" s="88" t="s">
        <v>144</v>
      </c>
      <c r="D143" s="88" t="s">
        <v>96</v>
      </c>
      <c r="E143" s="89" t="s">
        <v>310</v>
      </c>
      <c r="F143" s="195" t="s">
        <v>311</v>
      </c>
      <c r="G143" s="191"/>
      <c r="H143" s="191"/>
      <c r="I143" s="191"/>
      <c r="J143" s="90" t="s">
        <v>114</v>
      </c>
      <c r="K143" s="91">
        <v>145.8</v>
      </c>
      <c r="L143" s="188">
        <v>0</v>
      </c>
      <c r="M143" s="189"/>
      <c r="N143" s="190">
        <f>ROUND($L$143*$K$143,2)</f>
        <v>0</v>
      </c>
      <c r="O143" s="191"/>
      <c r="P143" s="191"/>
      <c r="Q143" s="191"/>
      <c r="R143" s="21"/>
      <c r="V143" s="7" t="s">
        <v>100</v>
      </c>
      <c r="X143" s="7" t="s">
        <v>96</v>
      </c>
      <c r="Y143" s="7" t="s">
        <v>66</v>
      </c>
      <c r="AC143" s="7" t="s">
        <v>95</v>
      </c>
      <c r="AI143" s="92" t="e">
        <f>IF(#REF!="základní",$N$143,0)</f>
        <v>#REF!</v>
      </c>
      <c r="AJ143" s="92" t="e">
        <f>IF(#REF!="snížená",$N$143,0)</f>
        <v>#REF!</v>
      </c>
      <c r="AK143" s="92" t="e">
        <f>IF(#REF!="zákl. přenesená",$N$143,0)</f>
        <v>#REF!</v>
      </c>
      <c r="AL143" s="92" t="e">
        <f>IF(#REF!="sníž. přenesená",$N$143,0)</f>
        <v>#REF!</v>
      </c>
      <c r="AM143" s="92" t="e">
        <f>IF(#REF!="nulová",$N$143,0)</f>
        <v>#REF!</v>
      </c>
      <c r="AN143" s="7" t="s">
        <v>9</v>
      </c>
      <c r="AO143" s="92">
        <f>ROUND($L$143*$K$143,2)</f>
        <v>0</v>
      </c>
      <c r="AP143" s="7" t="s">
        <v>100</v>
      </c>
    </row>
    <row r="144" spans="2:42" s="7" customFormat="1" ht="15.75" customHeight="1">
      <c r="B144" s="19"/>
      <c r="C144" s="93" t="s">
        <v>147</v>
      </c>
      <c r="D144" s="93" t="s">
        <v>148</v>
      </c>
      <c r="E144" s="94" t="s">
        <v>312</v>
      </c>
      <c r="F144" s="197" t="s">
        <v>313</v>
      </c>
      <c r="G144" s="198"/>
      <c r="H144" s="198"/>
      <c r="I144" s="198"/>
      <c r="J144" s="95" t="s">
        <v>191</v>
      </c>
      <c r="K144" s="96">
        <v>240.57</v>
      </c>
      <c r="L144" s="199">
        <v>0</v>
      </c>
      <c r="M144" s="200"/>
      <c r="N144" s="201">
        <f>ROUND($L$144*$K$144,2)</f>
        <v>0</v>
      </c>
      <c r="O144" s="191"/>
      <c r="P144" s="191"/>
      <c r="Q144" s="191"/>
      <c r="R144" s="21"/>
      <c r="V144" s="7" t="s">
        <v>118</v>
      </c>
      <c r="X144" s="7" t="s">
        <v>148</v>
      </c>
      <c r="Y144" s="7" t="s">
        <v>66</v>
      </c>
      <c r="AC144" s="7" t="s">
        <v>95</v>
      </c>
      <c r="AI144" s="92" t="e">
        <f>IF(#REF!="základní",$N$144,0)</f>
        <v>#REF!</v>
      </c>
      <c r="AJ144" s="92" t="e">
        <f>IF(#REF!="snížená",$N$144,0)</f>
        <v>#REF!</v>
      </c>
      <c r="AK144" s="92" t="e">
        <f>IF(#REF!="zákl. přenesená",$N$144,0)</f>
        <v>#REF!</v>
      </c>
      <c r="AL144" s="92" t="e">
        <f>IF(#REF!="sníž. přenesená",$N$144,0)</f>
        <v>#REF!</v>
      </c>
      <c r="AM144" s="92" t="e">
        <f>IF(#REF!="nulová",$N$144,0)</f>
        <v>#REF!</v>
      </c>
      <c r="AN144" s="7" t="s">
        <v>9</v>
      </c>
      <c r="AO144" s="92">
        <f>ROUND($L$144*$K$144,2)</f>
        <v>0</v>
      </c>
      <c r="AP144" s="7" t="s">
        <v>100</v>
      </c>
    </row>
    <row r="145" spans="2:41" s="80" customFormat="1" ht="30.75" customHeight="1">
      <c r="B145" s="81"/>
      <c r="C145" s="82"/>
      <c r="D145" s="87" t="s">
        <v>79</v>
      </c>
      <c r="E145" s="82"/>
      <c r="F145" s="82"/>
      <c r="G145" s="82"/>
      <c r="H145" s="82"/>
      <c r="I145" s="82"/>
      <c r="J145" s="82"/>
      <c r="K145" s="82"/>
      <c r="L145" s="82"/>
      <c r="M145" s="82"/>
      <c r="N145" s="186">
        <f>$AO$145</f>
        <v>0</v>
      </c>
      <c r="O145" s="187"/>
      <c r="P145" s="187"/>
      <c r="Q145" s="187"/>
      <c r="R145" s="84"/>
      <c r="V145" s="85" t="s">
        <v>9</v>
      </c>
      <c r="X145" s="85" t="s">
        <v>49</v>
      </c>
      <c r="Y145" s="85" t="s">
        <v>9</v>
      </c>
      <c r="AC145" s="85" t="s">
        <v>95</v>
      </c>
      <c r="AO145" s="86">
        <f>$AO$146</f>
        <v>0</v>
      </c>
    </row>
    <row r="146" spans="2:42" s="7" customFormat="1" ht="39" customHeight="1">
      <c r="B146" s="19"/>
      <c r="C146" s="88" t="s">
        <v>152</v>
      </c>
      <c r="D146" s="88" t="s">
        <v>96</v>
      </c>
      <c r="E146" s="89" t="s">
        <v>314</v>
      </c>
      <c r="F146" s="195" t="s">
        <v>315</v>
      </c>
      <c r="G146" s="191"/>
      <c r="H146" s="191"/>
      <c r="I146" s="191"/>
      <c r="J146" s="90" t="s">
        <v>169</v>
      </c>
      <c r="K146" s="91">
        <v>202.5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V146" s="7" t="s">
        <v>100</v>
      </c>
      <c r="X146" s="7" t="s">
        <v>96</v>
      </c>
      <c r="Y146" s="7" t="s">
        <v>66</v>
      </c>
      <c r="AC146" s="7" t="s">
        <v>95</v>
      </c>
      <c r="AI146" s="92" t="e">
        <f>IF(#REF!="základní",$N$146,0)</f>
        <v>#REF!</v>
      </c>
      <c r="AJ146" s="92" t="e">
        <f>IF(#REF!="snížená",$N$146,0)</f>
        <v>#REF!</v>
      </c>
      <c r="AK146" s="92" t="e">
        <f>IF(#REF!="zákl. přenesená",$N$146,0)</f>
        <v>#REF!</v>
      </c>
      <c r="AL146" s="92" t="e">
        <f>IF(#REF!="sníž. přenesená",$N$146,0)</f>
        <v>#REF!</v>
      </c>
      <c r="AM146" s="92" t="e">
        <f>IF(#REF!="nulová",$N$146,0)</f>
        <v>#REF!</v>
      </c>
      <c r="AN146" s="7" t="s">
        <v>9</v>
      </c>
      <c r="AO146" s="92">
        <f>ROUND($L$146*$K$146,2)</f>
        <v>0</v>
      </c>
      <c r="AP146" s="7" t="s">
        <v>100</v>
      </c>
    </row>
    <row r="147" spans="2:41" s="80" customFormat="1" ht="30.75" customHeight="1">
      <c r="B147" s="81"/>
      <c r="C147" s="82"/>
      <c r="D147" s="87" t="s">
        <v>276</v>
      </c>
      <c r="E147" s="82"/>
      <c r="F147" s="82"/>
      <c r="G147" s="82"/>
      <c r="H147" s="82"/>
      <c r="I147" s="82"/>
      <c r="J147" s="82"/>
      <c r="K147" s="82"/>
      <c r="L147" s="82"/>
      <c r="M147" s="82"/>
      <c r="N147" s="186">
        <f>$AO$147</f>
        <v>0</v>
      </c>
      <c r="O147" s="187"/>
      <c r="P147" s="187"/>
      <c r="Q147" s="187"/>
      <c r="R147" s="84"/>
      <c r="V147" s="85" t="s">
        <v>9</v>
      </c>
      <c r="X147" s="85" t="s">
        <v>49</v>
      </c>
      <c r="Y147" s="85" t="s">
        <v>9</v>
      </c>
      <c r="AC147" s="85" t="s">
        <v>95</v>
      </c>
      <c r="AO147" s="86">
        <f>$AO$148</f>
        <v>0</v>
      </c>
    </row>
    <row r="148" spans="2:42" s="7" customFormat="1" ht="15.75" customHeight="1">
      <c r="B148" s="19"/>
      <c r="C148" s="88" t="s">
        <v>155</v>
      </c>
      <c r="D148" s="88" t="s">
        <v>96</v>
      </c>
      <c r="E148" s="89" t="s">
        <v>316</v>
      </c>
      <c r="F148" s="195" t="s">
        <v>317</v>
      </c>
      <c r="G148" s="191"/>
      <c r="H148" s="191"/>
      <c r="I148" s="191"/>
      <c r="J148" s="90" t="s">
        <v>114</v>
      </c>
      <c r="K148" s="91">
        <v>48.6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V148" s="7" t="s">
        <v>100</v>
      </c>
      <c r="X148" s="7" t="s">
        <v>96</v>
      </c>
      <c r="Y148" s="7" t="s">
        <v>66</v>
      </c>
      <c r="AC148" s="7" t="s">
        <v>95</v>
      </c>
      <c r="AI148" s="92" t="e">
        <f>IF(#REF!="základní",$N$148,0)</f>
        <v>#REF!</v>
      </c>
      <c r="AJ148" s="92" t="e">
        <f>IF(#REF!="snížená",$N$148,0)</f>
        <v>#REF!</v>
      </c>
      <c r="AK148" s="92" t="e">
        <f>IF(#REF!="zákl. přenesená",$N$148,0)</f>
        <v>#REF!</v>
      </c>
      <c r="AL148" s="92" t="e">
        <f>IF(#REF!="sníž. přenesená",$N$148,0)</f>
        <v>#REF!</v>
      </c>
      <c r="AM148" s="92" t="e">
        <f>IF(#REF!="nulová",$N$148,0)</f>
        <v>#REF!</v>
      </c>
      <c r="AN148" s="7" t="s">
        <v>9</v>
      </c>
      <c r="AO148" s="92">
        <f>ROUND($L$148*$K$148,2)</f>
        <v>0</v>
      </c>
      <c r="AP148" s="7" t="s">
        <v>100</v>
      </c>
    </row>
    <row r="149" spans="2:41" s="80" customFormat="1" ht="30.75" customHeight="1">
      <c r="B149" s="81"/>
      <c r="C149" s="82"/>
      <c r="D149" s="87" t="s">
        <v>81</v>
      </c>
      <c r="E149" s="82"/>
      <c r="F149" s="82"/>
      <c r="G149" s="82"/>
      <c r="H149" s="82"/>
      <c r="I149" s="82"/>
      <c r="J149" s="82"/>
      <c r="K149" s="82"/>
      <c r="L149" s="82"/>
      <c r="M149" s="82"/>
      <c r="N149" s="186">
        <f>$AO$149</f>
        <v>0</v>
      </c>
      <c r="O149" s="187"/>
      <c r="P149" s="187"/>
      <c r="Q149" s="187"/>
      <c r="R149" s="84"/>
      <c r="V149" s="85" t="s">
        <v>9</v>
      </c>
      <c r="X149" s="85" t="s">
        <v>49</v>
      </c>
      <c r="Y149" s="85" t="s">
        <v>9</v>
      </c>
      <c r="AC149" s="85" t="s">
        <v>95</v>
      </c>
      <c r="AO149" s="86">
        <f>SUM($AO$150:$AO$167)</f>
        <v>0</v>
      </c>
    </row>
    <row r="150" spans="2:42" s="7" customFormat="1" ht="15.75" customHeight="1">
      <c r="B150" s="19"/>
      <c r="C150" s="88" t="s">
        <v>4</v>
      </c>
      <c r="D150" s="88" t="s">
        <v>96</v>
      </c>
      <c r="E150" s="89" t="s">
        <v>318</v>
      </c>
      <c r="F150" s="195" t="s">
        <v>319</v>
      </c>
      <c r="G150" s="191"/>
      <c r="H150" s="191"/>
      <c r="I150" s="191"/>
      <c r="J150" s="90" t="s">
        <v>206</v>
      </c>
      <c r="K150" s="91">
        <v>30</v>
      </c>
      <c r="L150" s="188">
        <v>0</v>
      </c>
      <c r="M150" s="189"/>
      <c r="N150" s="190">
        <f>ROUND($L$150*$K$150,2)</f>
        <v>0</v>
      </c>
      <c r="O150" s="191"/>
      <c r="P150" s="191"/>
      <c r="Q150" s="191"/>
      <c r="R150" s="21"/>
      <c r="V150" s="7" t="s">
        <v>100</v>
      </c>
      <c r="X150" s="7" t="s">
        <v>96</v>
      </c>
      <c r="Y150" s="7" t="s">
        <v>66</v>
      </c>
      <c r="AC150" s="7" t="s">
        <v>95</v>
      </c>
      <c r="AI150" s="92" t="e">
        <f>IF(#REF!="základní",$N$150,0)</f>
        <v>#REF!</v>
      </c>
      <c r="AJ150" s="92" t="e">
        <f>IF(#REF!="snížená",$N$150,0)</f>
        <v>#REF!</v>
      </c>
      <c r="AK150" s="92" t="e">
        <f>IF(#REF!="zákl. přenesená",$N$150,0)</f>
        <v>#REF!</v>
      </c>
      <c r="AL150" s="92" t="e">
        <f>IF(#REF!="sníž. přenesená",$N$150,0)</f>
        <v>#REF!</v>
      </c>
      <c r="AM150" s="92" t="e">
        <f>IF(#REF!="nulová",$N$150,0)</f>
        <v>#REF!</v>
      </c>
      <c r="AN150" s="7" t="s">
        <v>9</v>
      </c>
      <c r="AO150" s="92">
        <f>ROUND($L$150*$K$150,2)</f>
        <v>0</v>
      </c>
      <c r="AP150" s="7" t="s">
        <v>100</v>
      </c>
    </row>
    <row r="151" spans="2:42" s="7" customFormat="1" ht="27" customHeight="1">
      <c r="B151" s="19"/>
      <c r="C151" s="88" t="s">
        <v>160</v>
      </c>
      <c r="D151" s="88" t="s">
        <v>96</v>
      </c>
      <c r="E151" s="89" t="s">
        <v>320</v>
      </c>
      <c r="F151" s="195" t="s">
        <v>321</v>
      </c>
      <c r="G151" s="191"/>
      <c r="H151" s="191"/>
      <c r="I151" s="191"/>
      <c r="J151" s="90" t="s">
        <v>114</v>
      </c>
      <c r="K151" s="91">
        <v>20.912</v>
      </c>
      <c r="L151" s="188">
        <v>0</v>
      </c>
      <c r="M151" s="189"/>
      <c r="N151" s="190">
        <f>ROUND($L$151*$K$151,2)</f>
        <v>0</v>
      </c>
      <c r="O151" s="191"/>
      <c r="P151" s="191"/>
      <c r="Q151" s="191"/>
      <c r="R151" s="21"/>
      <c r="V151" s="7" t="s">
        <v>100</v>
      </c>
      <c r="X151" s="7" t="s">
        <v>96</v>
      </c>
      <c r="Y151" s="7" t="s">
        <v>66</v>
      </c>
      <c r="AC151" s="7" t="s">
        <v>95</v>
      </c>
      <c r="AI151" s="92" t="e">
        <f>IF(#REF!="základní",$N$151,0)</f>
        <v>#REF!</v>
      </c>
      <c r="AJ151" s="92" t="e">
        <f>IF(#REF!="snížená",$N$151,0)</f>
        <v>#REF!</v>
      </c>
      <c r="AK151" s="92" t="e">
        <f>IF(#REF!="zákl. přenesená",$N$151,0)</f>
        <v>#REF!</v>
      </c>
      <c r="AL151" s="92" t="e">
        <f>IF(#REF!="sníž. přenesená",$N$151,0)</f>
        <v>#REF!</v>
      </c>
      <c r="AM151" s="92" t="e">
        <f>IF(#REF!="nulová",$N$151,0)</f>
        <v>#REF!</v>
      </c>
      <c r="AN151" s="7" t="s">
        <v>9</v>
      </c>
      <c r="AO151" s="92">
        <f>ROUND($L$151*$K$151,2)</f>
        <v>0</v>
      </c>
      <c r="AP151" s="7" t="s">
        <v>100</v>
      </c>
    </row>
    <row r="152" spans="2:42" s="7" customFormat="1" ht="27" customHeight="1">
      <c r="B152" s="19"/>
      <c r="C152" s="88" t="s">
        <v>163</v>
      </c>
      <c r="D152" s="88" t="s">
        <v>96</v>
      </c>
      <c r="E152" s="89" t="s">
        <v>322</v>
      </c>
      <c r="F152" s="195" t="s">
        <v>323</v>
      </c>
      <c r="G152" s="191"/>
      <c r="H152" s="191"/>
      <c r="I152" s="191"/>
      <c r="J152" s="90" t="s">
        <v>114</v>
      </c>
      <c r="K152" s="91">
        <v>20.912</v>
      </c>
      <c r="L152" s="188">
        <v>0</v>
      </c>
      <c r="M152" s="189"/>
      <c r="N152" s="190">
        <f>ROUND($L$152*$K$152,2)</f>
        <v>0</v>
      </c>
      <c r="O152" s="191"/>
      <c r="P152" s="191"/>
      <c r="Q152" s="191"/>
      <c r="R152" s="21"/>
      <c r="V152" s="7" t="s">
        <v>100</v>
      </c>
      <c r="X152" s="7" t="s">
        <v>96</v>
      </c>
      <c r="Y152" s="7" t="s">
        <v>66</v>
      </c>
      <c r="AC152" s="7" t="s">
        <v>95</v>
      </c>
      <c r="AI152" s="92" t="e">
        <f>IF(#REF!="základní",$N$152,0)</f>
        <v>#REF!</v>
      </c>
      <c r="AJ152" s="92" t="e">
        <f>IF(#REF!="snížená",$N$152,0)</f>
        <v>#REF!</v>
      </c>
      <c r="AK152" s="92" t="e">
        <f>IF(#REF!="zákl. přenesená",$N$152,0)</f>
        <v>#REF!</v>
      </c>
      <c r="AL152" s="92" t="e">
        <f>IF(#REF!="sníž. přenesená",$N$152,0)</f>
        <v>#REF!</v>
      </c>
      <c r="AM152" s="92" t="e">
        <f>IF(#REF!="nulová",$N$152,0)</f>
        <v>#REF!</v>
      </c>
      <c r="AN152" s="7" t="s">
        <v>9</v>
      </c>
      <c r="AO152" s="92">
        <f>ROUND($L$152*$K$152,2)</f>
        <v>0</v>
      </c>
      <c r="AP152" s="7" t="s">
        <v>100</v>
      </c>
    </row>
    <row r="153" spans="2:42" s="7" customFormat="1" ht="27" customHeight="1">
      <c r="B153" s="19"/>
      <c r="C153" s="88" t="s">
        <v>166</v>
      </c>
      <c r="D153" s="88" t="s">
        <v>96</v>
      </c>
      <c r="E153" s="89" t="s">
        <v>324</v>
      </c>
      <c r="F153" s="195" t="s">
        <v>325</v>
      </c>
      <c r="G153" s="191"/>
      <c r="H153" s="191"/>
      <c r="I153" s="191"/>
      <c r="J153" s="90" t="s">
        <v>206</v>
      </c>
      <c r="K153" s="91">
        <v>3</v>
      </c>
      <c r="L153" s="188">
        <v>0</v>
      </c>
      <c r="M153" s="189"/>
      <c r="N153" s="190">
        <f>ROUND($L$153*$K$153,2)</f>
        <v>0</v>
      </c>
      <c r="O153" s="191"/>
      <c r="P153" s="191"/>
      <c r="Q153" s="191"/>
      <c r="R153" s="21"/>
      <c r="V153" s="7" t="s">
        <v>100</v>
      </c>
      <c r="X153" s="7" t="s">
        <v>96</v>
      </c>
      <c r="Y153" s="7" t="s">
        <v>66</v>
      </c>
      <c r="AC153" s="7" t="s">
        <v>95</v>
      </c>
      <c r="AI153" s="92" t="e">
        <f>IF(#REF!="základní",$N$153,0)</f>
        <v>#REF!</v>
      </c>
      <c r="AJ153" s="92" t="e">
        <f>IF(#REF!="snížená",$N$153,0)</f>
        <v>#REF!</v>
      </c>
      <c r="AK153" s="92" t="e">
        <f>IF(#REF!="zákl. přenesená",$N$153,0)</f>
        <v>#REF!</v>
      </c>
      <c r="AL153" s="92" t="e">
        <f>IF(#REF!="sníž. přenesená",$N$153,0)</f>
        <v>#REF!</v>
      </c>
      <c r="AM153" s="92" t="e">
        <f>IF(#REF!="nulová",$N$153,0)</f>
        <v>#REF!</v>
      </c>
      <c r="AN153" s="7" t="s">
        <v>9</v>
      </c>
      <c r="AO153" s="92">
        <f>ROUND($L$153*$K$153,2)</f>
        <v>0</v>
      </c>
      <c r="AP153" s="7" t="s">
        <v>100</v>
      </c>
    </row>
    <row r="154" spans="2:42" s="7" customFormat="1" ht="27" customHeight="1">
      <c r="B154" s="19"/>
      <c r="C154" s="88" t="s">
        <v>170</v>
      </c>
      <c r="D154" s="88" t="s">
        <v>96</v>
      </c>
      <c r="E154" s="89" t="s">
        <v>326</v>
      </c>
      <c r="F154" s="195" t="s">
        <v>327</v>
      </c>
      <c r="G154" s="191"/>
      <c r="H154" s="191"/>
      <c r="I154" s="191"/>
      <c r="J154" s="90" t="s">
        <v>114</v>
      </c>
      <c r="K154" s="91">
        <v>20.912</v>
      </c>
      <c r="L154" s="188">
        <v>0</v>
      </c>
      <c r="M154" s="189"/>
      <c r="N154" s="190">
        <f>ROUND($L$154*$K$154,2)</f>
        <v>0</v>
      </c>
      <c r="O154" s="191"/>
      <c r="P154" s="191"/>
      <c r="Q154" s="191"/>
      <c r="R154" s="21"/>
      <c r="V154" s="7" t="s">
        <v>100</v>
      </c>
      <c r="X154" s="7" t="s">
        <v>96</v>
      </c>
      <c r="Y154" s="7" t="s">
        <v>66</v>
      </c>
      <c r="AC154" s="7" t="s">
        <v>95</v>
      </c>
      <c r="AI154" s="92" t="e">
        <f>IF(#REF!="základní",$N$154,0)</f>
        <v>#REF!</v>
      </c>
      <c r="AJ154" s="92" t="e">
        <f>IF(#REF!="snížená",$N$154,0)</f>
        <v>#REF!</v>
      </c>
      <c r="AK154" s="92" t="e">
        <f>IF(#REF!="zákl. přenesená",$N$154,0)</f>
        <v>#REF!</v>
      </c>
      <c r="AL154" s="92" t="e">
        <f>IF(#REF!="sníž. přenesená",$N$154,0)</f>
        <v>#REF!</v>
      </c>
      <c r="AM154" s="92" t="e">
        <f>IF(#REF!="nulová",$N$154,0)</f>
        <v>#REF!</v>
      </c>
      <c r="AN154" s="7" t="s">
        <v>9</v>
      </c>
      <c r="AO154" s="92">
        <f>ROUND($L$154*$K$154,2)</f>
        <v>0</v>
      </c>
      <c r="AP154" s="7" t="s">
        <v>100</v>
      </c>
    </row>
    <row r="155" spans="2:42" s="7" customFormat="1" ht="27" customHeight="1">
      <c r="B155" s="19"/>
      <c r="C155" s="88" t="s">
        <v>173</v>
      </c>
      <c r="D155" s="88" t="s">
        <v>96</v>
      </c>
      <c r="E155" s="89" t="s">
        <v>328</v>
      </c>
      <c r="F155" s="195" t="s">
        <v>329</v>
      </c>
      <c r="G155" s="191"/>
      <c r="H155" s="191"/>
      <c r="I155" s="191"/>
      <c r="J155" s="90" t="s">
        <v>206</v>
      </c>
      <c r="K155" s="91">
        <v>4</v>
      </c>
      <c r="L155" s="188">
        <v>0</v>
      </c>
      <c r="M155" s="189"/>
      <c r="N155" s="190">
        <f>ROUND($L$155*$K$155,2)</f>
        <v>0</v>
      </c>
      <c r="O155" s="191"/>
      <c r="P155" s="191"/>
      <c r="Q155" s="191"/>
      <c r="R155" s="21"/>
      <c r="V155" s="7" t="s">
        <v>100</v>
      </c>
      <c r="X155" s="7" t="s">
        <v>96</v>
      </c>
      <c r="Y155" s="7" t="s">
        <v>66</v>
      </c>
      <c r="AC155" s="7" t="s">
        <v>95</v>
      </c>
      <c r="AI155" s="92" t="e">
        <f>IF(#REF!="základní",$N$155,0)</f>
        <v>#REF!</v>
      </c>
      <c r="AJ155" s="92" t="e">
        <f>IF(#REF!="snížená",$N$155,0)</f>
        <v>#REF!</v>
      </c>
      <c r="AK155" s="92" t="e">
        <f>IF(#REF!="zákl. přenesená",$N$155,0)</f>
        <v>#REF!</v>
      </c>
      <c r="AL155" s="92" t="e">
        <f>IF(#REF!="sníž. přenesená",$N$155,0)</f>
        <v>#REF!</v>
      </c>
      <c r="AM155" s="92" t="e">
        <f>IF(#REF!="nulová",$N$155,0)</f>
        <v>#REF!</v>
      </c>
      <c r="AN155" s="7" t="s">
        <v>9</v>
      </c>
      <c r="AO155" s="92">
        <f>ROUND($L$155*$K$155,2)</f>
        <v>0</v>
      </c>
      <c r="AP155" s="7" t="s">
        <v>100</v>
      </c>
    </row>
    <row r="156" spans="2:42" s="7" customFormat="1" ht="27" customHeight="1">
      <c r="B156" s="19"/>
      <c r="C156" s="88" t="s">
        <v>176</v>
      </c>
      <c r="D156" s="88" t="s">
        <v>96</v>
      </c>
      <c r="E156" s="89" t="s">
        <v>330</v>
      </c>
      <c r="F156" s="195" t="s">
        <v>331</v>
      </c>
      <c r="G156" s="191"/>
      <c r="H156" s="191"/>
      <c r="I156" s="191"/>
      <c r="J156" s="90" t="s">
        <v>206</v>
      </c>
      <c r="K156" s="91">
        <v>3</v>
      </c>
      <c r="L156" s="188">
        <v>0</v>
      </c>
      <c r="M156" s="189"/>
      <c r="N156" s="190">
        <f>ROUND($L$156*$K$156,2)</f>
        <v>0</v>
      </c>
      <c r="O156" s="191"/>
      <c r="P156" s="191"/>
      <c r="Q156" s="191"/>
      <c r="R156" s="21"/>
      <c r="V156" s="7" t="s">
        <v>100</v>
      </c>
      <c r="X156" s="7" t="s">
        <v>96</v>
      </c>
      <c r="Y156" s="7" t="s">
        <v>66</v>
      </c>
      <c r="AC156" s="7" t="s">
        <v>95</v>
      </c>
      <c r="AI156" s="92" t="e">
        <f>IF(#REF!="základní",$N$156,0)</f>
        <v>#REF!</v>
      </c>
      <c r="AJ156" s="92" t="e">
        <f>IF(#REF!="snížená",$N$156,0)</f>
        <v>#REF!</v>
      </c>
      <c r="AK156" s="92" t="e">
        <f>IF(#REF!="zákl. přenesená",$N$156,0)</f>
        <v>#REF!</v>
      </c>
      <c r="AL156" s="92" t="e">
        <f>IF(#REF!="sníž. přenesená",$N$156,0)</f>
        <v>#REF!</v>
      </c>
      <c r="AM156" s="92" t="e">
        <f>IF(#REF!="nulová",$N$156,0)</f>
        <v>#REF!</v>
      </c>
      <c r="AN156" s="7" t="s">
        <v>9</v>
      </c>
      <c r="AO156" s="92">
        <f>ROUND($L$156*$K$156,2)</f>
        <v>0</v>
      </c>
      <c r="AP156" s="7" t="s">
        <v>100</v>
      </c>
    </row>
    <row r="157" spans="2:42" s="7" customFormat="1" ht="27" customHeight="1">
      <c r="B157" s="19"/>
      <c r="C157" s="93" t="s">
        <v>179</v>
      </c>
      <c r="D157" s="93" t="s">
        <v>148</v>
      </c>
      <c r="E157" s="94" t="s">
        <v>332</v>
      </c>
      <c r="F157" s="197" t="s">
        <v>333</v>
      </c>
      <c r="G157" s="198"/>
      <c r="H157" s="198"/>
      <c r="I157" s="198"/>
      <c r="J157" s="95" t="s">
        <v>206</v>
      </c>
      <c r="K157" s="96">
        <v>3.03</v>
      </c>
      <c r="L157" s="199">
        <v>0</v>
      </c>
      <c r="M157" s="200"/>
      <c r="N157" s="201">
        <f>ROUND($L$157*$K$157,2)</f>
        <v>0</v>
      </c>
      <c r="O157" s="191"/>
      <c r="P157" s="191"/>
      <c r="Q157" s="191"/>
      <c r="R157" s="21"/>
      <c r="V157" s="7" t="s">
        <v>118</v>
      </c>
      <c r="X157" s="7" t="s">
        <v>148</v>
      </c>
      <c r="Y157" s="7" t="s">
        <v>66</v>
      </c>
      <c r="AC157" s="7" t="s">
        <v>95</v>
      </c>
      <c r="AI157" s="92" t="e">
        <f>IF(#REF!="základní",$N$157,0)</f>
        <v>#REF!</v>
      </c>
      <c r="AJ157" s="92" t="e">
        <f>IF(#REF!="snížená",$N$157,0)</f>
        <v>#REF!</v>
      </c>
      <c r="AK157" s="92" t="e">
        <f>IF(#REF!="zákl. přenesená",$N$157,0)</f>
        <v>#REF!</v>
      </c>
      <c r="AL157" s="92" t="e">
        <f>IF(#REF!="sníž. přenesená",$N$157,0)</f>
        <v>#REF!</v>
      </c>
      <c r="AM157" s="92" t="e">
        <f>IF(#REF!="nulová",$N$157,0)</f>
        <v>#REF!</v>
      </c>
      <c r="AN157" s="7" t="s">
        <v>9</v>
      </c>
      <c r="AO157" s="92">
        <f>ROUND($L$157*$K$157,2)</f>
        <v>0</v>
      </c>
      <c r="AP157" s="7" t="s">
        <v>100</v>
      </c>
    </row>
    <row r="158" spans="2:42" s="7" customFormat="1" ht="27" customHeight="1">
      <c r="B158" s="19"/>
      <c r="C158" s="93" t="s">
        <v>182</v>
      </c>
      <c r="D158" s="93" t="s">
        <v>148</v>
      </c>
      <c r="E158" s="94" t="s">
        <v>334</v>
      </c>
      <c r="F158" s="197" t="s">
        <v>335</v>
      </c>
      <c r="G158" s="198"/>
      <c r="H158" s="198"/>
      <c r="I158" s="198"/>
      <c r="J158" s="95" t="s">
        <v>206</v>
      </c>
      <c r="K158" s="96">
        <v>4.04</v>
      </c>
      <c r="L158" s="199">
        <v>0</v>
      </c>
      <c r="M158" s="200"/>
      <c r="N158" s="201">
        <f>ROUND($L$158*$K$158,2)</f>
        <v>0</v>
      </c>
      <c r="O158" s="191"/>
      <c r="P158" s="191"/>
      <c r="Q158" s="191"/>
      <c r="R158" s="21"/>
      <c r="V158" s="7" t="s">
        <v>118</v>
      </c>
      <c r="X158" s="7" t="s">
        <v>148</v>
      </c>
      <c r="Y158" s="7" t="s">
        <v>66</v>
      </c>
      <c r="AC158" s="7" t="s">
        <v>95</v>
      </c>
      <c r="AI158" s="92" t="e">
        <f>IF(#REF!="základní",$N$158,0)</f>
        <v>#REF!</v>
      </c>
      <c r="AJ158" s="92" t="e">
        <f>IF(#REF!="snížená",$N$158,0)</f>
        <v>#REF!</v>
      </c>
      <c r="AK158" s="92" t="e">
        <f>IF(#REF!="zákl. přenesená",$N$158,0)</f>
        <v>#REF!</v>
      </c>
      <c r="AL158" s="92" t="e">
        <f>IF(#REF!="sníž. přenesená",$N$158,0)</f>
        <v>#REF!</v>
      </c>
      <c r="AM158" s="92" t="e">
        <f>IF(#REF!="nulová",$N$158,0)</f>
        <v>#REF!</v>
      </c>
      <c r="AN158" s="7" t="s">
        <v>9</v>
      </c>
      <c r="AO158" s="92">
        <f>ROUND($L$158*$K$158,2)</f>
        <v>0</v>
      </c>
      <c r="AP158" s="7" t="s">
        <v>100</v>
      </c>
    </row>
    <row r="159" spans="2:42" s="7" customFormat="1" ht="15.75" customHeight="1">
      <c r="B159" s="19"/>
      <c r="C159" s="88" t="s">
        <v>185</v>
      </c>
      <c r="D159" s="88" t="s">
        <v>96</v>
      </c>
      <c r="E159" s="89" t="s">
        <v>336</v>
      </c>
      <c r="F159" s="195" t="s">
        <v>337</v>
      </c>
      <c r="G159" s="191"/>
      <c r="H159" s="191"/>
      <c r="I159" s="191"/>
      <c r="J159" s="90" t="s">
        <v>99</v>
      </c>
      <c r="K159" s="91">
        <v>56.52</v>
      </c>
      <c r="L159" s="188">
        <v>0</v>
      </c>
      <c r="M159" s="189"/>
      <c r="N159" s="190">
        <f>ROUND($L$159*$K$159,2)</f>
        <v>0</v>
      </c>
      <c r="O159" s="191"/>
      <c r="P159" s="191"/>
      <c r="Q159" s="191"/>
      <c r="R159" s="21"/>
      <c r="V159" s="7" t="s">
        <v>100</v>
      </c>
      <c r="X159" s="7" t="s">
        <v>96</v>
      </c>
      <c r="Y159" s="7" t="s">
        <v>66</v>
      </c>
      <c r="AC159" s="7" t="s">
        <v>95</v>
      </c>
      <c r="AI159" s="92" t="e">
        <f>IF(#REF!="základní",$N$159,0)</f>
        <v>#REF!</v>
      </c>
      <c r="AJ159" s="92" t="e">
        <f>IF(#REF!="snížená",$N$159,0)</f>
        <v>#REF!</v>
      </c>
      <c r="AK159" s="92" t="e">
        <f>IF(#REF!="zákl. přenesená",$N$159,0)</f>
        <v>#REF!</v>
      </c>
      <c r="AL159" s="92" t="e">
        <f>IF(#REF!="sníž. přenesená",$N$159,0)</f>
        <v>#REF!</v>
      </c>
      <c r="AM159" s="92" t="e">
        <f>IF(#REF!="nulová",$N$159,0)</f>
        <v>#REF!</v>
      </c>
      <c r="AN159" s="7" t="s">
        <v>9</v>
      </c>
      <c r="AO159" s="92">
        <f>ROUND($L$159*$K$159,2)</f>
        <v>0</v>
      </c>
      <c r="AP159" s="7" t="s">
        <v>100</v>
      </c>
    </row>
    <row r="160" spans="2:42" s="7" customFormat="1" ht="15.75" customHeight="1">
      <c r="B160" s="19"/>
      <c r="C160" s="88" t="s">
        <v>188</v>
      </c>
      <c r="D160" s="88" t="s">
        <v>96</v>
      </c>
      <c r="E160" s="89" t="s">
        <v>338</v>
      </c>
      <c r="F160" s="195" t="s">
        <v>339</v>
      </c>
      <c r="G160" s="191"/>
      <c r="H160" s="191"/>
      <c r="I160" s="191"/>
      <c r="J160" s="90" t="s">
        <v>191</v>
      </c>
      <c r="K160" s="91">
        <v>2.091</v>
      </c>
      <c r="L160" s="188">
        <v>0</v>
      </c>
      <c r="M160" s="189"/>
      <c r="N160" s="190">
        <f>ROUND($L$160*$K$160,2)</f>
        <v>0</v>
      </c>
      <c r="O160" s="191"/>
      <c r="P160" s="191"/>
      <c r="Q160" s="191"/>
      <c r="R160" s="21"/>
      <c r="V160" s="7" t="s">
        <v>100</v>
      </c>
      <c r="X160" s="7" t="s">
        <v>96</v>
      </c>
      <c r="Y160" s="7" t="s">
        <v>66</v>
      </c>
      <c r="AC160" s="7" t="s">
        <v>95</v>
      </c>
      <c r="AI160" s="92" t="e">
        <f>IF(#REF!="základní",$N$160,0)</f>
        <v>#REF!</v>
      </c>
      <c r="AJ160" s="92" t="e">
        <f>IF(#REF!="snížená",$N$160,0)</f>
        <v>#REF!</v>
      </c>
      <c r="AK160" s="92" t="e">
        <f>IF(#REF!="zákl. přenesená",$N$160,0)</f>
        <v>#REF!</v>
      </c>
      <c r="AL160" s="92" t="e">
        <f>IF(#REF!="sníž. přenesená",$N$160,0)</f>
        <v>#REF!</v>
      </c>
      <c r="AM160" s="92" t="e">
        <f>IF(#REF!="nulová",$N$160,0)</f>
        <v>#REF!</v>
      </c>
      <c r="AN160" s="7" t="s">
        <v>9</v>
      </c>
      <c r="AO160" s="92">
        <f>ROUND($L$160*$K$160,2)</f>
        <v>0</v>
      </c>
      <c r="AP160" s="7" t="s">
        <v>100</v>
      </c>
    </row>
    <row r="161" spans="2:42" s="7" customFormat="1" ht="27" customHeight="1">
      <c r="B161" s="19"/>
      <c r="C161" s="88" t="s">
        <v>192</v>
      </c>
      <c r="D161" s="88" t="s">
        <v>96</v>
      </c>
      <c r="E161" s="89" t="s">
        <v>340</v>
      </c>
      <c r="F161" s="195" t="s">
        <v>341</v>
      </c>
      <c r="G161" s="191"/>
      <c r="H161" s="191"/>
      <c r="I161" s="191"/>
      <c r="J161" s="90" t="s">
        <v>206</v>
      </c>
      <c r="K161" s="91">
        <v>7</v>
      </c>
      <c r="L161" s="188">
        <v>0</v>
      </c>
      <c r="M161" s="189"/>
      <c r="N161" s="190">
        <f>ROUND($L$161*$K$161,2)</f>
        <v>0</v>
      </c>
      <c r="O161" s="191"/>
      <c r="P161" s="191"/>
      <c r="Q161" s="191"/>
      <c r="R161" s="21"/>
      <c r="V161" s="7" t="s">
        <v>100</v>
      </c>
      <c r="X161" s="7" t="s">
        <v>96</v>
      </c>
      <c r="Y161" s="7" t="s">
        <v>66</v>
      </c>
      <c r="AC161" s="7" t="s">
        <v>95</v>
      </c>
      <c r="AI161" s="92" t="e">
        <f>IF(#REF!="základní",$N$161,0)</f>
        <v>#REF!</v>
      </c>
      <c r="AJ161" s="92" t="e">
        <f>IF(#REF!="snížená",$N$161,0)</f>
        <v>#REF!</v>
      </c>
      <c r="AK161" s="92" t="e">
        <f>IF(#REF!="zákl. přenesená",$N$161,0)</f>
        <v>#REF!</v>
      </c>
      <c r="AL161" s="92" t="e">
        <f>IF(#REF!="sníž. přenesená",$N$161,0)</f>
        <v>#REF!</v>
      </c>
      <c r="AM161" s="92" t="e">
        <f>IF(#REF!="nulová",$N$161,0)</f>
        <v>#REF!</v>
      </c>
      <c r="AN161" s="7" t="s">
        <v>9</v>
      </c>
      <c r="AO161" s="92">
        <f>ROUND($L$161*$K$161,2)</f>
        <v>0</v>
      </c>
      <c r="AP161" s="7" t="s">
        <v>100</v>
      </c>
    </row>
    <row r="162" spans="2:42" s="7" customFormat="1" ht="15.75" customHeight="1">
      <c r="B162" s="19"/>
      <c r="C162" s="93" t="s">
        <v>195</v>
      </c>
      <c r="D162" s="93" t="s">
        <v>148</v>
      </c>
      <c r="E162" s="94" t="s">
        <v>342</v>
      </c>
      <c r="F162" s="197" t="s">
        <v>343</v>
      </c>
      <c r="G162" s="198"/>
      <c r="H162" s="198"/>
      <c r="I162" s="198"/>
      <c r="J162" s="95" t="s">
        <v>206</v>
      </c>
      <c r="K162" s="96">
        <v>3</v>
      </c>
      <c r="L162" s="199">
        <v>0</v>
      </c>
      <c r="M162" s="200"/>
      <c r="N162" s="201">
        <f>ROUND($L$162*$K$162,2)</f>
        <v>0</v>
      </c>
      <c r="O162" s="191"/>
      <c r="P162" s="191"/>
      <c r="Q162" s="191"/>
      <c r="R162" s="21"/>
      <c r="V162" s="7" t="s">
        <v>118</v>
      </c>
      <c r="X162" s="7" t="s">
        <v>148</v>
      </c>
      <c r="Y162" s="7" t="s">
        <v>66</v>
      </c>
      <c r="AC162" s="7" t="s">
        <v>95</v>
      </c>
      <c r="AI162" s="92" t="e">
        <f>IF(#REF!="základní",$N$162,0)</f>
        <v>#REF!</v>
      </c>
      <c r="AJ162" s="92" t="e">
        <f>IF(#REF!="snížená",$N$162,0)</f>
        <v>#REF!</v>
      </c>
      <c r="AK162" s="92" t="e">
        <f>IF(#REF!="zákl. přenesená",$N$162,0)</f>
        <v>#REF!</v>
      </c>
      <c r="AL162" s="92" t="e">
        <f>IF(#REF!="sníž. přenesená",$N$162,0)</f>
        <v>#REF!</v>
      </c>
      <c r="AM162" s="92" t="e">
        <f>IF(#REF!="nulová",$N$162,0)</f>
        <v>#REF!</v>
      </c>
      <c r="AN162" s="7" t="s">
        <v>9</v>
      </c>
      <c r="AO162" s="92">
        <f>ROUND($L$162*$K$162,2)</f>
        <v>0</v>
      </c>
      <c r="AP162" s="7" t="s">
        <v>100</v>
      </c>
    </row>
    <row r="163" spans="2:42" s="7" customFormat="1" ht="15.75" customHeight="1">
      <c r="B163" s="19"/>
      <c r="C163" s="93" t="s">
        <v>198</v>
      </c>
      <c r="D163" s="93" t="s">
        <v>148</v>
      </c>
      <c r="E163" s="94" t="s">
        <v>344</v>
      </c>
      <c r="F163" s="197" t="s">
        <v>345</v>
      </c>
      <c r="G163" s="198"/>
      <c r="H163" s="198"/>
      <c r="I163" s="198"/>
      <c r="J163" s="95" t="s">
        <v>206</v>
      </c>
      <c r="K163" s="96">
        <v>2</v>
      </c>
      <c r="L163" s="199">
        <v>0</v>
      </c>
      <c r="M163" s="200"/>
      <c r="N163" s="201">
        <f>ROUND($L$163*$K$163,2)</f>
        <v>0</v>
      </c>
      <c r="O163" s="191"/>
      <c r="P163" s="191"/>
      <c r="Q163" s="191"/>
      <c r="R163" s="21"/>
      <c r="V163" s="7" t="s">
        <v>118</v>
      </c>
      <c r="X163" s="7" t="s">
        <v>148</v>
      </c>
      <c r="Y163" s="7" t="s">
        <v>66</v>
      </c>
      <c r="AC163" s="7" t="s">
        <v>95</v>
      </c>
      <c r="AI163" s="92" t="e">
        <f>IF(#REF!="základní",$N$163,0)</f>
        <v>#REF!</v>
      </c>
      <c r="AJ163" s="92" t="e">
        <f>IF(#REF!="snížená",$N$163,0)</f>
        <v>#REF!</v>
      </c>
      <c r="AK163" s="92" t="e">
        <f>IF(#REF!="zákl. přenesená",$N$163,0)</f>
        <v>#REF!</v>
      </c>
      <c r="AL163" s="92" t="e">
        <f>IF(#REF!="sníž. přenesená",$N$163,0)</f>
        <v>#REF!</v>
      </c>
      <c r="AM163" s="92" t="e">
        <f>IF(#REF!="nulová",$N$163,0)</f>
        <v>#REF!</v>
      </c>
      <c r="AN163" s="7" t="s">
        <v>9</v>
      </c>
      <c r="AO163" s="92">
        <f>ROUND($L$163*$K$163,2)</f>
        <v>0</v>
      </c>
      <c r="AP163" s="7" t="s">
        <v>100</v>
      </c>
    </row>
    <row r="164" spans="2:42" s="7" customFormat="1" ht="15.75" customHeight="1">
      <c r="B164" s="19"/>
      <c r="C164" s="93" t="s">
        <v>201</v>
      </c>
      <c r="D164" s="93" t="s">
        <v>148</v>
      </c>
      <c r="E164" s="94" t="s">
        <v>346</v>
      </c>
      <c r="F164" s="197" t="s">
        <v>347</v>
      </c>
      <c r="G164" s="198"/>
      <c r="H164" s="198"/>
      <c r="I164" s="198"/>
      <c r="J164" s="95" t="s">
        <v>206</v>
      </c>
      <c r="K164" s="96">
        <v>2</v>
      </c>
      <c r="L164" s="199">
        <v>0</v>
      </c>
      <c r="M164" s="200"/>
      <c r="N164" s="201">
        <f>ROUND($L$164*$K$164,2)</f>
        <v>0</v>
      </c>
      <c r="O164" s="191"/>
      <c r="P164" s="191"/>
      <c r="Q164" s="191"/>
      <c r="R164" s="21"/>
      <c r="V164" s="7" t="s">
        <v>118</v>
      </c>
      <c r="X164" s="7" t="s">
        <v>148</v>
      </c>
      <c r="Y164" s="7" t="s">
        <v>66</v>
      </c>
      <c r="AC164" s="7" t="s">
        <v>95</v>
      </c>
      <c r="AI164" s="92" t="e">
        <f>IF(#REF!="základní",$N$164,0)</f>
        <v>#REF!</v>
      </c>
      <c r="AJ164" s="92" t="e">
        <f>IF(#REF!="snížená",$N$164,0)</f>
        <v>#REF!</v>
      </c>
      <c r="AK164" s="92" t="e">
        <f>IF(#REF!="zákl. přenesená",$N$164,0)</f>
        <v>#REF!</v>
      </c>
      <c r="AL164" s="92" t="e">
        <f>IF(#REF!="sníž. přenesená",$N$164,0)</f>
        <v>#REF!</v>
      </c>
      <c r="AM164" s="92" t="e">
        <f>IF(#REF!="nulová",$N$164,0)</f>
        <v>#REF!</v>
      </c>
      <c r="AN164" s="7" t="s">
        <v>9</v>
      </c>
      <c r="AO164" s="92">
        <f>ROUND($L$164*$K$164,2)</f>
        <v>0</v>
      </c>
      <c r="AP164" s="7" t="s">
        <v>100</v>
      </c>
    </row>
    <row r="165" spans="2:42" s="7" customFormat="1" ht="27" customHeight="1">
      <c r="B165" s="19"/>
      <c r="C165" s="88" t="s">
        <v>204</v>
      </c>
      <c r="D165" s="88" t="s">
        <v>96</v>
      </c>
      <c r="E165" s="89" t="s">
        <v>348</v>
      </c>
      <c r="F165" s="195" t="s">
        <v>349</v>
      </c>
      <c r="G165" s="191"/>
      <c r="H165" s="191"/>
      <c r="I165" s="191"/>
      <c r="J165" s="90" t="s">
        <v>206</v>
      </c>
      <c r="K165" s="91">
        <v>40</v>
      </c>
      <c r="L165" s="188">
        <v>0</v>
      </c>
      <c r="M165" s="189"/>
      <c r="N165" s="190">
        <f>ROUND($L$165*$K$165,2)</f>
        <v>0</v>
      </c>
      <c r="O165" s="191"/>
      <c r="P165" s="191"/>
      <c r="Q165" s="191"/>
      <c r="R165" s="21"/>
      <c r="V165" s="7" t="s">
        <v>100</v>
      </c>
      <c r="X165" s="7" t="s">
        <v>96</v>
      </c>
      <c r="Y165" s="7" t="s">
        <v>66</v>
      </c>
      <c r="AC165" s="7" t="s">
        <v>95</v>
      </c>
      <c r="AI165" s="92" t="e">
        <f>IF(#REF!="základní",$N$165,0)</f>
        <v>#REF!</v>
      </c>
      <c r="AJ165" s="92" t="e">
        <f>IF(#REF!="snížená",$N$165,0)</f>
        <v>#REF!</v>
      </c>
      <c r="AK165" s="92" t="e">
        <f>IF(#REF!="zákl. přenesená",$N$165,0)</f>
        <v>#REF!</v>
      </c>
      <c r="AL165" s="92" t="e">
        <f>IF(#REF!="sníž. přenesená",$N$165,0)</f>
        <v>#REF!</v>
      </c>
      <c r="AM165" s="92" t="e">
        <f>IF(#REF!="nulová",$N$165,0)</f>
        <v>#REF!</v>
      </c>
      <c r="AN165" s="7" t="s">
        <v>9</v>
      </c>
      <c r="AO165" s="92">
        <f>ROUND($L$165*$K$165,2)</f>
        <v>0</v>
      </c>
      <c r="AP165" s="7" t="s">
        <v>100</v>
      </c>
    </row>
    <row r="166" spans="2:42" s="7" customFormat="1" ht="27" customHeight="1">
      <c r="B166" s="19"/>
      <c r="C166" s="88" t="s">
        <v>207</v>
      </c>
      <c r="D166" s="88" t="s">
        <v>96</v>
      </c>
      <c r="E166" s="89" t="s">
        <v>350</v>
      </c>
      <c r="F166" s="195" t="s">
        <v>351</v>
      </c>
      <c r="G166" s="191"/>
      <c r="H166" s="191"/>
      <c r="I166" s="191"/>
      <c r="J166" s="90" t="s">
        <v>114</v>
      </c>
      <c r="K166" s="91">
        <v>6</v>
      </c>
      <c r="L166" s="188">
        <v>0</v>
      </c>
      <c r="M166" s="189"/>
      <c r="N166" s="190">
        <f>ROUND($L$166*$K$166,2)</f>
        <v>0</v>
      </c>
      <c r="O166" s="191"/>
      <c r="P166" s="191"/>
      <c r="Q166" s="191"/>
      <c r="R166" s="21"/>
      <c r="V166" s="7" t="s">
        <v>100</v>
      </c>
      <c r="X166" s="7" t="s">
        <v>96</v>
      </c>
      <c r="Y166" s="7" t="s">
        <v>66</v>
      </c>
      <c r="AC166" s="7" t="s">
        <v>95</v>
      </c>
      <c r="AI166" s="92" t="e">
        <f>IF(#REF!="základní",$N$166,0)</f>
        <v>#REF!</v>
      </c>
      <c r="AJ166" s="92" t="e">
        <f>IF(#REF!="snížená",$N$166,0)</f>
        <v>#REF!</v>
      </c>
      <c r="AK166" s="92" t="e">
        <f>IF(#REF!="zákl. přenesená",$N$166,0)</f>
        <v>#REF!</v>
      </c>
      <c r="AL166" s="92" t="e">
        <f>IF(#REF!="sníž. přenesená",$N$166,0)</f>
        <v>#REF!</v>
      </c>
      <c r="AM166" s="92" t="e">
        <f>IF(#REF!="nulová",$N$166,0)</f>
        <v>#REF!</v>
      </c>
      <c r="AN166" s="7" t="s">
        <v>9</v>
      </c>
      <c r="AO166" s="92">
        <f>ROUND($L$166*$K$166,2)</f>
        <v>0</v>
      </c>
      <c r="AP166" s="7" t="s">
        <v>100</v>
      </c>
    </row>
    <row r="167" spans="2:42" s="7" customFormat="1" ht="15.75" customHeight="1">
      <c r="B167" s="19"/>
      <c r="C167" s="88" t="s">
        <v>210</v>
      </c>
      <c r="D167" s="88" t="s">
        <v>96</v>
      </c>
      <c r="E167" s="89" t="s">
        <v>352</v>
      </c>
      <c r="F167" s="195" t="s">
        <v>353</v>
      </c>
      <c r="G167" s="191"/>
      <c r="H167" s="191"/>
      <c r="I167" s="191"/>
      <c r="J167" s="90" t="s">
        <v>99</v>
      </c>
      <c r="K167" s="91">
        <v>60.04</v>
      </c>
      <c r="L167" s="188">
        <v>0</v>
      </c>
      <c r="M167" s="189"/>
      <c r="N167" s="190">
        <f>ROUND($L$167*$K$167,2)</f>
        <v>0</v>
      </c>
      <c r="O167" s="191"/>
      <c r="P167" s="191"/>
      <c r="Q167" s="191"/>
      <c r="R167" s="21"/>
      <c r="V167" s="7" t="s">
        <v>100</v>
      </c>
      <c r="X167" s="7" t="s">
        <v>96</v>
      </c>
      <c r="Y167" s="7" t="s">
        <v>66</v>
      </c>
      <c r="AC167" s="7" t="s">
        <v>95</v>
      </c>
      <c r="AI167" s="92" t="e">
        <f>IF(#REF!="základní",$N$167,0)</f>
        <v>#REF!</v>
      </c>
      <c r="AJ167" s="92" t="e">
        <f>IF(#REF!="snížená",$N$167,0)</f>
        <v>#REF!</v>
      </c>
      <c r="AK167" s="92" t="e">
        <f>IF(#REF!="zákl. přenesená",$N$167,0)</f>
        <v>#REF!</v>
      </c>
      <c r="AL167" s="92" t="e">
        <f>IF(#REF!="sníž. přenesená",$N$167,0)</f>
        <v>#REF!</v>
      </c>
      <c r="AM167" s="92" t="e">
        <f>IF(#REF!="nulová",$N$167,0)</f>
        <v>#REF!</v>
      </c>
      <c r="AN167" s="7" t="s">
        <v>9</v>
      </c>
      <c r="AO167" s="92">
        <f>ROUND($L$167*$K$167,2)</f>
        <v>0</v>
      </c>
      <c r="AP167" s="7" t="s">
        <v>100</v>
      </c>
    </row>
    <row r="168" spans="2:41" s="80" customFormat="1" ht="30.75" customHeight="1">
      <c r="B168" s="81"/>
      <c r="C168" s="82"/>
      <c r="D168" s="87" t="s">
        <v>82</v>
      </c>
      <c r="E168" s="82"/>
      <c r="F168" s="82"/>
      <c r="G168" s="82"/>
      <c r="H168" s="82"/>
      <c r="I168" s="82"/>
      <c r="J168" s="82"/>
      <c r="K168" s="82"/>
      <c r="L168" s="82"/>
      <c r="M168" s="82"/>
      <c r="N168" s="186">
        <f>$AO$168</f>
        <v>0</v>
      </c>
      <c r="O168" s="187"/>
      <c r="P168" s="187"/>
      <c r="Q168" s="187"/>
      <c r="R168" s="84"/>
      <c r="V168" s="85" t="s">
        <v>9</v>
      </c>
      <c r="X168" s="85" t="s">
        <v>49</v>
      </c>
      <c r="Y168" s="85" t="s">
        <v>9</v>
      </c>
      <c r="AC168" s="85" t="s">
        <v>95</v>
      </c>
      <c r="AO168" s="86">
        <f>$AO$169</f>
        <v>0</v>
      </c>
    </row>
    <row r="169" spans="2:41" s="80" customFormat="1" ht="15.75" customHeight="1">
      <c r="B169" s="81"/>
      <c r="C169" s="82"/>
      <c r="D169" s="87" t="s">
        <v>83</v>
      </c>
      <c r="E169" s="82"/>
      <c r="F169" s="82"/>
      <c r="G169" s="82"/>
      <c r="H169" s="82"/>
      <c r="I169" s="82"/>
      <c r="J169" s="82"/>
      <c r="K169" s="82"/>
      <c r="L169" s="82"/>
      <c r="M169" s="82"/>
      <c r="N169" s="186">
        <f>$AO$169</f>
        <v>0</v>
      </c>
      <c r="O169" s="187"/>
      <c r="P169" s="187"/>
      <c r="Q169" s="187"/>
      <c r="R169" s="84"/>
      <c r="V169" s="85" t="s">
        <v>9</v>
      </c>
      <c r="X169" s="85" t="s">
        <v>49</v>
      </c>
      <c r="Y169" s="85" t="s">
        <v>66</v>
      </c>
      <c r="AC169" s="85" t="s">
        <v>95</v>
      </c>
      <c r="AO169" s="86">
        <f>$AO$170</f>
        <v>0</v>
      </c>
    </row>
    <row r="170" spans="2:42" s="7" customFormat="1" ht="27" customHeight="1">
      <c r="B170" s="19"/>
      <c r="C170" s="88" t="s">
        <v>213</v>
      </c>
      <c r="D170" s="88" t="s">
        <v>96</v>
      </c>
      <c r="E170" s="89" t="s">
        <v>354</v>
      </c>
      <c r="F170" s="195" t="s">
        <v>355</v>
      </c>
      <c r="G170" s="191"/>
      <c r="H170" s="191"/>
      <c r="I170" s="191"/>
      <c r="J170" s="90" t="s">
        <v>191</v>
      </c>
      <c r="K170" s="91">
        <v>1813.312</v>
      </c>
      <c r="L170" s="188">
        <v>0</v>
      </c>
      <c r="M170" s="189"/>
      <c r="N170" s="190">
        <f>ROUND($L$170*$K$170,2)</f>
        <v>0</v>
      </c>
      <c r="O170" s="191"/>
      <c r="P170" s="191"/>
      <c r="Q170" s="191"/>
      <c r="R170" s="21"/>
      <c r="V170" s="7" t="s">
        <v>100</v>
      </c>
      <c r="X170" s="7" t="s">
        <v>96</v>
      </c>
      <c r="Y170" s="7" t="s">
        <v>103</v>
      </c>
      <c r="AC170" s="7" t="s">
        <v>95</v>
      </c>
      <c r="AI170" s="92" t="e">
        <f>IF(#REF!="základní",$N$170,0)</f>
        <v>#REF!</v>
      </c>
      <c r="AJ170" s="92" t="e">
        <f>IF(#REF!="snížená",$N$170,0)</f>
        <v>#REF!</v>
      </c>
      <c r="AK170" s="92" t="e">
        <f>IF(#REF!="zákl. přenesená",$N$170,0)</f>
        <v>#REF!</v>
      </c>
      <c r="AL170" s="92" t="e">
        <f>IF(#REF!="sníž. přenesená",$N$170,0)</f>
        <v>#REF!</v>
      </c>
      <c r="AM170" s="92" t="e">
        <f>IF(#REF!="nulová",$N$170,0)</f>
        <v>#REF!</v>
      </c>
      <c r="AN170" s="7" t="s">
        <v>9</v>
      </c>
      <c r="AO170" s="92">
        <f>ROUND($L$170*$K$170,2)</f>
        <v>0</v>
      </c>
      <c r="AP170" s="7" t="s">
        <v>100</v>
      </c>
    </row>
    <row r="171" spans="2:41" s="80" customFormat="1" ht="37.5" customHeight="1">
      <c r="B171" s="81"/>
      <c r="C171" s="82"/>
      <c r="D171" s="83" t="s">
        <v>277</v>
      </c>
      <c r="E171" s="82"/>
      <c r="F171" s="82"/>
      <c r="G171" s="82"/>
      <c r="H171" s="82"/>
      <c r="I171" s="82"/>
      <c r="J171" s="82"/>
      <c r="K171" s="82"/>
      <c r="L171" s="82"/>
      <c r="M171" s="82"/>
      <c r="N171" s="192">
        <f>$AO$171</f>
        <v>0</v>
      </c>
      <c r="O171" s="187"/>
      <c r="P171" s="187"/>
      <c r="Q171" s="187"/>
      <c r="R171" s="84"/>
      <c r="V171" s="85" t="s">
        <v>66</v>
      </c>
      <c r="X171" s="85" t="s">
        <v>49</v>
      </c>
      <c r="Y171" s="85" t="s">
        <v>50</v>
      </c>
      <c r="AC171" s="85" t="s">
        <v>95</v>
      </c>
      <c r="AO171" s="86">
        <f>$AO$172+$AO$175</f>
        <v>0</v>
      </c>
    </row>
    <row r="172" spans="2:41" s="80" customFormat="1" ht="21" customHeight="1">
      <c r="B172" s="81"/>
      <c r="C172" s="82"/>
      <c r="D172" s="87" t="s">
        <v>278</v>
      </c>
      <c r="E172" s="82"/>
      <c r="F172" s="82"/>
      <c r="G172" s="82"/>
      <c r="H172" s="82"/>
      <c r="I172" s="82"/>
      <c r="J172" s="82"/>
      <c r="K172" s="82"/>
      <c r="L172" s="82"/>
      <c r="M172" s="82"/>
      <c r="N172" s="186">
        <f>$AO$172</f>
        <v>0</v>
      </c>
      <c r="O172" s="187"/>
      <c r="P172" s="187"/>
      <c r="Q172" s="187"/>
      <c r="R172" s="84"/>
      <c r="V172" s="85" t="s">
        <v>66</v>
      </c>
      <c r="X172" s="85" t="s">
        <v>49</v>
      </c>
      <c r="Y172" s="85" t="s">
        <v>9</v>
      </c>
      <c r="AC172" s="85" t="s">
        <v>95</v>
      </c>
      <c r="AO172" s="86">
        <f>SUM($AO$173:$AO$174)</f>
        <v>0</v>
      </c>
    </row>
    <row r="173" spans="2:42" s="7" customFormat="1" ht="27" customHeight="1">
      <c r="B173" s="19"/>
      <c r="C173" s="88" t="s">
        <v>216</v>
      </c>
      <c r="D173" s="88" t="s">
        <v>96</v>
      </c>
      <c r="E173" s="89" t="s">
        <v>356</v>
      </c>
      <c r="F173" s="195" t="s">
        <v>357</v>
      </c>
      <c r="G173" s="191"/>
      <c r="H173" s="191"/>
      <c r="I173" s="191"/>
      <c r="J173" s="90" t="s">
        <v>126</v>
      </c>
      <c r="K173" s="91">
        <v>2</v>
      </c>
      <c r="L173" s="188">
        <v>0</v>
      </c>
      <c r="M173" s="189"/>
      <c r="N173" s="190">
        <f>ROUND($L$173*$K$173,2)</f>
        <v>0</v>
      </c>
      <c r="O173" s="191"/>
      <c r="P173" s="191"/>
      <c r="Q173" s="191"/>
      <c r="R173" s="21"/>
      <c r="V173" s="7" t="s">
        <v>141</v>
      </c>
      <c r="X173" s="7" t="s">
        <v>96</v>
      </c>
      <c r="Y173" s="7" t="s">
        <v>66</v>
      </c>
      <c r="AC173" s="7" t="s">
        <v>95</v>
      </c>
      <c r="AI173" s="92" t="e">
        <f>IF(#REF!="základní",$N$173,0)</f>
        <v>#REF!</v>
      </c>
      <c r="AJ173" s="92" t="e">
        <f>IF(#REF!="snížená",$N$173,0)</f>
        <v>#REF!</v>
      </c>
      <c r="AK173" s="92" t="e">
        <f>IF(#REF!="zákl. přenesená",$N$173,0)</f>
        <v>#REF!</v>
      </c>
      <c r="AL173" s="92" t="e">
        <f>IF(#REF!="sníž. přenesená",$N$173,0)</f>
        <v>#REF!</v>
      </c>
      <c r="AM173" s="92" t="e">
        <f>IF(#REF!="nulová",$N$173,0)</f>
        <v>#REF!</v>
      </c>
      <c r="AN173" s="7" t="s">
        <v>9</v>
      </c>
      <c r="AO173" s="92">
        <f>ROUND($L$173*$K$173,2)</f>
        <v>0</v>
      </c>
      <c r="AP173" s="7" t="s">
        <v>141</v>
      </c>
    </row>
    <row r="174" spans="2:42" s="7" customFormat="1" ht="27" customHeight="1">
      <c r="B174" s="19"/>
      <c r="C174" s="88" t="s">
        <v>219</v>
      </c>
      <c r="D174" s="88" t="s">
        <v>96</v>
      </c>
      <c r="E174" s="89" t="s">
        <v>358</v>
      </c>
      <c r="F174" s="195" t="s">
        <v>359</v>
      </c>
      <c r="G174" s="191"/>
      <c r="H174" s="191"/>
      <c r="I174" s="191"/>
      <c r="J174" s="90" t="s">
        <v>191</v>
      </c>
      <c r="K174" s="91">
        <v>0.1</v>
      </c>
      <c r="L174" s="188">
        <v>0</v>
      </c>
      <c r="M174" s="189"/>
      <c r="N174" s="190">
        <f>ROUND($L$174*$K$174,2)</f>
        <v>0</v>
      </c>
      <c r="O174" s="191"/>
      <c r="P174" s="191"/>
      <c r="Q174" s="191"/>
      <c r="R174" s="21"/>
      <c r="V174" s="7" t="s">
        <v>141</v>
      </c>
      <c r="X174" s="7" t="s">
        <v>96</v>
      </c>
      <c r="Y174" s="7" t="s">
        <v>66</v>
      </c>
      <c r="AC174" s="7" t="s">
        <v>95</v>
      </c>
      <c r="AI174" s="92" t="e">
        <f>IF(#REF!="základní",$N$174,0)</f>
        <v>#REF!</v>
      </c>
      <c r="AJ174" s="92" t="e">
        <f>IF(#REF!="snížená",$N$174,0)</f>
        <v>#REF!</v>
      </c>
      <c r="AK174" s="92" t="e">
        <f>IF(#REF!="zákl. přenesená",$N$174,0)</f>
        <v>#REF!</v>
      </c>
      <c r="AL174" s="92" t="e">
        <f>IF(#REF!="sníž. přenesená",$N$174,0)</f>
        <v>#REF!</v>
      </c>
      <c r="AM174" s="92" t="e">
        <f>IF(#REF!="nulová",$N$174,0)</f>
        <v>#REF!</v>
      </c>
      <c r="AN174" s="7" t="s">
        <v>9</v>
      </c>
      <c r="AO174" s="92">
        <f>ROUND($L$174*$K$174,2)</f>
        <v>0</v>
      </c>
      <c r="AP174" s="7" t="s">
        <v>141</v>
      </c>
    </row>
    <row r="175" spans="2:41" s="80" customFormat="1" ht="30.75" customHeight="1">
      <c r="B175" s="81"/>
      <c r="C175" s="82"/>
      <c r="D175" s="87" t="s">
        <v>279</v>
      </c>
      <c r="E175" s="82"/>
      <c r="F175" s="82"/>
      <c r="G175" s="82"/>
      <c r="H175" s="82"/>
      <c r="I175" s="82"/>
      <c r="J175" s="82"/>
      <c r="K175" s="82"/>
      <c r="L175" s="82"/>
      <c r="M175" s="82"/>
      <c r="N175" s="186">
        <f>$AO$175</f>
        <v>0</v>
      </c>
      <c r="O175" s="187"/>
      <c r="P175" s="187"/>
      <c r="Q175" s="187"/>
      <c r="R175" s="84"/>
      <c r="V175" s="85" t="s">
        <v>66</v>
      </c>
      <c r="X175" s="85" t="s">
        <v>49</v>
      </c>
      <c r="Y175" s="85" t="s">
        <v>9</v>
      </c>
      <c r="AC175" s="85" t="s">
        <v>95</v>
      </c>
      <c r="AO175" s="86">
        <f>SUM($AO$176:$AO$178)</f>
        <v>0</v>
      </c>
    </row>
    <row r="176" spans="2:42" s="7" customFormat="1" ht="27" customHeight="1">
      <c r="B176" s="19"/>
      <c r="C176" s="88" t="s">
        <v>222</v>
      </c>
      <c r="D176" s="88" t="s">
        <v>96</v>
      </c>
      <c r="E176" s="89" t="s">
        <v>360</v>
      </c>
      <c r="F176" s="195" t="s">
        <v>361</v>
      </c>
      <c r="G176" s="191"/>
      <c r="H176" s="191"/>
      <c r="I176" s="191"/>
      <c r="J176" s="90" t="s">
        <v>151</v>
      </c>
      <c r="K176" s="91">
        <v>200</v>
      </c>
      <c r="L176" s="188">
        <v>0</v>
      </c>
      <c r="M176" s="189"/>
      <c r="N176" s="190">
        <f>ROUND($L$176*$K$176,2)</f>
        <v>0</v>
      </c>
      <c r="O176" s="191"/>
      <c r="P176" s="191"/>
      <c r="Q176" s="191"/>
      <c r="R176" s="21"/>
      <c r="V176" s="7" t="s">
        <v>141</v>
      </c>
      <c r="X176" s="7" t="s">
        <v>96</v>
      </c>
      <c r="Y176" s="7" t="s">
        <v>66</v>
      </c>
      <c r="AC176" s="7" t="s">
        <v>95</v>
      </c>
      <c r="AI176" s="92" t="e">
        <f>IF(#REF!="základní",$N$176,0)</f>
        <v>#REF!</v>
      </c>
      <c r="AJ176" s="92" t="e">
        <f>IF(#REF!="snížená",$N$176,0)</f>
        <v>#REF!</v>
      </c>
      <c r="AK176" s="92" t="e">
        <f>IF(#REF!="zákl. přenesená",$N$176,0)</f>
        <v>#REF!</v>
      </c>
      <c r="AL176" s="92" t="e">
        <f>IF(#REF!="sníž. přenesená",$N$176,0)</f>
        <v>#REF!</v>
      </c>
      <c r="AM176" s="92" t="e">
        <f>IF(#REF!="nulová",$N$176,0)</f>
        <v>#REF!</v>
      </c>
      <c r="AN176" s="7" t="s">
        <v>9</v>
      </c>
      <c r="AO176" s="92">
        <f>ROUND($L$176*$K$176,2)</f>
        <v>0</v>
      </c>
      <c r="AP176" s="7" t="s">
        <v>141</v>
      </c>
    </row>
    <row r="177" spans="2:42" s="7" customFormat="1" ht="27" customHeight="1">
      <c r="B177" s="19"/>
      <c r="C177" s="88" t="s">
        <v>225</v>
      </c>
      <c r="D177" s="88" t="s">
        <v>96</v>
      </c>
      <c r="E177" s="89" t="s">
        <v>362</v>
      </c>
      <c r="F177" s="195" t="s">
        <v>363</v>
      </c>
      <c r="G177" s="191"/>
      <c r="H177" s="191"/>
      <c r="I177" s="191"/>
      <c r="J177" s="90" t="s">
        <v>191</v>
      </c>
      <c r="K177" s="91">
        <v>0.012</v>
      </c>
      <c r="L177" s="188">
        <v>0</v>
      </c>
      <c r="M177" s="189"/>
      <c r="N177" s="190">
        <f>ROUND($L$177*$K$177,2)</f>
        <v>0</v>
      </c>
      <c r="O177" s="191"/>
      <c r="P177" s="191"/>
      <c r="Q177" s="191"/>
      <c r="R177" s="21"/>
      <c r="V177" s="7" t="s">
        <v>141</v>
      </c>
      <c r="X177" s="7" t="s">
        <v>96</v>
      </c>
      <c r="Y177" s="7" t="s">
        <v>66</v>
      </c>
      <c r="AC177" s="7" t="s">
        <v>95</v>
      </c>
      <c r="AI177" s="92" t="e">
        <f>IF(#REF!="základní",$N$177,0)</f>
        <v>#REF!</v>
      </c>
      <c r="AJ177" s="92" t="e">
        <f>IF(#REF!="snížená",$N$177,0)</f>
        <v>#REF!</v>
      </c>
      <c r="AK177" s="92" t="e">
        <f>IF(#REF!="zákl. přenesená",$N$177,0)</f>
        <v>#REF!</v>
      </c>
      <c r="AL177" s="92" t="e">
        <f>IF(#REF!="sníž. přenesená",$N$177,0)</f>
        <v>#REF!</v>
      </c>
      <c r="AM177" s="92" t="e">
        <f>IF(#REF!="nulová",$N$177,0)</f>
        <v>#REF!</v>
      </c>
      <c r="AN177" s="7" t="s">
        <v>9</v>
      </c>
      <c r="AO177" s="92">
        <f>ROUND($L$177*$K$177,2)</f>
        <v>0</v>
      </c>
      <c r="AP177" s="7" t="s">
        <v>141</v>
      </c>
    </row>
    <row r="178" spans="2:42" s="7" customFormat="1" ht="15.75" customHeight="1">
      <c r="B178" s="19"/>
      <c r="C178" s="93" t="s">
        <v>228</v>
      </c>
      <c r="D178" s="93" t="s">
        <v>148</v>
      </c>
      <c r="E178" s="94" t="s">
        <v>364</v>
      </c>
      <c r="F178" s="197" t="s">
        <v>365</v>
      </c>
      <c r="G178" s="198"/>
      <c r="H178" s="198"/>
      <c r="I178" s="198"/>
      <c r="J178" s="95" t="s">
        <v>151</v>
      </c>
      <c r="K178" s="96">
        <v>220</v>
      </c>
      <c r="L178" s="199">
        <v>0</v>
      </c>
      <c r="M178" s="200"/>
      <c r="N178" s="201">
        <f>ROUND($L$178*$K$178,2)</f>
        <v>0</v>
      </c>
      <c r="O178" s="191"/>
      <c r="P178" s="191"/>
      <c r="Q178" s="191"/>
      <c r="R178" s="21"/>
      <c r="V178" s="7" t="s">
        <v>192</v>
      </c>
      <c r="X178" s="7" t="s">
        <v>148</v>
      </c>
      <c r="Y178" s="7" t="s">
        <v>66</v>
      </c>
      <c r="AC178" s="7" t="s">
        <v>95</v>
      </c>
      <c r="AI178" s="92" t="e">
        <f>IF(#REF!="základní",$N$178,0)</f>
        <v>#REF!</v>
      </c>
      <c r="AJ178" s="92" t="e">
        <f>IF(#REF!="snížená",$N$178,0)</f>
        <v>#REF!</v>
      </c>
      <c r="AK178" s="92" t="e">
        <f>IF(#REF!="zákl. přenesená",$N$178,0)</f>
        <v>#REF!</v>
      </c>
      <c r="AL178" s="92" t="e">
        <f>IF(#REF!="sníž. přenesená",$N$178,0)</f>
        <v>#REF!</v>
      </c>
      <c r="AM178" s="92" t="e">
        <f>IF(#REF!="nulová",$N$178,0)</f>
        <v>#REF!</v>
      </c>
      <c r="AN178" s="7" t="s">
        <v>9</v>
      </c>
      <c r="AO178" s="92">
        <f>ROUND($L$178*$K$178,2)</f>
        <v>0</v>
      </c>
      <c r="AP178" s="7" t="s">
        <v>141</v>
      </c>
    </row>
    <row r="179" spans="2:41" s="80" customFormat="1" ht="37.5" customHeight="1">
      <c r="B179" s="81"/>
      <c r="C179" s="82"/>
      <c r="D179" s="83" t="s">
        <v>84</v>
      </c>
      <c r="E179" s="82"/>
      <c r="F179" s="82"/>
      <c r="G179" s="82"/>
      <c r="H179" s="82"/>
      <c r="I179" s="82"/>
      <c r="J179" s="82"/>
      <c r="K179" s="82"/>
      <c r="L179" s="82"/>
      <c r="M179" s="82"/>
      <c r="N179" s="192">
        <f>$AO$179</f>
        <v>0</v>
      </c>
      <c r="O179" s="187"/>
      <c r="P179" s="187"/>
      <c r="Q179" s="187"/>
      <c r="R179" s="84"/>
      <c r="V179" s="85" t="s">
        <v>108</v>
      </c>
      <c r="X179" s="85" t="s">
        <v>49</v>
      </c>
      <c r="Y179" s="85" t="s">
        <v>50</v>
      </c>
      <c r="AC179" s="85" t="s">
        <v>95</v>
      </c>
      <c r="AO179" s="86">
        <f>$AO$180</f>
        <v>0</v>
      </c>
    </row>
    <row r="180" spans="2:41" s="80" customFormat="1" ht="21" customHeight="1">
      <c r="B180" s="81"/>
      <c r="C180" s="82"/>
      <c r="D180" s="87" t="s">
        <v>85</v>
      </c>
      <c r="E180" s="82"/>
      <c r="F180" s="82"/>
      <c r="G180" s="82"/>
      <c r="H180" s="82"/>
      <c r="I180" s="82"/>
      <c r="J180" s="82"/>
      <c r="K180" s="82"/>
      <c r="L180" s="82"/>
      <c r="M180" s="82"/>
      <c r="N180" s="186">
        <f>$AO$180</f>
        <v>0</v>
      </c>
      <c r="O180" s="187"/>
      <c r="P180" s="187"/>
      <c r="Q180" s="187"/>
      <c r="R180" s="84"/>
      <c r="V180" s="85" t="s">
        <v>108</v>
      </c>
      <c r="X180" s="85" t="s">
        <v>49</v>
      </c>
      <c r="Y180" s="85" t="s">
        <v>9</v>
      </c>
      <c r="AC180" s="85" t="s">
        <v>95</v>
      </c>
      <c r="AO180" s="86">
        <f>SUM($AO$181:$AO$186)</f>
        <v>0</v>
      </c>
    </row>
    <row r="181" spans="2:42" s="7" customFormat="1" ht="15.75" customHeight="1">
      <c r="B181" s="19"/>
      <c r="C181" s="88" t="s">
        <v>231</v>
      </c>
      <c r="D181" s="88" t="s">
        <v>96</v>
      </c>
      <c r="E181" s="89" t="s">
        <v>253</v>
      </c>
      <c r="F181" s="195" t="s">
        <v>254</v>
      </c>
      <c r="G181" s="191"/>
      <c r="H181" s="191"/>
      <c r="I181" s="191"/>
      <c r="J181" s="90" t="s">
        <v>255</v>
      </c>
      <c r="K181" s="91">
        <v>1</v>
      </c>
      <c r="L181" s="188">
        <v>0</v>
      </c>
      <c r="M181" s="189"/>
      <c r="N181" s="190">
        <f>ROUND($L$181*$K$181,2)</f>
        <v>0</v>
      </c>
      <c r="O181" s="191"/>
      <c r="P181" s="191"/>
      <c r="Q181" s="191"/>
      <c r="R181" s="21"/>
      <c r="V181" s="7" t="s">
        <v>256</v>
      </c>
      <c r="X181" s="7" t="s">
        <v>96</v>
      </c>
      <c r="Y181" s="7" t="s">
        <v>66</v>
      </c>
      <c r="AC181" s="7" t="s">
        <v>95</v>
      </c>
      <c r="AI181" s="92" t="e">
        <f>IF(#REF!="základní",$N$181,0)</f>
        <v>#REF!</v>
      </c>
      <c r="AJ181" s="92" t="e">
        <f>IF(#REF!="snížená",$N$181,0)</f>
        <v>#REF!</v>
      </c>
      <c r="AK181" s="92" t="e">
        <f>IF(#REF!="zákl. přenesená",$N$181,0)</f>
        <v>#REF!</v>
      </c>
      <c r="AL181" s="92" t="e">
        <f>IF(#REF!="sníž. přenesená",$N$181,0)</f>
        <v>#REF!</v>
      </c>
      <c r="AM181" s="92" t="e">
        <f>IF(#REF!="nulová",$N$181,0)</f>
        <v>#REF!</v>
      </c>
      <c r="AN181" s="7" t="s">
        <v>9</v>
      </c>
      <c r="AO181" s="92">
        <f>ROUND($L$181*$K$181,2)</f>
        <v>0</v>
      </c>
      <c r="AP181" s="7" t="s">
        <v>256</v>
      </c>
    </row>
    <row r="182" spans="2:42" s="7" customFormat="1" ht="15.75" customHeight="1">
      <c r="B182" s="19"/>
      <c r="C182" s="88" t="s">
        <v>234</v>
      </c>
      <c r="D182" s="88" t="s">
        <v>96</v>
      </c>
      <c r="E182" s="89" t="s">
        <v>258</v>
      </c>
      <c r="F182" s="195" t="s">
        <v>259</v>
      </c>
      <c r="G182" s="191"/>
      <c r="H182" s="191"/>
      <c r="I182" s="191"/>
      <c r="J182" s="90" t="s">
        <v>255</v>
      </c>
      <c r="K182" s="91">
        <v>1</v>
      </c>
      <c r="L182" s="188">
        <v>0</v>
      </c>
      <c r="M182" s="189"/>
      <c r="N182" s="190">
        <f>ROUND($L$182*$K$182,2)</f>
        <v>0</v>
      </c>
      <c r="O182" s="191"/>
      <c r="P182" s="191"/>
      <c r="Q182" s="191"/>
      <c r="R182" s="21"/>
      <c r="V182" s="7" t="s">
        <v>256</v>
      </c>
      <c r="X182" s="7" t="s">
        <v>96</v>
      </c>
      <c r="Y182" s="7" t="s">
        <v>66</v>
      </c>
      <c r="AC182" s="7" t="s">
        <v>95</v>
      </c>
      <c r="AI182" s="92" t="e">
        <f>IF(#REF!="základní",$N$182,0)</f>
        <v>#REF!</v>
      </c>
      <c r="AJ182" s="92" t="e">
        <f>IF(#REF!="snížená",$N$182,0)</f>
        <v>#REF!</v>
      </c>
      <c r="AK182" s="92" t="e">
        <f>IF(#REF!="zákl. přenesená",$N$182,0)</f>
        <v>#REF!</v>
      </c>
      <c r="AL182" s="92" t="e">
        <f>IF(#REF!="sníž. přenesená",$N$182,0)</f>
        <v>#REF!</v>
      </c>
      <c r="AM182" s="92" t="e">
        <f>IF(#REF!="nulová",$N$182,0)</f>
        <v>#REF!</v>
      </c>
      <c r="AN182" s="7" t="s">
        <v>9</v>
      </c>
      <c r="AO182" s="92">
        <f>ROUND($L$182*$K$182,2)</f>
        <v>0</v>
      </c>
      <c r="AP182" s="7" t="s">
        <v>256</v>
      </c>
    </row>
    <row r="183" spans="2:42" s="7" customFormat="1" ht="15.75" customHeight="1">
      <c r="B183" s="19"/>
      <c r="C183" s="88" t="s">
        <v>237</v>
      </c>
      <c r="D183" s="88" t="s">
        <v>96</v>
      </c>
      <c r="E183" s="89" t="s">
        <v>261</v>
      </c>
      <c r="F183" s="195" t="s">
        <v>262</v>
      </c>
      <c r="G183" s="191"/>
      <c r="H183" s="191"/>
      <c r="I183" s="191"/>
      <c r="J183" s="90" t="s">
        <v>255</v>
      </c>
      <c r="K183" s="91">
        <v>1</v>
      </c>
      <c r="L183" s="188">
        <v>0</v>
      </c>
      <c r="M183" s="189"/>
      <c r="N183" s="190">
        <f>ROUND($L$183*$K$183,2)</f>
        <v>0</v>
      </c>
      <c r="O183" s="191"/>
      <c r="P183" s="191"/>
      <c r="Q183" s="191"/>
      <c r="R183" s="21"/>
      <c r="V183" s="7" t="s">
        <v>263</v>
      </c>
      <c r="X183" s="7" t="s">
        <v>96</v>
      </c>
      <c r="Y183" s="7" t="s">
        <v>66</v>
      </c>
      <c r="AC183" s="7" t="s">
        <v>95</v>
      </c>
      <c r="AI183" s="92" t="e">
        <f>IF(#REF!="základní",$N$183,0)</f>
        <v>#REF!</v>
      </c>
      <c r="AJ183" s="92" t="e">
        <f>IF(#REF!="snížená",$N$183,0)</f>
        <v>#REF!</v>
      </c>
      <c r="AK183" s="92" t="e">
        <f>IF(#REF!="zákl. přenesená",$N$183,0)</f>
        <v>#REF!</v>
      </c>
      <c r="AL183" s="92" t="e">
        <f>IF(#REF!="sníž. přenesená",$N$183,0)</f>
        <v>#REF!</v>
      </c>
      <c r="AM183" s="92" t="e">
        <f>IF(#REF!="nulová",$N$183,0)</f>
        <v>#REF!</v>
      </c>
      <c r="AN183" s="7" t="s">
        <v>9</v>
      </c>
      <c r="AO183" s="92">
        <f>ROUND($L$183*$K$183,2)</f>
        <v>0</v>
      </c>
      <c r="AP183" s="7" t="s">
        <v>263</v>
      </c>
    </row>
    <row r="184" spans="2:42" s="7" customFormat="1" ht="15.75" customHeight="1">
      <c r="B184" s="19"/>
      <c r="C184" s="88" t="s">
        <v>240</v>
      </c>
      <c r="D184" s="88" t="s">
        <v>96</v>
      </c>
      <c r="E184" s="89" t="s">
        <v>265</v>
      </c>
      <c r="F184" s="195" t="s">
        <v>266</v>
      </c>
      <c r="G184" s="191"/>
      <c r="H184" s="191"/>
      <c r="I184" s="191"/>
      <c r="J184" s="90" t="s">
        <v>255</v>
      </c>
      <c r="K184" s="91">
        <v>1</v>
      </c>
      <c r="L184" s="188">
        <v>0</v>
      </c>
      <c r="M184" s="189"/>
      <c r="N184" s="190">
        <f>ROUND($L$184*$K$184,2)</f>
        <v>0</v>
      </c>
      <c r="O184" s="191"/>
      <c r="P184" s="191"/>
      <c r="Q184" s="191"/>
      <c r="R184" s="21"/>
      <c r="V184" s="7" t="s">
        <v>263</v>
      </c>
      <c r="X184" s="7" t="s">
        <v>96</v>
      </c>
      <c r="Y184" s="7" t="s">
        <v>66</v>
      </c>
      <c r="AC184" s="7" t="s">
        <v>95</v>
      </c>
      <c r="AI184" s="92" t="e">
        <f>IF(#REF!="základní",$N$184,0)</f>
        <v>#REF!</v>
      </c>
      <c r="AJ184" s="92" t="e">
        <f>IF(#REF!="snížená",$N$184,0)</f>
        <v>#REF!</v>
      </c>
      <c r="AK184" s="92" t="e">
        <f>IF(#REF!="zákl. přenesená",$N$184,0)</f>
        <v>#REF!</v>
      </c>
      <c r="AL184" s="92" t="e">
        <f>IF(#REF!="sníž. přenesená",$N$184,0)</f>
        <v>#REF!</v>
      </c>
      <c r="AM184" s="92" t="e">
        <f>IF(#REF!="nulová",$N$184,0)</f>
        <v>#REF!</v>
      </c>
      <c r="AN184" s="7" t="s">
        <v>9</v>
      </c>
      <c r="AO184" s="92">
        <f>ROUND($L$184*$K$184,2)</f>
        <v>0</v>
      </c>
      <c r="AP184" s="7" t="s">
        <v>263</v>
      </c>
    </row>
    <row r="185" spans="2:42" s="7" customFormat="1" ht="15.75" customHeight="1">
      <c r="B185" s="19"/>
      <c r="C185" s="88" t="s">
        <v>243</v>
      </c>
      <c r="D185" s="88" t="s">
        <v>96</v>
      </c>
      <c r="E185" s="89" t="s">
        <v>268</v>
      </c>
      <c r="F185" s="195" t="s">
        <v>269</v>
      </c>
      <c r="G185" s="191"/>
      <c r="H185" s="191"/>
      <c r="I185" s="191"/>
      <c r="J185" s="90" t="s">
        <v>255</v>
      </c>
      <c r="K185" s="91">
        <v>1</v>
      </c>
      <c r="L185" s="188">
        <v>0</v>
      </c>
      <c r="M185" s="189"/>
      <c r="N185" s="190">
        <f>ROUND($L$185*$K$185,2)</f>
        <v>0</v>
      </c>
      <c r="O185" s="191"/>
      <c r="P185" s="191"/>
      <c r="Q185" s="191"/>
      <c r="R185" s="21"/>
      <c r="V185" s="7" t="s">
        <v>263</v>
      </c>
      <c r="X185" s="7" t="s">
        <v>96</v>
      </c>
      <c r="Y185" s="7" t="s">
        <v>66</v>
      </c>
      <c r="AC185" s="7" t="s">
        <v>95</v>
      </c>
      <c r="AI185" s="92" t="e">
        <f>IF(#REF!="základní",$N$185,0)</f>
        <v>#REF!</v>
      </c>
      <c r="AJ185" s="92" t="e">
        <f>IF(#REF!="snížená",$N$185,0)</f>
        <v>#REF!</v>
      </c>
      <c r="AK185" s="92" t="e">
        <f>IF(#REF!="zákl. přenesená",$N$185,0)</f>
        <v>#REF!</v>
      </c>
      <c r="AL185" s="92" t="e">
        <f>IF(#REF!="sníž. přenesená",$N$185,0)</f>
        <v>#REF!</v>
      </c>
      <c r="AM185" s="92" t="e">
        <f>IF(#REF!="nulová",$N$185,0)</f>
        <v>#REF!</v>
      </c>
      <c r="AN185" s="7" t="s">
        <v>9</v>
      </c>
      <c r="AO185" s="92">
        <f>ROUND($L$185*$K$185,2)</f>
        <v>0</v>
      </c>
      <c r="AP185" s="7" t="s">
        <v>263</v>
      </c>
    </row>
    <row r="186" spans="2:42" s="7" customFormat="1" ht="15.75" customHeight="1">
      <c r="B186" s="19"/>
      <c r="C186" s="88" t="s">
        <v>246</v>
      </c>
      <c r="D186" s="88" t="s">
        <v>96</v>
      </c>
      <c r="E186" s="89" t="s">
        <v>271</v>
      </c>
      <c r="F186" s="195" t="s">
        <v>272</v>
      </c>
      <c r="G186" s="191"/>
      <c r="H186" s="191"/>
      <c r="I186" s="191"/>
      <c r="J186" s="90" t="s">
        <v>255</v>
      </c>
      <c r="K186" s="91">
        <v>1</v>
      </c>
      <c r="L186" s="188">
        <v>0</v>
      </c>
      <c r="M186" s="189"/>
      <c r="N186" s="190">
        <f>ROUND($L$186*$K$186,2)</f>
        <v>0</v>
      </c>
      <c r="O186" s="191"/>
      <c r="P186" s="191"/>
      <c r="Q186" s="191"/>
      <c r="R186" s="21"/>
      <c r="V186" s="7" t="s">
        <v>273</v>
      </c>
      <c r="X186" s="7" t="s">
        <v>96</v>
      </c>
      <c r="Y186" s="7" t="s">
        <v>66</v>
      </c>
      <c r="AC186" s="7" t="s">
        <v>95</v>
      </c>
      <c r="AI186" s="92" t="e">
        <f>IF(#REF!="základní",$N$186,0)</f>
        <v>#REF!</v>
      </c>
      <c r="AJ186" s="92" t="e">
        <f>IF(#REF!="snížená",$N$186,0)</f>
        <v>#REF!</v>
      </c>
      <c r="AK186" s="92" t="e">
        <f>IF(#REF!="zákl. přenesená",$N$186,0)</f>
        <v>#REF!</v>
      </c>
      <c r="AL186" s="92" t="e">
        <f>IF(#REF!="sníž. přenesená",$N$186,0)</f>
        <v>#REF!</v>
      </c>
      <c r="AM186" s="92" t="e">
        <f>IF(#REF!="nulová",$N$186,0)</f>
        <v>#REF!</v>
      </c>
      <c r="AN186" s="7" t="s">
        <v>9</v>
      </c>
      <c r="AO186" s="92">
        <f>ROUND($L$186*$K$186,2)</f>
        <v>0</v>
      </c>
      <c r="AP186" s="7" t="s">
        <v>273</v>
      </c>
    </row>
    <row r="187" spans="2:18" s="7" customFormat="1" ht="7.5" customHeight="1">
      <c r="B187" s="42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4"/>
    </row>
    <row r="189" s="2" customFormat="1" ht="14.25" customHeight="1"/>
  </sheetData>
  <sheetProtection password="EDF2" sheet="1"/>
  <mergeCells count="22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M118:P118"/>
    <mergeCell ref="N98:Q98"/>
    <mergeCell ref="N99:Q99"/>
    <mergeCell ref="N100:Q100"/>
    <mergeCell ref="N101:Q101"/>
    <mergeCell ref="N102:Q102"/>
    <mergeCell ref="N103:Q103"/>
    <mergeCell ref="L107:Q107"/>
    <mergeCell ref="C113:Q113"/>
    <mergeCell ref="F115:P115"/>
    <mergeCell ref="F123:I123"/>
    <mergeCell ref="L123:M123"/>
    <mergeCell ref="N123:Q123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48:I148"/>
    <mergeCell ref="L148:M148"/>
    <mergeCell ref="N148:Q148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N168:Q168"/>
    <mergeCell ref="F165:I165"/>
    <mergeCell ref="L165:M165"/>
    <mergeCell ref="N165:Q165"/>
    <mergeCell ref="F166:I166"/>
    <mergeCell ref="L166:M166"/>
    <mergeCell ref="N166:Q166"/>
    <mergeCell ref="F174:I174"/>
    <mergeCell ref="L174:M174"/>
    <mergeCell ref="N174:Q174"/>
    <mergeCell ref="F167:I167"/>
    <mergeCell ref="L167:M167"/>
    <mergeCell ref="N167:Q167"/>
    <mergeCell ref="F170:I170"/>
    <mergeCell ref="L170:M170"/>
    <mergeCell ref="N170:Q170"/>
    <mergeCell ref="N169:Q169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81:I181"/>
    <mergeCell ref="L181:M181"/>
    <mergeCell ref="N181:Q181"/>
    <mergeCell ref="N179:Q179"/>
    <mergeCell ref="N180:Q180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H1:K1"/>
    <mergeCell ref="F186:I186"/>
    <mergeCell ref="L186:M186"/>
    <mergeCell ref="N186:Q186"/>
    <mergeCell ref="N124:Q124"/>
    <mergeCell ref="N125:Q125"/>
    <mergeCell ref="N126:Q126"/>
    <mergeCell ref="M120:Q120"/>
    <mergeCell ref="M121:Q121"/>
    <mergeCell ref="N105:Q105"/>
    <mergeCell ref="F116:P116"/>
    <mergeCell ref="N171:Q171"/>
    <mergeCell ref="N172:Q172"/>
    <mergeCell ref="N175:Q175"/>
    <mergeCell ref="N145:Q145"/>
    <mergeCell ref="N147:Q147"/>
    <mergeCell ref="N149:Q149"/>
    <mergeCell ref="F173:I173"/>
    <mergeCell ref="L173:M173"/>
    <mergeCell ref="N173:Q173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49"/>
  <sheetViews>
    <sheetView showGridLines="0" zoomScalePageLayoutView="0" workbookViewId="0" topLeftCell="A1">
      <pane ySplit="1" topLeftCell="A109" activePane="bottomLeft" state="frozen"/>
      <selection pane="topLeft" activeCell="A1" sqref="A1"/>
      <selection pane="bottomLeft" activeCell="L143" activeCellId="4" sqref="L122:M126 L128:M132 L134:M137 L139:M140 L143:M148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16.33203125" style="2" customWidth="1"/>
    <col min="20" max="31" width="10.5" style="1" customWidth="1"/>
    <col min="32" max="52" width="10.5" style="2" hidden="1" customWidth="1"/>
    <col min="53" max="16384" width="10.5" style="1" customWidth="1"/>
  </cols>
  <sheetData>
    <row r="1" spans="1:244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</row>
    <row r="2" spans="3:34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AH2" s="2" t="s">
        <v>62</v>
      </c>
    </row>
    <row r="3" spans="2:34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H3" s="2" t="s">
        <v>66</v>
      </c>
    </row>
    <row r="4" spans="2:34" s="2" customFormat="1" ht="37.5" customHeight="1">
      <c r="B4" s="11"/>
      <c r="C4" s="179" t="s">
        <v>67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3"/>
      <c r="AH4" s="2" t="s">
        <v>2</v>
      </c>
    </row>
    <row r="5" spans="2:18" s="2" customFormat="1" ht="7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</row>
    <row r="6" spans="2:18" s="2" customFormat="1" ht="15.75" customHeight="1">
      <c r="B6" s="11"/>
      <c r="C6" s="12"/>
      <c r="D6" s="15" t="s">
        <v>7</v>
      </c>
      <c r="E6" s="12"/>
      <c r="F6" s="203" t="str">
        <f>'Rekapitulace stavby'!$K$6</f>
        <v>410/169/2007 - Podzemní stěna </v>
      </c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2"/>
      <c r="R6" s="13"/>
    </row>
    <row r="7" spans="2:18" s="7" customFormat="1" ht="18.75" customHeight="1">
      <c r="B7" s="19"/>
      <c r="C7" s="20"/>
      <c r="D7" s="14" t="s">
        <v>68</v>
      </c>
      <c r="E7" s="20"/>
      <c r="F7" s="168" t="s">
        <v>366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20"/>
      <c r="R7" s="21"/>
    </row>
    <row r="8" spans="2:18" s="7" customFormat="1" ht="7.5" customHeight="1"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2:18" s="7" customFormat="1" ht="15" customHeight="1">
      <c r="B9" s="19"/>
      <c r="C9" s="20"/>
      <c r="D9" s="15" t="s">
        <v>10</v>
      </c>
      <c r="E9" s="20"/>
      <c r="F9" s="16" t="s">
        <v>11</v>
      </c>
      <c r="G9" s="20"/>
      <c r="H9" s="20"/>
      <c r="I9" s="20"/>
      <c r="J9" s="20"/>
      <c r="K9" s="20"/>
      <c r="L9" s="20"/>
      <c r="M9" s="15" t="s">
        <v>12</v>
      </c>
      <c r="N9" s="20"/>
      <c r="O9" s="204">
        <f>'Rekapitulace stavby'!$AN$8</f>
        <v>42520</v>
      </c>
      <c r="P9" s="159"/>
      <c r="Q9" s="20"/>
      <c r="R9" s="21"/>
    </row>
    <row r="10" spans="2:18" s="7" customFormat="1" ht="7.5" customHeight="1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1"/>
    </row>
    <row r="11" spans="2:18" s="7" customFormat="1" ht="15" customHeight="1">
      <c r="B11" s="19"/>
      <c r="C11" s="20"/>
      <c r="D11" s="15" t="s">
        <v>14</v>
      </c>
      <c r="E11" s="20"/>
      <c r="F11" s="20"/>
      <c r="G11" s="20"/>
      <c r="H11" s="20"/>
      <c r="I11" s="20"/>
      <c r="J11" s="20"/>
      <c r="K11" s="20"/>
      <c r="L11" s="20"/>
      <c r="M11" s="15" t="s">
        <v>15</v>
      </c>
      <c r="N11" s="20"/>
      <c r="O11" s="169"/>
      <c r="P11" s="159"/>
      <c r="Q11" s="20"/>
      <c r="R11" s="21"/>
    </row>
    <row r="12" spans="2:18" s="7" customFormat="1" ht="18.75" customHeight="1">
      <c r="B12" s="19"/>
      <c r="C12" s="20"/>
      <c r="D12" s="20"/>
      <c r="E12" s="16" t="s">
        <v>16</v>
      </c>
      <c r="F12" s="20"/>
      <c r="G12" s="20"/>
      <c r="H12" s="20"/>
      <c r="I12" s="20"/>
      <c r="J12" s="20"/>
      <c r="K12" s="20"/>
      <c r="L12" s="20"/>
      <c r="M12" s="15" t="s">
        <v>17</v>
      </c>
      <c r="N12" s="20"/>
      <c r="O12" s="169"/>
      <c r="P12" s="159"/>
      <c r="Q12" s="20"/>
      <c r="R12" s="21"/>
    </row>
    <row r="13" spans="2:18" s="7" customFormat="1" ht="7.5" customHeight="1">
      <c r="B13" s="19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1"/>
    </row>
    <row r="14" spans="2:18" s="7" customFormat="1" ht="15" customHeight="1">
      <c r="B14" s="19"/>
      <c r="C14" s="20"/>
      <c r="D14" s="15" t="s">
        <v>18</v>
      </c>
      <c r="E14" s="20"/>
      <c r="F14" s="20"/>
      <c r="G14" s="20"/>
      <c r="H14" s="20"/>
      <c r="I14" s="20"/>
      <c r="J14" s="20"/>
      <c r="K14" s="20"/>
      <c r="L14" s="20"/>
      <c r="M14" s="15" t="s">
        <v>15</v>
      </c>
      <c r="N14" s="20"/>
      <c r="O14" s="169"/>
      <c r="P14" s="159"/>
      <c r="Q14" s="20"/>
      <c r="R14" s="21"/>
    </row>
    <row r="15" spans="2:18" s="7" customFormat="1" ht="18.75" customHeight="1">
      <c r="B15" s="19"/>
      <c r="C15" s="20"/>
      <c r="D15" s="20"/>
      <c r="E15" s="16" t="s">
        <v>19</v>
      </c>
      <c r="F15" s="20"/>
      <c r="G15" s="20"/>
      <c r="H15" s="20"/>
      <c r="I15" s="20"/>
      <c r="J15" s="20"/>
      <c r="K15" s="20"/>
      <c r="L15" s="20"/>
      <c r="M15" s="15" t="s">
        <v>17</v>
      </c>
      <c r="N15" s="20"/>
      <c r="O15" s="169"/>
      <c r="P15" s="159"/>
      <c r="Q15" s="20"/>
      <c r="R15" s="21"/>
    </row>
    <row r="16" spans="2:18" s="7" customFormat="1" ht="7.5" customHeight="1"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1"/>
    </row>
    <row r="17" spans="2:18" s="7" customFormat="1" ht="15" customHeight="1">
      <c r="B17" s="19"/>
      <c r="C17" s="20"/>
      <c r="D17" s="15" t="s">
        <v>20</v>
      </c>
      <c r="E17" s="20"/>
      <c r="F17" s="20"/>
      <c r="G17" s="20"/>
      <c r="H17" s="20"/>
      <c r="I17" s="20"/>
      <c r="J17" s="20"/>
      <c r="K17" s="20"/>
      <c r="L17" s="20"/>
      <c r="M17" s="15" t="s">
        <v>15</v>
      </c>
      <c r="N17" s="20"/>
      <c r="O17" s="169"/>
      <c r="P17" s="159"/>
      <c r="Q17" s="20"/>
      <c r="R17" s="21"/>
    </row>
    <row r="18" spans="2:18" s="7" customFormat="1" ht="18.75" customHeight="1">
      <c r="B18" s="19"/>
      <c r="C18" s="20"/>
      <c r="D18" s="20"/>
      <c r="E18" s="16"/>
      <c r="F18" s="20"/>
      <c r="G18" s="20"/>
      <c r="H18" s="20"/>
      <c r="I18" s="20"/>
      <c r="J18" s="20"/>
      <c r="K18" s="20"/>
      <c r="L18" s="20"/>
      <c r="M18" s="15" t="s">
        <v>17</v>
      </c>
      <c r="N18" s="20"/>
      <c r="O18" s="169"/>
      <c r="P18" s="159"/>
      <c r="Q18" s="20"/>
      <c r="R18" s="21"/>
    </row>
    <row r="19" spans="2:18" s="7" customFormat="1" ht="7.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</row>
    <row r="20" spans="2:18" s="7" customFormat="1" ht="15" customHeight="1">
      <c r="B20" s="19"/>
      <c r="C20" s="20"/>
      <c r="D20" s="15" t="s">
        <v>22</v>
      </c>
      <c r="E20" s="20"/>
      <c r="F20" s="20"/>
      <c r="G20" s="20"/>
      <c r="H20" s="20"/>
      <c r="I20" s="20"/>
      <c r="J20" s="20"/>
      <c r="K20" s="20"/>
      <c r="L20" s="20"/>
      <c r="M20" s="15" t="s">
        <v>15</v>
      </c>
      <c r="N20" s="20"/>
      <c r="O20" s="169">
        <f>IF('Rekapitulace stavby'!$AN$19="","",'Rekapitulace stavby'!$AN$19)</f>
      </c>
      <c r="P20" s="159"/>
      <c r="Q20" s="20"/>
      <c r="R20" s="21"/>
    </row>
    <row r="21" spans="2:18" s="7" customFormat="1" ht="18.75" customHeight="1">
      <c r="B21" s="19"/>
      <c r="C21" s="20"/>
      <c r="D21" s="20"/>
      <c r="E21" s="16" t="str">
        <f>IF('Rekapitulace stavby'!$E$20="","",'Rekapitulace stavby'!$E$20)</f>
        <v> </v>
      </c>
      <c r="F21" s="20"/>
      <c r="G21" s="20"/>
      <c r="H21" s="20"/>
      <c r="I21" s="20"/>
      <c r="J21" s="20"/>
      <c r="K21" s="20"/>
      <c r="L21" s="20"/>
      <c r="M21" s="15" t="s">
        <v>17</v>
      </c>
      <c r="N21" s="20"/>
      <c r="O21" s="169">
        <f>IF('Rekapitulace stavby'!$AN$20="","",'Rekapitulace stavby'!$AN$20)</f>
      </c>
      <c r="P21" s="159"/>
      <c r="Q21" s="20"/>
      <c r="R21" s="21"/>
    </row>
    <row r="22" spans="2:18" s="7" customFormat="1" ht="7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1"/>
    </row>
    <row r="23" spans="2:18" s="7" customFormat="1" ht="7.5" customHeight="1">
      <c r="B23" s="19"/>
      <c r="C23" s="20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0"/>
      <c r="R23" s="21"/>
    </row>
    <row r="24" spans="2:18" s="7" customFormat="1" ht="15" customHeight="1">
      <c r="B24" s="19"/>
      <c r="C24" s="20"/>
      <c r="D24" s="60" t="s">
        <v>70</v>
      </c>
      <c r="E24" s="20"/>
      <c r="F24" s="20"/>
      <c r="G24" s="20"/>
      <c r="H24" s="20"/>
      <c r="I24" s="20"/>
      <c r="J24" s="20"/>
      <c r="K24" s="20"/>
      <c r="L24" s="20"/>
      <c r="M24" s="183">
        <f>$N$91</f>
        <v>0</v>
      </c>
      <c r="N24" s="159"/>
      <c r="O24" s="159"/>
      <c r="P24" s="159"/>
      <c r="Q24" s="20"/>
      <c r="R24" s="21"/>
    </row>
    <row r="25" spans="2:18" s="7" customFormat="1" ht="15" customHeight="1">
      <c r="B25" s="19"/>
      <c r="C25" s="20"/>
      <c r="D25" s="18" t="s">
        <v>71</v>
      </c>
      <c r="E25" s="20"/>
      <c r="F25" s="20"/>
      <c r="G25" s="20"/>
      <c r="H25" s="20"/>
      <c r="I25" s="20"/>
      <c r="J25" s="20"/>
      <c r="K25" s="20"/>
      <c r="L25" s="20"/>
      <c r="M25" s="183">
        <f>$N$100</f>
        <v>0</v>
      </c>
      <c r="N25" s="159"/>
      <c r="O25" s="159"/>
      <c r="P25" s="159"/>
      <c r="Q25" s="20"/>
      <c r="R25" s="21"/>
    </row>
    <row r="26" spans="2:18" s="7" customFormat="1" ht="7.5" customHeight="1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1"/>
    </row>
    <row r="27" spans="2:18" s="7" customFormat="1" ht="26.25" customHeight="1">
      <c r="B27" s="19"/>
      <c r="C27" s="20"/>
      <c r="D27" s="61" t="s">
        <v>26</v>
      </c>
      <c r="E27" s="20"/>
      <c r="F27" s="20"/>
      <c r="G27" s="20"/>
      <c r="H27" s="20"/>
      <c r="I27" s="20"/>
      <c r="J27" s="20"/>
      <c r="K27" s="20"/>
      <c r="L27" s="20"/>
      <c r="M27" s="214">
        <f>ROUNDUP($M$24+$M$25,2)</f>
        <v>0</v>
      </c>
      <c r="N27" s="159"/>
      <c r="O27" s="159"/>
      <c r="P27" s="159"/>
      <c r="Q27" s="20"/>
      <c r="R27" s="21"/>
    </row>
    <row r="28" spans="2:18" s="7" customFormat="1" ht="7.5" customHeight="1">
      <c r="B28" s="19"/>
      <c r="C28" s="20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0"/>
      <c r="R28" s="21"/>
    </row>
    <row r="29" spans="2:18" s="7" customFormat="1" ht="15" customHeight="1">
      <c r="B29" s="19"/>
      <c r="C29" s="20"/>
      <c r="D29" s="25" t="s">
        <v>27</v>
      </c>
      <c r="E29" s="25" t="s">
        <v>28</v>
      </c>
      <c r="F29" s="26">
        <v>0.21</v>
      </c>
      <c r="G29" s="62" t="s">
        <v>29</v>
      </c>
      <c r="H29" s="213">
        <f>M24</f>
        <v>0</v>
      </c>
      <c r="I29" s="159"/>
      <c r="J29" s="159"/>
      <c r="K29" s="20"/>
      <c r="L29" s="20"/>
      <c r="M29" s="213">
        <f>(M24*1.21)-M24</f>
        <v>0</v>
      </c>
      <c r="N29" s="159"/>
      <c r="O29" s="159"/>
      <c r="P29" s="159"/>
      <c r="Q29" s="20"/>
      <c r="R29" s="21"/>
    </row>
    <row r="30" spans="2:18" s="7" customFormat="1" ht="15" customHeight="1">
      <c r="B30" s="19"/>
      <c r="C30" s="20"/>
      <c r="D30" s="20"/>
      <c r="E30" s="25" t="s">
        <v>30</v>
      </c>
      <c r="F30" s="26">
        <v>0.15</v>
      </c>
      <c r="G30" s="62" t="s">
        <v>29</v>
      </c>
      <c r="H30" s="213">
        <v>0</v>
      </c>
      <c r="I30" s="159"/>
      <c r="J30" s="159"/>
      <c r="K30" s="20"/>
      <c r="L30" s="20"/>
      <c r="M30" s="213">
        <v>0</v>
      </c>
      <c r="N30" s="159"/>
      <c r="O30" s="159"/>
      <c r="P30" s="159"/>
      <c r="Q30" s="20"/>
      <c r="R30" s="21"/>
    </row>
    <row r="31" spans="2:18" s="7" customFormat="1" ht="15" customHeight="1" hidden="1">
      <c r="B31" s="19"/>
      <c r="C31" s="20"/>
      <c r="D31" s="20"/>
      <c r="E31" s="25" t="s">
        <v>31</v>
      </c>
      <c r="F31" s="26">
        <v>0.21</v>
      </c>
      <c r="G31" s="62" t="s">
        <v>29</v>
      </c>
      <c r="H31" s="213" t="e">
        <f>ROUNDUP((SUM($AU$100:$AU$101)+SUM($AU$119:$AU$148)),2)</f>
        <v>#REF!</v>
      </c>
      <c r="I31" s="159"/>
      <c r="J31" s="159"/>
      <c r="K31" s="20"/>
      <c r="L31" s="20"/>
      <c r="M31" s="213">
        <v>0</v>
      </c>
      <c r="N31" s="159"/>
      <c r="O31" s="159"/>
      <c r="P31" s="159"/>
      <c r="Q31" s="20"/>
      <c r="R31" s="21"/>
    </row>
    <row r="32" spans="2:18" s="7" customFormat="1" ht="15" customHeight="1" hidden="1">
      <c r="B32" s="19"/>
      <c r="C32" s="20"/>
      <c r="D32" s="20"/>
      <c r="E32" s="25" t="s">
        <v>32</v>
      </c>
      <c r="F32" s="26">
        <v>0.15</v>
      </c>
      <c r="G32" s="62" t="s">
        <v>29</v>
      </c>
      <c r="H32" s="213" t="e">
        <f>ROUNDUP((SUM($AV$100:$AV$101)+SUM($AV$119:$AV$148)),2)</f>
        <v>#REF!</v>
      </c>
      <c r="I32" s="159"/>
      <c r="J32" s="159"/>
      <c r="K32" s="20"/>
      <c r="L32" s="20"/>
      <c r="M32" s="213">
        <v>0</v>
      </c>
      <c r="N32" s="159"/>
      <c r="O32" s="159"/>
      <c r="P32" s="159"/>
      <c r="Q32" s="20"/>
      <c r="R32" s="21"/>
    </row>
    <row r="33" spans="2:18" s="7" customFormat="1" ht="15" customHeight="1" hidden="1">
      <c r="B33" s="19"/>
      <c r="C33" s="20"/>
      <c r="D33" s="20"/>
      <c r="E33" s="25" t="s">
        <v>33</v>
      </c>
      <c r="F33" s="26">
        <v>0</v>
      </c>
      <c r="G33" s="62" t="s">
        <v>29</v>
      </c>
      <c r="H33" s="213" t="e">
        <f>ROUNDUP((SUM($AW$100:$AW$101)+SUM($AW$119:$AW$148)),2)</f>
        <v>#REF!</v>
      </c>
      <c r="I33" s="159"/>
      <c r="J33" s="159"/>
      <c r="K33" s="20"/>
      <c r="L33" s="20"/>
      <c r="M33" s="213">
        <v>0</v>
      </c>
      <c r="N33" s="159"/>
      <c r="O33" s="159"/>
      <c r="P33" s="159"/>
      <c r="Q33" s="20"/>
      <c r="R33" s="21"/>
    </row>
    <row r="34" spans="2:18" s="7" customFormat="1" ht="7.5" customHeight="1"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1"/>
    </row>
    <row r="35" spans="2:18" s="7" customFormat="1" ht="26.25" customHeight="1">
      <c r="B35" s="19"/>
      <c r="C35" s="29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29"/>
      <c r="R35" s="21"/>
    </row>
    <row r="36" spans="2:18" s="7" customFormat="1" ht="15" customHeight="1"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2:18" s="7" customFormat="1" ht="15" customHeight="1"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1"/>
    </row>
    <row r="38" spans="2:18" s="2" customFormat="1" ht="14.25" customHeight="1"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</row>
    <row r="39" spans="2:18" s="2" customFormat="1" ht="14.25" customHeight="1"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</row>
    <row r="40" spans="2:18" s="2" customFormat="1" ht="14.2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</row>
    <row r="41" spans="2:18" s="2" customFormat="1" ht="14.25" customHeight="1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3"/>
    </row>
    <row r="42" spans="2:18" s="2" customFormat="1" ht="14.25" customHeight="1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3"/>
    </row>
    <row r="43" spans="2:18" s="2" customFormat="1" ht="14.25" customHeight="1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</row>
    <row r="44" spans="2:18" s="2" customFormat="1" ht="14.25" customHeight="1"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</row>
    <row r="45" spans="2:18" s="2" customFormat="1" ht="14.25" customHeight="1"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</row>
    <row r="46" spans="2:18" s="2" customFormat="1" ht="14.25" customHeight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</row>
    <row r="47" spans="2:18" s="2" customFormat="1" ht="14.25" customHeight="1"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</row>
    <row r="48" spans="2:18" s="2" customFormat="1" ht="14.25" customHeigh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</row>
    <row r="49" spans="2:18" s="2" customFormat="1" ht="14.25" customHeight="1"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</row>
    <row r="50" spans="2:18" s="7" customFormat="1" ht="15.75" customHeight="1">
      <c r="B50" s="19"/>
      <c r="C50" s="20"/>
      <c r="D50" s="33" t="s">
        <v>37</v>
      </c>
      <c r="E50" s="34"/>
      <c r="F50" s="34"/>
      <c r="G50" s="34"/>
      <c r="H50" s="35"/>
      <c r="I50" s="20"/>
      <c r="J50" s="33" t="s">
        <v>38</v>
      </c>
      <c r="K50" s="34"/>
      <c r="L50" s="34"/>
      <c r="M50" s="34"/>
      <c r="N50" s="34"/>
      <c r="O50" s="34"/>
      <c r="P50" s="35"/>
      <c r="Q50" s="20"/>
      <c r="R50" s="21"/>
    </row>
    <row r="51" spans="2:18" s="2" customFormat="1" ht="14.25" customHeight="1">
      <c r="B51" s="11"/>
      <c r="C51" s="12"/>
      <c r="D51" s="36"/>
      <c r="E51" s="12"/>
      <c r="F51" s="12"/>
      <c r="G51" s="12"/>
      <c r="H51" s="37"/>
      <c r="I51" s="12"/>
      <c r="J51" s="36"/>
      <c r="K51" s="12"/>
      <c r="L51" s="12"/>
      <c r="M51" s="12"/>
      <c r="N51" s="12"/>
      <c r="O51" s="12"/>
      <c r="P51" s="37"/>
      <c r="Q51" s="12"/>
      <c r="R51" s="13"/>
    </row>
    <row r="52" spans="2:18" s="2" customFormat="1" ht="14.25" customHeight="1">
      <c r="B52" s="11"/>
      <c r="C52" s="12"/>
      <c r="D52" s="36"/>
      <c r="E52" s="12"/>
      <c r="F52" s="12"/>
      <c r="G52" s="12"/>
      <c r="H52" s="37"/>
      <c r="I52" s="12"/>
      <c r="J52" s="36"/>
      <c r="K52" s="12"/>
      <c r="L52" s="12"/>
      <c r="M52" s="12"/>
      <c r="N52" s="12"/>
      <c r="O52" s="12"/>
      <c r="P52" s="37"/>
      <c r="Q52" s="12"/>
      <c r="R52" s="13"/>
    </row>
    <row r="53" spans="2:18" s="2" customFormat="1" ht="14.25" customHeight="1">
      <c r="B53" s="11"/>
      <c r="C53" s="12"/>
      <c r="D53" s="36"/>
      <c r="E53" s="12"/>
      <c r="F53" s="12"/>
      <c r="G53" s="12"/>
      <c r="H53" s="37"/>
      <c r="I53" s="12"/>
      <c r="J53" s="36"/>
      <c r="K53" s="12"/>
      <c r="L53" s="12"/>
      <c r="M53" s="12"/>
      <c r="N53" s="12"/>
      <c r="O53" s="12"/>
      <c r="P53" s="37"/>
      <c r="Q53" s="12"/>
      <c r="R53" s="13"/>
    </row>
    <row r="54" spans="2:18" s="2" customFormat="1" ht="14.25" customHeight="1">
      <c r="B54" s="11"/>
      <c r="C54" s="12"/>
      <c r="D54" s="36"/>
      <c r="E54" s="12"/>
      <c r="F54" s="12"/>
      <c r="G54" s="12"/>
      <c r="H54" s="37"/>
      <c r="I54" s="12"/>
      <c r="J54" s="36"/>
      <c r="K54" s="12"/>
      <c r="L54" s="12"/>
      <c r="M54" s="12"/>
      <c r="N54" s="12"/>
      <c r="O54" s="12"/>
      <c r="P54" s="37"/>
      <c r="Q54" s="12"/>
      <c r="R54" s="13"/>
    </row>
    <row r="55" spans="2:18" s="2" customFormat="1" ht="14.25" customHeight="1">
      <c r="B55" s="11"/>
      <c r="C55" s="12"/>
      <c r="D55" s="36"/>
      <c r="E55" s="12"/>
      <c r="F55" s="12"/>
      <c r="G55" s="12"/>
      <c r="H55" s="37"/>
      <c r="I55" s="12"/>
      <c r="J55" s="36"/>
      <c r="K55" s="12"/>
      <c r="L55" s="12"/>
      <c r="M55" s="12"/>
      <c r="N55" s="12"/>
      <c r="O55" s="12"/>
      <c r="P55" s="37"/>
      <c r="Q55" s="12"/>
      <c r="R55" s="13"/>
    </row>
    <row r="56" spans="2:18" s="2" customFormat="1" ht="14.25" customHeight="1">
      <c r="B56" s="11"/>
      <c r="C56" s="12"/>
      <c r="D56" s="36"/>
      <c r="E56" s="12"/>
      <c r="F56" s="12"/>
      <c r="G56" s="12"/>
      <c r="H56" s="37"/>
      <c r="I56" s="12"/>
      <c r="J56" s="36"/>
      <c r="K56" s="12"/>
      <c r="L56" s="12"/>
      <c r="M56" s="12"/>
      <c r="N56" s="12"/>
      <c r="O56" s="12"/>
      <c r="P56" s="37"/>
      <c r="Q56" s="12"/>
      <c r="R56" s="13"/>
    </row>
    <row r="57" spans="2:18" s="2" customFormat="1" ht="14.25" customHeight="1">
      <c r="B57" s="11"/>
      <c r="C57" s="12"/>
      <c r="D57" s="36"/>
      <c r="E57" s="12"/>
      <c r="F57" s="12"/>
      <c r="G57" s="12"/>
      <c r="H57" s="37"/>
      <c r="I57" s="12"/>
      <c r="J57" s="36"/>
      <c r="K57" s="12"/>
      <c r="L57" s="12"/>
      <c r="M57" s="12"/>
      <c r="N57" s="12"/>
      <c r="O57" s="12"/>
      <c r="P57" s="37"/>
      <c r="Q57" s="12"/>
      <c r="R57" s="13"/>
    </row>
    <row r="58" spans="2:18" s="2" customFormat="1" ht="14.25" customHeight="1">
      <c r="B58" s="11"/>
      <c r="C58" s="12"/>
      <c r="D58" s="36"/>
      <c r="E58" s="12"/>
      <c r="F58" s="12"/>
      <c r="G58" s="12"/>
      <c r="H58" s="37"/>
      <c r="I58" s="12"/>
      <c r="J58" s="36"/>
      <c r="K58" s="12"/>
      <c r="L58" s="12"/>
      <c r="M58" s="12"/>
      <c r="N58" s="12"/>
      <c r="O58" s="12"/>
      <c r="P58" s="37"/>
      <c r="Q58" s="12"/>
      <c r="R58" s="13"/>
    </row>
    <row r="59" spans="2:18" s="7" customFormat="1" ht="15.75" customHeight="1">
      <c r="B59" s="19"/>
      <c r="C59" s="20"/>
      <c r="D59" s="38" t="s">
        <v>39</v>
      </c>
      <c r="E59" s="39"/>
      <c r="F59" s="39"/>
      <c r="G59" s="40" t="s">
        <v>40</v>
      </c>
      <c r="H59" s="41"/>
      <c r="I59" s="20"/>
      <c r="J59" s="38" t="s">
        <v>39</v>
      </c>
      <c r="K59" s="39"/>
      <c r="L59" s="39"/>
      <c r="M59" s="39"/>
      <c r="N59" s="40" t="s">
        <v>40</v>
      </c>
      <c r="O59" s="39"/>
      <c r="P59" s="41"/>
      <c r="Q59" s="20"/>
      <c r="R59" s="21"/>
    </row>
    <row r="60" spans="2:18" s="2" customFormat="1" ht="14.25" customHeight="1"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</row>
    <row r="61" spans="2:18" s="7" customFormat="1" ht="15.75" customHeight="1">
      <c r="B61" s="19"/>
      <c r="C61" s="20"/>
      <c r="D61" s="33" t="s">
        <v>41</v>
      </c>
      <c r="E61" s="34"/>
      <c r="F61" s="34"/>
      <c r="G61" s="34"/>
      <c r="H61" s="35"/>
      <c r="I61" s="20"/>
      <c r="J61" s="33" t="s">
        <v>42</v>
      </c>
      <c r="K61" s="34"/>
      <c r="L61" s="34"/>
      <c r="M61" s="34"/>
      <c r="N61" s="34"/>
      <c r="O61" s="34"/>
      <c r="P61" s="35"/>
      <c r="Q61" s="20"/>
      <c r="R61" s="21"/>
    </row>
    <row r="62" spans="2:18" s="2" customFormat="1" ht="14.25" customHeight="1">
      <c r="B62" s="11"/>
      <c r="C62" s="12"/>
      <c r="D62" s="36"/>
      <c r="E62" s="12"/>
      <c r="F62" s="12"/>
      <c r="G62" s="12"/>
      <c r="H62" s="37"/>
      <c r="I62" s="12"/>
      <c r="J62" s="36"/>
      <c r="K62" s="12"/>
      <c r="L62" s="12"/>
      <c r="M62" s="12"/>
      <c r="N62" s="12"/>
      <c r="O62" s="12"/>
      <c r="P62" s="37"/>
      <c r="Q62" s="12"/>
      <c r="R62" s="13"/>
    </row>
    <row r="63" spans="2:18" s="2" customFormat="1" ht="14.25" customHeight="1">
      <c r="B63" s="11"/>
      <c r="C63" s="12"/>
      <c r="D63" s="36"/>
      <c r="E63" s="12"/>
      <c r="F63" s="12"/>
      <c r="G63" s="12"/>
      <c r="H63" s="37"/>
      <c r="I63" s="12"/>
      <c r="J63" s="36"/>
      <c r="K63" s="12"/>
      <c r="L63" s="12"/>
      <c r="M63" s="12"/>
      <c r="N63" s="12"/>
      <c r="O63" s="12"/>
      <c r="P63" s="37"/>
      <c r="Q63" s="12"/>
      <c r="R63" s="13"/>
    </row>
    <row r="64" spans="2:18" s="2" customFormat="1" ht="14.25" customHeight="1">
      <c r="B64" s="11"/>
      <c r="C64" s="12"/>
      <c r="D64" s="36"/>
      <c r="E64" s="12"/>
      <c r="F64" s="12"/>
      <c r="G64" s="12"/>
      <c r="H64" s="37"/>
      <c r="I64" s="12"/>
      <c r="J64" s="36"/>
      <c r="K64" s="12"/>
      <c r="L64" s="12"/>
      <c r="M64" s="12"/>
      <c r="N64" s="12"/>
      <c r="O64" s="12"/>
      <c r="P64" s="37"/>
      <c r="Q64" s="12"/>
      <c r="R64" s="13"/>
    </row>
    <row r="65" spans="2:18" s="2" customFormat="1" ht="14.25" customHeight="1">
      <c r="B65" s="11"/>
      <c r="C65" s="12"/>
      <c r="D65" s="36"/>
      <c r="E65" s="12"/>
      <c r="F65" s="12"/>
      <c r="G65" s="12"/>
      <c r="H65" s="37"/>
      <c r="I65" s="12"/>
      <c r="J65" s="36"/>
      <c r="K65" s="12"/>
      <c r="L65" s="12"/>
      <c r="M65" s="12"/>
      <c r="N65" s="12"/>
      <c r="O65" s="12"/>
      <c r="P65" s="37"/>
      <c r="Q65" s="12"/>
      <c r="R65" s="13"/>
    </row>
    <row r="66" spans="2:18" s="2" customFormat="1" ht="14.25" customHeight="1">
      <c r="B66" s="11"/>
      <c r="C66" s="12"/>
      <c r="D66" s="36"/>
      <c r="E66" s="12"/>
      <c r="F66" s="12"/>
      <c r="G66" s="12"/>
      <c r="H66" s="37"/>
      <c r="I66" s="12"/>
      <c r="J66" s="36"/>
      <c r="K66" s="12"/>
      <c r="L66" s="12"/>
      <c r="M66" s="12"/>
      <c r="N66" s="12"/>
      <c r="O66" s="12"/>
      <c r="P66" s="37"/>
      <c r="Q66" s="12"/>
      <c r="R66" s="13"/>
    </row>
    <row r="67" spans="2:18" s="2" customFormat="1" ht="14.25" customHeight="1">
      <c r="B67" s="11"/>
      <c r="C67" s="12"/>
      <c r="D67" s="36"/>
      <c r="E67" s="12"/>
      <c r="F67" s="12"/>
      <c r="G67" s="12"/>
      <c r="H67" s="37"/>
      <c r="I67" s="12"/>
      <c r="J67" s="36"/>
      <c r="K67" s="12"/>
      <c r="L67" s="12"/>
      <c r="M67" s="12"/>
      <c r="N67" s="12"/>
      <c r="O67" s="12"/>
      <c r="P67" s="37"/>
      <c r="Q67" s="12"/>
      <c r="R67" s="13"/>
    </row>
    <row r="68" spans="2:18" s="2" customFormat="1" ht="14.25" customHeight="1">
      <c r="B68" s="11"/>
      <c r="C68" s="12"/>
      <c r="D68" s="36"/>
      <c r="E68" s="12"/>
      <c r="F68" s="12"/>
      <c r="G68" s="12"/>
      <c r="H68" s="37"/>
      <c r="I68" s="12"/>
      <c r="J68" s="36"/>
      <c r="K68" s="12"/>
      <c r="L68" s="12"/>
      <c r="M68" s="12"/>
      <c r="N68" s="12"/>
      <c r="O68" s="12"/>
      <c r="P68" s="37"/>
      <c r="Q68" s="12"/>
      <c r="R68" s="13"/>
    </row>
    <row r="69" spans="2:18" s="2" customFormat="1" ht="14.25" customHeight="1">
      <c r="B69" s="11"/>
      <c r="C69" s="12"/>
      <c r="D69" s="36"/>
      <c r="E69" s="12"/>
      <c r="F69" s="12"/>
      <c r="G69" s="12"/>
      <c r="H69" s="37"/>
      <c r="I69" s="12"/>
      <c r="J69" s="36"/>
      <c r="K69" s="12"/>
      <c r="L69" s="12"/>
      <c r="M69" s="12"/>
      <c r="N69" s="12"/>
      <c r="O69" s="12"/>
      <c r="P69" s="37"/>
      <c r="Q69" s="12"/>
      <c r="R69" s="13"/>
    </row>
    <row r="70" spans="2:18" s="7" customFormat="1" ht="15.75" customHeight="1">
      <c r="B70" s="19"/>
      <c r="C70" s="20"/>
      <c r="D70" s="38" t="s">
        <v>39</v>
      </c>
      <c r="E70" s="39"/>
      <c r="F70" s="39"/>
      <c r="G70" s="40" t="s">
        <v>40</v>
      </c>
      <c r="H70" s="41"/>
      <c r="I70" s="20"/>
      <c r="J70" s="38" t="s">
        <v>39</v>
      </c>
      <c r="K70" s="39"/>
      <c r="L70" s="39"/>
      <c r="M70" s="39"/>
      <c r="N70" s="40" t="s">
        <v>40</v>
      </c>
      <c r="O70" s="39"/>
      <c r="P70" s="41"/>
      <c r="Q70" s="20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179" t="s">
        <v>72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21"/>
    </row>
    <row r="80" spans="2:18" s="7" customFormat="1" ht="7.5" customHeight="1"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1"/>
    </row>
    <row r="81" spans="2:18" s="7" customFormat="1" ht="15" customHeight="1">
      <c r="B81" s="19"/>
      <c r="C81" s="15" t="s">
        <v>7</v>
      </c>
      <c r="D81" s="20"/>
      <c r="E81" s="20"/>
      <c r="F81" s="203" t="str">
        <f>$F$6</f>
        <v>410/169/2007 - Podzemní stěna </v>
      </c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20"/>
      <c r="R81" s="21"/>
    </row>
    <row r="82" spans="2:18" s="7" customFormat="1" ht="15" customHeight="1">
      <c r="B82" s="19"/>
      <c r="C82" s="14" t="s">
        <v>68</v>
      </c>
      <c r="D82" s="20"/>
      <c r="E82" s="20"/>
      <c r="F82" s="168" t="str">
        <f>$F$7</f>
        <v>410/169/2007c - Podzemní stěna 1 etapa Oprava komunikace</v>
      </c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20"/>
      <c r="R82" s="21"/>
    </row>
    <row r="83" spans="2:18" s="7" customFormat="1" ht="7.5" customHeight="1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1"/>
    </row>
    <row r="84" spans="2:18" s="7" customFormat="1" ht="18.75" customHeight="1">
      <c r="B84" s="19"/>
      <c r="C84" s="15" t="s">
        <v>10</v>
      </c>
      <c r="D84" s="20"/>
      <c r="E84" s="20"/>
      <c r="F84" s="16" t="str">
        <f>$F$9</f>
        <v>Neratovice</v>
      </c>
      <c r="G84" s="20"/>
      <c r="H84" s="20"/>
      <c r="I84" s="20"/>
      <c r="J84" s="20"/>
      <c r="K84" s="15" t="s">
        <v>12</v>
      </c>
      <c r="L84" s="20"/>
      <c r="M84" s="204">
        <f>IF($O$9="","",$O$9)</f>
        <v>42520</v>
      </c>
      <c r="N84" s="159"/>
      <c r="O84" s="159"/>
      <c r="P84" s="159"/>
      <c r="Q84" s="20"/>
      <c r="R84" s="21"/>
    </row>
    <row r="85" spans="2:18" s="7" customFormat="1" ht="7.5" customHeight="1">
      <c r="B85" s="19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1"/>
    </row>
    <row r="86" spans="2:18" s="7" customFormat="1" ht="15.75" customHeight="1">
      <c r="B86" s="19"/>
      <c r="C86" s="15" t="s">
        <v>14</v>
      </c>
      <c r="D86" s="20"/>
      <c r="E86" s="20"/>
      <c r="F86" s="16" t="str">
        <f>$E$12</f>
        <v>MF ČR Letenská 15, 118 10  Praha 1</v>
      </c>
      <c r="G86" s="20"/>
      <c r="H86" s="20"/>
      <c r="I86" s="20"/>
      <c r="J86" s="20"/>
      <c r="K86" s="15" t="s">
        <v>20</v>
      </c>
      <c r="L86" s="20"/>
      <c r="M86" s="169">
        <f>$E$18</f>
        <v>0</v>
      </c>
      <c r="N86" s="159"/>
      <c r="O86" s="159"/>
      <c r="P86" s="159"/>
      <c r="Q86" s="159"/>
      <c r="R86" s="21"/>
    </row>
    <row r="87" spans="2:18" s="7" customFormat="1" ht="15" customHeight="1">
      <c r="B87" s="19"/>
      <c r="C87" s="15" t="s">
        <v>18</v>
      </c>
      <c r="D87" s="20"/>
      <c r="E87" s="20"/>
      <c r="F87" s="16" t="str">
        <f>IF($E$15="","",$E$15)</f>
        <v>výběr</v>
      </c>
      <c r="G87" s="20"/>
      <c r="H87" s="20"/>
      <c r="I87" s="20"/>
      <c r="J87" s="20"/>
      <c r="K87" s="15" t="s">
        <v>22</v>
      </c>
      <c r="L87" s="20"/>
      <c r="M87" s="169" t="str">
        <f>$E$21</f>
        <v> </v>
      </c>
      <c r="N87" s="159"/>
      <c r="O87" s="159"/>
      <c r="P87" s="159"/>
      <c r="Q87" s="159"/>
      <c r="R87" s="21"/>
    </row>
    <row r="88" spans="2:18" s="7" customFormat="1" ht="11.25" customHeight="1"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1"/>
    </row>
    <row r="89" spans="2:18" s="7" customFormat="1" ht="30" customHeight="1">
      <c r="B89" s="19"/>
      <c r="C89" s="212" t="s">
        <v>73</v>
      </c>
      <c r="D89" s="161"/>
      <c r="E89" s="161"/>
      <c r="F89" s="161"/>
      <c r="G89" s="161"/>
      <c r="H89" s="29"/>
      <c r="I89" s="29"/>
      <c r="J89" s="29"/>
      <c r="K89" s="29"/>
      <c r="L89" s="29"/>
      <c r="M89" s="29"/>
      <c r="N89" s="212" t="s">
        <v>74</v>
      </c>
      <c r="O89" s="159"/>
      <c r="P89" s="159"/>
      <c r="Q89" s="159"/>
      <c r="R89" s="21"/>
    </row>
    <row r="90" spans="2:18" s="7" customFormat="1" ht="11.25" customHeight="1"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</row>
    <row r="91" spans="2:35" s="7" customFormat="1" ht="30" customHeight="1">
      <c r="B91" s="19"/>
      <c r="C91" s="53" t="s">
        <v>75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157">
        <f>ROUNDUP($N$119,2)</f>
        <v>0</v>
      </c>
      <c r="O91" s="159"/>
      <c r="P91" s="159"/>
      <c r="Q91" s="159"/>
      <c r="R91" s="21"/>
      <c r="AI91" s="7" t="s">
        <v>76</v>
      </c>
    </row>
    <row r="92" spans="2:18" s="54" customFormat="1" ht="25.5" customHeight="1">
      <c r="B92" s="67"/>
      <c r="C92" s="68"/>
      <c r="D92" s="68" t="s">
        <v>77</v>
      </c>
      <c r="E92" s="68"/>
      <c r="F92" s="68"/>
      <c r="G92" s="68"/>
      <c r="H92" s="68"/>
      <c r="I92" s="68"/>
      <c r="J92" s="68"/>
      <c r="K92" s="68"/>
      <c r="L92" s="68"/>
      <c r="M92" s="68"/>
      <c r="N92" s="210">
        <f>ROUNDUP($N$120,2)</f>
        <v>0</v>
      </c>
      <c r="O92" s="211"/>
      <c r="P92" s="211"/>
      <c r="Q92" s="211"/>
      <c r="R92" s="69"/>
    </row>
    <row r="93" spans="2:18" s="70" customFormat="1" ht="21" customHeight="1">
      <c r="B93" s="71"/>
      <c r="C93" s="72"/>
      <c r="D93" s="72" t="s">
        <v>78</v>
      </c>
      <c r="E93" s="72"/>
      <c r="F93" s="72"/>
      <c r="G93" s="72"/>
      <c r="H93" s="72"/>
      <c r="I93" s="72"/>
      <c r="J93" s="72"/>
      <c r="K93" s="72"/>
      <c r="L93" s="72"/>
      <c r="M93" s="72"/>
      <c r="N93" s="208">
        <f>ROUNDUP($N$121,2)</f>
        <v>0</v>
      </c>
      <c r="O93" s="209"/>
      <c r="P93" s="209"/>
      <c r="Q93" s="209"/>
      <c r="R93" s="73"/>
    </row>
    <row r="94" spans="2:18" s="70" customFormat="1" ht="21" customHeight="1">
      <c r="B94" s="71"/>
      <c r="C94" s="72"/>
      <c r="D94" s="72" t="s">
        <v>80</v>
      </c>
      <c r="E94" s="72"/>
      <c r="F94" s="72"/>
      <c r="G94" s="72"/>
      <c r="H94" s="72"/>
      <c r="I94" s="72"/>
      <c r="J94" s="72"/>
      <c r="K94" s="72"/>
      <c r="L94" s="72"/>
      <c r="M94" s="72"/>
      <c r="N94" s="208">
        <f>ROUNDUP($N$127,2)</f>
        <v>0</v>
      </c>
      <c r="O94" s="209"/>
      <c r="P94" s="209"/>
      <c r="Q94" s="209"/>
      <c r="R94" s="73"/>
    </row>
    <row r="95" spans="2:18" s="70" customFormat="1" ht="21" customHeight="1">
      <c r="B95" s="71"/>
      <c r="C95" s="72"/>
      <c r="D95" s="72" t="s">
        <v>82</v>
      </c>
      <c r="E95" s="72"/>
      <c r="F95" s="72"/>
      <c r="G95" s="72"/>
      <c r="H95" s="72"/>
      <c r="I95" s="72"/>
      <c r="J95" s="72"/>
      <c r="K95" s="72"/>
      <c r="L95" s="72"/>
      <c r="M95" s="72"/>
      <c r="N95" s="208">
        <f>ROUNDUP($N$133,2)</f>
        <v>0</v>
      </c>
      <c r="O95" s="209"/>
      <c r="P95" s="209"/>
      <c r="Q95" s="209"/>
      <c r="R95" s="73"/>
    </row>
    <row r="96" spans="2:18" s="70" customFormat="1" ht="15.75" customHeight="1">
      <c r="B96" s="71"/>
      <c r="C96" s="72"/>
      <c r="D96" s="72" t="s">
        <v>83</v>
      </c>
      <c r="E96" s="72"/>
      <c r="F96" s="72"/>
      <c r="G96" s="72"/>
      <c r="H96" s="72"/>
      <c r="I96" s="72"/>
      <c r="J96" s="72"/>
      <c r="K96" s="72"/>
      <c r="L96" s="72"/>
      <c r="M96" s="72"/>
      <c r="N96" s="208">
        <f>ROUNDUP($N$138,2)</f>
        <v>0</v>
      </c>
      <c r="O96" s="209"/>
      <c r="P96" s="209"/>
      <c r="Q96" s="209"/>
      <c r="R96" s="73"/>
    </row>
    <row r="97" spans="2:18" s="54" customFormat="1" ht="25.5" customHeight="1">
      <c r="B97" s="67"/>
      <c r="C97" s="68"/>
      <c r="D97" s="68" t="s">
        <v>84</v>
      </c>
      <c r="E97" s="68"/>
      <c r="F97" s="68"/>
      <c r="G97" s="68"/>
      <c r="H97" s="68"/>
      <c r="I97" s="68"/>
      <c r="J97" s="68"/>
      <c r="K97" s="68"/>
      <c r="L97" s="68"/>
      <c r="M97" s="68"/>
      <c r="N97" s="210">
        <f>ROUNDUP($N$141,2)</f>
        <v>0</v>
      </c>
      <c r="O97" s="211"/>
      <c r="P97" s="211"/>
      <c r="Q97" s="211"/>
      <c r="R97" s="69"/>
    </row>
    <row r="98" spans="2:18" s="70" customFormat="1" ht="21" customHeight="1">
      <c r="B98" s="71"/>
      <c r="C98" s="72"/>
      <c r="D98" s="72" t="s">
        <v>85</v>
      </c>
      <c r="E98" s="72"/>
      <c r="F98" s="72"/>
      <c r="G98" s="72"/>
      <c r="H98" s="72"/>
      <c r="I98" s="72"/>
      <c r="J98" s="72"/>
      <c r="K98" s="72"/>
      <c r="L98" s="72"/>
      <c r="M98" s="72"/>
      <c r="N98" s="208">
        <f>ROUNDUP($N$142,2)</f>
        <v>0</v>
      </c>
      <c r="O98" s="209"/>
      <c r="P98" s="209"/>
      <c r="Q98" s="209"/>
      <c r="R98" s="73"/>
    </row>
    <row r="99" spans="2:18" s="7" customFormat="1" ht="22.5" customHeight="1"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1"/>
    </row>
    <row r="100" spans="2:18" s="7" customFormat="1" ht="30" customHeight="1">
      <c r="B100" s="19"/>
      <c r="C100" s="53" t="s">
        <v>86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157">
        <v>0</v>
      </c>
      <c r="O100" s="159"/>
      <c r="P100" s="159"/>
      <c r="Q100" s="159"/>
      <c r="R100" s="21"/>
    </row>
    <row r="101" spans="2:18" s="7" customFormat="1" ht="18.75" customHeight="1">
      <c r="B101" s="19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1"/>
    </row>
    <row r="102" spans="2:18" s="7" customFormat="1" ht="30" customHeight="1">
      <c r="B102" s="19"/>
      <c r="C102" s="59" t="s">
        <v>64</v>
      </c>
      <c r="D102" s="29"/>
      <c r="E102" s="29"/>
      <c r="F102" s="29"/>
      <c r="G102" s="29"/>
      <c r="H102" s="29"/>
      <c r="I102" s="29"/>
      <c r="J102" s="29"/>
      <c r="K102" s="29"/>
      <c r="L102" s="160">
        <f>ROUNDUP(SUM($N$91+$N$100),2)</f>
        <v>0</v>
      </c>
      <c r="M102" s="161"/>
      <c r="N102" s="161"/>
      <c r="O102" s="161"/>
      <c r="P102" s="161"/>
      <c r="Q102" s="161"/>
      <c r="R102" s="21"/>
    </row>
    <row r="103" spans="2:18" s="7" customFormat="1" ht="7.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4"/>
    </row>
    <row r="107" spans="2:18" s="7" customFormat="1" ht="7.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7"/>
    </row>
    <row r="108" spans="2:18" s="7" customFormat="1" ht="37.5" customHeight="1">
      <c r="B108" s="19"/>
      <c r="C108" s="179" t="s">
        <v>87</v>
      </c>
      <c r="D108" s="159"/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21"/>
    </row>
    <row r="109" spans="2:18" s="7" customFormat="1" ht="7.5" customHeight="1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1"/>
    </row>
    <row r="110" spans="2:18" s="7" customFormat="1" ht="15" customHeight="1">
      <c r="B110" s="19"/>
      <c r="C110" s="15" t="s">
        <v>7</v>
      </c>
      <c r="D110" s="20"/>
      <c r="E110" s="20"/>
      <c r="F110" s="203" t="str">
        <f>$F$6</f>
        <v>410/169/2007 - Podzemní stěna </v>
      </c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20"/>
      <c r="R110" s="21"/>
    </row>
    <row r="111" spans="2:18" s="7" customFormat="1" ht="15" customHeight="1">
      <c r="B111" s="19"/>
      <c r="C111" s="14" t="s">
        <v>68</v>
      </c>
      <c r="D111" s="20"/>
      <c r="E111" s="20"/>
      <c r="F111" s="168" t="str">
        <f>$F$7</f>
        <v>410/169/2007c - Podzemní stěna 1 etapa Oprava komunikace</v>
      </c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20"/>
      <c r="R111" s="21"/>
    </row>
    <row r="112" spans="2:18" s="7" customFormat="1" ht="7.5" customHeight="1">
      <c r="B112" s="19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1"/>
    </row>
    <row r="113" spans="2:18" s="7" customFormat="1" ht="18.75" customHeight="1">
      <c r="B113" s="19"/>
      <c r="C113" s="15" t="s">
        <v>10</v>
      </c>
      <c r="D113" s="20"/>
      <c r="E113" s="20"/>
      <c r="F113" s="16" t="str">
        <f>$F$9</f>
        <v>Neratovice</v>
      </c>
      <c r="G113" s="20"/>
      <c r="H113" s="20"/>
      <c r="I113" s="20"/>
      <c r="J113" s="20"/>
      <c r="K113" s="15" t="s">
        <v>12</v>
      </c>
      <c r="L113" s="20"/>
      <c r="M113" s="204">
        <f>IF($O$9="","",$O$9)</f>
        <v>42520</v>
      </c>
      <c r="N113" s="159"/>
      <c r="O113" s="159"/>
      <c r="P113" s="159"/>
      <c r="Q113" s="20"/>
      <c r="R113" s="21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1"/>
    </row>
    <row r="115" spans="2:18" s="7" customFormat="1" ht="15.75" customHeight="1">
      <c r="B115" s="19"/>
      <c r="C115" s="15" t="s">
        <v>14</v>
      </c>
      <c r="D115" s="20"/>
      <c r="E115" s="20"/>
      <c r="F115" s="16" t="str">
        <f>$E$12</f>
        <v>MF ČR Letenská 15, 118 10  Praha 1</v>
      </c>
      <c r="G115" s="20"/>
      <c r="H115" s="20"/>
      <c r="I115" s="20"/>
      <c r="J115" s="20"/>
      <c r="K115" s="15" t="s">
        <v>20</v>
      </c>
      <c r="L115" s="20"/>
      <c r="M115" s="169">
        <f>$E$18</f>
        <v>0</v>
      </c>
      <c r="N115" s="159"/>
      <c r="O115" s="159"/>
      <c r="P115" s="159"/>
      <c r="Q115" s="159"/>
      <c r="R115" s="21"/>
    </row>
    <row r="116" spans="2:18" s="7" customFormat="1" ht="15" customHeight="1">
      <c r="B116" s="19"/>
      <c r="C116" s="15" t="s">
        <v>18</v>
      </c>
      <c r="D116" s="20"/>
      <c r="E116" s="20"/>
      <c r="F116" s="16" t="str">
        <f>IF($E$15="","",$E$15)</f>
        <v>výběr</v>
      </c>
      <c r="G116" s="20"/>
      <c r="H116" s="20"/>
      <c r="I116" s="20"/>
      <c r="J116" s="20"/>
      <c r="K116" s="15" t="s">
        <v>22</v>
      </c>
      <c r="L116" s="20"/>
      <c r="M116" s="169" t="str">
        <f>$E$21</f>
        <v> </v>
      </c>
      <c r="N116" s="159"/>
      <c r="O116" s="159"/>
      <c r="P116" s="159"/>
      <c r="Q116" s="159"/>
      <c r="R116" s="21"/>
    </row>
    <row r="117" spans="2:18" s="7" customFormat="1" ht="11.25" customHeight="1">
      <c r="B117" s="19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1"/>
    </row>
    <row r="118" spans="2:18" s="74" customFormat="1" ht="30" customHeight="1">
      <c r="B118" s="75"/>
      <c r="C118" s="76" t="s">
        <v>88</v>
      </c>
      <c r="D118" s="77" t="s">
        <v>89</v>
      </c>
      <c r="E118" s="77" t="s">
        <v>44</v>
      </c>
      <c r="F118" s="205" t="s">
        <v>90</v>
      </c>
      <c r="G118" s="206"/>
      <c r="H118" s="206"/>
      <c r="I118" s="206"/>
      <c r="J118" s="77" t="s">
        <v>91</v>
      </c>
      <c r="K118" s="77" t="s">
        <v>92</v>
      </c>
      <c r="L118" s="205" t="s">
        <v>93</v>
      </c>
      <c r="M118" s="206"/>
      <c r="N118" s="205" t="s">
        <v>94</v>
      </c>
      <c r="O118" s="206"/>
      <c r="P118" s="206"/>
      <c r="Q118" s="207"/>
      <c r="R118" s="78"/>
    </row>
    <row r="119" spans="2:51" s="7" customFormat="1" ht="30" customHeight="1">
      <c r="B119" s="19"/>
      <c r="C119" s="53" t="s">
        <v>70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196">
        <f>$AY$119</f>
        <v>0</v>
      </c>
      <c r="O119" s="159"/>
      <c r="P119" s="159"/>
      <c r="Q119" s="159"/>
      <c r="R119" s="21"/>
      <c r="AH119" s="7" t="s">
        <v>49</v>
      </c>
      <c r="AI119" s="7" t="s">
        <v>76</v>
      </c>
      <c r="AY119" s="79">
        <f>$AY$120+$AY$141</f>
        <v>0</v>
      </c>
    </row>
    <row r="120" spans="2:51" s="80" customFormat="1" ht="37.5" customHeight="1">
      <c r="B120" s="81"/>
      <c r="C120" s="82"/>
      <c r="D120" s="83" t="s">
        <v>77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192">
        <f>$AY$120</f>
        <v>0</v>
      </c>
      <c r="O120" s="187"/>
      <c r="P120" s="187"/>
      <c r="Q120" s="187"/>
      <c r="R120" s="84"/>
      <c r="AF120" s="85" t="s">
        <v>9</v>
      </c>
      <c r="AH120" s="85" t="s">
        <v>49</v>
      </c>
      <c r="AI120" s="85" t="s">
        <v>50</v>
      </c>
      <c r="AM120" s="85" t="s">
        <v>95</v>
      </c>
      <c r="AY120" s="86">
        <f>$AY$121+$AY$127+$AY$133</f>
        <v>0</v>
      </c>
    </row>
    <row r="121" spans="2:51" s="80" customFormat="1" ht="21" customHeight="1">
      <c r="B121" s="81"/>
      <c r="C121" s="82"/>
      <c r="D121" s="87" t="s">
        <v>78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186">
        <f>$AY$121</f>
        <v>0</v>
      </c>
      <c r="O121" s="187"/>
      <c r="P121" s="187"/>
      <c r="Q121" s="187"/>
      <c r="R121" s="84"/>
      <c r="AF121" s="85" t="s">
        <v>9</v>
      </c>
      <c r="AH121" s="85" t="s">
        <v>49</v>
      </c>
      <c r="AI121" s="85" t="s">
        <v>9</v>
      </c>
      <c r="AM121" s="85" t="s">
        <v>95</v>
      </c>
      <c r="AY121" s="86">
        <f>SUM($AY$122:$AY$126)</f>
        <v>0</v>
      </c>
    </row>
    <row r="122" spans="2:52" s="7" customFormat="1" ht="27" customHeight="1">
      <c r="B122" s="19"/>
      <c r="C122" s="88" t="s">
        <v>9</v>
      </c>
      <c r="D122" s="88" t="s">
        <v>96</v>
      </c>
      <c r="E122" s="89" t="s">
        <v>367</v>
      </c>
      <c r="F122" s="195" t="s">
        <v>368</v>
      </c>
      <c r="G122" s="191"/>
      <c r="H122" s="191"/>
      <c r="I122" s="191"/>
      <c r="J122" s="90" t="s">
        <v>99</v>
      </c>
      <c r="K122" s="91">
        <v>1850</v>
      </c>
      <c r="L122" s="188">
        <v>0</v>
      </c>
      <c r="M122" s="189"/>
      <c r="N122" s="190">
        <f>ROUND($L$122*$K$122,2)</f>
        <v>0</v>
      </c>
      <c r="O122" s="191"/>
      <c r="P122" s="191"/>
      <c r="Q122" s="191"/>
      <c r="R122" s="21"/>
      <c r="AF122" s="7" t="s">
        <v>100</v>
      </c>
      <c r="AH122" s="7" t="s">
        <v>96</v>
      </c>
      <c r="AI122" s="7" t="s">
        <v>66</v>
      </c>
      <c r="AM122" s="7" t="s">
        <v>95</v>
      </c>
      <c r="AS122" s="92" t="e">
        <f>IF(#REF!="základní",$N$122,0)</f>
        <v>#REF!</v>
      </c>
      <c r="AT122" s="92" t="e">
        <f>IF(#REF!="snížená",$N$122,0)</f>
        <v>#REF!</v>
      </c>
      <c r="AU122" s="92" t="e">
        <f>IF(#REF!="zákl. přenesená",$N$122,0)</f>
        <v>#REF!</v>
      </c>
      <c r="AV122" s="92" t="e">
        <f>IF(#REF!="sníž. přenesená",$N$122,0)</f>
        <v>#REF!</v>
      </c>
      <c r="AW122" s="92" t="e">
        <f>IF(#REF!="nulová",$N$122,0)</f>
        <v>#REF!</v>
      </c>
      <c r="AX122" s="7" t="s">
        <v>9</v>
      </c>
      <c r="AY122" s="92">
        <f>ROUND($L$122*$K$122,2)</f>
        <v>0</v>
      </c>
      <c r="AZ122" s="7" t="s">
        <v>100</v>
      </c>
    </row>
    <row r="123" spans="2:52" s="7" customFormat="1" ht="27" customHeight="1">
      <c r="B123" s="19"/>
      <c r="C123" s="88" t="s">
        <v>66</v>
      </c>
      <c r="D123" s="88" t="s">
        <v>96</v>
      </c>
      <c r="E123" s="89" t="s">
        <v>369</v>
      </c>
      <c r="F123" s="195" t="s">
        <v>370</v>
      </c>
      <c r="G123" s="191"/>
      <c r="H123" s="191"/>
      <c r="I123" s="191"/>
      <c r="J123" s="90" t="s">
        <v>99</v>
      </c>
      <c r="K123" s="91">
        <v>1850</v>
      </c>
      <c r="L123" s="188">
        <v>0</v>
      </c>
      <c r="M123" s="189"/>
      <c r="N123" s="190">
        <f>ROUND($L$123*$K$123,2)</f>
        <v>0</v>
      </c>
      <c r="O123" s="191"/>
      <c r="P123" s="191"/>
      <c r="Q123" s="191"/>
      <c r="R123" s="21"/>
      <c r="AF123" s="7" t="s">
        <v>100</v>
      </c>
      <c r="AH123" s="7" t="s">
        <v>96</v>
      </c>
      <c r="AI123" s="7" t="s">
        <v>66</v>
      </c>
      <c r="AM123" s="7" t="s">
        <v>95</v>
      </c>
      <c r="AS123" s="92" t="e">
        <f>IF(#REF!="základní",$N$123,0)</f>
        <v>#REF!</v>
      </c>
      <c r="AT123" s="92" t="e">
        <f>IF(#REF!="snížená",$N$123,0)</f>
        <v>#REF!</v>
      </c>
      <c r="AU123" s="92" t="e">
        <f>IF(#REF!="zákl. přenesená",$N$123,0)</f>
        <v>#REF!</v>
      </c>
      <c r="AV123" s="92" t="e">
        <f>IF(#REF!="sníž. přenesená",$N$123,0)</f>
        <v>#REF!</v>
      </c>
      <c r="AW123" s="92" t="e">
        <f>IF(#REF!="nulová",$N$123,0)</f>
        <v>#REF!</v>
      </c>
      <c r="AX123" s="7" t="s">
        <v>9</v>
      </c>
      <c r="AY123" s="92">
        <f>ROUND($L$123*$K$123,2)</f>
        <v>0</v>
      </c>
      <c r="AZ123" s="7" t="s">
        <v>100</v>
      </c>
    </row>
    <row r="124" spans="2:52" s="7" customFormat="1" ht="27" customHeight="1">
      <c r="B124" s="19"/>
      <c r="C124" s="88" t="s">
        <v>103</v>
      </c>
      <c r="D124" s="88" t="s">
        <v>96</v>
      </c>
      <c r="E124" s="89" t="s">
        <v>371</v>
      </c>
      <c r="F124" s="195" t="s">
        <v>372</v>
      </c>
      <c r="G124" s="191"/>
      <c r="H124" s="191"/>
      <c r="I124" s="191"/>
      <c r="J124" s="90" t="s">
        <v>99</v>
      </c>
      <c r="K124" s="91">
        <v>1850</v>
      </c>
      <c r="L124" s="188">
        <v>0</v>
      </c>
      <c r="M124" s="189"/>
      <c r="N124" s="190">
        <f>ROUND($L$124*$K$124,2)</f>
        <v>0</v>
      </c>
      <c r="O124" s="191"/>
      <c r="P124" s="191"/>
      <c r="Q124" s="191"/>
      <c r="R124" s="21"/>
      <c r="AF124" s="7" t="s">
        <v>100</v>
      </c>
      <c r="AH124" s="7" t="s">
        <v>96</v>
      </c>
      <c r="AI124" s="7" t="s">
        <v>66</v>
      </c>
      <c r="AM124" s="7" t="s">
        <v>95</v>
      </c>
      <c r="AS124" s="92" t="e">
        <f>IF(#REF!="základní",$N$124,0)</f>
        <v>#REF!</v>
      </c>
      <c r="AT124" s="92" t="e">
        <f>IF(#REF!="snížená",$N$124,0)</f>
        <v>#REF!</v>
      </c>
      <c r="AU124" s="92" t="e">
        <f>IF(#REF!="zákl. přenesená",$N$124,0)</f>
        <v>#REF!</v>
      </c>
      <c r="AV124" s="92" t="e">
        <f>IF(#REF!="sníž. přenesená",$N$124,0)</f>
        <v>#REF!</v>
      </c>
      <c r="AW124" s="92" t="e">
        <f>IF(#REF!="nulová",$N$124,0)</f>
        <v>#REF!</v>
      </c>
      <c r="AX124" s="7" t="s">
        <v>9</v>
      </c>
      <c r="AY124" s="92">
        <f>ROUND($L$124*$K$124,2)</f>
        <v>0</v>
      </c>
      <c r="AZ124" s="7" t="s">
        <v>100</v>
      </c>
    </row>
    <row r="125" spans="2:52" s="7" customFormat="1" ht="15.75" customHeight="1">
      <c r="B125" s="19"/>
      <c r="C125" s="88" t="s">
        <v>100</v>
      </c>
      <c r="D125" s="88" t="s">
        <v>96</v>
      </c>
      <c r="E125" s="89" t="s">
        <v>137</v>
      </c>
      <c r="F125" s="195" t="s">
        <v>138</v>
      </c>
      <c r="G125" s="191"/>
      <c r="H125" s="191"/>
      <c r="I125" s="191"/>
      <c r="J125" s="90" t="s">
        <v>114</v>
      </c>
      <c r="K125" s="91">
        <v>1971.915</v>
      </c>
      <c r="L125" s="188">
        <v>0</v>
      </c>
      <c r="M125" s="189"/>
      <c r="N125" s="190">
        <f>ROUND($L$125*$K$125,2)</f>
        <v>0</v>
      </c>
      <c r="O125" s="191"/>
      <c r="P125" s="191"/>
      <c r="Q125" s="191"/>
      <c r="R125" s="21"/>
      <c r="AF125" s="7" t="s">
        <v>100</v>
      </c>
      <c r="AH125" s="7" t="s">
        <v>96</v>
      </c>
      <c r="AI125" s="7" t="s">
        <v>66</v>
      </c>
      <c r="AM125" s="7" t="s">
        <v>95</v>
      </c>
      <c r="AS125" s="92" t="e">
        <f>IF(#REF!="základní",$N$125,0)</f>
        <v>#REF!</v>
      </c>
      <c r="AT125" s="92" t="e">
        <f>IF(#REF!="snížená",$N$125,0)</f>
        <v>#REF!</v>
      </c>
      <c r="AU125" s="92" t="e">
        <f>IF(#REF!="zákl. přenesená",$N$125,0)</f>
        <v>#REF!</v>
      </c>
      <c r="AV125" s="92" t="e">
        <f>IF(#REF!="sníž. přenesená",$N$125,0)</f>
        <v>#REF!</v>
      </c>
      <c r="AW125" s="92" t="e">
        <f>IF(#REF!="nulová",$N$125,0)</f>
        <v>#REF!</v>
      </c>
      <c r="AX125" s="7" t="s">
        <v>9</v>
      </c>
      <c r="AY125" s="92">
        <f>ROUND($L$125*$K$125,2)</f>
        <v>0</v>
      </c>
      <c r="AZ125" s="7" t="s">
        <v>100</v>
      </c>
    </row>
    <row r="126" spans="2:52" s="7" customFormat="1" ht="15.75" customHeight="1">
      <c r="B126" s="19"/>
      <c r="C126" s="88" t="s">
        <v>108</v>
      </c>
      <c r="D126" s="88" t="s">
        <v>96</v>
      </c>
      <c r="E126" s="89" t="s">
        <v>153</v>
      </c>
      <c r="F126" s="195" t="s">
        <v>154</v>
      </c>
      <c r="G126" s="191"/>
      <c r="H126" s="191"/>
      <c r="I126" s="191"/>
      <c r="J126" s="90" t="s">
        <v>99</v>
      </c>
      <c r="K126" s="91">
        <v>1850</v>
      </c>
      <c r="L126" s="188">
        <v>0</v>
      </c>
      <c r="M126" s="189"/>
      <c r="N126" s="190">
        <f>ROUND($L$126*$K$126,2)</f>
        <v>0</v>
      </c>
      <c r="O126" s="191"/>
      <c r="P126" s="191"/>
      <c r="Q126" s="191"/>
      <c r="R126" s="21"/>
      <c r="AF126" s="7" t="s">
        <v>100</v>
      </c>
      <c r="AH126" s="7" t="s">
        <v>96</v>
      </c>
      <c r="AI126" s="7" t="s">
        <v>66</v>
      </c>
      <c r="AM126" s="7" t="s">
        <v>95</v>
      </c>
      <c r="AS126" s="92" t="e">
        <f>IF(#REF!="základní",$N$126,0)</f>
        <v>#REF!</v>
      </c>
      <c r="AT126" s="92" t="e">
        <f>IF(#REF!="snížená",$N$126,0)</f>
        <v>#REF!</v>
      </c>
      <c r="AU126" s="92" t="e">
        <f>IF(#REF!="zákl. přenesená",$N$126,0)</f>
        <v>#REF!</v>
      </c>
      <c r="AV126" s="92" t="e">
        <f>IF(#REF!="sníž. přenesená",$N$126,0)</f>
        <v>#REF!</v>
      </c>
      <c r="AW126" s="92" t="e">
        <f>IF(#REF!="nulová",$N$126,0)</f>
        <v>#REF!</v>
      </c>
      <c r="AX126" s="7" t="s">
        <v>9</v>
      </c>
      <c r="AY126" s="92">
        <f>ROUND($L$126*$K$126,2)</f>
        <v>0</v>
      </c>
      <c r="AZ126" s="7" t="s">
        <v>100</v>
      </c>
    </row>
    <row r="127" spans="2:51" s="80" customFormat="1" ht="30.75" customHeight="1">
      <c r="B127" s="81"/>
      <c r="C127" s="82"/>
      <c r="D127" s="87" t="s">
        <v>80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186">
        <f>$AY$127</f>
        <v>0</v>
      </c>
      <c r="O127" s="187"/>
      <c r="P127" s="187"/>
      <c r="Q127" s="187"/>
      <c r="R127" s="84"/>
      <c r="AF127" s="85" t="s">
        <v>9</v>
      </c>
      <c r="AH127" s="85" t="s">
        <v>49</v>
      </c>
      <c r="AI127" s="85" t="s">
        <v>9</v>
      </c>
      <c r="AM127" s="85" t="s">
        <v>95</v>
      </c>
      <c r="AY127" s="86">
        <f>SUM($AY$128:$AY$132)</f>
        <v>0</v>
      </c>
    </row>
    <row r="128" spans="2:52" s="7" customFormat="1" ht="27" customHeight="1">
      <c r="B128" s="19"/>
      <c r="C128" s="88" t="s">
        <v>111</v>
      </c>
      <c r="D128" s="88" t="s">
        <v>96</v>
      </c>
      <c r="E128" s="89" t="s">
        <v>208</v>
      </c>
      <c r="F128" s="195" t="s">
        <v>209</v>
      </c>
      <c r="G128" s="191"/>
      <c r="H128" s="191"/>
      <c r="I128" s="191"/>
      <c r="J128" s="90" t="s">
        <v>99</v>
      </c>
      <c r="K128" s="91">
        <v>1850</v>
      </c>
      <c r="L128" s="188">
        <v>0</v>
      </c>
      <c r="M128" s="189"/>
      <c r="N128" s="190">
        <f>ROUND($L$128*$K$128,2)</f>
        <v>0</v>
      </c>
      <c r="O128" s="191"/>
      <c r="P128" s="191"/>
      <c r="Q128" s="191"/>
      <c r="R128" s="21"/>
      <c r="AF128" s="7" t="s">
        <v>100</v>
      </c>
      <c r="AH128" s="7" t="s">
        <v>96</v>
      </c>
      <c r="AI128" s="7" t="s">
        <v>66</v>
      </c>
      <c r="AM128" s="7" t="s">
        <v>95</v>
      </c>
      <c r="AS128" s="92" t="e">
        <f>IF(#REF!="základní",$N$128,0)</f>
        <v>#REF!</v>
      </c>
      <c r="AT128" s="92" t="e">
        <f>IF(#REF!="snížená",$N$128,0)</f>
        <v>#REF!</v>
      </c>
      <c r="AU128" s="92" t="e">
        <f>IF(#REF!="zákl. přenesená",$N$128,0)</f>
        <v>#REF!</v>
      </c>
      <c r="AV128" s="92" t="e">
        <f>IF(#REF!="sníž. přenesená",$N$128,0)</f>
        <v>#REF!</v>
      </c>
      <c r="AW128" s="92" t="e">
        <f>IF(#REF!="nulová",$N$128,0)</f>
        <v>#REF!</v>
      </c>
      <c r="AX128" s="7" t="s">
        <v>9</v>
      </c>
      <c r="AY128" s="92">
        <f>ROUND($L$128*$K$128,2)</f>
        <v>0</v>
      </c>
      <c r="AZ128" s="7" t="s">
        <v>100</v>
      </c>
    </row>
    <row r="129" spans="2:52" s="7" customFormat="1" ht="27" customHeight="1">
      <c r="B129" s="19"/>
      <c r="C129" s="88" t="s">
        <v>115</v>
      </c>
      <c r="D129" s="88" t="s">
        <v>96</v>
      </c>
      <c r="E129" s="89" t="s">
        <v>214</v>
      </c>
      <c r="F129" s="195" t="s">
        <v>215</v>
      </c>
      <c r="G129" s="191"/>
      <c r="H129" s="191"/>
      <c r="I129" s="191"/>
      <c r="J129" s="90" t="s">
        <v>99</v>
      </c>
      <c r="K129" s="91">
        <v>1850</v>
      </c>
      <c r="L129" s="188">
        <v>0</v>
      </c>
      <c r="M129" s="189"/>
      <c r="N129" s="190">
        <f>ROUND($L$129*$K$129,2)</f>
        <v>0</v>
      </c>
      <c r="O129" s="191"/>
      <c r="P129" s="191"/>
      <c r="Q129" s="191"/>
      <c r="R129" s="21"/>
      <c r="AF129" s="7" t="s">
        <v>100</v>
      </c>
      <c r="AH129" s="7" t="s">
        <v>96</v>
      </c>
      <c r="AI129" s="7" t="s">
        <v>66</v>
      </c>
      <c r="AM129" s="7" t="s">
        <v>95</v>
      </c>
      <c r="AS129" s="92" t="e">
        <f>IF(#REF!="základní",$N$129,0)</f>
        <v>#REF!</v>
      </c>
      <c r="AT129" s="92" t="e">
        <f>IF(#REF!="snížená",$N$129,0)</f>
        <v>#REF!</v>
      </c>
      <c r="AU129" s="92" t="e">
        <f>IF(#REF!="zákl. přenesená",$N$129,0)</f>
        <v>#REF!</v>
      </c>
      <c r="AV129" s="92" t="e">
        <f>IF(#REF!="sníž. přenesená",$N$129,0)</f>
        <v>#REF!</v>
      </c>
      <c r="AW129" s="92" t="e">
        <f>IF(#REF!="nulová",$N$129,0)</f>
        <v>#REF!</v>
      </c>
      <c r="AX129" s="7" t="s">
        <v>9</v>
      </c>
      <c r="AY129" s="92">
        <f>ROUND($L$129*$K$129,2)</f>
        <v>0</v>
      </c>
      <c r="AZ129" s="7" t="s">
        <v>100</v>
      </c>
    </row>
    <row r="130" spans="2:52" s="7" customFormat="1" ht="27" customHeight="1">
      <c r="B130" s="19"/>
      <c r="C130" s="88" t="s">
        <v>118</v>
      </c>
      <c r="D130" s="88" t="s">
        <v>96</v>
      </c>
      <c r="E130" s="89" t="s">
        <v>217</v>
      </c>
      <c r="F130" s="195" t="s">
        <v>218</v>
      </c>
      <c r="G130" s="191"/>
      <c r="H130" s="191"/>
      <c r="I130" s="191"/>
      <c r="J130" s="90" t="s">
        <v>99</v>
      </c>
      <c r="K130" s="91">
        <v>1850</v>
      </c>
      <c r="L130" s="188">
        <v>0</v>
      </c>
      <c r="M130" s="189"/>
      <c r="N130" s="190">
        <f>ROUND($L$130*$K$130,2)</f>
        <v>0</v>
      </c>
      <c r="O130" s="191"/>
      <c r="P130" s="191"/>
      <c r="Q130" s="191"/>
      <c r="R130" s="21"/>
      <c r="AF130" s="7" t="s">
        <v>100</v>
      </c>
      <c r="AH130" s="7" t="s">
        <v>96</v>
      </c>
      <c r="AI130" s="7" t="s">
        <v>66</v>
      </c>
      <c r="AM130" s="7" t="s">
        <v>95</v>
      </c>
      <c r="AS130" s="92" t="e">
        <f>IF(#REF!="základní",$N$130,0)</f>
        <v>#REF!</v>
      </c>
      <c r="AT130" s="92" t="e">
        <f>IF(#REF!="snížená",$N$130,0)</f>
        <v>#REF!</v>
      </c>
      <c r="AU130" s="92" t="e">
        <f>IF(#REF!="zákl. přenesená",$N$130,0)</f>
        <v>#REF!</v>
      </c>
      <c r="AV130" s="92" t="e">
        <f>IF(#REF!="sníž. přenesená",$N$130,0)</f>
        <v>#REF!</v>
      </c>
      <c r="AW130" s="92" t="e">
        <f>IF(#REF!="nulová",$N$130,0)</f>
        <v>#REF!</v>
      </c>
      <c r="AX130" s="7" t="s">
        <v>9</v>
      </c>
      <c r="AY130" s="92">
        <f>ROUND($L$130*$K$130,2)</f>
        <v>0</v>
      </c>
      <c r="AZ130" s="7" t="s">
        <v>100</v>
      </c>
    </row>
    <row r="131" spans="2:52" s="7" customFormat="1" ht="27" customHeight="1">
      <c r="B131" s="19"/>
      <c r="C131" s="88" t="s">
        <v>121</v>
      </c>
      <c r="D131" s="88" t="s">
        <v>96</v>
      </c>
      <c r="E131" s="89" t="s">
        <v>220</v>
      </c>
      <c r="F131" s="195" t="s">
        <v>221</v>
      </c>
      <c r="G131" s="191"/>
      <c r="H131" s="191"/>
      <c r="I131" s="191"/>
      <c r="J131" s="90" t="s">
        <v>99</v>
      </c>
      <c r="K131" s="91">
        <v>1850</v>
      </c>
      <c r="L131" s="188">
        <v>0</v>
      </c>
      <c r="M131" s="189"/>
      <c r="N131" s="190">
        <f>ROUND($L$131*$K$131,2)</f>
        <v>0</v>
      </c>
      <c r="O131" s="191"/>
      <c r="P131" s="191"/>
      <c r="Q131" s="191"/>
      <c r="R131" s="21"/>
      <c r="AF131" s="7" t="s">
        <v>100</v>
      </c>
      <c r="AH131" s="7" t="s">
        <v>96</v>
      </c>
      <c r="AI131" s="7" t="s">
        <v>66</v>
      </c>
      <c r="AM131" s="7" t="s">
        <v>95</v>
      </c>
      <c r="AS131" s="92" t="e">
        <f>IF(#REF!="základní",$N$131,0)</f>
        <v>#REF!</v>
      </c>
      <c r="AT131" s="92" t="e">
        <f>IF(#REF!="snížená",$N$131,0)</f>
        <v>#REF!</v>
      </c>
      <c r="AU131" s="92" t="e">
        <f>IF(#REF!="zákl. přenesená",$N$131,0)</f>
        <v>#REF!</v>
      </c>
      <c r="AV131" s="92" t="e">
        <f>IF(#REF!="sníž. přenesená",$N$131,0)</f>
        <v>#REF!</v>
      </c>
      <c r="AW131" s="92" t="e">
        <f>IF(#REF!="nulová",$N$131,0)</f>
        <v>#REF!</v>
      </c>
      <c r="AX131" s="7" t="s">
        <v>9</v>
      </c>
      <c r="AY131" s="92">
        <f>ROUND($L$131*$K$131,2)</f>
        <v>0</v>
      </c>
      <c r="AZ131" s="7" t="s">
        <v>100</v>
      </c>
    </row>
    <row r="132" spans="2:52" s="7" customFormat="1" ht="27" customHeight="1">
      <c r="B132" s="19"/>
      <c r="C132" s="88" t="s">
        <v>13</v>
      </c>
      <c r="D132" s="88" t="s">
        <v>96</v>
      </c>
      <c r="E132" s="89" t="s">
        <v>223</v>
      </c>
      <c r="F132" s="195" t="s">
        <v>224</v>
      </c>
      <c r="G132" s="191"/>
      <c r="H132" s="191"/>
      <c r="I132" s="191"/>
      <c r="J132" s="90" t="s">
        <v>99</v>
      </c>
      <c r="K132" s="91">
        <v>1850</v>
      </c>
      <c r="L132" s="188">
        <v>0</v>
      </c>
      <c r="M132" s="189"/>
      <c r="N132" s="190">
        <f>ROUND($L$132*$K$132,2)</f>
        <v>0</v>
      </c>
      <c r="O132" s="191"/>
      <c r="P132" s="191"/>
      <c r="Q132" s="191"/>
      <c r="R132" s="21"/>
      <c r="AF132" s="7" t="s">
        <v>100</v>
      </c>
      <c r="AH132" s="7" t="s">
        <v>96</v>
      </c>
      <c r="AI132" s="7" t="s">
        <v>66</v>
      </c>
      <c r="AM132" s="7" t="s">
        <v>95</v>
      </c>
      <c r="AS132" s="92" t="e">
        <f>IF(#REF!="základní",$N$132,0)</f>
        <v>#REF!</v>
      </c>
      <c r="AT132" s="92" t="e">
        <f>IF(#REF!="snížená",$N$132,0)</f>
        <v>#REF!</v>
      </c>
      <c r="AU132" s="92" t="e">
        <f>IF(#REF!="zákl. přenesená",$N$132,0)</f>
        <v>#REF!</v>
      </c>
      <c r="AV132" s="92" t="e">
        <f>IF(#REF!="sníž. přenesená",$N$132,0)</f>
        <v>#REF!</v>
      </c>
      <c r="AW132" s="92" t="e">
        <f>IF(#REF!="nulová",$N$132,0)</f>
        <v>#REF!</v>
      </c>
      <c r="AX132" s="7" t="s">
        <v>9</v>
      </c>
      <c r="AY132" s="92">
        <f>ROUND($L$132*$K$132,2)</f>
        <v>0</v>
      </c>
      <c r="AZ132" s="7" t="s">
        <v>100</v>
      </c>
    </row>
    <row r="133" spans="2:51" s="80" customFormat="1" ht="30.75" customHeight="1">
      <c r="B133" s="81"/>
      <c r="C133" s="82"/>
      <c r="D133" s="87" t="s">
        <v>82</v>
      </c>
      <c r="E133" s="82"/>
      <c r="F133" s="82"/>
      <c r="G133" s="82"/>
      <c r="H133" s="82"/>
      <c r="I133" s="82"/>
      <c r="J133" s="82"/>
      <c r="K133" s="82"/>
      <c r="L133" s="82"/>
      <c r="M133" s="82"/>
      <c r="N133" s="186">
        <f>$AY$133</f>
        <v>0</v>
      </c>
      <c r="O133" s="187"/>
      <c r="P133" s="187"/>
      <c r="Q133" s="187"/>
      <c r="R133" s="84"/>
      <c r="AF133" s="85" t="s">
        <v>9</v>
      </c>
      <c r="AH133" s="85" t="s">
        <v>49</v>
      </c>
      <c r="AI133" s="85" t="s">
        <v>9</v>
      </c>
      <c r="AM133" s="85" t="s">
        <v>95</v>
      </c>
      <c r="AY133" s="86">
        <f>$AY$134+SUM($AY$135:$AY$138)</f>
        <v>0</v>
      </c>
    </row>
    <row r="134" spans="2:52" s="7" customFormat="1" ht="27" customHeight="1">
      <c r="B134" s="19"/>
      <c r="C134" s="88" t="s">
        <v>127</v>
      </c>
      <c r="D134" s="88" t="s">
        <v>96</v>
      </c>
      <c r="E134" s="89" t="s">
        <v>232</v>
      </c>
      <c r="F134" s="195" t="s">
        <v>233</v>
      </c>
      <c r="G134" s="191"/>
      <c r="H134" s="191"/>
      <c r="I134" s="191"/>
      <c r="J134" s="90" t="s">
        <v>169</v>
      </c>
      <c r="K134" s="91">
        <v>150</v>
      </c>
      <c r="L134" s="188">
        <v>0</v>
      </c>
      <c r="M134" s="189"/>
      <c r="N134" s="190">
        <f>ROUND($L$134*$K$134,2)</f>
        <v>0</v>
      </c>
      <c r="O134" s="191"/>
      <c r="P134" s="191"/>
      <c r="Q134" s="191"/>
      <c r="R134" s="21"/>
      <c r="AF134" s="7" t="s">
        <v>100</v>
      </c>
      <c r="AH134" s="7" t="s">
        <v>96</v>
      </c>
      <c r="AI134" s="7" t="s">
        <v>66</v>
      </c>
      <c r="AM134" s="7" t="s">
        <v>95</v>
      </c>
      <c r="AS134" s="92" t="e">
        <f>IF(#REF!="základní",$N$134,0)</f>
        <v>#REF!</v>
      </c>
      <c r="AT134" s="92" t="e">
        <f>IF(#REF!="snížená",$N$134,0)</f>
        <v>#REF!</v>
      </c>
      <c r="AU134" s="92" t="e">
        <f>IF(#REF!="zákl. přenesená",$N$134,0)</f>
        <v>#REF!</v>
      </c>
      <c r="AV134" s="92" t="e">
        <f>IF(#REF!="sníž. přenesená",$N$134,0)</f>
        <v>#REF!</v>
      </c>
      <c r="AW134" s="92" t="e">
        <f>IF(#REF!="nulová",$N$134,0)</f>
        <v>#REF!</v>
      </c>
      <c r="AX134" s="7" t="s">
        <v>9</v>
      </c>
      <c r="AY134" s="92">
        <f>ROUND($L$134*$K$134,2)</f>
        <v>0</v>
      </c>
      <c r="AZ134" s="7" t="s">
        <v>100</v>
      </c>
    </row>
    <row r="135" spans="2:52" s="7" customFormat="1" ht="27" customHeight="1">
      <c r="B135" s="19"/>
      <c r="C135" s="93" t="s">
        <v>130</v>
      </c>
      <c r="D135" s="93" t="s">
        <v>148</v>
      </c>
      <c r="E135" s="94" t="s">
        <v>235</v>
      </c>
      <c r="F135" s="197" t="s">
        <v>236</v>
      </c>
      <c r="G135" s="198"/>
      <c r="H135" s="198"/>
      <c r="I135" s="198"/>
      <c r="J135" s="95" t="s">
        <v>206</v>
      </c>
      <c r="K135" s="96">
        <v>151.5</v>
      </c>
      <c r="L135" s="199">
        <v>0</v>
      </c>
      <c r="M135" s="200"/>
      <c r="N135" s="201">
        <f>ROUND($L$135*$K$135,2)</f>
        <v>0</v>
      </c>
      <c r="O135" s="191"/>
      <c r="P135" s="191"/>
      <c r="Q135" s="191"/>
      <c r="R135" s="21"/>
      <c r="AF135" s="7" t="s">
        <v>118</v>
      </c>
      <c r="AH135" s="7" t="s">
        <v>148</v>
      </c>
      <c r="AI135" s="7" t="s">
        <v>66</v>
      </c>
      <c r="AM135" s="7" t="s">
        <v>95</v>
      </c>
      <c r="AS135" s="92" t="e">
        <f>IF(#REF!="základní",$N$135,0)</f>
        <v>#REF!</v>
      </c>
      <c r="AT135" s="92" t="e">
        <f>IF(#REF!="snížená",$N$135,0)</f>
        <v>#REF!</v>
      </c>
      <c r="AU135" s="92" t="e">
        <f>IF(#REF!="zákl. přenesená",$N$135,0)</f>
        <v>#REF!</v>
      </c>
      <c r="AV135" s="92" t="e">
        <f>IF(#REF!="sníž. přenesená",$N$135,0)</f>
        <v>#REF!</v>
      </c>
      <c r="AW135" s="92" t="e">
        <f>IF(#REF!="nulová",$N$135,0)</f>
        <v>#REF!</v>
      </c>
      <c r="AX135" s="7" t="s">
        <v>9</v>
      </c>
      <c r="AY135" s="92">
        <f>ROUND($L$135*$K$135,2)</f>
        <v>0</v>
      </c>
      <c r="AZ135" s="7" t="s">
        <v>100</v>
      </c>
    </row>
    <row r="136" spans="2:52" s="7" customFormat="1" ht="15.75" customHeight="1">
      <c r="B136" s="19"/>
      <c r="C136" s="88" t="s">
        <v>133</v>
      </c>
      <c r="D136" s="88" t="s">
        <v>96</v>
      </c>
      <c r="E136" s="89" t="s">
        <v>238</v>
      </c>
      <c r="F136" s="195" t="s">
        <v>239</v>
      </c>
      <c r="G136" s="191"/>
      <c r="H136" s="191"/>
      <c r="I136" s="191"/>
      <c r="J136" s="90" t="s">
        <v>169</v>
      </c>
      <c r="K136" s="91">
        <v>300</v>
      </c>
      <c r="L136" s="188">
        <v>0</v>
      </c>
      <c r="M136" s="189"/>
      <c r="N136" s="190">
        <f>ROUND($L$136*$K$136,2)</f>
        <v>0</v>
      </c>
      <c r="O136" s="191"/>
      <c r="P136" s="191"/>
      <c r="Q136" s="191"/>
      <c r="R136" s="21"/>
      <c r="AF136" s="7" t="s">
        <v>100</v>
      </c>
      <c r="AH136" s="7" t="s">
        <v>96</v>
      </c>
      <c r="AI136" s="7" t="s">
        <v>66</v>
      </c>
      <c r="AM136" s="7" t="s">
        <v>95</v>
      </c>
      <c r="AS136" s="92" t="e">
        <f>IF(#REF!="základní",$N$136,0)</f>
        <v>#REF!</v>
      </c>
      <c r="AT136" s="92" t="e">
        <f>IF(#REF!="snížená",$N$136,0)</f>
        <v>#REF!</v>
      </c>
      <c r="AU136" s="92" t="e">
        <f>IF(#REF!="zákl. přenesená",$N$136,0)</f>
        <v>#REF!</v>
      </c>
      <c r="AV136" s="92" t="e">
        <f>IF(#REF!="sníž. přenesená",$N$136,0)</f>
        <v>#REF!</v>
      </c>
      <c r="AW136" s="92" t="e">
        <f>IF(#REF!="nulová",$N$136,0)</f>
        <v>#REF!</v>
      </c>
      <c r="AX136" s="7" t="s">
        <v>9</v>
      </c>
      <c r="AY136" s="92">
        <f>ROUND($L$136*$K$136,2)</f>
        <v>0</v>
      </c>
      <c r="AZ136" s="7" t="s">
        <v>100</v>
      </c>
    </row>
    <row r="137" spans="2:52" s="7" customFormat="1" ht="27" customHeight="1">
      <c r="B137" s="19"/>
      <c r="C137" s="88" t="s">
        <v>136</v>
      </c>
      <c r="D137" s="88" t="s">
        <v>96</v>
      </c>
      <c r="E137" s="89" t="s">
        <v>241</v>
      </c>
      <c r="F137" s="195" t="s">
        <v>242</v>
      </c>
      <c r="G137" s="191"/>
      <c r="H137" s="191"/>
      <c r="I137" s="191"/>
      <c r="J137" s="90" t="s">
        <v>169</v>
      </c>
      <c r="K137" s="91">
        <v>300</v>
      </c>
      <c r="L137" s="188">
        <v>0</v>
      </c>
      <c r="M137" s="189"/>
      <c r="N137" s="190">
        <f>ROUND($L$137*$K$137,2)</f>
        <v>0</v>
      </c>
      <c r="O137" s="191"/>
      <c r="P137" s="191"/>
      <c r="Q137" s="191"/>
      <c r="R137" s="21"/>
      <c r="AF137" s="7" t="s">
        <v>100</v>
      </c>
      <c r="AH137" s="7" t="s">
        <v>96</v>
      </c>
      <c r="AI137" s="7" t="s">
        <v>66</v>
      </c>
      <c r="AM137" s="7" t="s">
        <v>95</v>
      </c>
      <c r="AS137" s="92" t="e">
        <f>IF(#REF!="základní",$N$137,0)</f>
        <v>#REF!</v>
      </c>
      <c r="AT137" s="92" t="e">
        <f>IF(#REF!="snížená",$N$137,0)</f>
        <v>#REF!</v>
      </c>
      <c r="AU137" s="92" t="e">
        <f>IF(#REF!="zákl. přenesená",$N$137,0)</f>
        <v>#REF!</v>
      </c>
      <c r="AV137" s="92" t="e">
        <f>IF(#REF!="sníž. přenesená",$N$137,0)</f>
        <v>#REF!</v>
      </c>
      <c r="AW137" s="92" t="e">
        <f>IF(#REF!="nulová",$N$137,0)</f>
        <v>#REF!</v>
      </c>
      <c r="AX137" s="7" t="s">
        <v>9</v>
      </c>
      <c r="AY137" s="92">
        <f>ROUND($L$137*$K$137,2)</f>
        <v>0</v>
      </c>
      <c r="AZ137" s="7" t="s">
        <v>100</v>
      </c>
    </row>
    <row r="138" spans="2:51" s="80" customFormat="1" ht="23.25" customHeight="1">
      <c r="B138" s="81"/>
      <c r="C138" s="82"/>
      <c r="D138" s="87" t="s">
        <v>83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186">
        <f>$AY$138</f>
        <v>0</v>
      </c>
      <c r="O138" s="187"/>
      <c r="P138" s="187"/>
      <c r="Q138" s="187"/>
      <c r="R138" s="84"/>
      <c r="AF138" s="85" t="s">
        <v>9</v>
      </c>
      <c r="AH138" s="85" t="s">
        <v>49</v>
      </c>
      <c r="AI138" s="85" t="s">
        <v>66</v>
      </c>
      <c r="AM138" s="85" t="s">
        <v>95</v>
      </c>
      <c r="AY138" s="86">
        <f>SUM($AY$139:$AY$140)</f>
        <v>0</v>
      </c>
    </row>
    <row r="139" spans="2:52" s="7" customFormat="1" ht="27" customHeight="1">
      <c r="B139" s="19"/>
      <c r="C139" s="88" t="s">
        <v>5</v>
      </c>
      <c r="D139" s="88" t="s">
        <v>96</v>
      </c>
      <c r="E139" s="89" t="s">
        <v>244</v>
      </c>
      <c r="F139" s="195" t="s">
        <v>245</v>
      </c>
      <c r="G139" s="191"/>
      <c r="H139" s="191"/>
      <c r="I139" s="191"/>
      <c r="J139" s="90" t="s">
        <v>191</v>
      </c>
      <c r="K139" s="91">
        <v>1195.1</v>
      </c>
      <c r="L139" s="188">
        <v>0</v>
      </c>
      <c r="M139" s="189"/>
      <c r="N139" s="190">
        <f>ROUND($L$139*$K$139,2)</f>
        <v>0</v>
      </c>
      <c r="O139" s="191"/>
      <c r="P139" s="191"/>
      <c r="Q139" s="191"/>
      <c r="R139" s="21"/>
      <c r="AF139" s="7" t="s">
        <v>100</v>
      </c>
      <c r="AH139" s="7" t="s">
        <v>96</v>
      </c>
      <c r="AI139" s="7" t="s">
        <v>103</v>
      </c>
      <c r="AM139" s="7" t="s">
        <v>95</v>
      </c>
      <c r="AS139" s="92" t="e">
        <f>IF(#REF!="základní",$N$139,0)</f>
        <v>#REF!</v>
      </c>
      <c r="AT139" s="92" t="e">
        <f>IF(#REF!="snížená",$N$139,0)</f>
        <v>#REF!</v>
      </c>
      <c r="AU139" s="92" t="e">
        <f>IF(#REF!="zákl. přenesená",$N$139,0)</f>
        <v>#REF!</v>
      </c>
      <c r="AV139" s="92" t="e">
        <f>IF(#REF!="sníž. přenesená",$N$139,0)</f>
        <v>#REF!</v>
      </c>
      <c r="AW139" s="92" t="e">
        <f>IF(#REF!="nulová",$N$139,0)</f>
        <v>#REF!</v>
      </c>
      <c r="AX139" s="7" t="s">
        <v>9</v>
      </c>
      <c r="AY139" s="92">
        <f>ROUND($L$139*$K$139,2)</f>
        <v>0</v>
      </c>
      <c r="AZ139" s="7" t="s">
        <v>100</v>
      </c>
    </row>
    <row r="140" spans="2:52" s="7" customFormat="1" ht="27" customHeight="1">
      <c r="B140" s="19"/>
      <c r="C140" s="88" t="s">
        <v>141</v>
      </c>
      <c r="D140" s="88" t="s">
        <v>96</v>
      </c>
      <c r="E140" s="89" t="s">
        <v>247</v>
      </c>
      <c r="F140" s="195" t="s">
        <v>248</v>
      </c>
      <c r="G140" s="191"/>
      <c r="H140" s="191"/>
      <c r="I140" s="191"/>
      <c r="J140" s="90" t="s">
        <v>191</v>
      </c>
      <c r="K140" s="91">
        <v>1195.1</v>
      </c>
      <c r="L140" s="188">
        <v>0</v>
      </c>
      <c r="M140" s="189"/>
      <c r="N140" s="190">
        <f>ROUND($L$140*$K$140,2)</f>
        <v>0</v>
      </c>
      <c r="O140" s="191"/>
      <c r="P140" s="191"/>
      <c r="Q140" s="191"/>
      <c r="R140" s="21"/>
      <c r="AF140" s="7" t="s">
        <v>100</v>
      </c>
      <c r="AH140" s="7" t="s">
        <v>96</v>
      </c>
      <c r="AI140" s="7" t="s">
        <v>103</v>
      </c>
      <c r="AM140" s="7" t="s">
        <v>95</v>
      </c>
      <c r="AS140" s="92" t="e">
        <f>IF(#REF!="základní",$N$140,0)</f>
        <v>#REF!</v>
      </c>
      <c r="AT140" s="92" t="e">
        <f>IF(#REF!="snížená",$N$140,0)</f>
        <v>#REF!</v>
      </c>
      <c r="AU140" s="92" t="e">
        <f>IF(#REF!="zákl. přenesená",$N$140,0)</f>
        <v>#REF!</v>
      </c>
      <c r="AV140" s="92" t="e">
        <f>IF(#REF!="sníž. přenesená",$N$140,0)</f>
        <v>#REF!</v>
      </c>
      <c r="AW140" s="92" t="e">
        <f>IF(#REF!="nulová",$N$140,0)</f>
        <v>#REF!</v>
      </c>
      <c r="AX140" s="7" t="s">
        <v>9</v>
      </c>
      <c r="AY140" s="92">
        <f>ROUND($L$140*$K$140,2)</f>
        <v>0</v>
      </c>
      <c r="AZ140" s="7" t="s">
        <v>100</v>
      </c>
    </row>
    <row r="141" spans="2:51" s="80" customFormat="1" ht="37.5" customHeight="1">
      <c r="B141" s="81"/>
      <c r="C141" s="82"/>
      <c r="D141" s="83" t="s">
        <v>84</v>
      </c>
      <c r="E141" s="82"/>
      <c r="F141" s="82"/>
      <c r="G141" s="82"/>
      <c r="H141" s="82"/>
      <c r="I141" s="82"/>
      <c r="J141" s="82"/>
      <c r="K141" s="82"/>
      <c r="L141" s="82"/>
      <c r="M141" s="82"/>
      <c r="N141" s="192">
        <f>$AY$141</f>
        <v>0</v>
      </c>
      <c r="O141" s="187"/>
      <c r="P141" s="187"/>
      <c r="Q141" s="187"/>
      <c r="R141" s="84"/>
      <c r="AF141" s="85" t="s">
        <v>108</v>
      </c>
      <c r="AH141" s="85" t="s">
        <v>49</v>
      </c>
      <c r="AI141" s="85" t="s">
        <v>50</v>
      </c>
      <c r="AM141" s="85" t="s">
        <v>95</v>
      </c>
      <c r="AY141" s="86">
        <f>$AY$142</f>
        <v>0</v>
      </c>
    </row>
    <row r="142" spans="2:51" s="80" customFormat="1" ht="21" customHeight="1">
      <c r="B142" s="81"/>
      <c r="C142" s="82"/>
      <c r="D142" s="87" t="s">
        <v>85</v>
      </c>
      <c r="E142" s="82"/>
      <c r="F142" s="82"/>
      <c r="G142" s="82"/>
      <c r="H142" s="82"/>
      <c r="I142" s="82"/>
      <c r="J142" s="82"/>
      <c r="K142" s="82"/>
      <c r="L142" s="82"/>
      <c r="M142" s="82"/>
      <c r="N142" s="186">
        <f>$AY$142</f>
        <v>0</v>
      </c>
      <c r="O142" s="187"/>
      <c r="P142" s="187"/>
      <c r="Q142" s="187"/>
      <c r="R142" s="84"/>
      <c r="AF142" s="85" t="s">
        <v>108</v>
      </c>
      <c r="AH142" s="85" t="s">
        <v>49</v>
      </c>
      <c r="AI142" s="85" t="s">
        <v>9</v>
      </c>
      <c r="AM142" s="85" t="s">
        <v>95</v>
      </c>
      <c r="AY142" s="86">
        <f>SUM($AY$143:$AY$148)</f>
        <v>0</v>
      </c>
    </row>
    <row r="143" spans="2:52" s="7" customFormat="1" ht="15.75" customHeight="1">
      <c r="B143" s="19"/>
      <c r="C143" s="88" t="s">
        <v>144</v>
      </c>
      <c r="D143" s="88" t="s">
        <v>96</v>
      </c>
      <c r="E143" s="89" t="s">
        <v>253</v>
      </c>
      <c r="F143" s="195" t="s">
        <v>254</v>
      </c>
      <c r="G143" s="191"/>
      <c r="H143" s="191"/>
      <c r="I143" s="191"/>
      <c r="J143" s="90" t="s">
        <v>255</v>
      </c>
      <c r="K143" s="91">
        <v>1</v>
      </c>
      <c r="L143" s="188">
        <v>0</v>
      </c>
      <c r="M143" s="189"/>
      <c r="N143" s="190">
        <f>ROUND($L$143*$K$143,2)</f>
        <v>0</v>
      </c>
      <c r="O143" s="191"/>
      <c r="P143" s="191"/>
      <c r="Q143" s="191"/>
      <c r="R143" s="21"/>
      <c r="AF143" s="7" t="s">
        <v>256</v>
      </c>
      <c r="AH143" s="7" t="s">
        <v>96</v>
      </c>
      <c r="AI143" s="7" t="s">
        <v>66</v>
      </c>
      <c r="AM143" s="7" t="s">
        <v>95</v>
      </c>
      <c r="AS143" s="92" t="e">
        <f>IF(#REF!="základní",$N$143,0)</f>
        <v>#REF!</v>
      </c>
      <c r="AT143" s="92" t="e">
        <f>IF(#REF!="snížená",$N$143,0)</f>
        <v>#REF!</v>
      </c>
      <c r="AU143" s="92" t="e">
        <f>IF(#REF!="zákl. přenesená",$N$143,0)</f>
        <v>#REF!</v>
      </c>
      <c r="AV143" s="92" t="e">
        <f>IF(#REF!="sníž. přenesená",$N$143,0)</f>
        <v>#REF!</v>
      </c>
      <c r="AW143" s="92" t="e">
        <f>IF(#REF!="nulová",$N$143,0)</f>
        <v>#REF!</v>
      </c>
      <c r="AX143" s="7" t="s">
        <v>9</v>
      </c>
      <c r="AY143" s="92">
        <f>ROUND($L$143*$K$143,2)</f>
        <v>0</v>
      </c>
      <c r="AZ143" s="7" t="s">
        <v>256</v>
      </c>
    </row>
    <row r="144" spans="2:52" s="7" customFormat="1" ht="15.75" customHeight="1">
      <c r="B144" s="19"/>
      <c r="C144" s="88" t="s">
        <v>147</v>
      </c>
      <c r="D144" s="88" t="s">
        <v>96</v>
      </c>
      <c r="E144" s="89" t="s">
        <v>258</v>
      </c>
      <c r="F144" s="195" t="s">
        <v>259</v>
      </c>
      <c r="G144" s="191"/>
      <c r="H144" s="191"/>
      <c r="I144" s="191"/>
      <c r="J144" s="90" t="s">
        <v>255</v>
      </c>
      <c r="K144" s="91">
        <v>1</v>
      </c>
      <c r="L144" s="188">
        <v>0</v>
      </c>
      <c r="M144" s="189"/>
      <c r="N144" s="190">
        <f>ROUND($L$144*$K$144,2)</f>
        <v>0</v>
      </c>
      <c r="O144" s="191"/>
      <c r="P144" s="191"/>
      <c r="Q144" s="191"/>
      <c r="R144" s="21"/>
      <c r="AF144" s="7" t="s">
        <v>256</v>
      </c>
      <c r="AH144" s="7" t="s">
        <v>96</v>
      </c>
      <c r="AI144" s="7" t="s">
        <v>66</v>
      </c>
      <c r="AM144" s="7" t="s">
        <v>95</v>
      </c>
      <c r="AS144" s="92" t="e">
        <f>IF(#REF!="základní",$N$144,0)</f>
        <v>#REF!</v>
      </c>
      <c r="AT144" s="92" t="e">
        <f>IF(#REF!="snížená",$N$144,0)</f>
        <v>#REF!</v>
      </c>
      <c r="AU144" s="92" t="e">
        <f>IF(#REF!="zákl. přenesená",$N$144,0)</f>
        <v>#REF!</v>
      </c>
      <c r="AV144" s="92" t="e">
        <f>IF(#REF!="sníž. přenesená",$N$144,0)</f>
        <v>#REF!</v>
      </c>
      <c r="AW144" s="92" t="e">
        <f>IF(#REF!="nulová",$N$144,0)</f>
        <v>#REF!</v>
      </c>
      <c r="AX144" s="7" t="s">
        <v>9</v>
      </c>
      <c r="AY144" s="92">
        <f>ROUND($L$144*$K$144,2)</f>
        <v>0</v>
      </c>
      <c r="AZ144" s="7" t="s">
        <v>256</v>
      </c>
    </row>
    <row r="145" spans="2:52" s="7" customFormat="1" ht="15.75" customHeight="1">
      <c r="B145" s="19"/>
      <c r="C145" s="88" t="s">
        <v>152</v>
      </c>
      <c r="D145" s="88" t="s">
        <v>96</v>
      </c>
      <c r="E145" s="89" t="s">
        <v>261</v>
      </c>
      <c r="F145" s="195" t="s">
        <v>262</v>
      </c>
      <c r="G145" s="191"/>
      <c r="H145" s="191"/>
      <c r="I145" s="191"/>
      <c r="J145" s="90" t="s">
        <v>255</v>
      </c>
      <c r="K145" s="91">
        <v>1</v>
      </c>
      <c r="L145" s="188">
        <v>0</v>
      </c>
      <c r="M145" s="189"/>
      <c r="N145" s="190">
        <f>ROUND($L$145*$K$145,2)</f>
        <v>0</v>
      </c>
      <c r="O145" s="191"/>
      <c r="P145" s="191"/>
      <c r="Q145" s="191"/>
      <c r="R145" s="21"/>
      <c r="AF145" s="7" t="s">
        <v>263</v>
      </c>
      <c r="AH145" s="7" t="s">
        <v>96</v>
      </c>
      <c r="AI145" s="7" t="s">
        <v>66</v>
      </c>
      <c r="AM145" s="7" t="s">
        <v>95</v>
      </c>
      <c r="AS145" s="92" t="e">
        <f>IF(#REF!="základní",$N$145,0)</f>
        <v>#REF!</v>
      </c>
      <c r="AT145" s="92" t="e">
        <f>IF(#REF!="snížená",$N$145,0)</f>
        <v>#REF!</v>
      </c>
      <c r="AU145" s="92" t="e">
        <f>IF(#REF!="zákl. přenesená",$N$145,0)</f>
        <v>#REF!</v>
      </c>
      <c r="AV145" s="92" t="e">
        <f>IF(#REF!="sníž. přenesená",$N$145,0)</f>
        <v>#REF!</v>
      </c>
      <c r="AW145" s="92" t="e">
        <f>IF(#REF!="nulová",$N$145,0)</f>
        <v>#REF!</v>
      </c>
      <c r="AX145" s="7" t="s">
        <v>9</v>
      </c>
      <c r="AY145" s="92">
        <f>ROUND($L$145*$K$145,2)</f>
        <v>0</v>
      </c>
      <c r="AZ145" s="7" t="s">
        <v>263</v>
      </c>
    </row>
    <row r="146" spans="2:52" s="7" customFormat="1" ht="15.75" customHeight="1">
      <c r="B146" s="19"/>
      <c r="C146" s="88" t="s">
        <v>155</v>
      </c>
      <c r="D146" s="88" t="s">
        <v>96</v>
      </c>
      <c r="E146" s="89" t="s">
        <v>265</v>
      </c>
      <c r="F146" s="195" t="s">
        <v>266</v>
      </c>
      <c r="G146" s="191"/>
      <c r="H146" s="191"/>
      <c r="I146" s="191"/>
      <c r="J146" s="90" t="s">
        <v>255</v>
      </c>
      <c r="K146" s="91">
        <v>1</v>
      </c>
      <c r="L146" s="188">
        <v>0</v>
      </c>
      <c r="M146" s="189"/>
      <c r="N146" s="190">
        <f>ROUND($L$146*$K$146,2)</f>
        <v>0</v>
      </c>
      <c r="O146" s="191"/>
      <c r="P146" s="191"/>
      <c r="Q146" s="191"/>
      <c r="R146" s="21"/>
      <c r="AF146" s="7" t="s">
        <v>263</v>
      </c>
      <c r="AH146" s="7" t="s">
        <v>96</v>
      </c>
      <c r="AI146" s="7" t="s">
        <v>66</v>
      </c>
      <c r="AM146" s="7" t="s">
        <v>95</v>
      </c>
      <c r="AS146" s="92" t="e">
        <f>IF(#REF!="základní",$N$146,0)</f>
        <v>#REF!</v>
      </c>
      <c r="AT146" s="92" t="e">
        <f>IF(#REF!="snížená",$N$146,0)</f>
        <v>#REF!</v>
      </c>
      <c r="AU146" s="92" t="e">
        <f>IF(#REF!="zákl. přenesená",$N$146,0)</f>
        <v>#REF!</v>
      </c>
      <c r="AV146" s="92" t="e">
        <f>IF(#REF!="sníž. přenesená",$N$146,0)</f>
        <v>#REF!</v>
      </c>
      <c r="AW146" s="92" t="e">
        <f>IF(#REF!="nulová",$N$146,0)</f>
        <v>#REF!</v>
      </c>
      <c r="AX146" s="7" t="s">
        <v>9</v>
      </c>
      <c r="AY146" s="92">
        <f>ROUND($L$146*$K$146,2)</f>
        <v>0</v>
      </c>
      <c r="AZ146" s="7" t="s">
        <v>263</v>
      </c>
    </row>
    <row r="147" spans="2:52" s="7" customFormat="1" ht="15.75" customHeight="1">
      <c r="B147" s="19"/>
      <c r="C147" s="88" t="s">
        <v>4</v>
      </c>
      <c r="D147" s="88" t="s">
        <v>96</v>
      </c>
      <c r="E147" s="89" t="s">
        <v>268</v>
      </c>
      <c r="F147" s="195" t="s">
        <v>269</v>
      </c>
      <c r="G147" s="191"/>
      <c r="H147" s="191"/>
      <c r="I147" s="191"/>
      <c r="J147" s="90" t="s">
        <v>255</v>
      </c>
      <c r="K147" s="91">
        <v>1</v>
      </c>
      <c r="L147" s="188">
        <v>0</v>
      </c>
      <c r="M147" s="189"/>
      <c r="N147" s="190">
        <f>ROUND($L$147*$K$147,2)</f>
        <v>0</v>
      </c>
      <c r="O147" s="191"/>
      <c r="P147" s="191"/>
      <c r="Q147" s="191"/>
      <c r="R147" s="21"/>
      <c r="AF147" s="7" t="s">
        <v>263</v>
      </c>
      <c r="AH147" s="7" t="s">
        <v>96</v>
      </c>
      <c r="AI147" s="7" t="s">
        <v>66</v>
      </c>
      <c r="AM147" s="7" t="s">
        <v>95</v>
      </c>
      <c r="AS147" s="92" t="e">
        <f>IF(#REF!="základní",$N$147,0)</f>
        <v>#REF!</v>
      </c>
      <c r="AT147" s="92" t="e">
        <f>IF(#REF!="snížená",$N$147,0)</f>
        <v>#REF!</v>
      </c>
      <c r="AU147" s="92" t="e">
        <f>IF(#REF!="zákl. přenesená",$N$147,0)</f>
        <v>#REF!</v>
      </c>
      <c r="AV147" s="92" t="e">
        <f>IF(#REF!="sníž. přenesená",$N$147,0)</f>
        <v>#REF!</v>
      </c>
      <c r="AW147" s="92" t="e">
        <f>IF(#REF!="nulová",$N$147,0)</f>
        <v>#REF!</v>
      </c>
      <c r="AX147" s="7" t="s">
        <v>9</v>
      </c>
      <c r="AY147" s="92">
        <f>ROUND($L$147*$K$147,2)</f>
        <v>0</v>
      </c>
      <c r="AZ147" s="7" t="s">
        <v>263</v>
      </c>
    </row>
    <row r="148" spans="2:52" s="7" customFormat="1" ht="15.75" customHeight="1">
      <c r="B148" s="19"/>
      <c r="C148" s="88" t="s">
        <v>160</v>
      </c>
      <c r="D148" s="88" t="s">
        <v>96</v>
      </c>
      <c r="E148" s="89" t="s">
        <v>271</v>
      </c>
      <c r="F148" s="195" t="s">
        <v>272</v>
      </c>
      <c r="G148" s="191"/>
      <c r="H148" s="191"/>
      <c r="I148" s="191"/>
      <c r="J148" s="90" t="s">
        <v>255</v>
      </c>
      <c r="K148" s="91">
        <v>1</v>
      </c>
      <c r="L148" s="188">
        <v>0</v>
      </c>
      <c r="M148" s="189"/>
      <c r="N148" s="190">
        <f>ROUND($L$148*$K$148,2)</f>
        <v>0</v>
      </c>
      <c r="O148" s="191"/>
      <c r="P148" s="191"/>
      <c r="Q148" s="191"/>
      <c r="R148" s="21"/>
      <c r="AF148" s="7" t="s">
        <v>273</v>
      </c>
      <c r="AH148" s="7" t="s">
        <v>96</v>
      </c>
      <c r="AI148" s="7" t="s">
        <v>66</v>
      </c>
      <c r="AM148" s="7" t="s">
        <v>95</v>
      </c>
      <c r="AS148" s="92" t="e">
        <f>IF(#REF!="základní",$N$148,0)</f>
        <v>#REF!</v>
      </c>
      <c r="AT148" s="92" t="e">
        <f>IF(#REF!="snížená",$N$148,0)</f>
        <v>#REF!</v>
      </c>
      <c r="AU148" s="92" t="e">
        <f>IF(#REF!="zákl. přenesená",$N$148,0)</f>
        <v>#REF!</v>
      </c>
      <c r="AV148" s="92" t="e">
        <f>IF(#REF!="sníž. přenesená",$N$148,0)</f>
        <v>#REF!</v>
      </c>
      <c r="AW148" s="92" t="e">
        <f>IF(#REF!="nulová",$N$148,0)</f>
        <v>#REF!</v>
      </c>
      <c r="AX148" s="7" t="s">
        <v>9</v>
      </c>
      <c r="AY148" s="92">
        <f>ROUND($L$148*$K$148,2)</f>
        <v>0</v>
      </c>
      <c r="AZ148" s="7" t="s">
        <v>273</v>
      </c>
    </row>
    <row r="149" spans="2:18" s="7" customFormat="1" ht="7.5" customHeight="1"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4"/>
    </row>
    <row r="189" s="2" customFormat="1" ht="14.25" customHeight="1"/>
  </sheetData>
  <sheetProtection password="EDF2" sheet="1"/>
  <mergeCells count="129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N137:Q137"/>
    <mergeCell ref="F134:I134"/>
    <mergeCell ref="L134:M134"/>
    <mergeCell ref="N134:Q134"/>
    <mergeCell ref="F135:I135"/>
    <mergeCell ref="L135:M135"/>
    <mergeCell ref="N135:Q135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F137:I137"/>
    <mergeCell ref="L137:M137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N141:Q141"/>
    <mergeCell ref="N142:Q142"/>
    <mergeCell ref="H1:K1"/>
    <mergeCell ref="N119:Q119"/>
    <mergeCell ref="N120:Q120"/>
    <mergeCell ref="N121:Q121"/>
    <mergeCell ref="N127:Q127"/>
    <mergeCell ref="N133:Q133"/>
    <mergeCell ref="N138:Q138"/>
    <mergeCell ref="F139:I139"/>
  </mergeCells>
  <printOptions/>
  <pageMargins left="0.5902777910232544" right="0.5902777910232544" top="0.5902777910232544" bottom="0.5902777910232544" header="0" footer="0"/>
  <pageSetup blackAndWhite="1" fitToHeight="999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72"/>
  <sheetViews>
    <sheetView showGridLines="0" tabSelected="1" zoomScalePageLayoutView="0" workbookViewId="0" topLeftCell="A1">
      <pane ySplit="1" topLeftCell="A151" activePane="bottomLeft" state="frozen"/>
      <selection pane="topLeft" activeCell="A1" sqref="A1"/>
      <selection pane="bottomLeft" activeCell="K147" sqref="K147:M147"/>
    </sheetView>
  </sheetViews>
  <sheetFormatPr defaultColWidth="10.5" defaultRowHeight="14.25" customHeight="1"/>
  <cols>
    <col min="1" max="1" width="2.16015625" style="2" customWidth="1"/>
    <col min="2" max="2" width="1.66796875" style="2" customWidth="1"/>
    <col min="3" max="3" width="4.16015625" style="2" customWidth="1"/>
    <col min="4" max="4" width="4.8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5.83203125" style="2" customWidth="1"/>
    <col min="10" max="10" width="5.16015625" style="2" customWidth="1"/>
    <col min="11" max="11" width="15.5" style="2" customWidth="1"/>
    <col min="12" max="12" width="8.33203125" style="2" customWidth="1"/>
    <col min="13" max="13" width="11.66015625" style="2" customWidth="1"/>
    <col min="14" max="14" width="6" style="2" customWidth="1"/>
    <col min="15" max="15" width="2" style="2" customWidth="1"/>
    <col min="16" max="16" width="11.66015625" style="2" customWidth="1"/>
    <col min="17" max="17" width="2.5" style="2" customWidth="1"/>
    <col min="18" max="18" width="1.5" style="2" customWidth="1"/>
    <col min="19" max="30" width="10.5" style="1" customWidth="1"/>
    <col min="31" max="51" width="10.5" style="2" hidden="1" customWidth="1"/>
    <col min="52" max="16384" width="10.5" style="1" customWidth="1"/>
  </cols>
  <sheetData>
    <row r="1" spans="1:243" s="3" customFormat="1" ht="22.5" customHeight="1">
      <c r="A1" s="5"/>
      <c r="B1" s="5"/>
      <c r="C1" s="5"/>
      <c r="D1" s="6" t="s">
        <v>1</v>
      </c>
      <c r="E1" s="5"/>
      <c r="F1" s="5"/>
      <c r="G1" s="5"/>
      <c r="H1" s="193"/>
      <c r="I1" s="194"/>
      <c r="J1" s="194"/>
      <c r="K1" s="194"/>
      <c r="L1" s="5"/>
      <c r="M1" s="5"/>
      <c r="N1" s="5"/>
      <c r="O1" s="6" t="s">
        <v>65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3:33" s="2" customFormat="1" ht="37.5" customHeight="1">
      <c r="C2" s="180" t="s">
        <v>3</v>
      </c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AG2" s="2" t="s">
        <v>62</v>
      </c>
    </row>
    <row r="3" spans="2:33" s="2" customFormat="1" ht="7.5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G3" s="2" t="s">
        <v>66</v>
      </c>
    </row>
    <row r="4" spans="2:33" s="2" customFormat="1" ht="37.5" customHeight="1">
      <c r="B4" s="11"/>
      <c r="C4" s="255" t="s">
        <v>6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13"/>
      <c r="AG4" s="2" t="s">
        <v>2</v>
      </c>
    </row>
    <row r="5" spans="2:18" s="2" customFormat="1" ht="7.5" customHeight="1">
      <c r="B5" s="11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3"/>
    </row>
    <row r="6" spans="2:18" s="2" customFormat="1" ht="15.75" customHeight="1">
      <c r="B6" s="11"/>
      <c r="C6" s="105"/>
      <c r="D6" s="106" t="s">
        <v>7</v>
      </c>
      <c r="E6" s="105"/>
      <c r="F6" s="256" t="s">
        <v>373</v>
      </c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105"/>
      <c r="R6" s="13"/>
    </row>
    <row r="7" spans="2:18" s="7" customFormat="1" ht="18.75" customHeight="1">
      <c r="B7" s="19"/>
      <c r="C7" s="107"/>
      <c r="D7" s="108" t="s">
        <v>68</v>
      </c>
      <c r="E7" s="107"/>
      <c r="F7" s="257" t="s">
        <v>373</v>
      </c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107"/>
      <c r="R7" s="21"/>
    </row>
    <row r="8" spans="2:18" s="7" customFormat="1" ht="7.5" customHeight="1">
      <c r="B8" s="19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21"/>
    </row>
    <row r="9" spans="2:18" s="7" customFormat="1" ht="15" customHeight="1">
      <c r="B9" s="19"/>
      <c r="C9" s="107"/>
      <c r="D9" s="106" t="s">
        <v>10</v>
      </c>
      <c r="E9" s="107"/>
      <c r="F9" s="109" t="s">
        <v>11</v>
      </c>
      <c r="G9" s="107"/>
      <c r="H9" s="107"/>
      <c r="I9" s="107"/>
      <c r="J9" s="107"/>
      <c r="K9" s="107"/>
      <c r="L9" s="107"/>
      <c r="M9" s="106" t="s">
        <v>12</v>
      </c>
      <c r="N9" s="107"/>
      <c r="O9" s="251">
        <f>'Rekapitulace stavby'!$AN$8</f>
        <v>42520</v>
      </c>
      <c r="P9" s="246"/>
      <c r="Q9" s="107"/>
      <c r="R9" s="21"/>
    </row>
    <row r="10" spans="2:18" s="7" customFormat="1" ht="7.5" customHeight="1">
      <c r="B10" s="19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21"/>
    </row>
    <row r="11" spans="2:18" s="7" customFormat="1" ht="15" customHeight="1">
      <c r="B11" s="19"/>
      <c r="C11" s="107"/>
      <c r="D11" s="106" t="s">
        <v>14</v>
      </c>
      <c r="E11" s="107"/>
      <c r="F11" s="107"/>
      <c r="G11" s="107"/>
      <c r="H11" s="107"/>
      <c r="I11" s="107"/>
      <c r="J11" s="107"/>
      <c r="K11" s="107"/>
      <c r="L11" s="107"/>
      <c r="M11" s="106" t="s">
        <v>15</v>
      </c>
      <c r="N11" s="107"/>
      <c r="O11" s="252"/>
      <c r="P11" s="246"/>
      <c r="Q11" s="107"/>
      <c r="R11" s="21"/>
    </row>
    <row r="12" spans="2:18" s="7" customFormat="1" ht="18.75" customHeight="1">
      <c r="B12" s="19"/>
      <c r="C12" s="107"/>
      <c r="D12" s="107"/>
      <c r="E12" s="109" t="s">
        <v>16</v>
      </c>
      <c r="F12" s="107"/>
      <c r="G12" s="107"/>
      <c r="H12" s="107"/>
      <c r="I12" s="107"/>
      <c r="J12" s="107"/>
      <c r="K12" s="107"/>
      <c r="L12" s="107"/>
      <c r="M12" s="106" t="s">
        <v>17</v>
      </c>
      <c r="N12" s="107"/>
      <c r="O12" s="252"/>
      <c r="P12" s="246"/>
      <c r="Q12" s="107"/>
      <c r="R12" s="21"/>
    </row>
    <row r="13" spans="2:18" s="7" customFormat="1" ht="7.5" customHeight="1">
      <c r="B13" s="19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21"/>
    </row>
    <row r="14" spans="2:18" s="7" customFormat="1" ht="15" customHeight="1">
      <c r="B14" s="19"/>
      <c r="C14" s="107"/>
      <c r="D14" s="106" t="s">
        <v>18</v>
      </c>
      <c r="E14" s="107"/>
      <c r="F14" s="107"/>
      <c r="G14" s="107"/>
      <c r="H14" s="107"/>
      <c r="I14" s="107"/>
      <c r="J14" s="107"/>
      <c r="K14" s="107"/>
      <c r="L14" s="107"/>
      <c r="M14" s="106" t="s">
        <v>15</v>
      </c>
      <c r="N14" s="107"/>
      <c r="O14" s="252"/>
      <c r="P14" s="246"/>
      <c r="Q14" s="107"/>
      <c r="R14" s="21"/>
    </row>
    <row r="15" spans="2:18" s="7" customFormat="1" ht="18.75" customHeight="1">
      <c r="B15" s="19"/>
      <c r="C15" s="107"/>
      <c r="D15" s="107"/>
      <c r="E15" s="109" t="s">
        <v>19</v>
      </c>
      <c r="F15" s="107"/>
      <c r="G15" s="107"/>
      <c r="H15" s="107"/>
      <c r="I15" s="107"/>
      <c r="J15" s="107"/>
      <c r="K15" s="107"/>
      <c r="L15" s="107"/>
      <c r="M15" s="106" t="s">
        <v>17</v>
      </c>
      <c r="N15" s="107"/>
      <c r="O15" s="252"/>
      <c r="P15" s="246"/>
      <c r="Q15" s="107"/>
      <c r="R15" s="21"/>
    </row>
    <row r="16" spans="2:18" s="7" customFormat="1" ht="7.5" customHeight="1">
      <c r="B16" s="19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21"/>
    </row>
    <row r="17" spans="2:18" s="7" customFormat="1" ht="15" customHeight="1">
      <c r="B17" s="19"/>
      <c r="C17" s="107"/>
      <c r="D17" s="106" t="s">
        <v>20</v>
      </c>
      <c r="E17" s="107"/>
      <c r="F17" s="107"/>
      <c r="G17" s="107"/>
      <c r="H17" s="107"/>
      <c r="I17" s="107"/>
      <c r="J17" s="107"/>
      <c r="K17" s="107"/>
      <c r="L17" s="107"/>
      <c r="M17" s="106" t="s">
        <v>15</v>
      </c>
      <c r="N17" s="107"/>
      <c r="O17" s="252"/>
      <c r="P17" s="246"/>
      <c r="Q17" s="107"/>
      <c r="R17" s="21"/>
    </row>
    <row r="18" spans="2:18" s="7" customFormat="1" ht="18.75" customHeight="1">
      <c r="B18" s="19"/>
      <c r="C18" s="107"/>
      <c r="D18" s="107"/>
      <c r="E18" s="109" t="s">
        <v>21</v>
      </c>
      <c r="F18" s="107"/>
      <c r="G18" s="107"/>
      <c r="H18" s="107"/>
      <c r="I18" s="107"/>
      <c r="J18" s="107"/>
      <c r="K18" s="107"/>
      <c r="L18" s="107"/>
      <c r="M18" s="106" t="s">
        <v>17</v>
      </c>
      <c r="N18" s="107"/>
      <c r="O18" s="252"/>
      <c r="P18" s="246"/>
      <c r="Q18" s="107"/>
      <c r="R18" s="21"/>
    </row>
    <row r="19" spans="2:18" s="7" customFormat="1" ht="7.5" customHeight="1">
      <c r="B19" s="19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21"/>
    </row>
    <row r="20" spans="2:18" s="7" customFormat="1" ht="15" customHeight="1">
      <c r="B20" s="19"/>
      <c r="C20" s="107"/>
      <c r="D20" s="106" t="s">
        <v>22</v>
      </c>
      <c r="E20" s="107"/>
      <c r="F20" s="107"/>
      <c r="G20" s="107"/>
      <c r="H20" s="107"/>
      <c r="I20" s="107"/>
      <c r="J20" s="107"/>
      <c r="K20" s="107"/>
      <c r="L20" s="107"/>
      <c r="M20" s="106" t="s">
        <v>15</v>
      </c>
      <c r="N20" s="107"/>
      <c r="O20" s="252">
        <f>IF('Rekapitulace stavby'!$AN$19="","",'Rekapitulace stavby'!$AN$19)</f>
      </c>
      <c r="P20" s="246"/>
      <c r="Q20" s="107"/>
      <c r="R20" s="21"/>
    </row>
    <row r="21" spans="2:18" s="7" customFormat="1" ht="18.75" customHeight="1">
      <c r="B21" s="19"/>
      <c r="C21" s="107"/>
      <c r="D21" s="107"/>
      <c r="E21" s="109" t="str">
        <f>IF('Rekapitulace stavby'!$E$20="","",'Rekapitulace stavby'!$E$20)</f>
        <v> </v>
      </c>
      <c r="F21" s="107"/>
      <c r="G21" s="107"/>
      <c r="H21" s="107"/>
      <c r="I21" s="107"/>
      <c r="J21" s="107"/>
      <c r="K21" s="107"/>
      <c r="L21" s="107"/>
      <c r="M21" s="106" t="s">
        <v>17</v>
      </c>
      <c r="N21" s="107"/>
      <c r="O21" s="252">
        <f>IF('Rekapitulace stavby'!$AN$20="","",'Rekapitulace stavby'!$AN$20)</f>
      </c>
      <c r="P21" s="246"/>
      <c r="Q21" s="107"/>
      <c r="R21" s="21"/>
    </row>
    <row r="22" spans="2:18" s="7" customFormat="1" ht="7.5" customHeight="1">
      <c r="B22" s="19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21"/>
    </row>
    <row r="23" spans="2:18" s="7" customFormat="1" ht="7.5" customHeight="1">
      <c r="B23" s="19"/>
      <c r="C23" s="10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107"/>
      <c r="R23" s="21"/>
    </row>
    <row r="24" spans="2:18" s="7" customFormat="1" ht="15" customHeight="1">
      <c r="B24" s="19"/>
      <c r="C24" s="107"/>
      <c r="D24" s="142" t="s">
        <v>70</v>
      </c>
      <c r="E24" s="107"/>
      <c r="F24" s="107"/>
      <c r="G24" s="107"/>
      <c r="H24" s="107"/>
      <c r="I24" s="107"/>
      <c r="J24" s="107"/>
      <c r="K24" s="107"/>
      <c r="L24" s="107"/>
      <c r="M24" s="258">
        <f>$N$91</f>
        <v>0</v>
      </c>
      <c r="N24" s="246"/>
      <c r="O24" s="246"/>
      <c r="P24" s="246"/>
      <c r="Q24" s="107"/>
      <c r="R24" s="21"/>
    </row>
    <row r="25" spans="2:18" s="7" customFormat="1" ht="15" customHeight="1">
      <c r="B25" s="19"/>
      <c r="C25" s="107"/>
      <c r="D25" s="143" t="s">
        <v>71</v>
      </c>
      <c r="E25" s="107"/>
      <c r="F25" s="107"/>
      <c r="G25" s="107"/>
      <c r="H25" s="107"/>
      <c r="I25" s="107"/>
      <c r="J25" s="107"/>
      <c r="K25" s="107"/>
      <c r="L25" s="107"/>
      <c r="M25" s="258">
        <f>$N$102</f>
        <v>0</v>
      </c>
      <c r="N25" s="246"/>
      <c r="O25" s="246"/>
      <c r="P25" s="246"/>
      <c r="Q25" s="107"/>
      <c r="R25" s="21"/>
    </row>
    <row r="26" spans="2:18" s="7" customFormat="1" ht="7.5" customHeight="1">
      <c r="B26" s="19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21"/>
    </row>
    <row r="27" spans="2:18" s="7" customFormat="1" ht="26.25" customHeight="1">
      <c r="B27" s="19"/>
      <c r="C27" s="107"/>
      <c r="D27" s="144" t="s">
        <v>26</v>
      </c>
      <c r="E27" s="107"/>
      <c r="F27" s="107"/>
      <c r="G27" s="107"/>
      <c r="H27" s="107"/>
      <c r="I27" s="107"/>
      <c r="J27" s="107"/>
      <c r="K27" s="107"/>
      <c r="L27" s="107"/>
      <c r="M27" s="259">
        <f>ROUNDUP($M$24+$M$25,2)</f>
        <v>0</v>
      </c>
      <c r="N27" s="246"/>
      <c r="O27" s="246"/>
      <c r="P27" s="246"/>
      <c r="Q27" s="107"/>
      <c r="R27" s="21"/>
    </row>
    <row r="28" spans="2:18" s="7" customFormat="1" ht="7.5" customHeight="1">
      <c r="B28" s="19"/>
      <c r="C28" s="107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07"/>
      <c r="R28" s="21"/>
    </row>
    <row r="29" spans="2:18" s="7" customFormat="1" ht="15" customHeight="1">
      <c r="B29" s="19"/>
      <c r="C29" s="107"/>
      <c r="D29" s="145" t="s">
        <v>27</v>
      </c>
      <c r="E29" s="145" t="s">
        <v>28</v>
      </c>
      <c r="F29" s="146">
        <v>0.21</v>
      </c>
      <c r="G29" s="147" t="s">
        <v>29</v>
      </c>
      <c r="H29" s="254">
        <f>M24</f>
        <v>0</v>
      </c>
      <c r="I29" s="246"/>
      <c r="J29" s="246"/>
      <c r="K29" s="107"/>
      <c r="L29" s="107"/>
      <c r="M29" s="254">
        <f>(M24*1.21)-M24</f>
        <v>0</v>
      </c>
      <c r="N29" s="246"/>
      <c r="O29" s="246"/>
      <c r="P29" s="246"/>
      <c r="Q29" s="107"/>
      <c r="R29" s="21"/>
    </row>
    <row r="30" spans="2:18" s="7" customFormat="1" ht="15" customHeight="1">
      <c r="B30" s="19"/>
      <c r="C30" s="107"/>
      <c r="D30" s="107"/>
      <c r="E30" s="145" t="s">
        <v>30</v>
      </c>
      <c r="F30" s="146">
        <v>0.15</v>
      </c>
      <c r="G30" s="147" t="s">
        <v>29</v>
      </c>
      <c r="H30" s="254">
        <v>0</v>
      </c>
      <c r="I30" s="246"/>
      <c r="J30" s="246"/>
      <c r="K30" s="107"/>
      <c r="L30" s="107"/>
      <c r="M30" s="254">
        <v>0</v>
      </c>
      <c r="N30" s="246"/>
      <c r="O30" s="246"/>
      <c r="P30" s="246"/>
      <c r="Q30" s="107"/>
      <c r="R30" s="21"/>
    </row>
    <row r="31" spans="2:18" s="7" customFormat="1" ht="15" customHeight="1" hidden="1">
      <c r="B31" s="19"/>
      <c r="C31" s="107"/>
      <c r="D31" s="107"/>
      <c r="E31" s="145" t="s">
        <v>31</v>
      </c>
      <c r="F31" s="146">
        <v>0.21</v>
      </c>
      <c r="G31" s="147" t="s">
        <v>29</v>
      </c>
      <c r="H31" s="254" t="e">
        <f>ROUNDUP((SUM($AT$102:$AT$103)+SUM($AT$121:$AT$167)),2)</f>
        <v>#REF!</v>
      </c>
      <c r="I31" s="246"/>
      <c r="J31" s="246"/>
      <c r="K31" s="107"/>
      <c r="L31" s="107"/>
      <c r="M31" s="254">
        <v>0</v>
      </c>
      <c r="N31" s="246"/>
      <c r="O31" s="246"/>
      <c r="P31" s="246"/>
      <c r="Q31" s="107"/>
      <c r="R31" s="21"/>
    </row>
    <row r="32" spans="2:18" s="7" customFormat="1" ht="15" customHeight="1" hidden="1">
      <c r="B32" s="19"/>
      <c r="C32" s="107"/>
      <c r="D32" s="107"/>
      <c r="E32" s="145" t="s">
        <v>32</v>
      </c>
      <c r="F32" s="146">
        <v>0.15</v>
      </c>
      <c r="G32" s="147" t="s">
        <v>29</v>
      </c>
      <c r="H32" s="254" t="e">
        <f>ROUNDUP((SUM($AU$102:$AU$103)+SUM($AU$121:$AU$167)),2)</f>
        <v>#REF!</v>
      </c>
      <c r="I32" s="246"/>
      <c r="J32" s="246"/>
      <c r="K32" s="107"/>
      <c r="L32" s="107"/>
      <c r="M32" s="254">
        <v>0</v>
      </c>
      <c r="N32" s="246"/>
      <c r="O32" s="246"/>
      <c r="P32" s="246"/>
      <c r="Q32" s="107"/>
      <c r="R32" s="21"/>
    </row>
    <row r="33" spans="2:18" s="7" customFormat="1" ht="15" customHeight="1" hidden="1">
      <c r="B33" s="19"/>
      <c r="C33" s="107"/>
      <c r="D33" s="107"/>
      <c r="E33" s="145" t="s">
        <v>33</v>
      </c>
      <c r="F33" s="146">
        <v>0</v>
      </c>
      <c r="G33" s="147" t="s">
        <v>29</v>
      </c>
      <c r="H33" s="254" t="e">
        <f>ROUNDUP((SUM($AV$102:$AV$103)+SUM($AV$121:$AV$167)),2)</f>
        <v>#REF!</v>
      </c>
      <c r="I33" s="246"/>
      <c r="J33" s="246"/>
      <c r="K33" s="107"/>
      <c r="L33" s="107"/>
      <c r="M33" s="254">
        <v>0</v>
      </c>
      <c r="N33" s="246"/>
      <c r="O33" s="246"/>
      <c r="P33" s="246"/>
      <c r="Q33" s="107"/>
      <c r="R33" s="21"/>
    </row>
    <row r="34" spans="2:18" s="7" customFormat="1" ht="7.5" customHeight="1">
      <c r="B34" s="19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21"/>
    </row>
    <row r="35" spans="2:18" s="7" customFormat="1" ht="26.25" customHeight="1">
      <c r="B35" s="19"/>
      <c r="C35" s="110"/>
      <c r="D35" s="30" t="s">
        <v>34</v>
      </c>
      <c r="E35" s="31"/>
      <c r="F35" s="31"/>
      <c r="G35" s="63" t="s">
        <v>35</v>
      </c>
      <c r="H35" s="32" t="s">
        <v>36</v>
      </c>
      <c r="I35" s="31"/>
      <c r="J35" s="31"/>
      <c r="K35" s="31"/>
      <c r="L35" s="178">
        <f>ROUNDUP(SUM($M$27:$M$33),2)</f>
        <v>0</v>
      </c>
      <c r="M35" s="171"/>
      <c r="N35" s="171"/>
      <c r="O35" s="171"/>
      <c r="P35" s="173"/>
      <c r="Q35" s="110"/>
      <c r="R35" s="21"/>
    </row>
    <row r="36" spans="2:18" s="7" customFormat="1" ht="15" customHeight="1">
      <c r="B36" s="19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21"/>
    </row>
    <row r="37" spans="2:18" s="7" customFormat="1" ht="15" customHeight="1">
      <c r="B37" s="19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21"/>
    </row>
    <row r="38" spans="2:18" s="2" customFormat="1" ht="14.25" customHeight="1">
      <c r="B38" s="11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3"/>
    </row>
    <row r="39" spans="2:18" s="2" customFormat="1" ht="14.25" customHeight="1">
      <c r="B39" s="11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3"/>
    </row>
    <row r="40" spans="2:18" s="2" customFormat="1" ht="14.25" customHeight="1">
      <c r="B40" s="11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3"/>
    </row>
    <row r="41" spans="2:18" s="2" customFormat="1" ht="14.25" customHeight="1">
      <c r="B41" s="11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3"/>
    </row>
    <row r="42" spans="2:18" s="2" customFormat="1" ht="14.25" customHeight="1">
      <c r="B42" s="11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3"/>
    </row>
    <row r="43" spans="2:18" s="2" customFormat="1" ht="14.25" customHeight="1">
      <c r="B43" s="11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3"/>
    </row>
    <row r="44" spans="2:18" s="2" customFormat="1" ht="14.25" customHeight="1">
      <c r="B44" s="11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3"/>
    </row>
    <row r="45" spans="2:18" s="2" customFormat="1" ht="14.25" customHeight="1">
      <c r="B45" s="11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3"/>
    </row>
    <row r="46" spans="2:18" s="2" customFormat="1" ht="14.25" customHeight="1">
      <c r="B46" s="11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3"/>
    </row>
    <row r="47" spans="2:18" s="2" customFormat="1" ht="14.25" customHeight="1">
      <c r="B47" s="11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3"/>
    </row>
    <row r="48" spans="2:18" s="2" customFormat="1" ht="14.25" customHeight="1">
      <c r="B48" s="11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3"/>
    </row>
    <row r="49" spans="2:18" s="2" customFormat="1" ht="14.25" customHeight="1">
      <c r="B49" s="11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3"/>
    </row>
    <row r="50" spans="2:18" s="7" customFormat="1" ht="15.75" customHeight="1">
      <c r="B50" s="19"/>
      <c r="C50" s="107"/>
      <c r="D50" s="33" t="s">
        <v>37</v>
      </c>
      <c r="E50" s="34"/>
      <c r="F50" s="34"/>
      <c r="G50" s="34"/>
      <c r="H50" s="35"/>
      <c r="I50" s="107"/>
      <c r="J50" s="33" t="s">
        <v>38</v>
      </c>
      <c r="K50" s="34"/>
      <c r="L50" s="34"/>
      <c r="M50" s="34"/>
      <c r="N50" s="34"/>
      <c r="O50" s="34"/>
      <c r="P50" s="35"/>
      <c r="Q50" s="107"/>
      <c r="R50" s="21"/>
    </row>
    <row r="51" spans="2:18" s="2" customFormat="1" ht="14.25" customHeight="1">
      <c r="B51" s="11"/>
      <c r="C51" s="105"/>
      <c r="D51" s="36"/>
      <c r="E51" s="105"/>
      <c r="F51" s="105"/>
      <c r="G51" s="105"/>
      <c r="H51" s="37"/>
      <c r="I51" s="105"/>
      <c r="J51" s="36"/>
      <c r="K51" s="105"/>
      <c r="L51" s="105"/>
      <c r="M51" s="105"/>
      <c r="N51" s="105"/>
      <c r="O51" s="105"/>
      <c r="P51" s="37"/>
      <c r="Q51" s="105"/>
      <c r="R51" s="13"/>
    </row>
    <row r="52" spans="2:18" s="2" customFormat="1" ht="14.25" customHeight="1">
      <c r="B52" s="11"/>
      <c r="C52" s="105"/>
      <c r="D52" s="36"/>
      <c r="E52" s="105"/>
      <c r="F52" s="105"/>
      <c r="G52" s="105"/>
      <c r="H52" s="37"/>
      <c r="I52" s="105"/>
      <c r="J52" s="36"/>
      <c r="K52" s="105"/>
      <c r="L52" s="105"/>
      <c r="M52" s="105"/>
      <c r="N52" s="105"/>
      <c r="O52" s="105"/>
      <c r="P52" s="37"/>
      <c r="Q52" s="105"/>
      <c r="R52" s="13"/>
    </row>
    <row r="53" spans="2:18" s="2" customFormat="1" ht="14.25" customHeight="1">
      <c r="B53" s="11"/>
      <c r="C53" s="105"/>
      <c r="D53" s="36"/>
      <c r="E53" s="105"/>
      <c r="F53" s="105"/>
      <c r="G53" s="105"/>
      <c r="H53" s="37"/>
      <c r="I53" s="105"/>
      <c r="J53" s="36"/>
      <c r="K53" s="105"/>
      <c r="L53" s="105"/>
      <c r="M53" s="105"/>
      <c r="N53" s="105"/>
      <c r="O53" s="105"/>
      <c r="P53" s="37"/>
      <c r="Q53" s="105"/>
      <c r="R53" s="13"/>
    </row>
    <row r="54" spans="2:18" s="2" customFormat="1" ht="14.25" customHeight="1">
      <c r="B54" s="11"/>
      <c r="C54" s="105"/>
      <c r="D54" s="36"/>
      <c r="E54" s="105"/>
      <c r="F54" s="105"/>
      <c r="G54" s="105"/>
      <c r="H54" s="37"/>
      <c r="I54" s="105"/>
      <c r="J54" s="36"/>
      <c r="K54" s="105"/>
      <c r="L54" s="105"/>
      <c r="M54" s="105"/>
      <c r="N54" s="105"/>
      <c r="O54" s="105"/>
      <c r="P54" s="37"/>
      <c r="Q54" s="105"/>
      <c r="R54" s="13"/>
    </row>
    <row r="55" spans="2:18" s="2" customFormat="1" ht="14.25" customHeight="1">
      <c r="B55" s="11"/>
      <c r="C55" s="105"/>
      <c r="D55" s="36"/>
      <c r="E55" s="105"/>
      <c r="F55" s="105"/>
      <c r="G55" s="105"/>
      <c r="H55" s="37"/>
      <c r="I55" s="105"/>
      <c r="J55" s="36"/>
      <c r="K55" s="105"/>
      <c r="L55" s="105"/>
      <c r="M55" s="105"/>
      <c r="N55" s="105"/>
      <c r="O55" s="105"/>
      <c r="P55" s="37"/>
      <c r="Q55" s="105"/>
      <c r="R55" s="13"/>
    </row>
    <row r="56" spans="2:18" s="2" customFormat="1" ht="14.25" customHeight="1">
      <c r="B56" s="11"/>
      <c r="C56" s="105"/>
      <c r="D56" s="36"/>
      <c r="E56" s="105"/>
      <c r="F56" s="105"/>
      <c r="G56" s="105"/>
      <c r="H56" s="37"/>
      <c r="I56" s="105"/>
      <c r="J56" s="36"/>
      <c r="K56" s="105"/>
      <c r="L56" s="105"/>
      <c r="M56" s="105"/>
      <c r="N56" s="105"/>
      <c r="O56" s="105"/>
      <c r="P56" s="37"/>
      <c r="Q56" s="105"/>
      <c r="R56" s="13"/>
    </row>
    <row r="57" spans="2:18" s="2" customFormat="1" ht="14.25" customHeight="1">
      <c r="B57" s="11"/>
      <c r="C57" s="105"/>
      <c r="D57" s="36"/>
      <c r="E57" s="105"/>
      <c r="F57" s="105"/>
      <c r="G57" s="105"/>
      <c r="H57" s="37"/>
      <c r="I57" s="105"/>
      <c r="J57" s="36"/>
      <c r="K57" s="105"/>
      <c r="L57" s="105"/>
      <c r="M57" s="105"/>
      <c r="N57" s="105"/>
      <c r="O57" s="105"/>
      <c r="P57" s="37"/>
      <c r="Q57" s="105"/>
      <c r="R57" s="13"/>
    </row>
    <row r="58" spans="2:18" s="2" customFormat="1" ht="14.25" customHeight="1">
      <c r="B58" s="11"/>
      <c r="C58" s="105"/>
      <c r="D58" s="36"/>
      <c r="E58" s="105"/>
      <c r="F58" s="105"/>
      <c r="G58" s="105"/>
      <c r="H58" s="37"/>
      <c r="I58" s="105"/>
      <c r="J58" s="36"/>
      <c r="K58" s="105"/>
      <c r="L58" s="105"/>
      <c r="M58" s="105"/>
      <c r="N58" s="105"/>
      <c r="O58" s="105"/>
      <c r="P58" s="37"/>
      <c r="Q58" s="105"/>
      <c r="R58" s="13"/>
    </row>
    <row r="59" spans="2:18" s="7" customFormat="1" ht="15.75" customHeight="1">
      <c r="B59" s="19"/>
      <c r="C59" s="107"/>
      <c r="D59" s="38" t="s">
        <v>39</v>
      </c>
      <c r="E59" s="39"/>
      <c r="F59" s="39"/>
      <c r="G59" s="40" t="s">
        <v>40</v>
      </c>
      <c r="H59" s="41"/>
      <c r="I59" s="107"/>
      <c r="J59" s="38" t="s">
        <v>39</v>
      </c>
      <c r="K59" s="39"/>
      <c r="L59" s="39"/>
      <c r="M59" s="39"/>
      <c r="N59" s="40" t="s">
        <v>40</v>
      </c>
      <c r="O59" s="39"/>
      <c r="P59" s="41"/>
      <c r="Q59" s="107"/>
      <c r="R59" s="21"/>
    </row>
    <row r="60" spans="2:18" s="2" customFormat="1" ht="14.25" customHeight="1">
      <c r="B60" s="11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3"/>
    </row>
    <row r="61" spans="2:18" s="7" customFormat="1" ht="15.75" customHeight="1">
      <c r="B61" s="19"/>
      <c r="C61" s="107"/>
      <c r="D61" s="33" t="s">
        <v>41</v>
      </c>
      <c r="E61" s="34"/>
      <c r="F61" s="34"/>
      <c r="G61" s="34"/>
      <c r="H61" s="35"/>
      <c r="I61" s="107"/>
      <c r="J61" s="33" t="s">
        <v>42</v>
      </c>
      <c r="K61" s="34"/>
      <c r="L61" s="34"/>
      <c r="M61" s="34"/>
      <c r="N61" s="34"/>
      <c r="O61" s="34"/>
      <c r="P61" s="35"/>
      <c r="Q61" s="107"/>
      <c r="R61" s="21"/>
    </row>
    <row r="62" spans="2:18" s="2" customFormat="1" ht="14.25" customHeight="1">
      <c r="B62" s="11"/>
      <c r="C62" s="105"/>
      <c r="D62" s="36"/>
      <c r="E62" s="105"/>
      <c r="F62" s="105"/>
      <c r="G62" s="105"/>
      <c r="H62" s="37"/>
      <c r="I62" s="105"/>
      <c r="J62" s="36"/>
      <c r="K62" s="105"/>
      <c r="L62" s="105"/>
      <c r="M62" s="105"/>
      <c r="N62" s="105"/>
      <c r="O62" s="105"/>
      <c r="P62" s="37"/>
      <c r="Q62" s="105"/>
      <c r="R62" s="13"/>
    </row>
    <row r="63" spans="2:18" s="2" customFormat="1" ht="14.25" customHeight="1">
      <c r="B63" s="11"/>
      <c r="C63" s="105"/>
      <c r="D63" s="36"/>
      <c r="E63" s="105"/>
      <c r="F63" s="105"/>
      <c r="G63" s="105"/>
      <c r="H63" s="37"/>
      <c r="I63" s="105"/>
      <c r="J63" s="36"/>
      <c r="K63" s="105"/>
      <c r="L63" s="105"/>
      <c r="M63" s="105"/>
      <c r="N63" s="105"/>
      <c r="O63" s="105"/>
      <c r="P63" s="37"/>
      <c r="Q63" s="105"/>
      <c r="R63" s="13"/>
    </row>
    <row r="64" spans="2:18" s="2" customFormat="1" ht="14.25" customHeight="1">
      <c r="B64" s="11"/>
      <c r="C64" s="105"/>
      <c r="D64" s="36"/>
      <c r="E64" s="105"/>
      <c r="F64" s="105"/>
      <c r="G64" s="105"/>
      <c r="H64" s="37"/>
      <c r="I64" s="105"/>
      <c r="J64" s="36"/>
      <c r="K64" s="105"/>
      <c r="L64" s="105"/>
      <c r="M64" s="105"/>
      <c r="N64" s="105"/>
      <c r="O64" s="105"/>
      <c r="P64" s="37"/>
      <c r="Q64" s="105"/>
      <c r="R64" s="13"/>
    </row>
    <row r="65" spans="2:18" s="2" customFormat="1" ht="14.25" customHeight="1">
      <c r="B65" s="11"/>
      <c r="C65" s="105"/>
      <c r="D65" s="36"/>
      <c r="E65" s="105"/>
      <c r="F65" s="105"/>
      <c r="G65" s="105"/>
      <c r="H65" s="37"/>
      <c r="I65" s="105"/>
      <c r="J65" s="36"/>
      <c r="K65" s="105"/>
      <c r="L65" s="105"/>
      <c r="M65" s="105"/>
      <c r="N65" s="105"/>
      <c r="O65" s="105"/>
      <c r="P65" s="37"/>
      <c r="Q65" s="105"/>
      <c r="R65" s="13"/>
    </row>
    <row r="66" spans="2:18" s="2" customFormat="1" ht="14.25" customHeight="1">
      <c r="B66" s="11"/>
      <c r="C66" s="105"/>
      <c r="D66" s="36"/>
      <c r="E66" s="105"/>
      <c r="F66" s="105"/>
      <c r="G66" s="105"/>
      <c r="H66" s="37"/>
      <c r="I66" s="105"/>
      <c r="J66" s="36"/>
      <c r="K66" s="105"/>
      <c r="L66" s="105"/>
      <c r="M66" s="105"/>
      <c r="N66" s="105"/>
      <c r="O66" s="105"/>
      <c r="P66" s="37"/>
      <c r="Q66" s="105"/>
      <c r="R66" s="13"/>
    </row>
    <row r="67" spans="2:18" s="2" customFormat="1" ht="14.25" customHeight="1">
      <c r="B67" s="11"/>
      <c r="C67" s="105"/>
      <c r="D67" s="36"/>
      <c r="E67" s="105"/>
      <c r="F67" s="105"/>
      <c r="G67" s="105"/>
      <c r="H67" s="37"/>
      <c r="I67" s="105"/>
      <c r="J67" s="36"/>
      <c r="K67" s="105"/>
      <c r="L67" s="105"/>
      <c r="M67" s="105"/>
      <c r="N67" s="105"/>
      <c r="O67" s="105"/>
      <c r="P67" s="37"/>
      <c r="Q67" s="105"/>
      <c r="R67" s="13"/>
    </row>
    <row r="68" spans="2:18" s="2" customFormat="1" ht="14.25" customHeight="1">
      <c r="B68" s="11"/>
      <c r="C68" s="105"/>
      <c r="D68" s="36"/>
      <c r="E68" s="105"/>
      <c r="F68" s="105"/>
      <c r="G68" s="105"/>
      <c r="H68" s="37"/>
      <c r="I68" s="105"/>
      <c r="J68" s="36"/>
      <c r="K68" s="105"/>
      <c r="L68" s="105"/>
      <c r="M68" s="105"/>
      <c r="N68" s="105"/>
      <c r="O68" s="105"/>
      <c r="P68" s="37"/>
      <c r="Q68" s="105"/>
      <c r="R68" s="13"/>
    </row>
    <row r="69" spans="2:18" s="2" customFormat="1" ht="14.25" customHeight="1">
      <c r="B69" s="11"/>
      <c r="C69" s="105"/>
      <c r="D69" s="36"/>
      <c r="E69" s="105"/>
      <c r="F69" s="105"/>
      <c r="G69" s="105"/>
      <c r="H69" s="37"/>
      <c r="I69" s="105"/>
      <c r="J69" s="36"/>
      <c r="K69" s="105"/>
      <c r="L69" s="105"/>
      <c r="M69" s="105"/>
      <c r="N69" s="105"/>
      <c r="O69" s="105"/>
      <c r="P69" s="37"/>
      <c r="Q69" s="105"/>
      <c r="R69" s="13"/>
    </row>
    <row r="70" spans="2:18" s="7" customFormat="1" ht="15.75" customHeight="1">
      <c r="B70" s="19"/>
      <c r="C70" s="107"/>
      <c r="D70" s="38" t="s">
        <v>39</v>
      </c>
      <c r="E70" s="39"/>
      <c r="F70" s="39"/>
      <c r="G70" s="40" t="s">
        <v>40</v>
      </c>
      <c r="H70" s="41"/>
      <c r="I70" s="107"/>
      <c r="J70" s="38" t="s">
        <v>39</v>
      </c>
      <c r="K70" s="39"/>
      <c r="L70" s="39"/>
      <c r="M70" s="39"/>
      <c r="N70" s="40" t="s">
        <v>40</v>
      </c>
      <c r="O70" s="39"/>
      <c r="P70" s="41"/>
      <c r="Q70" s="107"/>
      <c r="R70" s="21"/>
    </row>
    <row r="71" spans="2:18" s="7" customFormat="1" ht="1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4"/>
    </row>
    <row r="72" spans="2:18" s="7" customFormat="1" ht="15" customHeight="1"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 s="7" customFormat="1" ht="15" customHeight="1"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 s="7" customFormat="1" ht="15" customHeight="1"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8" spans="2:18" s="7" customFormat="1" ht="7.5" customHeight="1">
      <c r="B78" s="64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6"/>
    </row>
    <row r="79" spans="2:18" s="7" customFormat="1" ht="37.5" customHeight="1">
      <c r="B79" s="19"/>
      <c r="C79" s="255" t="s">
        <v>72</v>
      </c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1"/>
    </row>
    <row r="80" spans="2:18" s="7" customFormat="1" ht="7.5" customHeight="1">
      <c r="B80" s="19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21"/>
    </row>
    <row r="81" spans="2:18" s="7" customFormat="1" ht="15" customHeight="1">
      <c r="B81" s="19"/>
      <c r="C81" s="106" t="s">
        <v>7</v>
      </c>
      <c r="D81" s="107"/>
      <c r="E81" s="107"/>
      <c r="F81" s="256" t="str">
        <f>$F$6</f>
        <v>stavba 9400 - sanace plata VCM</v>
      </c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107"/>
      <c r="R81" s="21"/>
    </row>
    <row r="82" spans="2:18" s="7" customFormat="1" ht="15" customHeight="1">
      <c r="B82" s="19"/>
      <c r="C82" s="108" t="s">
        <v>68</v>
      </c>
      <c r="D82" s="107"/>
      <c r="E82" s="107"/>
      <c r="F82" s="257" t="str">
        <f>$F$7</f>
        <v>stavba 9400 - sanace plata VCM</v>
      </c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107"/>
      <c r="R82" s="21"/>
    </row>
    <row r="83" spans="2:18" s="7" customFormat="1" ht="7.5" customHeight="1">
      <c r="B83" s="19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21"/>
    </row>
    <row r="84" spans="2:18" s="7" customFormat="1" ht="18.75" customHeight="1">
      <c r="B84" s="19"/>
      <c r="C84" s="106" t="s">
        <v>10</v>
      </c>
      <c r="D84" s="107"/>
      <c r="E84" s="107"/>
      <c r="F84" s="109" t="str">
        <f>$F$9</f>
        <v>Neratovice</v>
      </c>
      <c r="G84" s="107"/>
      <c r="H84" s="107"/>
      <c r="I84" s="107"/>
      <c r="J84" s="107"/>
      <c r="K84" s="106" t="s">
        <v>12</v>
      </c>
      <c r="L84" s="107"/>
      <c r="M84" s="251">
        <f>IF($O$9="","",$O$9)</f>
        <v>42520</v>
      </c>
      <c r="N84" s="246"/>
      <c r="O84" s="246"/>
      <c r="P84" s="246"/>
      <c r="Q84" s="107"/>
      <c r="R84" s="21"/>
    </row>
    <row r="85" spans="2:18" s="7" customFormat="1" ht="7.5" customHeight="1">
      <c r="B85" s="19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21"/>
    </row>
    <row r="86" spans="2:18" s="7" customFormat="1" ht="15.75" customHeight="1">
      <c r="B86" s="19"/>
      <c r="C86" s="106" t="s">
        <v>14</v>
      </c>
      <c r="D86" s="107"/>
      <c r="E86" s="107"/>
      <c r="F86" s="109" t="str">
        <f>$E$12</f>
        <v>MF ČR Letenská 15, 118 10  Praha 1</v>
      </c>
      <c r="G86" s="107"/>
      <c r="H86" s="107"/>
      <c r="I86" s="107"/>
      <c r="J86" s="107"/>
      <c r="K86" s="106" t="s">
        <v>20</v>
      </c>
      <c r="L86" s="107"/>
      <c r="M86" s="252" t="str">
        <f>$E$18</f>
        <v>CZ BIJO a.s., Praha </v>
      </c>
      <c r="N86" s="246"/>
      <c r="O86" s="246"/>
      <c r="P86" s="246"/>
      <c r="Q86" s="246"/>
      <c r="R86" s="21"/>
    </row>
    <row r="87" spans="2:18" s="7" customFormat="1" ht="15" customHeight="1">
      <c r="B87" s="19"/>
      <c r="C87" s="106" t="s">
        <v>18</v>
      </c>
      <c r="D87" s="107"/>
      <c r="E87" s="107"/>
      <c r="F87" s="109" t="str">
        <f>IF($E$15="","",$E$15)</f>
        <v>výběr</v>
      </c>
      <c r="G87" s="107"/>
      <c r="H87" s="107"/>
      <c r="I87" s="107"/>
      <c r="J87" s="107"/>
      <c r="K87" s="106" t="s">
        <v>22</v>
      </c>
      <c r="L87" s="107"/>
      <c r="M87" s="252" t="str">
        <f>$E$21</f>
        <v> </v>
      </c>
      <c r="N87" s="246"/>
      <c r="O87" s="246"/>
      <c r="P87" s="246"/>
      <c r="Q87" s="246"/>
      <c r="R87" s="21"/>
    </row>
    <row r="88" spans="2:18" s="7" customFormat="1" ht="11.25" customHeight="1">
      <c r="B88" s="19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21"/>
    </row>
    <row r="89" spans="2:18" s="7" customFormat="1" ht="30" customHeight="1">
      <c r="B89" s="19"/>
      <c r="C89" s="253" t="s">
        <v>73</v>
      </c>
      <c r="D89" s="248"/>
      <c r="E89" s="248"/>
      <c r="F89" s="248"/>
      <c r="G89" s="248"/>
      <c r="H89" s="110"/>
      <c r="I89" s="110"/>
      <c r="J89" s="110"/>
      <c r="K89" s="110"/>
      <c r="L89" s="110"/>
      <c r="M89" s="110"/>
      <c r="N89" s="253" t="s">
        <v>74</v>
      </c>
      <c r="O89" s="246"/>
      <c r="P89" s="246"/>
      <c r="Q89" s="246"/>
      <c r="R89" s="21"/>
    </row>
    <row r="90" spans="2:18" s="7" customFormat="1" ht="11.25" customHeight="1">
      <c r="B90" s="19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21"/>
    </row>
    <row r="91" spans="2:34" s="7" customFormat="1" ht="30" customHeight="1">
      <c r="B91" s="19"/>
      <c r="C91" s="130" t="s">
        <v>374</v>
      </c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245">
        <f>ROUNDUP($N$121,2)</f>
        <v>0</v>
      </c>
      <c r="O91" s="246"/>
      <c r="P91" s="246"/>
      <c r="Q91" s="246"/>
      <c r="R91" s="21"/>
      <c r="AH91" s="7" t="s">
        <v>76</v>
      </c>
    </row>
    <row r="92" spans="2:18" s="54" customFormat="1" ht="25.5" customHeight="1">
      <c r="B92" s="67"/>
      <c r="C92" s="131"/>
      <c r="D92" s="131" t="s">
        <v>375</v>
      </c>
      <c r="E92" s="131"/>
      <c r="F92" s="131"/>
      <c r="G92" s="131"/>
      <c r="H92" s="131"/>
      <c r="I92" s="131"/>
      <c r="J92" s="131"/>
      <c r="K92" s="131"/>
      <c r="L92" s="131"/>
      <c r="M92" s="131"/>
      <c r="N92" s="249">
        <f>ROUNDUP($N$122,2)</f>
        <v>0</v>
      </c>
      <c r="O92" s="250"/>
      <c r="P92" s="250"/>
      <c r="Q92" s="250"/>
      <c r="R92" s="69"/>
    </row>
    <row r="93" spans="2:18" s="70" customFormat="1" ht="21" customHeight="1">
      <c r="B93" s="71"/>
      <c r="C93" s="132"/>
      <c r="D93" s="132" t="s">
        <v>376</v>
      </c>
      <c r="E93" s="132"/>
      <c r="F93" s="132"/>
      <c r="G93" s="132"/>
      <c r="H93" s="132"/>
      <c r="I93" s="132"/>
      <c r="J93" s="132"/>
      <c r="K93" s="132"/>
      <c r="L93" s="132"/>
      <c r="M93" s="132"/>
      <c r="N93" s="243">
        <f>ROUNDUP($N$123,2)</f>
        <v>0</v>
      </c>
      <c r="O93" s="244"/>
      <c r="P93" s="244"/>
      <c r="Q93" s="244"/>
      <c r="R93" s="73"/>
    </row>
    <row r="94" spans="2:18" s="70" customFormat="1" ht="21" customHeight="1">
      <c r="B94" s="71"/>
      <c r="C94" s="132"/>
      <c r="D94" s="132" t="s">
        <v>378</v>
      </c>
      <c r="E94" s="132"/>
      <c r="F94" s="132"/>
      <c r="G94" s="132"/>
      <c r="H94" s="132"/>
      <c r="I94" s="132"/>
      <c r="J94" s="132"/>
      <c r="K94" s="132"/>
      <c r="L94" s="132"/>
      <c r="M94" s="132"/>
      <c r="N94" s="243">
        <f>ROUNDUP($N$127,2)</f>
        <v>0</v>
      </c>
      <c r="O94" s="244"/>
      <c r="P94" s="244"/>
      <c r="Q94" s="244"/>
      <c r="R94" s="73"/>
    </row>
    <row r="95" spans="2:18" s="70" customFormat="1" ht="21" customHeight="1">
      <c r="B95" s="71"/>
      <c r="C95" s="132"/>
      <c r="D95" s="131" t="s">
        <v>377</v>
      </c>
      <c r="E95" s="132"/>
      <c r="F95" s="132"/>
      <c r="G95" s="132"/>
      <c r="H95" s="132"/>
      <c r="I95" s="132"/>
      <c r="J95" s="132"/>
      <c r="K95" s="132"/>
      <c r="L95" s="132"/>
      <c r="M95" s="132"/>
      <c r="N95" s="249">
        <f>ROUNDUP($N$140,2)</f>
        <v>0</v>
      </c>
      <c r="O95" s="250"/>
      <c r="P95" s="250"/>
      <c r="Q95" s="250"/>
      <c r="R95" s="73"/>
    </row>
    <row r="96" spans="2:18" s="70" customFormat="1" ht="15.75" customHeight="1">
      <c r="B96" s="71"/>
      <c r="C96" s="132"/>
      <c r="D96" s="132" t="s">
        <v>379</v>
      </c>
      <c r="E96" s="132"/>
      <c r="F96" s="132"/>
      <c r="G96" s="132"/>
      <c r="H96" s="132"/>
      <c r="I96" s="132"/>
      <c r="J96" s="132"/>
      <c r="K96" s="132"/>
      <c r="L96" s="132"/>
      <c r="M96" s="132"/>
      <c r="N96" s="243">
        <f>ROUNDUP($N$141,2)</f>
        <v>0</v>
      </c>
      <c r="O96" s="244"/>
      <c r="P96" s="244"/>
      <c r="Q96" s="244"/>
      <c r="R96" s="73"/>
    </row>
    <row r="97" spans="2:18" s="54" customFormat="1" ht="25.5" customHeight="1">
      <c r="B97" s="67"/>
      <c r="C97" s="131"/>
      <c r="D97" s="132" t="s">
        <v>381</v>
      </c>
      <c r="E97" s="131"/>
      <c r="F97" s="131"/>
      <c r="G97" s="131"/>
      <c r="H97" s="131"/>
      <c r="I97" s="131"/>
      <c r="J97" s="131"/>
      <c r="K97" s="131"/>
      <c r="L97" s="131"/>
      <c r="M97" s="131"/>
      <c r="N97" s="243">
        <f>ROUNDUP($N$145,2)</f>
        <v>0</v>
      </c>
      <c r="O97" s="244"/>
      <c r="P97" s="244"/>
      <c r="Q97" s="244"/>
      <c r="R97" s="69"/>
    </row>
    <row r="98" spans="2:18" s="70" customFormat="1" ht="21" customHeight="1">
      <c r="B98" s="71"/>
      <c r="C98" s="132"/>
      <c r="D98" s="132" t="s">
        <v>380</v>
      </c>
      <c r="E98" s="132"/>
      <c r="F98" s="132"/>
      <c r="G98" s="132"/>
      <c r="H98" s="132"/>
      <c r="I98" s="132"/>
      <c r="J98" s="132"/>
      <c r="K98" s="132"/>
      <c r="L98" s="132"/>
      <c r="M98" s="132"/>
      <c r="N98" s="243">
        <f>ROUNDUP($N$148,2)</f>
        <v>0</v>
      </c>
      <c r="O98" s="244"/>
      <c r="P98" s="244"/>
      <c r="Q98" s="244"/>
      <c r="R98" s="73"/>
    </row>
    <row r="99" spans="2:18" s="70" customFormat="1" ht="21" customHeight="1">
      <c r="B99" s="71"/>
      <c r="C99" s="132"/>
      <c r="D99" s="131" t="s">
        <v>382</v>
      </c>
      <c r="E99" s="132"/>
      <c r="F99" s="132"/>
      <c r="G99" s="132"/>
      <c r="H99" s="132"/>
      <c r="I99" s="132"/>
      <c r="J99" s="132"/>
      <c r="K99" s="132"/>
      <c r="L99" s="132"/>
      <c r="M99" s="132"/>
      <c r="N99" s="249">
        <f>ROUNDUP($N$151,2)</f>
        <v>0</v>
      </c>
      <c r="O99" s="250"/>
      <c r="P99" s="250"/>
      <c r="Q99" s="250"/>
      <c r="R99" s="73"/>
    </row>
    <row r="100" spans="2:18" s="70" customFormat="1" ht="21" customHeight="1">
      <c r="B100" s="71"/>
      <c r="C100" s="132"/>
      <c r="D100" s="132" t="s">
        <v>376</v>
      </c>
      <c r="E100" s="107"/>
      <c r="F100" s="132"/>
      <c r="G100" s="132"/>
      <c r="H100" s="132"/>
      <c r="I100" s="132"/>
      <c r="J100" s="132"/>
      <c r="K100" s="132"/>
      <c r="L100" s="132"/>
      <c r="M100" s="132"/>
      <c r="N100" s="243">
        <f>ROUNDUP($N$152,2)</f>
        <v>0</v>
      </c>
      <c r="O100" s="244"/>
      <c r="P100" s="244"/>
      <c r="Q100" s="244"/>
      <c r="R100" s="73"/>
    </row>
    <row r="101" spans="2:18" s="7" customFormat="1" ht="22.5" customHeight="1">
      <c r="B101" s="19"/>
      <c r="C101" s="107"/>
      <c r="D101" s="132" t="s">
        <v>378</v>
      </c>
      <c r="E101" s="107"/>
      <c r="F101" s="107"/>
      <c r="G101" s="107"/>
      <c r="H101" s="107"/>
      <c r="I101" s="107"/>
      <c r="J101" s="107"/>
      <c r="K101" s="107"/>
      <c r="L101" s="107"/>
      <c r="M101" s="107"/>
      <c r="N101" s="243">
        <f>ROUNDUP($N$156,2)</f>
        <v>0</v>
      </c>
      <c r="O101" s="244"/>
      <c r="P101" s="244"/>
      <c r="Q101" s="244"/>
      <c r="R101" s="21"/>
    </row>
    <row r="102" spans="2:18" s="7" customFormat="1" ht="30" customHeight="1">
      <c r="B102" s="19"/>
      <c r="C102" s="130" t="s">
        <v>86</v>
      </c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245">
        <v>0</v>
      </c>
      <c r="O102" s="246"/>
      <c r="P102" s="246"/>
      <c r="Q102" s="246"/>
      <c r="R102" s="21"/>
    </row>
    <row r="103" spans="2:18" s="7" customFormat="1" ht="18.75" customHeight="1">
      <c r="B103" s="19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21"/>
    </row>
    <row r="104" spans="2:18" s="7" customFormat="1" ht="30" customHeight="1">
      <c r="B104" s="19"/>
      <c r="C104" s="133" t="s">
        <v>64</v>
      </c>
      <c r="D104" s="110"/>
      <c r="E104" s="110"/>
      <c r="F104" s="110"/>
      <c r="G104" s="110"/>
      <c r="H104" s="110"/>
      <c r="I104" s="110"/>
      <c r="J104" s="110"/>
      <c r="K104" s="110"/>
      <c r="L104" s="247">
        <f>ROUNDUP(SUM($N$91+$N$102),2)</f>
        <v>0</v>
      </c>
      <c r="M104" s="248"/>
      <c r="N104" s="248"/>
      <c r="O104" s="248"/>
      <c r="P104" s="248"/>
      <c r="Q104" s="248"/>
      <c r="R104" s="21"/>
    </row>
    <row r="105" spans="2:18" s="7" customFormat="1" ht="7.5" customHeight="1">
      <c r="B105" s="42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4"/>
    </row>
    <row r="109" spans="2:18" s="7" customFormat="1" ht="7.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134"/>
    </row>
    <row r="110" spans="2:18" s="7" customFormat="1" ht="37.5" customHeight="1">
      <c r="B110" s="19"/>
      <c r="C110" s="179" t="s">
        <v>87</v>
      </c>
      <c r="D110" s="159"/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35"/>
    </row>
    <row r="111" spans="2:18" s="7" customFormat="1" ht="7.5" customHeight="1">
      <c r="B111" s="19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135"/>
    </row>
    <row r="112" spans="2:18" s="7" customFormat="1" ht="15" customHeight="1">
      <c r="B112" s="19"/>
      <c r="C112" s="15" t="s">
        <v>7</v>
      </c>
      <c r="D112" s="20"/>
      <c r="E112" s="20"/>
      <c r="F112" s="203" t="str">
        <f>$F$6</f>
        <v>stavba 9400 - sanace plata VCM</v>
      </c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20"/>
      <c r="R112" s="135"/>
    </row>
    <row r="113" spans="2:18" s="7" customFormat="1" ht="15" customHeight="1">
      <c r="B113" s="19"/>
      <c r="C113" s="14" t="s">
        <v>68</v>
      </c>
      <c r="D113" s="20"/>
      <c r="E113" s="20"/>
      <c r="F113" s="168" t="str">
        <f>$F$7</f>
        <v>stavba 9400 - sanace plata VCM</v>
      </c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20"/>
      <c r="R113" s="135"/>
    </row>
    <row r="114" spans="2:18" s="7" customFormat="1" ht="7.5" customHeight="1">
      <c r="B114" s="19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135"/>
    </row>
    <row r="115" spans="2:18" s="7" customFormat="1" ht="18.75" customHeight="1">
      <c r="B115" s="19"/>
      <c r="C115" s="15" t="s">
        <v>10</v>
      </c>
      <c r="D115" s="20"/>
      <c r="E115" s="20"/>
      <c r="F115" s="16" t="str">
        <f>$F$9</f>
        <v>Neratovice</v>
      </c>
      <c r="G115" s="20"/>
      <c r="H115" s="20"/>
      <c r="I115" s="20"/>
      <c r="J115" s="20"/>
      <c r="K115" s="15" t="s">
        <v>12</v>
      </c>
      <c r="L115" s="20"/>
      <c r="M115" s="204">
        <f>IF($O$9="","",$O$9)</f>
        <v>42520</v>
      </c>
      <c r="N115" s="159"/>
      <c r="O115" s="159"/>
      <c r="P115" s="159"/>
      <c r="Q115" s="20"/>
      <c r="R115" s="135"/>
    </row>
    <row r="116" spans="2:18" s="7" customFormat="1" ht="7.5" customHeight="1"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135"/>
    </row>
    <row r="117" spans="2:18" s="7" customFormat="1" ht="15.75" customHeight="1">
      <c r="B117" s="19"/>
      <c r="C117" s="15" t="s">
        <v>14</v>
      </c>
      <c r="D117" s="20"/>
      <c r="E117" s="20"/>
      <c r="F117" s="16" t="str">
        <f>$E$12</f>
        <v>MF ČR Letenská 15, 118 10  Praha 1</v>
      </c>
      <c r="G117" s="20"/>
      <c r="H117" s="20"/>
      <c r="I117" s="20"/>
      <c r="J117" s="20"/>
      <c r="K117" s="15" t="s">
        <v>20</v>
      </c>
      <c r="L117" s="20"/>
      <c r="M117" s="169" t="str">
        <f>$E$18</f>
        <v>CZ BIJO a.s., Praha </v>
      </c>
      <c r="N117" s="159"/>
      <c r="O117" s="159"/>
      <c r="P117" s="159"/>
      <c r="Q117" s="159"/>
      <c r="R117" s="135"/>
    </row>
    <row r="118" spans="2:18" s="7" customFormat="1" ht="15" customHeight="1">
      <c r="B118" s="19"/>
      <c r="C118" s="15" t="s">
        <v>18</v>
      </c>
      <c r="D118" s="20"/>
      <c r="E118" s="20"/>
      <c r="F118" s="16" t="str">
        <f>IF($E$15="","",$E$15)</f>
        <v>výběr</v>
      </c>
      <c r="G118" s="20"/>
      <c r="H118" s="20"/>
      <c r="I118" s="20"/>
      <c r="J118" s="20"/>
      <c r="K118" s="15" t="s">
        <v>22</v>
      </c>
      <c r="L118" s="20"/>
      <c r="M118" s="169" t="str">
        <f>$E$21</f>
        <v> </v>
      </c>
      <c r="N118" s="159"/>
      <c r="O118" s="159"/>
      <c r="P118" s="159"/>
      <c r="Q118" s="159"/>
      <c r="R118" s="135"/>
    </row>
    <row r="119" spans="2:18" s="7" customFormat="1" ht="11.25" customHeight="1">
      <c r="B119" s="19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135"/>
    </row>
    <row r="120" spans="2:18" s="74" customFormat="1" ht="30" customHeight="1">
      <c r="B120" s="75"/>
      <c r="C120" s="76" t="s">
        <v>88</v>
      </c>
      <c r="D120" s="77" t="s">
        <v>89</v>
      </c>
      <c r="E120" s="77" t="s">
        <v>44</v>
      </c>
      <c r="F120" s="205" t="s">
        <v>90</v>
      </c>
      <c r="G120" s="206"/>
      <c r="H120" s="206"/>
      <c r="I120" s="206"/>
      <c r="J120" s="77" t="s">
        <v>91</v>
      </c>
      <c r="K120" s="77" t="s">
        <v>92</v>
      </c>
      <c r="L120" s="77" t="s">
        <v>93</v>
      </c>
      <c r="M120" s="77"/>
      <c r="N120" s="205" t="s">
        <v>94</v>
      </c>
      <c r="O120" s="205"/>
      <c r="P120" s="205"/>
      <c r="Q120" s="205"/>
      <c r="R120" s="136"/>
    </row>
    <row r="121" spans="2:50" s="7" customFormat="1" ht="30" customHeight="1">
      <c r="B121" s="19"/>
      <c r="C121" s="53" t="s">
        <v>70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196">
        <f>N122+N140+N151</f>
        <v>0</v>
      </c>
      <c r="O121" s="159"/>
      <c r="P121" s="159"/>
      <c r="Q121" s="159"/>
      <c r="R121" s="135"/>
      <c r="AG121" s="7" t="s">
        <v>49</v>
      </c>
      <c r="AH121" s="7" t="s">
        <v>76</v>
      </c>
      <c r="AX121" s="79" t="e">
        <f>$AX$122+$AX$140</f>
        <v>#REF!</v>
      </c>
    </row>
    <row r="122" spans="2:50" s="80" customFormat="1" ht="37.5" customHeight="1">
      <c r="B122" s="81"/>
      <c r="C122" s="82"/>
      <c r="D122" s="104" t="s">
        <v>375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192">
        <f>N123+N127</f>
        <v>0</v>
      </c>
      <c r="O122" s="187"/>
      <c r="P122" s="187"/>
      <c r="Q122" s="187"/>
      <c r="R122" s="137"/>
      <c r="AE122" s="85" t="s">
        <v>9</v>
      </c>
      <c r="AG122" s="85" t="s">
        <v>49</v>
      </c>
      <c r="AH122" s="85" t="s">
        <v>50</v>
      </c>
      <c r="AL122" s="85" t="s">
        <v>95</v>
      </c>
      <c r="AX122" s="86" t="e">
        <f>$AX$123+$AX$127+#REF!</f>
        <v>#REF!</v>
      </c>
    </row>
    <row r="123" spans="2:50" s="80" customFormat="1" ht="21" customHeight="1">
      <c r="B123" s="81"/>
      <c r="C123" s="82"/>
      <c r="D123" s="87" t="s">
        <v>376</v>
      </c>
      <c r="E123" s="82"/>
      <c r="F123" s="82"/>
      <c r="G123" s="82"/>
      <c r="H123" s="82"/>
      <c r="I123" s="82"/>
      <c r="J123" s="82"/>
      <c r="K123" s="82"/>
      <c r="L123" s="82"/>
      <c r="M123" s="82"/>
      <c r="N123" s="186">
        <f>SUM(N124:Q126)</f>
        <v>0</v>
      </c>
      <c r="O123" s="187"/>
      <c r="P123" s="187"/>
      <c r="Q123" s="187"/>
      <c r="R123" s="137"/>
      <c r="AE123" s="85" t="s">
        <v>9</v>
      </c>
      <c r="AG123" s="85" t="s">
        <v>49</v>
      </c>
      <c r="AH123" s="85" t="s">
        <v>9</v>
      </c>
      <c r="AL123" s="85" t="s">
        <v>95</v>
      </c>
      <c r="AX123" s="86">
        <f>SUM($AX$124:$AX$126)</f>
        <v>0</v>
      </c>
    </row>
    <row r="124" spans="2:51" s="7" customFormat="1" ht="27" customHeight="1">
      <c r="B124" s="19"/>
      <c r="C124" s="88" t="s">
        <v>9</v>
      </c>
      <c r="D124" s="88"/>
      <c r="E124" s="89"/>
      <c r="F124" s="223" t="s">
        <v>383</v>
      </c>
      <c r="G124" s="224"/>
      <c r="H124" s="224"/>
      <c r="I124" s="225"/>
      <c r="J124" s="90" t="s">
        <v>99</v>
      </c>
      <c r="K124" s="91">
        <v>1080</v>
      </c>
      <c r="L124" s="261">
        <v>0</v>
      </c>
      <c r="M124" s="234"/>
      <c r="N124" s="217">
        <f>K124*L124</f>
        <v>0</v>
      </c>
      <c r="O124" s="218"/>
      <c r="P124" s="218"/>
      <c r="Q124" s="219"/>
      <c r="R124" s="135"/>
      <c r="AE124" s="7" t="s">
        <v>100</v>
      </c>
      <c r="AG124" s="7" t="s">
        <v>96</v>
      </c>
      <c r="AH124" s="7" t="s">
        <v>66</v>
      </c>
      <c r="AL124" s="7" t="s">
        <v>95</v>
      </c>
      <c r="AR124" s="92" t="e">
        <f>IF(#REF!="základní",$N$124,0)</f>
        <v>#REF!</v>
      </c>
      <c r="AS124" s="92" t="e">
        <f>IF(#REF!="snížená",$N$124,0)</f>
        <v>#REF!</v>
      </c>
      <c r="AT124" s="92" t="e">
        <f>IF(#REF!="zákl. přenesená",$N$124,0)</f>
        <v>#REF!</v>
      </c>
      <c r="AU124" s="92" t="e">
        <f>IF(#REF!="sníž. přenesená",$N$124,0)</f>
        <v>#REF!</v>
      </c>
      <c r="AV124" s="92" t="e">
        <f>IF(#REF!="nulová",$N$124,0)</f>
        <v>#REF!</v>
      </c>
      <c r="AW124" s="7" t="s">
        <v>9</v>
      </c>
      <c r="AX124" s="92">
        <f>ROUND($L$124*$K$124,2)</f>
        <v>0</v>
      </c>
      <c r="AY124" s="7" t="s">
        <v>100</v>
      </c>
    </row>
    <row r="125" spans="2:51" s="7" customFormat="1" ht="27" customHeight="1">
      <c r="B125" s="19"/>
      <c r="C125" s="88" t="s">
        <v>66</v>
      </c>
      <c r="D125" s="88"/>
      <c r="E125" s="89"/>
      <c r="F125" s="223" t="s">
        <v>384</v>
      </c>
      <c r="G125" s="224"/>
      <c r="H125" s="224"/>
      <c r="I125" s="225"/>
      <c r="J125" s="90" t="s">
        <v>99</v>
      </c>
      <c r="K125" s="91">
        <v>1170</v>
      </c>
      <c r="L125" s="262">
        <v>0</v>
      </c>
      <c r="M125" s="263"/>
      <c r="N125" s="217">
        <f>K125*L125</f>
        <v>0</v>
      </c>
      <c r="O125" s="218"/>
      <c r="P125" s="218"/>
      <c r="Q125" s="219"/>
      <c r="R125" s="135"/>
      <c r="AE125" s="7" t="s">
        <v>100</v>
      </c>
      <c r="AG125" s="7" t="s">
        <v>96</v>
      </c>
      <c r="AH125" s="7" t="s">
        <v>66</v>
      </c>
      <c r="AL125" s="7" t="s">
        <v>95</v>
      </c>
      <c r="AR125" s="92" t="e">
        <f>IF(#REF!="základní",$N$125,0)</f>
        <v>#REF!</v>
      </c>
      <c r="AS125" s="92" t="e">
        <f>IF(#REF!="snížená",$N$125,0)</f>
        <v>#REF!</v>
      </c>
      <c r="AT125" s="92" t="e">
        <f>IF(#REF!="zákl. přenesená",$N$125,0)</f>
        <v>#REF!</v>
      </c>
      <c r="AU125" s="92" t="e">
        <f>IF(#REF!="sníž. přenesená",$N$125,0)</f>
        <v>#REF!</v>
      </c>
      <c r="AV125" s="92" t="e">
        <f>IF(#REF!="nulová",$N$125,0)</f>
        <v>#REF!</v>
      </c>
      <c r="AW125" s="7" t="s">
        <v>9</v>
      </c>
      <c r="AX125" s="92">
        <f>ROUND($L$125*$K$125,2)</f>
        <v>0</v>
      </c>
      <c r="AY125" s="7" t="s">
        <v>100</v>
      </c>
    </row>
    <row r="126" spans="2:51" s="7" customFormat="1" ht="27" customHeight="1">
      <c r="B126" s="19"/>
      <c r="C126" s="88" t="s">
        <v>103</v>
      </c>
      <c r="D126" s="88"/>
      <c r="E126" s="89"/>
      <c r="F126" s="223" t="s">
        <v>385</v>
      </c>
      <c r="G126" s="224"/>
      <c r="H126" s="224"/>
      <c r="I126" s="225"/>
      <c r="J126" s="90" t="s">
        <v>99</v>
      </c>
      <c r="K126" s="91">
        <v>635</v>
      </c>
      <c r="L126" s="262">
        <v>0</v>
      </c>
      <c r="M126" s="263"/>
      <c r="N126" s="217">
        <f>K126*L126</f>
        <v>0</v>
      </c>
      <c r="O126" s="218"/>
      <c r="P126" s="218"/>
      <c r="Q126" s="219"/>
      <c r="R126" s="135"/>
      <c r="AE126" s="7" t="s">
        <v>100</v>
      </c>
      <c r="AG126" s="7" t="s">
        <v>96</v>
      </c>
      <c r="AH126" s="7" t="s">
        <v>66</v>
      </c>
      <c r="AL126" s="7" t="s">
        <v>95</v>
      </c>
      <c r="AR126" s="92" t="e">
        <f>IF(#REF!="základní",$N$126,0)</f>
        <v>#REF!</v>
      </c>
      <c r="AS126" s="92" t="e">
        <f>IF(#REF!="snížená",$N$126,0)</f>
        <v>#REF!</v>
      </c>
      <c r="AT126" s="92" t="e">
        <f>IF(#REF!="zákl. přenesená",$N$126,0)</f>
        <v>#REF!</v>
      </c>
      <c r="AU126" s="92" t="e">
        <f>IF(#REF!="sníž. přenesená",$N$126,0)</f>
        <v>#REF!</v>
      </c>
      <c r="AV126" s="92" t="e">
        <f>IF(#REF!="nulová",$N$126,0)</f>
        <v>#REF!</v>
      </c>
      <c r="AW126" s="7" t="s">
        <v>9</v>
      </c>
      <c r="AX126" s="92">
        <f>ROUND($L$126*$K$126,2)</f>
        <v>0</v>
      </c>
      <c r="AY126" s="7" t="s">
        <v>100</v>
      </c>
    </row>
    <row r="127" spans="2:50" s="80" customFormat="1" ht="30.75" customHeight="1">
      <c r="B127" s="81"/>
      <c r="C127" s="82"/>
      <c r="D127" s="87" t="s">
        <v>378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186">
        <f>SUM(N128:Q139)</f>
        <v>0</v>
      </c>
      <c r="O127" s="187"/>
      <c r="P127" s="187"/>
      <c r="Q127" s="187"/>
      <c r="R127" s="137"/>
      <c r="AE127" s="85" t="s">
        <v>9</v>
      </c>
      <c r="AG127" s="85" t="s">
        <v>49</v>
      </c>
      <c r="AH127" s="85" t="s">
        <v>9</v>
      </c>
      <c r="AL127" s="85" t="s">
        <v>95</v>
      </c>
      <c r="AX127" s="86">
        <f>SUM($AX$128:$AX$134)</f>
        <v>0</v>
      </c>
    </row>
    <row r="128" spans="2:51" s="7" customFormat="1" ht="27" customHeight="1">
      <c r="B128" s="19"/>
      <c r="C128" s="88">
        <v>4</v>
      </c>
      <c r="D128" s="88"/>
      <c r="E128" s="89"/>
      <c r="F128" s="220" t="s">
        <v>386</v>
      </c>
      <c r="G128" s="221"/>
      <c r="H128" s="221"/>
      <c r="I128" s="222"/>
      <c r="J128" s="148" t="s">
        <v>114</v>
      </c>
      <c r="K128" s="102">
        <v>562.5</v>
      </c>
      <c r="L128" s="233">
        <v>0</v>
      </c>
      <c r="M128" s="234"/>
      <c r="N128" s="217">
        <f aca="true" t="shared" si="0" ref="N128:N139">K128*L128</f>
        <v>0</v>
      </c>
      <c r="O128" s="218"/>
      <c r="P128" s="218"/>
      <c r="Q128" s="219"/>
      <c r="R128" s="135"/>
      <c r="AE128" s="7" t="s">
        <v>100</v>
      </c>
      <c r="AG128" s="7" t="s">
        <v>96</v>
      </c>
      <c r="AH128" s="7" t="s">
        <v>66</v>
      </c>
      <c r="AL128" s="7" t="s">
        <v>95</v>
      </c>
      <c r="AR128" s="92" t="e">
        <f>IF(#REF!="základní",$N$128,0)</f>
        <v>#REF!</v>
      </c>
      <c r="AS128" s="92" t="e">
        <f>IF(#REF!="snížená",$N$128,0)</f>
        <v>#REF!</v>
      </c>
      <c r="AT128" s="92" t="e">
        <f>IF(#REF!="zákl. přenesená",$N$128,0)</f>
        <v>#REF!</v>
      </c>
      <c r="AU128" s="92" t="e">
        <f>IF(#REF!="sníž. přenesená",$N$128,0)</f>
        <v>#REF!</v>
      </c>
      <c r="AV128" s="92" t="e">
        <f>IF(#REF!="nulová",$N$128,0)</f>
        <v>#REF!</v>
      </c>
      <c r="AW128" s="7" t="s">
        <v>9</v>
      </c>
      <c r="AX128" s="92">
        <f>ROUND($L$128*$K$128,2)</f>
        <v>0</v>
      </c>
      <c r="AY128" s="7" t="s">
        <v>100</v>
      </c>
    </row>
    <row r="129" spans="2:50" s="7" customFormat="1" ht="27" customHeight="1">
      <c r="B129" s="19"/>
      <c r="C129" s="88">
        <v>5</v>
      </c>
      <c r="D129" s="88"/>
      <c r="E129" s="89"/>
      <c r="F129" s="220" t="s">
        <v>387</v>
      </c>
      <c r="G129" s="221"/>
      <c r="H129" s="221"/>
      <c r="I129" s="222"/>
      <c r="J129" s="98" t="s">
        <v>99</v>
      </c>
      <c r="K129" s="102">
        <v>952.5</v>
      </c>
      <c r="L129" s="233">
        <v>0</v>
      </c>
      <c r="M129" s="234"/>
      <c r="N129" s="217">
        <f t="shared" si="0"/>
        <v>0</v>
      </c>
      <c r="O129" s="218"/>
      <c r="P129" s="218"/>
      <c r="Q129" s="219"/>
      <c r="R129" s="135"/>
      <c r="AR129" s="92"/>
      <c r="AS129" s="92"/>
      <c r="AT129" s="92"/>
      <c r="AU129" s="92"/>
      <c r="AV129" s="92"/>
      <c r="AX129" s="92"/>
    </row>
    <row r="130" spans="2:50" s="7" customFormat="1" ht="27" customHeight="1">
      <c r="B130" s="19"/>
      <c r="C130" s="88">
        <v>6</v>
      </c>
      <c r="D130" s="88"/>
      <c r="E130" s="89"/>
      <c r="F130" s="220" t="s">
        <v>388</v>
      </c>
      <c r="G130" s="221"/>
      <c r="H130" s="221"/>
      <c r="I130" s="222"/>
      <c r="J130" s="98" t="s">
        <v>99</v>
      </c>
      <c r="K130" s="102">
        <v>6350</v>
      </c>
      <c r="L130" s="233">
        <v>0</v>
      </c>
      <c r="M130" s="234"/>
      <c r="N130" s="217">
        <f t="shared" si="0"/>
        <v>0</v>
      </c>
      <c r="O130" s="218"/>
      <c r="P130" s="218"/>
      <c r="Q130" s="219"/>
      <c r="R130" s="135"/>
      <c r="AR130" s="92"/>
      <c r="AS130" s="92"/>
      <c r="AT130" s="92"/>
      <c r="AU130" s="92"/>
      <c r="AV130" s="92"/>
      <c r="AX130" s="92"/>
    </row>
    <row r="131" spans="2:51" s="7" customFormat="1" ht="27" customHeight="1">
      <c r="B131" s="19"/>
      <c r="C131" s="88" t="s">
        <v>115</v>
      </c>
      <c r="D131" s="88"/>
      <c r="E131" s="89"/>
      <c r="F131" s="220" t="s">
        <v>389</v>
      </c>
      <c r="G131" s="221"/>
      <c r="H131" s="221"/>
      <c r="I131" s="222"/>
      <c r="J131" s="98" t="s">
        <v>99</v>
      </c>
      <c r="K131" s="102">
        <v>6350</v>
      </c>
      <c r="L131" s="238">
        <v>0</v>
      </c>
      <c r="M131" s="239"/>
      <c r="N131" s="217">
        <f t="shared" si="0"/>
        <v>0</v>
      </c>
      <c r="O131" s="218"/>
      <c r="P131" s="218"/>
      <c r="Q131" s="219"/>
      <c r="R131" s="135"/>
      <c r="AE131" s="7" t="s">
        <v>100</v>
      </c>
      <c r="AG131" s="7" t="s">
        <v>96</v>
      </c>
      <c r="AH131" s="7" t="s">
        <v>66</v>
      </c>
      <c r="AL131" s="7" t="s">
        <v>95</v>
      </c>
      <c r="AR131" s="92" t="e">
        <f>IF(#REF!="základní",$N$131,0)</f>
        <v>#REF!</v>
      </c>
      <c r="AS131" s="92" t="e">
        <f>IF(#REF!="snížená",$N$131,0)</f>
        <v>#REF!</v>
      </c>
      <c r="AT131" s="92" t="e">
        <f>IF(#REF!="zákl. přenesená",$N$131,0)</f>
        <v>#REF!</v>
      </c>
      <c r="AU131" s="92" t="e">
        <f>IF(#REF!="sníž. přenesená",$N$131,0)</f>
        <v>#REF!</v>
      </c>
      <c r="AV131" s="92" t="e">
        <f>IF(#REF!="nulová",$N$131,0)</f>
        <v>#REF!</v>
      </c>
      <c r="AW131" s="7" t="s">
        <v>9</v>
      </c>
      <c r="AX131" s="92">
        <f>ROUND($L$131*$K$131,2)</f>
        <v>0</v>
      </c>
      <c r="AY131" s="7" t="s">
        <v>100</v>
      </c>
    </row>
    <row r="132" spans="2:51" s="7" customFormat="1" ht="27" customHeight="1">
      <c r="B132" s="19"/>
      <c r="C132" s="88" t="s">
        <v>118</v>
      </c>
      <c r="D132" s="88"/>
      <c r="E132" s="89"/>
      <c r="F132" s="220" t="s">
        <v>390</v>
      </c>
      <c r="G132" s="221"/>
      <c r="H132" s="221"/>
      <c r="I132" s="222"/>
      <c r="J132" s="148" t="s">
        <v>169</v>
      </c>
      <c r="K132" s="102">
        <v>100</v>
      </c>
      <c r="L132" s="233">
        <v>0</v>
      </c>
      <c r="M132" s="234"/>
      <c r="N132" s="217">
        <f t="shared" si="0"/>
        <v>0</v>
      </c>
      <c r="O132" s="218"/>
      <c r="P132" s="218"/>
      <c r="Q132" s="219"/>
      <c r="R132" s="135"/>
      <c r="AE132" s="7" t="s">
        <v>100</v>
      </c>
      <c r="AG132" s="7" t="s">
        <v>96</v>
      </c>
      <c r="AH132" s="7" t="s">
        <v>66</v>
      </c>
      <c r="AL132" s="7" t="s">
        <v>95</v>
      </c>
      <c r="AR132" s="92" t="e">
        <f>IF(#REF!="základní",$N$132,0)</f>
        <v>#REF!</v>
      </c>
      <c r="AS132" s="92" t="e">
        <f>IF(#REF!="snížená",$N$132,0)</f>
        <v>#REF!</v>
      </c>
      <c r="AT132" s="92" t="e">
        <f>IF(#REF!="zákl. přenesená",$N$132,0)</f>
        <v>#REF!</v>
      </c>
      <c r="AU132" s="92" t="e">
        <f>IF(#REF!="sníž. přenesená",$N$132,0)</f>
        <v>#REF!</v>
      </c>
      <c r="AV132" s="92" t="e">
        <f>IF(#REF!="nulová",$N$132,0)</f>
        <v>#REF!</v>
      </c>
      <c r="AW132" s="7" t="s">
        <v>9</v>
      </c>
      <c r="AX132" s="92">
        <f>ROUND($L$132*$K$132,2)</f>
        <v>0</v>
      </c>
      <c r="AY132" s="7" t="s">
        <v>100</v>
      </c>
    </row>
    <row r="133" spans="2:51" s="7" customFormat="1" ht="27" customHeight="1">
      <c r="B133" s="19"/>
      <c r="C133" s="88" t="s">
        <v>121</v>
      </c>
      <c r="D133" s="88"/>
      <c r="E133" s="89"/>
      <c r="F133" s="220" t="s">
        <v>391</v>
      </c>
      <c r="G133" s="221"/>
      <c r="H133" s="221"/>
      <c r="I133" s="222"/>
      <c r="J133" s="98" t="s">
        <v>99</v>
      </c>
      <c r="K133" s="102">
        <v>680</v>
      </c>
      <c r="L133" s="233">
        <v>0</v>
      </c>
      <c r="M133" s="234"/>
      <c r="N133" s="217">
        <f t="shared" si="0"/>
        <v>0</v>
      </c>
      <c r="O133" s="218"/>
      <c r="P133" s="218"/>
      <c r="Q133" s="219"/>
      <c r="R133" s="135"/>
      <c r="AE133" s="7" t="s">
        <v>100</v>
      </c>
      <c r="AG133" s="7" t="s">
        <v>96</v>
      </c>
      <c r="AH133" s="7" t="s">
        <v>66</v>
      </c>
      <c r="AL133" s="7" t="s">
        <v>95</v>
      </c>
      <c r="AR133" s="92" t="e">
        <f>IF(#REF!="základní",$N$133,0)</f>
        <v>#REF!</v>
      </c>
      <c r="AS133" s="92" t="e">
        <f>IF(#REF!="snížená",$N$133,0)</f>
        <v>#REF!</v>
      </c>
      <c r="AT133" s="92" t="e">
        <f>IF(#REF!="zákl. přenesená",$N$133,0)</f>
        <v>#REF!</v>
      </c>
      <c r="AU133" s="92" t="e">
        <f>IF(#REF!="sníž. přenesená",$N$133,0)</f>
        <v>#REF!</v>
      </c>
      <c r="AV133" s="92" t="e">
        <f>IF(#REF!="nulová",$N$133,0)</f>
        <v>#REF!</v>
      </c>
      <c r="AW133" s="7" t="s">
        <v>9</v>
      </c>
      <c r="AX133" s="92">
        <f>ROUND($L$133*$K$133,2)</f>
        <v>0</v>
      </c>
      <c r="AY133" s="7" t="s">
        <v>100</v>
      </c>
    </row>
    <row r="134" spans="2:51" s="7" customFormat="1" ht="27" customHeight="1">
      <c r="B134" s="19"/>
      <c r="C134" s="88" t="s">
        <v>13</v>
      </c>
      <c r="D134" s="88"/>
      <c r="E134" s="89"/>
      <c r="F134" s="220" t="s">
        <v>392</v>
      </c>
      <c r="G134" s="221"/>
      <c r="H134" s="221"/>
      <c r="I134" s="222"/>
      <c r="J134" s="98" t="s">
        <v>99</v>
      </c>
      <c r="K134" s="103">
        <v>160</v>
      </c>
      <c r="L134" s="233">
        <v>0</v>
      </c>
      <c r="M134" s="234"/>
      <c r="N134" s="217">
        <f t="shared" si="0"/>
        <v>0</v>
      </c>
      <c r="O134" s="218"/>
      <c r="P134" s="218"/>
      <c r="Q134" s="219"/>
      <c r="R134" s="135"/>
      <c r="AE134" s="7" t="s">
        <v>100</v>
      </c>
      <c r="AG134" s="7" t="s">
        <v>96</v>
      </c>
      <c r="AH134" s="7" t="s">
        <v>66</v>
      </c>
      <c r="AL134" s="7" t="s">
        <v>95</v>
      </c>
      <c r="AR134" s="92" t="e">
        <f>IF(#REF!="základní",$N$134,0)</f>
        <v>#REF!</v>
      </c>
      <c r="AS134" s="92" t="e">
        <f>IF(#REF!="snížená",$N$134,0)</f>
        <v>#REF!</v>
      </c>
      <c r="AT134" s="92" t="e">
        <f>IF(#REF!="zákl. přenesená",$N$134,0)</f>
        <v>#REF!</v>
      </c>
      <c r="AU134" s="92" t="e">
        <f>IF(#REF!="sníž. přenesená",$N$134,0)</f>
        <v>#REF!</v>
      </c>
      <c r="AV134" s="92" t="e">
        <f>IF(#REF!="nulová",$N$134,0)</f>
        <v>#REF!</v>
      </c>
      <c r="AW134" s="7" t="s">
        <v>9</v>
      </c>
      <c r="AX134" s="92">
        <f>ROUND($L$134*$K$134,2)</f>
        <v>0</v>
      </c>
      <c r="AY134" s="7" t="s">
        <v>100</v>
      </c>
    </row>
    <row r="135" spans="2:51" s="7" customFormat="1" ht="27" customHeight="1">
      <c r="B135" s="19"/>
      <c r="C135" s="88" t="s">
        <v>127</v>
      </c>
      <c r="D135" s="88"/>
      <c r="E135" s="89"/>
      <c r="F135" s="220" t="s">
        <v>393</v>
      </c>
      <c r="G135" s="221"/>
      <c r="H135" s="221"/>
      <c r="I135" s="222"/>
      <c r="J135" s="148" t="s">
        <v>99</v>
      </c>
      <c r="K135" s="102">
        <v>3980</v>
      </c>
      <c r="L135" s="233">
        <v>0</v>
      </c>
      <c r="M135" s="234"/>
      <c r="N135" s="217">
        <f t="shared" si="0"/>
        <v>0</v>
      </c>
      <c r="O135" s="218"/>
      <c r="P135" s="218"/>
      <c r="Q135" s="219"/>
      <c r="R135" s="135"/>
      <c r="AE135" s="7" t="s">
        <v>100</v>
      </c>
      <c r="AG135" s="7" t="s">
        <v>96</v>
      </c>
      <c r="AH135" s="7" t="s">
        <v>66</v>
      </c>
      <c r="AL135" s="7" t="s">
        <v>95</v>
      </c>
      <c r="AR135" s="92" t="e">
        <f>IF(#REF!="základní",$N$135,0)</f>
        <v>#REF!</v>
      </c>
      <c r="AS135" s="92" t="e">
        <f>IF(#REF!="snížená",$N$135,0)</f>
        <v>#REF!</v>
      </c>
      <c r="AT135" s="92" t="e">
        <f>IF(#REF!="zákl. přenesená",$N$135,0)</f>
        <v>#REF!</v>
      </c>
      <c r="AU135" s="92" t="e">
        <f>IF(#REF!="sníž. přenesená",$N$135,0)</f>
        <v>#REF!</v>
      </c>
      <c r="AV135" s="92" t="e">
        <f>IF(#REF!="nulová",$N$135,0)</f>
        <v>#REF!</v>
      </c>
      <c r="AW135" s="7" t="s">
        <v>9</v>
      </c>
      <c r="AX135" s="92">
        <f>ROUND($L$135*$K$135,2)</f>
        <v>0</v>
      </c>
      <c r="AY135" s="7" t="s">
        <v>100</v>
      </c>
    </row>
    <row r="136" spans="2:51" s="7" customFormat="1" ht="27" customHeight="1">
      <c r="B136" s="19"/>
      <c r="C136" s="149" t="s">
        <v>130</v>
      </c>
      <c r="D136" s="149"/>
      <c r="E136" s="150"/>
      <c r="F136" s="226" t="s">
        <v>394</v>
      </c>
      <c r="G136" s="227"/>
      <c r="H136" s="227"/>
      <c r="I136" s="228"/>
      <c r="J136" s="151" t="s">
        <v>169</v>
      </c>
      <c r="K136" s="103">
        <v>1200</v>
      </c>
      <c r="L136" s="233">
        <v>0</v>
      </c>
      <c r="M136" s="234"/>
      <c r="N136" s="217">
        <f t="shared" si="0"/>
        <v>0</v>
      </c>
      <c r="O136" s="218"/>
      <c r="P136" s="218"/>
      <c r="Q136" s="219"/>
      <c r="R136" s="135"/>
      <c r="AE136" s="7" t="s">
        <v>118</v>
      </c>
      <c r="AG136" s="7" t="s">
        <v>148</v>
      </c>
      <c r="AH136" s="7" t="s">
        <v>66</v>
      </c>
      <c r="AL136" s="7" t="s">
        <v>95</v>
      </c>
      <c r="AR136" s="92" t="e">
        <f>IF(#REF!="základní",$N$136,0)</f>
        <v>#REF!</v>
      </c>
      <c r="AS136" s="92" t="e">
        <f>IF(#REF!="snížená",$N$136,0)</f>
        <v>#REF!</v>
      </c>
      <c r="AT136" s="92" t="e">
        <f>IF(#REF!="zákl. přenesená",$N$136,0)</f>
        <v>#REF!</v>
      </c>
      <c r="AU136" s="92" t="e">
        <f>IF(#REF!="sníž. přenesená",$N$136,0)</f>
        <v>#REF!</v>
      </c>
      <c r="AV136" s="92" t="e">
        <f>IF(#REF!="nulová",$N$136,0)</f>
        <v>#REF!</v>
      </c>
      <c r="AW136" s="7" t="s">
        <v>9</v>
      </c>
      <c r="AX136" s="92">
        <f>ROUND($L$136*$K$136,2)</f>
        <v>0</v>
      </c>
      <c r="AY136" s="7" t="s">
        <v>100</v>
      </c>
    </row>
    <row r="137" spans="2:51" s="7" customFormat="1" ht="27" customHeight="1">
      <c r="B137" s="19"/>
      <c r="C137" s="88" t="s">
        <v>133</v>
      </c>
      <c r="D137" s="88"/>
      <c r="E137" s="89"/>
      <c r="F137" s="220" t="s">
        <v>395</v>
      </c>
      <c r="G137" s="221"/>
      <c r="H137" s="221"/>
      <c r="I137" s="222"/>
      <c r="J137" s="148" t="s">
        <v>99</v>
      </c>
      <c r="K137" s="102">
        <v>2250</v>
      </c>
      <c r="L137" s="233">
        <v>0</v>
      </c>
      <c r="M137" s="234"/>
      <c r="N137" s="217">
        <f t="shared" si="0"/>
        <v>0</v>
      </c>
      <c r="O137" s="218"/>
      <c r="P137" s="218"/>
      <c r="Q137" s="219"/>
      <c r="R137" s="135"/>
      <c r="AE137" s="7" t="s">
        <v>100</v>
      </c>
      <c r="AG137" s="7" t="s">
        <v>96</v>
      </c>
      <c r="AH137" s="7" t="s">
        <v>66</v>
      </c>
      <c r="AL137" s="7" t="s">
        <v>95</v>
      </c>
      <c r="AR137" s="92" t="e">
        <f>IF(#REF!="základní",$N$137,0)</f>
        <v>#REF!</v>
      </c>
      <c r="AS137" s="92" t="e">
        <f>IF(#REF!="snížená",$N$137,0)</f>
        <v>#REF!</v>
      </c>
      <c r="AT137" s="92" t="e">
        <f>IF(#REF!="zákl. přenesená",$N$137,0)</f>
        <v>#REF!</v>
      </c>
      <c r="AU137" s="92" t="e">
        <f>IF(#REF!="sníž. přenesená",$N$137,0)</f>
        <v>#REF!</v>
      </c>
      <c r="AV137" s="92" t="e">
        <f>IF(#REF!="nulová",$N$137,0)</f>
        <v>#REF!</v>
      </c>
      <c r="AW137" s="7" t="s">
        <v>9</v>
      </c>
      <c r="AX137" s="92">
        <f>ROUND($L$137*$K$137,2)</f>
        <v>0</v>
      </c>
      <c r="AY137" s="7" t="s">
        <v>100</v>
      </c>
    </row>
    <row r="138" spans="2:51" s="7" customFormat="1" ht="27" customHeight="1">
      <c r="B138" s="19"/>
      <c r="C138" s="88" t="s">
        <v>136</v>
      </c>
      <c r="D138" s="88"/>
      <c r="E138" s="89"/>
      <c r="F138" s="220" t="s">
        <v>396</v>
      </c>
      <c r="G138" s="221"/>
      <c r="H138" s="221"/>
      <c r="I138" s="222"/>
      <c r="J138" s="148" t="s">
        <v>114</v>
      </c>
      <c r="K138" s="102">
        <v>337.5</v>
      </c>
      <c r="L138" s="233">
        <v>0</v>
      </c>
      <c r="M138" s="234"/>
      <c r="N138" s="217">
        <f t="shared" si="0"/>
        <v>0</v>
      </c>
      <c r="O138" s="218"/>
      <c r="P138" s="218"/>
      <c r="Q138" s="219"/>
      <c r="R138" s="135"/>
      <c r="AE138" s="7" t="s">
        <v>100</v>
      </c>
      <c r="AG138" s="7" t="s">
        <v>96</v>
      </c>
      <c r="AH138" s="7" t="s">
        <v>66</v>
      </c>
      <c r="AL138" s="7" t="s">
        <v>95</v>
      </c>
      <c r="AR138" s="92" t="e">
        <f>IF(#REF!="základní",$N$138,0)</f>
        <v>#REF!</v>
      </c>
      <c r="AS138" s="92" t="e">
        <f>IF(#REF!="snížená",$N$138,0)</f>
        <v>#REF!</v>
      </c>
      <c r="AT138" s="92" t="e">
        <f>IF(#REF!="zákl. přenesená",$N$138,0)</f>
        <v>#REF!</v>
      </c>
      <c r="AU138" s="92" t="e">
        <f>IF(#REF!="sníž. přenesená",$N$138,0)</f>
        <v>#REF!</v>
      </c>
      <c r="AV138" s="92" t="e">
        <f>IF(#REF!="nulová",$N$138,0)</f>
        <v>#REF!</v>
      </c>
      <c r="AW138" s="7" t="s">
        <v>9</v>
      </c>
      <c r="AX138" s="92">
        <f>ROUND($L$138*$K$138,2)</f>
        <v>0</v>
      </c>
      <c r="AY138" s="7" t="s">
        <v>100</v>
      </c>
    </row>
    <row r="139" spans="2:51" s="7" customFormat="1" ht="27" customHeight="1">
      <c r="B139" s="19"/>
      <c r="C139" s="88" t="s">
        <v>5</v>
      </c>
      <c r="D139" s="88"/>
      <c r="E139" s="89"/>
      <c r="F139" s="220" t="s">
        <v>397</v>
      </c>
      <c r="G139" s="221"/>
      <c r="H139" s="221"/>
      <c r="I139" s="222"/>
      <c r="J139" s="148" t="s">
        <v>398</v>
      </c>
      <c r="K139" s="102">
        <v>1</v>
      </c>
      <c r="L139" s="233">
        <v>0</v>
      </c>
      <c r="M139" s="234"/>
      <c r="N139" s="217">
        <f t="shared" si="0"/>
        <v>0</v>
      </c>
      <c r="O139" s="218"/>
      <c r="P139" s="218"/>
      <c r="Q139" s="219"/>
      <c r="R139" s="135"/>
      <c r="AE139" s="7" t="s">
        <v>100</v>
      </c>
      <c r="AG139" s="7" t="s">
        <v>96</v>
      </c>
      <c r="AH139" s="7" t="s">
        <v>103</v>
      </c>
      <c r="AL139" s="7" t="s">
        <v>95</v>
      </c>
      <c r="AR139" s="92" t="e">
        <f>IF(#REF!="základní",$N$139,0)</f>
        <v>#REF!</v>
      </c>
      <c r="AS139" s="92" t="e">
        <f>IF(#REF!="snížená",$N$139,0)</f>
        <v>#REF!</v>
      </c>
      <c r="AT139" s="92" t="e">
        <f>IF(#REF!="zákl. přenesená",$N$139,0)</f>
        <v>#REF!</v>
      </c>
      <c r="AU139" s="92" t="e">
        <f>IF(#REF!="sníž. přenesená",$N$139,0)</f>
        <v>#REF!</v>
      </c>
      <c r="AV139" s="92" t="e">
        <f>IF(#REF!="nulová",$N$139,0)</f>
        <v>#REF!</v>
      </c>
      <c r="AW139" s="7" t="s">
        <v>9</v>
      </c>
      <c r="AX139" s="92">
        <f>ROUND($L$139*$K$139,2)</f>
        <v>0</v>
      </c>
      <c r="AY139" s="7" t="s">
        <v>100</v>
      </c>
    </row>
    <row r="140" spans="2:50" s="80" customFormat="1" ht="37.5" customHeight="1">
      <c r="B140" s="81"/>
      <c r="C140" s="82"/>
      <c r="D140" s="83" t="s">
        <v>377</v>
      </c>
      <c r="E140" s="82"/>
      <c r="F140" s="82"/>
      <c r="G140" s="82"/>
      <c r="H140" s="82"/>
      <c r="I140" s="82"/>
      <c r="J140" s="82"/>
      <c r="K140" s="82"/>
      <c r="L140" s="152"/>
      <c r="M140" s="152"/>
      <c r="N140" s="192">
        <f>N141+N145+N148</f>
        <v>0</v>
      </c>
      <c r="O140" s="187"/>
      <c r="P140" s="187"/>
      <c r="Q140" s="187"/>
      <c r="R140" s="137"/>
      <c r="AE140" s="85" t="s">
        <v>108</v>
      </c>
      <c r="AG140" s="85" t="s">
        <v>49</v>
      </c>
      <c r="AH140" s="85" t="s">
        <v>50</v>
      </c>
      <c r="AL140" s="85" t="s">
        <v>95</v>
      </c>
      <c r="AX140" s="86">
        <f>$AX$141</f>
        <v>0</v>
      </c>
    </row>
    <row r="141" spans="2:50" s="80" customFormat="1" ht="27" customHeight="1">
      <c r="B141" s="81"/>
      <c r="C141" s="82"/>
      <c r="D141" s="87" t="s">
        <v>379</v>
      </c>
      <c r="E141" s="82"/>
      <c r="F141" s="82"/>
      <c r="G141" s="82"/>
      <c r="H141" s="82"/>
      <c r="I141" s="82"/>
      <c r="J141" s="82"/>
      <c r="K141" s="82"/>
      <c r="L141" s="152"/>
      <c r="M141" s="152"/>
      <c r="N141" s="186">
        <f>SUM(N142:Q144)</f>
        <v>0</v>
      </c>
      <c r="O141" s="187"/>
      <c r="P141" s="187"/>
      <c r="Q141" s="187"/>
      <c r="R141" s="137"/>
      <c r="AE141" s="85" t="s">
        <v>108</v>
      </c>
      <c r="AG141" s="85" t="s">
        <v>49</v>
      </c>
      <c r="AH141" s="85" t="s">
        <v>9</v>
      </c>
      <c r="AL141" s="85" t="s">
        <v>95</v>
      </c>
      <c r="AX141" s="86">
        <f>SUM($AX$142:$AX$167)</f>
        <v>0</v>
      </c>
    </row>
    <row r="142" spans="2:51" s="7" customFormat="1" ht="27" customHeight="1">
      <c r="B142" s="19"/>
      <c r="C142" s="88">
        <v>16</v>
      </c>
      <c r="D142" s="88"/>
      <c r="E142" s="89"/>
      <c r="F142" s="195" t="s">
        <v>400</v>
      </c>
      <c r="G142" s="191"/>
      <c r="H142" s="191"/>
      <c r="I142" s="191"/>
      <c r="J142" s="153" t="s">
        <v>99</v>
      </c>
      <c r="K142" s="124">
        <v>296.2</v>
      </c>
      <c r="L142" s="233">
        <v>0</v>
      </c>
      <c r="M142" s="234"/>
      <c r="N142" s="217">
        <f>K142*L142</f>
        <v>0</v>
      </c>
      <c r="O142" s="218"/>
      <c r="P142" s="218"/>
      <c r="Q142" s="219"/>
      <c r="R142" s="135"/>
      <c r="AE142" s="7" t="s">
        <v>256</v>
      </c>
      <c r="AG142" s="7" t="s">
        <v>96</v>
      </c>
      <c r="AH142" s="7" t="s">
        <v>66</v>
      </c>
      <c r="AL142" s="7" t="s">
        <v>95</v>
      </c>
      <c r="AR142" s="92" t="e">
        <f>IF(#REF!="základní",$N$142,0)</f>
        <v>#REF!</v>
      </c>
      <c r="AS142" s="92" t="e">
        <f>IF(#REF!="snížená",$N$142,0)</f>
        <v>#REF!</v>
      </c>
      <c r="AT142" s="92" t="e">
        <f>IF(#REF!="zákl. přenesená",$N$142,0)</f>
        <v>#REF!</v>
      </c>
      <c r="AU142" s="92" t="e">
        <f>IF(#REF!="sníž. přenesená",$N$142,0)</f>
        <v>#REF!</v>
      </c>
      <c r="AV142" s="92" t="e">
        <f>IF(#REF!="nulová",$N$142,0)</f>
        <v>#REF!</v>
      </c>
      <c r="AW142" s="7" t="s">
        <v>9</v>
      </c>
      <c r="AX142" s="92">
        <f>ROUND($L$142*$K$142,2)</f>
        <v>0</v>
      </c>
      <c r="AY142" s="7" t="s">
        <v>256</v>
      </c>
    </row>
    <row r="143" spans="2:50" s="7" customFormat="1" ht="27" customHeight="1">
      <c r="B143" s="19"/>
      <c r="C143" s="88">
        <v>17</v>
      </c>
      <c r="D143" s="88"/>
      <c r="E143" s="89"/>
      <c r="F143" s="223" t="s">
        <v>401</v>
      </c>
      <c r="G143" s="224"/>
      <c r="H143" s="224"/>
      <c r="I143" s="225"/>
      <c r="J143" s="153" t="s">
        <v>99</v>
      </c>
      <c r="K143" s="124">
        <v>296.2</v>
      </c>
      <c r="L143" s="233">
        <v>0</v>
      </c>
      <c r="M143" s="234"/>
      <c r="N143" s="217">
        <f>K143*L143</f>
        <v>0</v>
      </c>
      <c r="O143" s="218"/>
      <c r="P143" s="218"/>
      <c r="Q143" s="219"/>
      <c r="R143" s="135"/>
      <c r="AR143" s="92"/>
      <c r="AS143" s="92"/>
      <c r="AT143" s="92"/>
      <c r="AU143" s="92"/>
      <c r="AV143" s="92"/>
      <c r="AX143" s="92"/>
    </row>
    <row r="144" spans="2:50" s="7" customFormat="1" ht="27" customHeight="1">
      <c r="B144" s="19"/>
      <c r="C144" s="88">
        <v>18</v>
      </c>
      <c r="D144" s="88"/>
      <c r="E144" s="89"/>
      <c r="F144" s="223" t="s">
        <v>402</v>
      </c>
      <c r="G144" s="224"/>
      <c r="H144" s="224"/>
      <c r="I144" s="225"/>
      <c r="J144" s="153" t="s">
        <v>99</v>
      </c>
      <c r="K144" s="124">
        <v>296.2</v>
      </c>
      <c r="L144" s="233">
        <v>0</v>
      </c>
      <c r="M144" s="234"/>
      <c r="N144" s="217">
        <f>K144*L144</f>
        <v>0</v>
      </c>
      <c r="O144" s="218"/>
      <c r="P144" s="218"/>
      <c r="Q144" s="219"/>
      <c r="R144" s="135"/>
      <c r="AR144" s="92"/>
      <c r="AS144" s="92"/>
      <c r="AT144" s="92"/>
      <c r="AU144" s="92"/>
      <c r="AV144" s="92"/>
      <c r="AX144" s="92"/>
    </row>
    <row r="145" spans="2:50" s="111" customFormat="1" ht="27" customHeight="1">
      <c r="B145" s="116"/>
      <c r="C145" s="112"/>
      <c r="D145" s="154" t="s">
        <v>381</v>
      </c>
      <c r="E145" s="113"/>
      <c r="F145" s="99"/>
      <c r="G145" s="99"/>
      <c r="H145" s="99"/>
      <c r="I145" s="99"/>
      <c r="J145" s="99"/>
      <c r="K145" s="125"/>
      <c r="L145" s="101"/>
      <c r="M145" s="101"/>
      <c r="N145" s="186">
        <f>SUM(N146:Q147)</f>
        <v>0</v>
      </c>
      <c r="O145" s="187"/>
      <c r="P145" s="187"/>
      <c r="Q145" s="187"/>
      <c r="R145" s="135"/>
      <c r="AR145" s="115"/>
      <c r="AS145" s="115"/>
      <c r="AT145" s="115"/>
      <c r="AU145" s="115"/>
      <c r="AV145" s="115"/>
      <c r="AX145" s="115"/>
    </row>
    <row r="146" spans="2:50" s="7" customFormat="1" ht="27" customHeight="1">
      <c r="B146" s="19"/>
      <c r="C146" s="88">
        <v>19</v>
      </c>
      <c r="D146" s="88"/>
      <c r="E146" s="119"/>
      <c r="F146" s="120" t="s">
        <v>403</v>
      </c>
      <c r="G146" s="121"/>
      <c r="H146" s="122"/>
      <c r="I146" s="123"/>
      <c r="J146" s="153" t="s">
        <v>99</v>
      </c>
      <c r="K146" s="124">
        <v>15</v>
      </c>
      <c r="L146" s="233">
        <v>0</v>
      </c>
      <c r="M146" s="234"/>
      <c r="N146" s="217">
        <f>K146*L146</f>
        <v>0</v>
      </c>
      <c r="O146" s="218"/>
      <c r="P146" s="218"/>
      <c r="Q146" s="219"/>
      <c r="R146" s="135"/>
      <c r="AR146" s="92"/>
      <c r="AS146" s="92"/>
      <c r="AT146" s="92"/>
      <c r="AU146" s="92"/>
      <c r="AV146" s="92"/>
      <c r="AX146" s="92"/>
    </row>
    <row r="147" spans="2:50" s="7" customFormat="1" ht="27" customHeight="1">
      <c r="B147" s="19"/>
      <c r="C147" s="88">
        <v>20</v>
      </c>
      <c r="D147" s="88"/>
      <c r="E147" s="119"/>
      <c r="F147" s="235" t="s">
        <v>404</v>
      </c>
      <c r="G147" s="236"/>
      <c r="H147" s="236"/>
      <c r="I147" s="237"/>
      <c r="J147" s="153" t="s">
        <v>99</v>
      </c>
      <c r="K147" s="124">
        <v>29</v>
      </c>
      <c r="L147" s="233">
        <v>0</v>
      </c>
      <c r="M147" s="234"/>
      <c r="N147" s="217">
        <f>K147*L147</f>
        <v>0</v>
      </c>
      <c r="O147" s="218"/>
      <c r="P147" s="218"/>
      <c r="Q147" s="219"/>
      <c r="R147" s="135"/>
      <c r="AR147" s="92"/>
      <c r="AS147" s="92"/>
      <c r="AT147" s="92"/>
      <c r="AU147" s="92"/>
      <c r="AV147" s="92"/>
      <c r="AX147" s="92"/>
    </row>
    <row r="148" spans="2:50" s="7" customFormat="1" ht="27" customHeight="1">
      <c r="B148" s="19"/>
      <c r="C148" s="112"/>
      <c r="D148" s="154" t="s">
        <v>399</v>
      </c>
      <c r="E148" s="113"/>
      <c r="F148" s="100"/>
      <c r="G148" s="100"/>
      <c r="H148" s="100"/>
      <c r="I148" s="100"/>
      <c r="J148" s="99"/>
      <c r="K148" s="125"/>
      <c r="L148" s="218"/>
      <c r="M148" s="218"/>
      <c r="N148" s="186">
        <f>SUM(N149:Q150)</f>
        <v>0</v>
      </c>
      <c r="O148" s="187"/>
      <c r="P148" s="187"/>
      <c r="Q148" s="187"/>
      <c r="R148" s="135"/>
      <c r="AR148" s="92"/>
      <c r="AS148" s="92"/>
      <c r="AT148" s="92"/>
      <c r="AU148" s="92"/>
      <c r="AV148" s="92"/>
      <c r="AX148" s="92"/>
    </row>
    <row r="149" spans="2:50" s="7" customFormat="1" ht="27" customHeight="1">
      <c r="B149" s="19"/>
      <c r="C149" s="88">
        <v>21</v>
      </c>
      <c r="D149" s="88"/>
      <c r="E149" s="119"/>
      <c r="F149" s="230" t="s">
        <v>405</v>
      </c>
      <c r="G149" s="231"/>
      <c r="H149" s="231"/>
      <c r="I149" s="232"/>
      <c r="J149" s="153" t="s">
        <v>99</v>
      </c>
      <c r="K149" s="124">
        <v>350</v>
      </c>
      <c r="L149" s="233">
        <v>0</v>
      </c>
      <c r="M149" s="234"/>
      <c r="N149" s="217">
        <f>K149*L149</f>
        <v>0</v>
      </c>
      <c r="O149" s="218"/>
      <c r="P149" s="218"/>
      <c r="Q149" s="219"/>
      <c r="R149" s="135"/>
      <c r="AR149" s="92"/>
      <c r="AS149" s="92"/>
      <c r="AT149" s="92"/>
      <c r="AU149" s="92"/>
      <c r="AV149" s="92"/>
      <c r="AX149" s="92"/>
    </row>
    <row r="150" spans="2:51" s="7" customFormat="1" ht="27" customHeight="1">
      <c r="B150" s="19"/>
      <c r="C150" s="88">
        <v>22</v>
      </c>
      <c r="D150" s="88"/>
      <c r="E150" s="89"/>
      <c r="F150" s="229" t="s">
        <v>406</v>
      </c>
      <c r="G150" s="191"/>
      <c r="H150" s="191"/>
      <c r="I150" s="191"/>
      <c r="J150" s="153" t="s">
        <v>191</v>
      </c>
      <c r="K150" s="124">
        <v>1496</v>
      </c>
      <c r="L150" s="233">
        <v>0</v>
      </c>
      <c r="M150" s="234"/>
      <c r="N150" s="217">
        <f>K150*L150</f>
        <v>0</v>
      </c>
      <c r="O150" s="218"/>
      <c r="P150" s="218"/>
      <c r="Q150" s="219"/>
      <c r="R150" s="135"/>
      <c r="AE150" s="7" t="s">
        <v>256</v>
      </c>
      <c r="AG150" s="7" t="s">
        <v>96</v>
      </c>
      <c r="AH150" s="7" t="s">
        <v>66</v>
      </c>
      <c r="AL150" s="7" t="s">
        <v>95</v>
      </c>
      <c r="AR150" s="92" t="e">
        <f>IF(#REF!="základní",$N$150,0)</f>
        <v>#REF!</v>
      </c>
      <c r="AS150" s="92" t="e">
        <f>IF(#REF!="snížená",$N$150,0)</f>
        <v>#REF!</v>
      </c>
      <c r="AT150" s="92" t="e">
        <f>IF(#REF!="zákl. přenesená",$N$150,0)</f>
        <v>#REF!</v>
      </c>
      <c r="AU150" s="92" t="e">
        <f>IF(#REF!="sníž. přenesená",$N$150,0)</f>
        <v>#REF!</v>
      </c>
      <c r="AV150" s="92" t="e">
        <f>IF(#REF!="nulová",$N$150,0)</f>
        <v>#REF!</v>
      </c>
      <c r="AW150" s="7" t="s">
        <v>9</v>
      </c>
      <c r="AX150" s="92">
        <f>ROUND($L$150*$K$150,2)</f>
        <v>0</v>
      </c>
      <c r="AY150" s="7" t="s">
        <v>256</v>
      </c>
    </row>
    <row r="151" spans="2:51" s="7" customFormat="1" ht="27" customHeight="1">
      <c r="B151" s="19"/>
      <c r="C151" s="82"/>
      <c r="D151" s="83" t="s">
        <v>382</v>
      </c>
      <c r="E151" s="82"/>
      <c r="F151" s="82"/>
      <c r="G151" s="82"/>
      <c r="H151" s="82"/>
      <c r="I151" s="82"/>
      <c r="J151" s="82"/>
      <c r="K151" s="82"/>
      <c r="L151" s="152"/>
      <c r="M151" s="152"/>
      <c r="N151" s="192">
        <f>N152+N156</f>
        <v>0</v>
      </c>
      <c r="O151" s="187"/>
      <c r="P151" s="187"/>
      <c r="Q151" s="187"/>
      <c r="R151" s="135"/>
      <c r="AE151" s="7" t="s">
        <v>263</v>
      </c>
      <c r="AG151" s="7" t="s">
        <v>96</v>
      </c>
      <c r="AH151" s="7" t="s">
        <v>66</v>
      </c>
      <c r="AL151" s="7" t="s">
        <v>95</v>
      </c>
      <c r="AR151" s="92" t="e">
        <f>IF(#REF!="základní",$N$151,0)</f>
        <v>#REF!</v>
      </c>
      <c r="AS151" s="92" t="e">
        <f>IF(#REF!="snížená",$N$151,0)</f>
        <v>#REF!</v>
      </c>
      <c r="AT151" s="92" t="e">
        <f>IF(#REF!="zákl. přenesená",$N$151,0)</f>
        <v>#REF!</v>
      </c>
      <c r="AU151" s="92" t="e">
        <f>IF(#REF!="sníž. přenesená",$N$151,0)</f>
        <v>#REF!</v>
      </c>
      <c r="AV151" s="92" t="e">
        <f>IF(#REF!="nulová",$N$151,0)</f>
        <v>#REF!</v>
      </c>
      <c r="AW151" s="7" t="s">
        <v>9</v>
      </c>
      <c r="AX151" s="92">
        <f>ROUND($L$151*$K$151,2)</f>
        <v>0</v>
      </c>
      <c r="AY151" s="7" t="s">
        <v>263</v>
      </c>
    </row>
    <row r="152" spans="2:51" s="7" customFormat="1" ht="27" customHeight="1">
      <c r="B152" s="19"/>
      <c r="C152" s="82"/>
      <c r="D152" s="87" t="s">
        <v>376</v>
      </c>
      <c r="E152" s="82"/>
      <c r="F152" s="82"/>
      <c r="G152" s="82"/>
      <c r="H152" s="82"/>
      <c r="I152" s="82"/>
      <c r="J152" s="82"/>
      <c r="K152" s="82"/>
      <c r="L152" s="152"/>
      <c r="M152" s="152"/>
      <c r="N152" s="186">
        <f>SUM(N153:Q155)</f>
        <v>0</v>
      </c>
      <c r="O152" s="187"/>
      <c r="P152" s="187"/>
      <c r="Q152" s="187"/>
      <c r="R152" s="135"/>
      <c r="AE152" s="7" t="s">
        <v>263</v>
      </c>
      <c r="AG152" s="7" t="s">
        <v>96</v>
      </c>
      <c r="AH152" s="7" t="s">
        <v>66</v>
      </c>
      <c r="AL152" s="7" t="s">
        <v>95</v>
      </c>
      <c r="AR152" s="92" t="e">
        <f>IF(#REF!="základní",$N$152,0)</f>
        <v>#REF!</v>
      </c>
      <c r="AS152" s="92" t="e">
        <f>IF(#REF!="snížená",$N$152,0)</f>
        <v>#REF!</v>
      </c>
      <c r="AT152" s="92" t="e">
        <f>IF(#REF!="zákl. přenesená",$N$152,0)</f>
        <v>#REF!</v>
      </c>
      <c r="AU152" s="92" t="e">
        <f>IF(#REF!="sníž. přenesená",$N$152,0)</f>
        <v>#REF!</v>
      </c>
      <c r="AV152" s="92" t="e">
        <f>IF(#REF!="nulová",$N$152,0)</f>
        <v>#REF!</v>
      </c>
      <c r="AW152" s="7" t="s">
        <v>9</v>
      </c>
      <c r="AX152" s="92">
        <f>ROUND($L$152*$K$152,2)</f>
        <v>0</v>
      </c>
      <c r="AY152" s="7" t="s">
        <v>263</v>
      </c>
    </row>
    <row r="153" spans="2:51" s="7" customFormat="1" ht="27" customHeight="1">
      <c r="B153" s="19"/>
      <c r="C153" s="88">
        <v>23</v>
      </c>
      <c r="D153" s="88"/>
      <c r="E153" s="89"/>
      <c r="F153" s="195" t="s">
        <v>407</v>
      </c>
      <c r="G153" s="191"/>
      <c r="H153" s="191"/>
      <c r="I153" s="191"/>
      <c r="J153" s="148" t="s">
        <v>99</v>
      </c>
      <c r="K153" s="102">
        <v>848</v>
      </c>
      <c r="L153" s="233">
        <v>0</v>
      </c>
      <c r="M153" s="234"/>
      <c r="N153" s="217">
        <f aca="true" t="shared" si="1" ref="N153:N167">K153*L153</f>
        <v>0</v>
      </c>
      <c r="O153" s="218"/>
      <c r="P153" s="218"/>
      <c r="Q153" s="219"/>
      <c r="R153" s="135"/>
      <c r="AE153" s="7" t="s">
        <v>263</v>
      </c>
      <c r="AG153" s="7" t="s">
        <v>96</v>
      </c>
      <c r="AH153" s="7" t="s">
        <v>66</v>
      </c>
      <c r="AL153" s="7" t="s">
        <v>95</v>
      </c>
      <c r="AR153" s="92" t="e">
        <f>IF(#REF!="základní",$N$153,0)</f>
        <v>#REF!</v>
      </c>
      <c r="AS153" s="92" t="e">
        <f>IF(#REF!="snížená",$N$153,0)</f>
        <v>#REF!</v>
      </c>
      <c r="AT153" s="92" t="e">
        <f>IF(#REF!="zákl. přenesená",$N$153,0)</f>
        <v>#REF!</v>
      </c>
      <c r="AU153" s="92" t="e">
        <f>IF(#REF!="sníž. přenesená",$N$153,0)</f>
        <v>#REF!</v>
      </c>
      <c r="AV153" s="92" t="e">
        <f>IF(#REF!="nulová",$N$153,0)</f>
        <v>#REF!</v>
      </c>
      <c r="AW153" s="7" t="s">
        <v>9</v>
      </c>
      <c r="AX153" s="92">
        <f>ROUND($L$153*$K$153,2)</f>
        <v>0</v>
      </c>
      <c r="AY153" s="7" t="s">
        <v>263</v>
      </c>
    </row>
    <row r="154" spans="2:50" s="7" customFormat="1" ht="27" customHeight="1">
      <c r="B154" s="19"/>
      <c r="C154" s="88">
        <v>24</v>
      </c>
      <c r="D154" s="88"/>
      <c r="E154" s="119"/>
      <c r="F154" s="126" t="s">
        <v>408</v>
      </c>
      <c r="G154" s="118"/>
      <c r="H154" s="118"/>
      <c r="I154" s="117"/>
      <c r="J154" s="148" t="s">
        <v>114</v>
      </c>
      <c r="K154" s="102">
        <v>102.2</v>
      </c>
      <c r="L154" s="233">
        <v>0</v>
      </c>
      <c r="M154" s="234"/>
      <c r="N154" s="217">
        <f t="shared" si="1"/>
        <v>0</v>
      </c>
      <c r="O154" s="218"/>
      <c r="P154" s="218"/>
      <c r="Q154" s="219"/>
      <c r="R154" s="135"/>
      <c r="AR154" s="92"/>
      <c r="AS154" s="92"/>
      <c r="AT154" s="92"/>
      <c r="AU154" s="92"/>
      <c r="AV154" s="92"/>
      <c r="AX154" s="92"/>
    </row>
    <row r="155" spans="2:50" s="7" customFormat="1" ht="27" customHeight="1">
      <c r="B155" s="19"/>
      <c r="C155" s="88">
        <v>25</v>
      </c>
      <c r="D155" s="88"/>
      <c r="E155" s="119"/>
      <c r="F155" s="128" t="s">
        <v>409</v>
      </c>
      <c r="G155" s="118"/>
      <c r="H155" s="118"/>
      <c r="I155" s="117"/>
      <c r="J155" s="148" t="s">
        <v>169</v>
      </c>
      <c r="K155" s="127">
        <v>2788</v>
      </c>
      <c r="L155" s="233">
        <v>0</v>
      </c>
      <c r="M155" s="234"/>
      <c r="N155" s="217">
        <f t="shared" si="1"/>
        <v>0</v>
      </c>
      <c r="O155" s="218"/>
      <c r="P155" s="218"/>
      <c r="Q155" s="219"/>
      <c r="R155" s="135"/>
      <c r="AR155" s="92"/>
      <c r="AS155" s="92"/>
      <c r="AT155" s="92"/>
      <c r="AU155" s="92"/>
      <c r="AV155" s="92"/>
      <c r="AX155" s="92"/>
    </row>
    <row r="156" spans="2:50" s="7" customFormat="1" ht="27" customHeight="1">
      <c r="B156" s="19"/>
      <c r="C156" s="112"/>
      <c r="D156" s="87" t="s">
        <v>378</v>
      </c>
      <c r="E156" s="82"/>
      <c r="F156" s="97"/>
      <c r="G156" s="118"/>
      <c r="H156" s="118"/>
      <c r="I156" s="118"/>
      <c r="J156" s="99"/>
      <c r="K156" s="114"/>
      <c r="L156" s="101"/>
      <c r="M156" s="155"/>
      <c r="N156" s="186">
        <f>SUM(N157:Q167)</f>
        <v>0</v>
      </c>
      <c r="O156" s="187"/>
      <c r="P156" s="187"/>
      <c r="Q156" s="187"/>
      <c r="R156" s="135"/>
      <c r="AR156" s="92"/>
      <c r="AS156" s="92"/>
      <c r="AT156" s="92"/>
      <c r="AU156" s="92"/>
      <c r="AV156" s="92"/>
      <c r="AX156" s="92"/>
    </row>
    <row r="157" spans="2:50" s="7" customFormat="1" ht="27" customHeight="1">
      <c r="B157" s="19"/>
      <c r="C157" s="88">
        <v>26</v>
      </c>
      <c r="D157" s="88"/>
      <c r="E157" s="119"/>
      <c r="F157" s="240" t="s">
        <v>410</v>
      </c>
      <c r="G157" s="241"/>
      <c r="H157" s="241"/>
      <c r="I157" s="242"/>
      <c r="J157" s="148" t="s">
        <v>114</v>
      </c>
      <c r="K157" s="129">
        <v>622</v>
      </c>
      <c r="L157" s="233">
        <v>0</v>
      </c>
      <c r="M157" s="234"/>
      <c r="N157" s="217">
        <f t="shared" si="1"/>
        <v>0</v>
      </c>
      <c r="O157" s="218"/>
      <c r="P157" s="218"/>
      <c r="Q157" s="219"/>
      <c r="R157" s="135"/>
      <c r="AR157" s="92"/>
      <c r="AS157" s="92"/>
      <c r="AT157" s="92"/>
      <c r="AU157" s="92"/>
      <c r="AV157" s="92"/>
      <c r="AX157" s="92"/>
    </row>
    <row r="158" spans="2:50" s="7" customFormat="1" ht="27" customHeight="1">
      <c r="B158" s="19"/>
      <c r="C158" s="88">
        <v>27</v>
      </c>
      <c r="D158" s="88"/>
      <c r="E158" s="89"/>
      <c r="F158" s="220" t="s">
        <v>411</v>
      </c>
      <c r="G158" s="221"/>
      <c r="H158" s="221"/>
      <c r="I158" s="222"/>
      <c r="J158" s="148" t="s">
        <v>99</v>
      </c>
      <c r="K158" s="102">
        <v>558</v>
      </c>
      <c r="L158" s="233">
        <v>0</v>
      </c>
      <c r="M158" s="234"/>
      <c r="N158" s="217">
        <f t="shared" si="1"/>
        <v>0</v>
      </c>
      <c r="O158" s="218"/>
      <c r="P158" s="218"/>
      <c r="Q158" s="219"/>
      <c r="R158" s="135"/>
      <c r="AR158" s="92"/>
      <c r="AS158" s="92"/>
      <c r="AT158" s="92"/>
      <c r="AU158" s="92"/>
      <c r="AV158" s="92"/>
      <c r="AX158" s="92"/>
    </row>
    <row r="159" spans="2:50" s="7" customFormat="1" ht="27" customHeight="1">
      <c r="B159" s="19"/>
      <c r="C159" s="88">
        <v>28</v>
      </c>
      <c r="D159" s="88"/>
      <c r="E159" s="89"/>
      <c r="F159" s="220" t="s">
        <v>412</v>
      </c>
      <c r="G159" s="221"/>
      <c r="H159" s="221"/>
      <c r="I159" s="222"/>
      <c r="J159" s="148" t="s">
        <v>99</v>
      </c>
      <c r="K159" s="102">
        <v>558</v>
      </c>
      <c r="L159" s="233">
        <v>0</v>
      </c>
      <c r="M159" s="234"/>
      <c r="N159" s="217">
        <f t="shared" si="1"/>
        <v>0</v>
      </c>
      <c r="O159" s="218"/>
      <c r="P159" s="218"/>
      <c r="Q159" s="219"/>
      <c r="R159" s="135"/>
      <c r="AR159" s="92"/>
      <c r="AS159" s="92"/>
      <c r="AT159" s="92"/>
      <c r="AU159" s="92"/>
      <c r="AV159" s="92"/>
      <c r="AX159" s="92"/>
    </row>
    <row r="160" spans="2:50" s="7" customFormat="1" ht="27" customHeight="1">
      <c r="B160" s="19"/>
      <c r="C160" s="88">
        <v>29</v>
      </c>
      <c r="D160" s="88"/>
      <c r="E160" s="89"/>
      <c r="F160" s="220" t="s">
        <v>413</v>
      </c>
      <c r="G160" s="221"/>
      <c r="H160" s="221"/>
      <c r="I160" s="222"/>
      <c r="J160" s="148" t="s">
        <v>99</v>
      </c>
      <c r="K160" s="102">
        <v>264.6</v>
      </c>
      <c r="L160" s="233">
        <v>0</v>
      </c>
      <c r="M160" s="234"/>
      <c r="N160" s="217">
        <f t="shared" si="1"/>
        <v>0</v>
      </c>
      <c r="O160" s="218"/>
      <c r="P160" s="218"/>
      <c r="Q160" s="219"/>
      <c r="R160" s="135"/>
      <c r="AR160" s="92"/>
      <c r="AS160" s="92"/>
      <c r="AT160" s="92"/>
      <c r="AU160" s="92"/>
      <c r="AV160" s="92"/>
      <c r="AX160" s="92"/>
    </row>
    <row r="161" spans="2:50" s="7" customFormat="1" ht="27" customHeight="1">
      <c r="B161" s="19"/>
      <c r="C161" s="88">
        <v>30</v>
      </c>
      <c r="D161" s="88"/>
      <c r="E161" s="89"/>
      <c r="F161" s="220" t="s">
        <v>414</v>
      </c>
      <c r="G161" s="221"/>
      <c r="H161" s="221"/>
      <c r="I161" s="222"/>
      <c r="J161" s="148" t="s">
        <v>169</v>
      </c>
      <c r="K161" s="102">
        <v>370</v>
      </c>
      <c r="L161" s="233">
        <v>0</v>
      </c>
      <c r="M161" s="234"/>
      <c r="N161" s="217">
        <f t="shared" si="1"/>
        <v>0</v>
      </c>
      <c r="O161" s="218"/>
      <c r="P161" s="218"/>
      <c r="Q161" s="219"/>
      <c r="R161" s="135"/>
      <c r="AR161" s="92"/>
      <c r="AS161" s="92"/>
      <c r="AT161" s="92"/>
      <c r="AU161" s="92"/>
      <c r="AV161" s="92"/>
      <c r="AX161" s="92"/>
    </row>
    <row r="162" spans="2:50" s="7" customFormat="1" ht="27" customHeight="1">
      <c r="B162" s="19"/>
      <c r="C162" s="88">
        <v>31</v>
      </c>
      <c r="D162" s="88"/>
      <c r="E162" s="89"/>
      <c r="F162" s="220" t="s">
        <v>415</v>
      </c>
      <c r="G162" s="221"/>
      <c r="H162" s="221"/>
      <c r="I162" s="222"/>
      <c r="J162" s="148" t="s">
        <v>169</v>
      </c>
      <c r="K162" s="102">
        <v>150</v>
      </c>
      <c r="L162" s="233">
        <v>0</v>
      </c>
      <c r="M162" s="234"/>
      <c r="N162" s="217">
        <f t="shared" si="1"/>
        <v>0</v>
      </c>
      <c r="O162" s="218"/>
      <c r="P162" s="218"/>
      <c r="Q162" s="219"/>
      <c r="R162" s="135"/>
      <c r="AR162" s="92"/>
      <c r="AS162" s="92"/>
      <c r="AT162" s="92"/>
      <c r="AU162" s="92"/>
      <c r="AV162" s="92"/>
      <c r="AX162" s="92"/>
    </row>
    <row r="163" spans="2:50" s="7" customFormat="1" ht="27" customHeight="1">
      <c r="B163" s="19"/>
      <c r="C163" s="88">
        <v>32</v>
      </c>
      <c r="D163" s="88"/>
      <c r="E163" s="89"/>
      <c r="F163" s="220" t="s">
        <v>416</v>
      </c>
      <c r="G163" s="221"/>
      <c r="H163" s="221"/>
      <c r="I163" s="222"/>
      <c r="J163" s="148" t="s">
        <v>114</v>
      </c>
      <c r="K163" s="102">
        <v>30</v>
      </c>
      <c r="L163" s="233">
        <v>0</v>
      </c>
      <c r="M163" s="234"/>
      <c r="N163" s="217">
        <f t="shared" si="1"/>
        <v>0</v>
      </c>
      <c r="O163" s="218"/>
      <c r="P163" s="218"/>
      <c r="Q163" s="219"/>
      <c r="R163" s="135"/>
      <c r="AR163" s="92"/>
      <c r="AS163" s="92"/>
      <c r="AT163" s="92"/>
      <c r="AU163" s="92"/>
      <c r="AV163" s="92"/>
      <c r="AX163" s="92"/>
    </row>
    <row r="164" spans="2:50" s="7" customFormat="1" ht="27" customHeight="1">
      <c r="B164" s="19"/>
      <c r="C164" s="88">
        <v>33</v>
      </c>
      <c r="D164" s="88"/>
      <c r="E164" s="89"/>
      <c r="F164" s="220" t="s">
        <v>394</v>
      </c>
      <c r="G164" s="221"/>
      <c r="H164" s="221"/>
      <c r="I164" s="222"/>
      <c r="J164" s="148" t="s">
        <v>169</v>
      </c>
      <c r="K164" s="127">
        <v>270</v>
      </c>
      <c r="L164" s="233">
        <v>0</v>
      </c>
      <c r="M164" s="234"/>
      <c r="N164" s="217">
        <f t="shared" si="1"/>
        <v>0</v>
      </c>
      <c r="O164" s="218"/>
      <c r="P164" s="218"/>
      <c r="Q164" s="219"/>
      <c r="R164" s="135"/>
      <c r="AR164" s="92"/>
      <c r="AS164" s="92"/>
      <c r="AT164" s="92"/>
      <c r="AU164" s="92"/>
      <c r="AV164" s="92"/>
      <c r="AX164" s="92"/>
    </row>
    <row r="165" spans="2:50" s="7" customFormat="1" ht="27" customHeight="1">
      <c r="B165" s="19"/>
      <c r="C165" s="88">
        <v>34</v>
      </c>
      <c r="D165" s="88"/>
      <c r="E165" s="89"/>
      <c r="F165" s="220" t="s">
        <v>417</v>
      </c>
      <c r="G165" s="221"/>
      <c r="H165" s="221"/>
      <c r="I165" s="222"/>
      <c r="J165" s="153" t="s">
        <v>191</v>
      </c>
      <c r="K165" s="91">
        <v>712</v>
      </c>
      <c r="L165" s="233">
        <v>0</v>
      </c>
      <c r="M165" s="234"/>
      <c r="N165" s="217">
        <f t="shared" si="1"/>
        <v>0</v>
      </c>
      <c r="O165" s="218"/>
      <c r="P165" s="218"/>
      <c r="Q165" s="219"/>
      <c r="R165" s="135"/>
      <c r="AR165" s="92"/>
      <c r="AS165" s="92"/>
      <c r="AT165" s="92"/>
      <c r="AU165" s="92"/>
      <c r="AV165" s="92"/>
      <c r="AX165" s="92"/>
    </row>
    <row r="166" spans="2:50" s="7" customFormat="1" ht="27" customHeight="1">
      <c r="B166" s="19"/>
      <c r="C166" s="88">
        <v>35</v>
      </c>
      <c r="D166" s="88"/>
      <c r="E166" s="89"/>
      <c r="F166" s="220" t="s">
        <v>418</v>
      </c>
      <c r="G166" s="221"/>
      <c r="H166" s="221"/>
      <c r="I166" s="222"/>
      <c r="J166" s="153" t="s">
        <v>398</v>
      </c>
      <c r="K166" s="91">
        <v>1</v>
      </c>
      <c r="L166" s="261">
        <v>0</v>
      </c>
      <c r="M166" s="234"/>
      <c r="N166" s="217">
        <f t="shared" si="1"/>
        <v>0</v>
      </c>
      <c r="O166" s="218"/>
      <c r="P166" s="218"/>
      <c r="Q166" s="219"/>
      <c r="R166" s="135"/>
      <c r="AR166" s="92"/>
      <c r="AS166" s="92"/>
      <c r="AT166" s="92"/>
      <c r="AU166" s="92"/>
      <c r="AV166" s="92"/>
      <c r="AX166" s="92"/>
    </row>
    <row r="167" spans="2:51" s="7" customFormat="1" ht="27" customHeight="1">
      <c r="B167" s="19"/>
      <c r="C167" s="88">
        <v>36</v>
      </c>
      <c r="D167" s="88"/>
      <c r="E167" s="89"/>
      <c r="F167" s="215" t="s">
        <v>419</v>
      </c>
      <c r="G167" s="216"/>
      <c r="H167" s="216"/>
      <c r="I167" s="216"/>
      <c r="J167" s="153" t="s">
        <v>398</v>
      </c>
      <c r="K167" s="91">
        <v>1</v>
      </c>
      <c r="L167" s="261">
        <v>0</v>
      </c>
      <c r="M167" s="234"/>
      <c r="N167" s="217">
        <f t="shared" si="1"/>
        <v>0</v>
      </c>
      <c r="O167" s="218"/>
      <c r="P167" s="218"/>
      <c r="Q167" s="219"/>
      <c r="R167" s="135"/>
      <c r="AE167" s="7" t="s">
        <v>273</v>
      </c>
      <c r="AG167" s="7" t="s">
        <v>96</v>
      </c>
      <c r="AH167" s="7" t="s">
        <v>66</v>
      </c>
      <c r="AL167" s="7" t="s">
        <v>95</v>
      </c>
      <c r="AR167" s="92" t="e">
        <f>IF(#REF!="základní",$N$167,0)</f>
        <v>#REF!</v>
      </c>
      <c r="AS167" s="92" t="e">
        <f>IF(#REF!="snížená",$N$167,0)</f>
        <v>#REF!</v>
      </c>
      <c r="AT167" s="92" t="e">
        <f>IF(#REF!="zákl. přenesená",$N$167,0)</f>
        <v>#REF!</v>
      </c>
      <c r="AU167" s="92" t="e">
        <f>IF(#REF!="sníž. přenesená",$N$167,0)</f>
        <v>#REF!</v>
      </c>
      <c r="AV167" s="92" t="e">
        <f>IF(#REF!="nulová",$N$167,0)</f>
        <v>#REF!</v>
      </c>
      <c r="AW167" s="7" t="s">
        <v>9</v>
      </c>
      <c r="AX167" s="92">
        <f>ROUND($L$167*$K$167,2)</f>
        <v>0</v>
      </c>
      <c r="AY167" s="7" t="s">
        <v>273</v>
      </c>
    </row>
    <row r="168" spans="2:18" s="7" customFormat="1" ht="27" customHeight="1">
      <c r="B168" s="42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138"/>
    </row>
    <row r="169" ht="27" customHeight="1"/>
    <row r="170" ht="27" customHeight="1"/>
    <row r="171" ht="27" customHeight="1"/>
    <row r="172" spans="14:19" ht="27" customHeight="1">
      <c r="N172" s="1"/>
      <c r="O172" s="1"/>
      <c r="P172" s="1"/>
      <c r="S172" s="139"/>
    </row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208" s="2" customFormat="1" ht="14.25" customHeight="1"/>
  </sheetData>
  <sheetProtection password="EDF2" sheet="1"/>
  <mergeCells count="174">
    <mergeCell ref="L163:M163"/>
    <mergeCell ref="L164:M164"/>
    <mergeCell ref="L165:M165"/>
    <mergeCell ref="L166:M166"/>
    <mergeCell ref="L167:M167"/>
    <mergeCell ref="L154:M154"/>
    <mergeCell ref="L155:M155"/>
    <mergeCell ref="L157:M157"/>
    <mergeCell ref="L158:M158"/>
    <mergeCell ref="L159:M159"/>
    <mergeCell ref="L136:M136"/>
    <mergeCell ref="L137:M137"/>
    <mergeCell ref="L138:M138"/>
    <mergeCell ref="L160:M160"/>
    <mergeCell ref="L139:M139"/>
    <mergeCell ref="L142:M142"/>
    <mergeCell ref="L143:M143"/>
    <mergeCell ref="L144:M144"/>
    <mergeCell ref="L146:M146"/>
    <mergeCell ref="L147:M147"/>
    <mergeCell ref="L124:M124"/>
    <mergeCell ref="L125:M125"/>
    <mergeCell ref="L126:M126"/>
    <mergeCell ref="L128:M128"/>
    <mergeCell ref="L129:M129"/>
    <mergeCell ref="L130:M130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9:Q79"/>
    <mergeCell ref="F81:P81"/>
    <mergeCell ref="F82:P82"/>
    <mergeCell ref="M84:P84"/>
    <mergeCell ref="M86:Q86"/>
    <mergeCell ref="M87:Q87"/>
    <mergeCell ref="C89:G89"/>
    <mergeCell ref="N89:Q89"/>
    <mergeCell ref="N91:Q91"/>
    <mergeCell ref="N92:Q92"/>
    <mergeCell ref="N93:Q93"/>
    <mergeCell ref="N94:Q94"/>
    <mergeCell ref="N95:Q95"/>
    <mergeCell ref="N96:Q96"/>
    <mergeCell ref="N97:Q97"/>
    <mergeCell ref="N98:Q98"/>
    <mergeCell ref="N102:Q102"/>
    <mergeCell ref="L104:Q104"/>
    <mergeCell ref="C110:Q110"/>
    <mergeCell ref="F112:P112"/>
    <mergeCell ref="F113:P113"/>
    <mergeCell ref="N99:Q99"/>
    <mergeCell ref="N100:Q100"/>
    <mergeCell ref="N101:Q101"/>
    <mergeCell ref="M115:P115"/>
    <mergeCell ref="M117:Q117"/>
    <mergeCell ref="M118:Q118"/>
    <mergeCell ref="F120:I120"/>
    <mergeCell ref="N120:Q120"/>
    <mergeCell ref="N121:Q121"/>
    <mergeCell ref="N122:Q122"/>
    <mergeCell ref="N123:Q123"/>
    <mergeCell ref="F124:I124"/>
    <mergeCell ref="N124:Q124"/>
    <mergeCell ref="F164:I164"/>
    <mergeCell ref="F125:I125"/>
    <mergeCell ref="N125:Q125"/>
    <mergeCell ref="F126:I126"/>
    <mergeCell ref="N126:Q126"/>
    <mergeCell ref="N162:Q162"/>
    <mergeCell ref="N165:Q165"/>
    <mergeCell ref="F159:I159"/>
    <mergeCell ref="F160:I160"/>
    <mergeCell ref="F161:I161"/>
    <mergeCell ref="F162:I162"/>
    <mergeCell ref="F163:I163"/>
    <mergeCell ref="N163:Q163"/>
    <mergeCell ref="N164:Q164"/>
    <mergeCell ref="L161:M161"/>
    <mergeCell ref="L162:M162"/>
    <mergeCell ref="F158:I158"/>
    <mergeCell ref="N159:Q159"/>
    <mergeCell ref="N160:Q160"/>
    <mergeCell ref="N161:Q161"/>
    <mergeCell ref="F153:I153"/>
    <mergeCell ref="N153:Q153"/>
    <mergeCell ref="N155:Q155"/>
    <mergeCell ref="N157:Q157"/>
    <mergeCell ref="F157:I157"/>
    <mergeCell ref="L153:M153"/>
    <mergeCell ref="N154:Q154"/>
    <mergeCell ref="F147:I147"/>
    <mergeCell ref="F132:I132"/>
    <mergeCell ref="N132:Q132"/>
    <mergeCell ref="F133:I133"/>
    <mergeCell ref="L131:M131"/>
    <mergeCell ref="L132:M132"/>
    <mergeCell ref="L133:M133"/>
    <mergeCell ref="L134:M134"/>
    <mergeCell ref="L135:M135"/>
    <mergeCell ref="F166:I166"/>
    <mergeCell ref="N166:Q166"/>
    <mergeCell ref="N156:Q156"/>
    <mergeCell ref="N145:Q145"/>
    <mergeCell ref="N146:Q146"/>
    <mergeCell ref="F134:I134"/>
    <mergeCell ref="N134:Q134"/>
    <mergeCell ref="F135:I135"/>
    <mergeCell ref="N135:Q135"/>
    <mergeCell ref="N158:Q158"/>
    <mergeCell ref="F150:I150"/>
    <mergeCell ref="N150:Q150"/>
    <mergeCell ref="N147:Q147"/>
    <mergeCell ref="F149:I149"/>
    <mergeCell ref="L148:M148"/>
    <mergeCell ref="N143:Q143"/>
    <mergeCell ref="N144:Q144"/>
    <mergeCell ref="N148:Q148"/>
    <mergeCell ref="L149:M149"/>
    <mergeCell ref="L150:M150"/>
    <mergeCell ref="N141:Q141"/>
    <mergeCell ref="F142:I142"/>
    <mergeCell ref="N142:Q142"/>
    <mergeCell ref="F136:I136"/>
    <mergeCell ref="N151:Q151"/>
    <mergeCell ref="N136:Q136"/>
    <mergeCell ref="F137:I137"/>
    <mergeCell ref="N137:Q137"/>
    <mergeCell ref="N149:Q149"/>
    <mergeCell ref="N138:Q138"/>
    <mergeCell ref="F130:I130"/>
    <mergeCell ref="N139:Q139"/>
    <mergeCell ref="N130:Q130"/>
    <mergeCell ref="F139:I139"/>
    <mergeCell ref="N133:Q133"/>
    <mergeCell ref="N127:Q127"/>
    <mergeCell ref="F128:I128"/>
    <mergeCell ref="N128:Q128"/>
    <mergeCell ref="F131:I131"/>
    <mergeCell ref="N131:Q131"/>
    <mergeCell ref="F167:I167"/>
    <mergeCell ref="N167:Q167"/>
    <mergeCell ref="F129:I129"/>
    <mergeCell ref="N129:Q129"/>
    <mergeCell ref="F138:I138"/>
    <mergeCell ref="F165:I165"/>
    <mergeCell ref="F143:I143"/>
    <mergeCell ref="F144:I144"/>
    <mergeCell ref="N152:Q152"/>
    <mergeCell ref="N140:Q140"/>
  </mergeCells>
  <printOptions/>
  <pageMargins left="0.5905511811023623" right="0.5905511811023623" top="0.5905511811023623" bottom="0.5905511811023623" header="0" footer="0"/>
  <pageSetup blackAndWhite="1" fitToHeight="999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Gajdošík Dan Ing.</cp:lastModifiedBy>
  <cp:lastPrinted>2016-05-30T10:08:10Z</cp:lastPrinted>
  <dcterms:created xsi:type="dcterms:W3CDTF">2016-05-27T12:27:46Z</dcterms:created>
  <dcterms:modified xsi:type="dcterms:W3CDTF">2016-11-08T14:05:25Z</dcterms:modified>
  <cp:category/>
  <cp:version/>
  <cp:contentType/>
  <cp:contentStatus/>
</cp:coreProperties>
</file>