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870" windowHeight="9900" activeTab="0"/>
  </bookViews>
  <sheets>
    <sheet name="Rekapitulace stavby" sheetId="1" r:id="rId1"/>
    <sheet name="1 - SO 31 Armaturní šachta" sheetId="2" r:id="rId2"/>
    <sheet name="2 - SO 31 Zásobní řad pit..." sheetId="3" r:id="rId3"/>
    <sheet name="SO 37 - Dešťová kanalizac..." sheetId="4" r:id="rId4"/>
    <sheet name="SO 41 - VTL plynovod" sheetId="5" r:id="rId5"/>
    <sheet name="1 - Oplocení RS" sheetId="6" r:id="rId6"/>
    <sheet name="2 - VTL RS" sheetId="7" r:id="rId7"/>
    <sheet name="3 - Základy RS" sheetId="8" r:id="rId8"/>
    <sheet name="SO 43 - STL plynovod" sheetId="9" r:id="rId9"/>
    <sheet name="SO 53 - Rozvody NN " sheetId="10" r:id="rId10"/>
    <sheet name="SO 55 - Síťové rozvody te..." sheetId="11" r:id="rId11"/>
    <sheet name="VN - Vedlejší a ostatní n..." sheetId="12" r:id="rId12"/>
    <sheet name="Pokyny pro vyplnění" sheetId="13" r:id="rId13"/>
  </sheets>
  <definedNames>
    <definedName name="_xlnm._FilterDatabase" localSheetId="5" hidden="1">'1 - Oplocení RS'!$C$91:$K$91</definedName>
    <definedName name="_xlnm._FilterDatabase" localSheetId="1" hidden="1">'1 - SO 31 Armaturní šachta'!$C$86:$K$86</definedName>
    <definedName name="_xlnm._FilterDatabase" localSheetId="2" hidden="1">'2 - SO 31 Zásobní řad pit...'!$C$86:$K$86</definedName>
    <definedName name="_xlnm._FilterDatabase" localSheetId="6" hidden="1">'2 - VTL RS'!$C$83:$K$83</definedName>
    <definedName name="_xlnm._FilterDatabase" localSheetId="7" hidden="1">'3 - Základy RS'!$C$89:$K$89</definedName>
    <definedName name="_xlnm._FilterDatabase" localSheetId="3" hidden="1">'SO 37 - Dešťová kanalizac...'!$C$80:$K$80</definedName>
    <definedName name="_xlnm._FilterDatabase" localSheetId="4" hidden="1">'SO 41 - VTL plynovod'!$C$84:$K$84</definedName>
    <definedName name="_xlnm._FilterDatabase" localSheetId="8" hidden="1">'SO 43 - STL plynovod'!$C$82:$K$82</definedName>
    <definedName name="_xlnm._FilterDatabase" localSheetId="9" hidden="1">'SO 53 - Rozvody NN '!$C$90:$K$90</definedName>
    <definedName name="_xlnm._FilterDatabase" localSheetId="10" hidden="1">'SO 55 - Síťové rozvody te...'!$C$97:$K$97</definedName>
    <definedName name="_xlnm._FilterDatabase" localSheetId="11" hidden="1">'VN - Vedlejší a ostatní n...'!$C$79:$K$79</definedName>
    <definedName name="_xlnm.Print_Area" localSheetId="5">'1 - Oplocení RS'!$C$4:$J$38,'1 - Oplocení RS'!$C$44:$J$71,'1 - Oplocení RS'!$C$77:$K$177</definedName>
    <definedName name="_xlnm.Print_Area" localSheetId="1">'1 - SO 31 Armaturní šachta'!$C$4:$J$38,'1 - SO 31 Armaturní šachta'!$C$44:$J$66,'1 - SO 31 Armaturní šachta'!$C$72:$K$122</definedName>
    <definedName name="_xlnm.Print_Area" localSheetId="2">'2 - SO 31 Zásobní řad pit...'!$C$4:$J$38,'2 - SO 31 Zásobní řad pit...'!$C$44:$J$66,'2 - SO 31 Zásobní řad pit...'!$C$72:$K$164</definedName>
    <definedName name="_xlnm.Print_Area" localSheetId="6">'2 - VTL RS'!$C$4:$J$38,'2 - VTL RS'!$C$44:$J$63,'2 - VTL RS'!$C$69:$K$96</definedName>
    <definedName name="_xlnm.Print_Area" localSheetId="7">'3 - Základy RS'!$C$4:$J$38,'3 - Základy RS'!$C$44:$J$69,'3 - Základy RS'!$C$75:$K$153</definedName>
    <definedName name="_xlnm.Print_Area" localSheetId="1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stavby'!$C$39:$AQ$65</definedName>
    <definedName name="_xlnm.Print_Area" localSheetId="3">'SO 37 - Dešťová kanalizac...'!$C$4:$J$36,'SO 37 - Dešťová kanalizac...'!$C$42:$J$62,'SO 37 - Dešťová kanalizac...'!$C$68:$K$127</definedName>
    <definedName name="_xlnm.Print_Area" localSheetId="4">'SO 41 - VTL plynovod'!$C$4:$J$36,'SO 41 - VTL plynovod'!$C$42:$J$66,'SO 41 - VTL plynovod'!$C$72:$K$238</definedName>
    <definedName name="_xlnm.Print_Area" localSheetId="8">'SO 43 - STL plynovod'!$C$4:$J$36,'SO 43 - STL plynovod'!$C$42:$J$64,'SO 43 - STL plynovod'!$C$70:$K$172</definedName>
    <definedName name="_xlnm.Print_Area" localSheetId="9">'SO 53 - Rozvody NN '!$C$4:$J$36,'SO 53 - Rozvody NN '!$C$42:$J$72,'SO 53 - Rozvody NN '!$C$78:$K$128</definedName>
    <definedName name="_xlnm.Print_Area" localSheetId="10">'SO 55 - Síťové rozvody te...'!$C$4:$J$36,'SO 55 - Síťové rozvody te...'!$C$42:$J$79,'SO 55 - Síťové rozvody te...'!$C$85:$K$145</definedName>
    <definedName name="_xlnm.Print_Area" localSheetId="11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'1 - SO 31 Armaturní šachta'!$86:$86</definedName>
    <definedName name="_xlnm.Print_Titles" localSheetId="2">'2 - SO 31 Zásobní řad pit...'!$86:$86</definedName>
    <definedName name="_xlnm.Print_Titles" localSheetId="3">'SO 37 - Dešťová kanalizac...'!$80:$80</definedName>
    <definedName name="_xlnm.Print_Titles" localSheetId="4">'SO 41 - VTL plynovod'!$84:$84</definedName>
    <definedName name="_xlnm.Print_Titles" localSheetId="5">'1 - Oplocení RS'!$91:$91</definedName>
    <definedName name="_xlnm.Print_Titles" localSheetId="6">'2 - VTL RS'!$83:$83</definedName>
    <definedName name="_xlnm.Print_Titles" localSheetId="7">'3 - Základy RS'!$89:$89</definedName>
    <definedName name="_xlnm.Print_Titles" localSheetId="8">'SO 43 - STL plynovod'!$82:$82</definedName>
    <definedName name="_xlnm.Print_Titles" localSheetId="9">'SO 53 - Rozvody NN '!$90:$90</definedName>
    <definedName name="_xlnm.Print_Titles" localSheetId="10">'SO 55 - Síťové rozvody te...'!$97:$97</definedName>
    <definedName name="_xlnm.Print_Titles" localSheetId="11">'VN - Vedlejší a ostatní n...'!$79:$79</definedName>
  </definedNames>
  <calcPr calcId="152511"/>
</workbook>
</file>

<file path=xl/sharedStrings.xml><?xml version="1.0" encoding="utf-8"?>
<sst xmlns="http://schemas.openxmlformats.org/spreadsheetml/2006/main" count="9656" uniqueCount="1396">
  <si>
    <t>Export VZ</t>
  </si>
  <si>
    <t>List obsahuje:</t>
  </si>
  <si>
    <t>3.0</t>
  </si>
  <si>
    <t>ZAMOK</t>
  </si>
  <si>
    <t>False</t>
  </si>
  <si>
    <t>{b48bc062-3a62-4be1-b5be-9126c73a7a74}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</si>
  <si>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</si>
  <si>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</si>
  <si>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</si>
  <si>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</si>
  <si>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</si>
  <si>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</si>
  <si>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</si>
  <si>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</si>
  <si>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</si>
  <si>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</si>
  <si>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</si>
  <si>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III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</si>
  <si>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</si>
  <si>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</si>
  <si>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</si>
  <si>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</si>
  <si>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</si>
  <si>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</si>
  <si>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</si>
  <si>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</si>
  <si>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7. 12. 2016</t>
  </si>
  <si>
    <t>10</t>
  </si>
  <si>
    <t>100</t>
  </si>
  <si>
    <t>Zadavatel:</t>
  </si>
  <si>
    <t>IČ:</t>
  </si>
  <si>
    <t>ČR - Ministerstvo financí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</si>
  <si>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</si>
  <si>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</si>
  <si>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</si>
  <si>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</si>
  <si>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</si>
  <si>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</si>
  <si>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</si>
  <si>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</si>
  <si>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</si>
  <si>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</si>
  <si>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</si>
  <si>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</si>
  <si>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</si>
  <si>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</si>
  <si>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</si>
  <si>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</si>
  <si>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</si>
  <si>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</si>
  <si>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</si>
  <si>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</si>
  <si>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</si>
  <si>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</si>
  <si>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</si>
  <si>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</si>
  <si>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</si>
  <si>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</si>
  <si>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</si>
  <si>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</si>
  <si>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</si>
  <si>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</si>
  <si>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</si>
  <si>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</si>
  <si>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</si>
  <si>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</si>
  <si>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</si>
  <si>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</si>
  <si>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</si>
  <si>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</si>
  <si>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</si>
  <si>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</si>
  <si>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</si>
  <si>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</si>
  <si>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</si>
  <si>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</si>
  <si>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</si>
  <si>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</si>
  <si>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</si>
  <si>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31</t>
  </si>
  <si>
    <t>Zásobní řad pitné vody</t>
  </si>
  <si>
    <t>STA</t>
  </si>
  <si>
    <t>{e616715f-7449-4e76-8066-e1b97878d581}</t>
  </si>
  <si>
    <t>8271111</t>
  </si>
  <si>
    <t>2</t>
  </si>
  <si>
    <t>SO 31 Armaturní šachta</t>
  </si>
  <si>
    <t>Soupis</t>
  </si>
  <si>
    <t>{2d8beea4-ca03-45e1-acfa-41b918588238}</t>
  </si>
  <si>
    <t>827 11</t>
  </si>
  <si>
    <t>SO 31 Zásobní řad pitné vody</t>
  </si>
  <si>
    <t>{2f8bcc12-fe14-48f8-8d30-75123d150865}</t>
  </si>
  <si>
    <t>SO 37</t>
  </si>
  <si>
    <t>Dešťová kanalizace - stoka A</t>
  </si>
  <si>
    <t>{c7a621d2-e2aa-4033-939b-762b6a5e88e8}</t>
  </si>
  <si>
    <t>827 21</t>
  </si>
  <si>
    <t>SO 41</t>
  </si>
  <si>
    <t>VTL plynovod</t>
  </si>
  <si>
    <t>{625a2049-2096-4d00-be85-52eeed01abbf}</t>
  </si>
  <si>
    <t>827 52 21</t>
  </si>
  <si>
    <t>SO 42</t>
  </si>
  <si>
    <t>RS plynu</t>
  </si>
  <si>
    <t>{1bd6a0bc-d944-4fe1-b265-969846a67c58}</t>
  </si>
  <si>
    <t>812 22</t>
  </si>
  <si>
    <t>Oplocení RS</t>
  </si>
  <si>
    <t>{4c6e910b-183f-4b91-b200-c5ba2e1da977}</t>
  </si>
  <si>
    <t>VTL RS</t>
  </si>
  <si>
    <t>{40992e19-1bf2-42f0-bf74-9d181a3973e7}</t>
  </si>
  <si>
    <t>3</t>
  </si>
  <si>
    <t>Základy RS</t>
  </si>
  <si>
    <t>{c8497998-4bca-445d-bce7-07223d5e6994}</t>
  </si>
  <si>
    <t>SO 43</t>
  </si>
  <si>
    <t>STL plynovod</t>
  </si>
  <si>
    <t>{094ec5b0-b317-4ffb-a766-19e9619f49cf}</t>
  </si>
  <si>
    <t>81222</t>
  </si>
  <si>
    <t>SO 53</t>
  </si>
  <si>
    <t xml:space="preserve">Rozvody NN </t>
  </si>
  <si>
    <t>{3413a68e-0061-46c0-a09c-53ca8419e0b3}</t>
  </si>
  <si>
    <t>828 13</t>
  </si>
  <si>
    <t>SO 55</t>
  </si>
  <si>
    <t xml:space="preserve">Síťové rozvody telefonu </t>
  </si>
  <si>
    <t>{80e2098a-4300-4135-a320-daf040961052}</t>
  </si>
  <si>
    <t>828 82</t>
  </si>
  <si>
    <t>VN</t>
  </si>
  <si>
    <t>Vedlejší a ostatní náklady</t>
  </si>
  <si>
    <t>VON</t>
  </si>
  <si>
    <t>{d7324a16-1227-4a3f-862c-2bec61c33721}</t>
  </si>
  <si>
    <t>Zpět na list:</t>
  </si>
  <si>
    <t>KRYCÍ LIST SOUPISU</t>
  </si>
  <si>
    <t>Objekt:</t>
  </si>
  <si>
    <t>SO 31 - Zásobní řad pitné vody</t>
  </si>
  <si>
    <t>Soupis:</t>
  </si>
  <si>
    <t>1 - SO 31 Armaturní šachta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</si>
  <si>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</si>
  <si>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</si>
  <si>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</si>
  <si>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</si>
  <si>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</si>
  <si>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</si>
  <si>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</si>
  <si>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</si>
  <si>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</si>
  <si>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</si>
  <si>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</si>
  <si>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</si>
  <si>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</si>
  <si>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</si>
  <si>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</si>
  <si>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</si>
  <si>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</si>
  <si>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</si>
  <si>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</si>
  <si>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</si>
  <si>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</si>
  <si>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</si>
  <si>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</si>
  <si>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</si>
  <si>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</si>
  <si>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</si>
  <si>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</si>
  <si>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</si>
  <si>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</si>
  <si>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</si>
  <si>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</si>
  <si>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</si>
  <si>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2016 01</t>
  </si>
  <si>
    <t>4</t>
  </si>
  <si>
    <t>131201109</t>
  </si>
  <si>
    <t>Příplatek za lepivost u hloubení jam nezapažených v hornině tř. 3</t>
  </si>
  <si>
    <t>VV</t>
  </si>
  <si>
    <t>102,26*0,5 'Přepočtené koeficientem množství</t>
  </si>
  <si>
    <t>151101201</t>
  </si>
  <si>
    <t>Zřízení příložného pažení stěn výkopu hl do 4 m</t>
  </si>
  <si>
    <t>m2</t>
  </si>
  <si>
    <t>7</t>
  </si>
  <si>
    <t>151101211</t>
  </si>
  <si>
    <t>Odstranění příložného pažení stěn hl do 4 m</t>
  </si>
  <si>
    <t>8</t>
  </si>
  <si>
    <t>5</t>
  </si>
  <si>
    <t>161101102</t>
  </si>
  <si>
    <t>Svislé přemístění výkopku z horniny tř. 1 až 4 hl výkopu do 4 m</t>
  </si>
  <si>
    <t>-1958438028</t>
  </si>
  <si>
    <t>6</t>
  </si>
  <si>
    <t>162701105</t>
  </si>
  <si>
    <t>Vodorovné přemístění do 10000 m výkopku/sypaniny z horniny tř. 1 až 4</t>
  </si>
  <si>
    <t>9</t>
  </si>
  <si>
    <t>162701109</t>
  </si>
  <si>
    <t>Příplatek k vodorovnému přemístění výkopku/sypaniny z horniny tř. 1 až 4 ZKD 1000 m přes 10000 m</t>
  </si>
  <si>
    <t>22,76*5 'Přepočtené koeficientem množství</t>
  </si>
  <si>
    <t>171201211</t>
  </si>
  <si>
    <t>Poplatek za uložení odpadu ze sypaniny na skládce (skládkovné)</t>
  </si>
  <si>
    <t>t</t>
  </si>
  <si>
    <t>-1757246267</t>
  </si>
  <si>
    <t>22,76*1,7 'Přepočtené koeficientem množství</t>
  </si>
  <si>
    <t>174101101</t>
  </si>
  <si>
    <t>Zásyp jam, šachet rýh nebo kolem objektů sypaninou se zhutněním</t>
  </si>
  <si>
    <t>12</t>
  </si>
  <si>
    <t>181102302</t>
  </si>
  <si>
    <t>Úprava pláně v zářezech se zhutněním</t>
  </si>
  <si>
    <t>Vodorovné konstrukce</t>
  </si>
  <si>
    <t>11</t>
  </si>
  <si>
    <t>452311131</t>
  </si>
  <si>
    <t>Podkladní desky z betonu prostého tř. C 12/15 otevřený výkop</t>
  </si>
  <si>
    <t>18</t>
  </si>
  <si>
    <t>Trubní vedení</t>
  </si>
  <si>
    <t>857312121</t>
  </si>
  <si>
    <t>Montáž litinových tvarovek jednoosých přírubových otevřený výkop DN 150</t>
  </si>
  <si>
    <t>kus</t>
  </si>
  <si>
    <t>1731986795</t>
  </si>
  <si>
    <t>13</t>
  </si>
  <si>
    <t>M</t>
  </si>
  <si>
    <t>760115015916</t>
  </si>
  <si>
    <t>PŘÍRUBA - TAH - OCEL DN 150/159</t>
  </si>
  <si>
    <t>1357233018</t>
  </si>
  <si>
    <t>14</t>
  </si>
  <si>
    <t>855015008016</t>
  </si>
  <si>
    <t>TVAROVKA REDUKČNÍ FFR DN 150-80</t>
  </si>
  <si>
    <t>-1994645195</t>
  </si>
  <si>
    <t>891241221</t>
  </si>
  <si>
    <t>Montáž vodovodních šoupátek s ručním kolečkem v šachtách DN 80</t>
  </si>
  <si>
    <t>-362229676</t>
  </si>
  <si>
    <t>16</t>
  </si>
  <si>
    <t>400208000016</t>
  </si>
  <si>
    <t>ŠOUPĚ E2 PŘÍRUBOVÉ KRÁTKÉ DN 80</t>
  </si>
  <si>
    <t>1047196480</t>
  </si>
  <si>
    <t>17</t>
  </si>
  <si>
    <t>780008000000</t>
  </si>
  <si>
    <t>KOLO RUČNÍ HAWLE DN 65-80</t>
  </si>
  <si>
    <t>2033489959</t>
  </si>
  <si>
    <t>891244121</t>
  </si>
  <si>
    <t>Montáž kompenzátorů nebo montážních vložek DN 80</t>
  </si>
  <si>
    <t>1361754273</t>
  </si>
  <si>
    <t>19</t>
  </si>
  <si>
    <t>551287040</t>
  </si>
  <si>
    <t>kompenzátor pryžový DN 80</t>
  </si>
  <si>
    <t>-1573389841</t>
  </si>
  <si>
    <t>P</t>
  </si>
  <si>
    <t>Poznámka k položce:
IVAR, ceníkový kód: F8500080</t>
  </si>
  <si>
    <t>20</t>
  </si>
  <si>
    <t>891311221</t>
  </si>
  <si>
    <t>Montáž vodovodních šoupátek s ručním kolečkem v šachtách DN 150</t>
  </si>
  <si>
    <t>811067148</t>
  </si>
  <si>
    <t>400215000016</t>
  </si>
  <si>
    <t>ŠOUPĚ E2 PŘÍRUBOVÉ KRÁTKÉ DN 150</t>
  </si>
  <si>
    <t>762614802</t>
  </si>
  <si>
    <t>22</t>
  </si>
  <si>
    <t>780012500000</t>
  </si>
  <si>
    <t>KOLO RUČNÍ HAWLE DN 125-150</t>
  </si>
  <si>
    <t>-1091187655</t>
  </si>
  <si>
    <t>23</t>
  </si>
  <si>
    <t>893352112</t>
  </si>
  <si>
    <t>Šach.armaturní ŽB</t>
  </si>
  <si>
    <t>-1238504967</t>
  </si>
  <si>
    <t>Poznámka k položce:
dle TZ ZR-6-079226a a výkresů ZR-2-05259a, ST-1-06279a</t>
  </si>
  <si>
    <t>24</t>
  </si>
  <si>
    <t>3882170200</t>
  </si>
  <si>
    <t>Vodoměr na studenou vodu DN 80</t>
  </si>
  <si>
    <t>-1814343715</t>
  </si>
  <si>
    <t>998</t>
  </si>
  <si>
    <t>Přesun hmot</t>
  </si>
  <si>
    <t>25</t>
  </si>
  <si>
    <t>998276101</t>
  </si>
  <si>
    <t>Přesun hmot pro trubní vedení z trub z plastických hmot otevřený výkop</t>
  </si>
  <si>
    <t>75</t>
  </si>
  <si>
    <t>2 - SO 31 Zásobní řad pitné vody</t>
  </si>
  <si>
    <t>132201202</t>
  </si>
  <si>
    <t>Hloubení rýh š do 2000 mm v hornině tř. 3 objemu do 1000 m3</t>
  </si>
  <si>
    <t>591670763</t>
  </si>
  <si>
    <t>" z CAD" 640,26</t>
  </si>
  <si>
    <t>132201209</t>
  </si>
  <si>
    <t>Příplatek za lepivost k hloubení rýh š do 2000 mm v hornině tř. 3</t>
  </si>
  <si>
    <t>"viz pol.č.1" 640,26</t>
  </si>
  <si>
    <t>640,26*0,5 'Přepočtené koeficientem množství</t>
  </si>
  <si>
    <t>151101101</t>
  </si>
  <si>
    <t>Zřízení příložného pažení a rozepření stěn rýh hl do 2 m</t>
  </si>
  <si>
    <t>"v.č. 3,7" 853,68</t>
  </si>
  <si>
    <t>151101111</t>
  </si>
  <si>
    <t>Odstranění příložného pažení a rozepření stěn rýh hl do 2 m</t>
  </si>
  <si>
    <t>"viz pol.č.3" 853,68</t>
  </si>
  <si>
    <t>161101101</t>
  </si>
  <si>
    <t>Svislé přemístění výkopku z horniny tř. 1 až 4 hl výkopu do 2,5 m</t>
  </si>
  <si>
    <t>1931478770</t>
  </si>
  <si>
    <t>"viz pol.č. 1" 640,26</t>
  </si>
  <si>
    <t>82,8+207,0</t>
  </si>
  <si>
    <t>289,8*5 'Přepočtené koeficientem množství</t>
  </si>
  <si>
    <t>-1882674862</t>
  </si>
  <si>
    <t>289,8*1,7 'Přepočtené koeficientem množství</t>
  </si>
  <si>
    <t>640,26-82,8-207,0</t>
  </si>
  <si>
    <t>175151101</t>
  </si>
  <si>
    <t>Obsypání potrubí strojně sypaninou bez prohození, uloženou do 3 m</t>
  </si>
  <si>
    <t>"z CAD" 197,2</t>
  </si>
  <si>
    <t>583373440</t>
  </si>
  <si>
    <t>štěrkopísek  (Hulín) frakce 0-32</t>
  </si>
  <si>
    <t>-1189425614</t>
  </si>
  <si>
    <t>197,2*1,67 'Přepočtené koeficientem množství</t>
  </si>
  <si>
    <t>451573111</t>
  </si>
  <si>
    <t>Lože pod potrubí otevřený výkop ze štěrkopísku</t>
  </si>
  <si>
    <t>"z CAD" 82,8</t>
  </si>
  <si>
    <t>452313121</t>
  </si>
  <si>
    <t>Podkladní bloky z betonu prostého tř. C 8/10 otevřený výkop</t>
  </si>
  <si>
    <t>"v.č. 4" 0,34*0,33*0,3*1+0,59*0,57*0,5*2</t>
  </si>
  <si>
    <t>857242121</t>
  </si>
  <si>
    <t>Montáž litinových tvarovek jednoosých přírubových otevřený výkop DN 80</t>
  </si>
  <si>
    <t>-1931914525</t>
  </si>
  <si>
    <t>"v.č. 4" 2</t>
  </si>
  <si>
    <t>504908000016</t>
  </si>
  <si>
    <t xml:space="preserve">KOLENO PATNÍ PŘÍRUBOVÉ DN 80 </t>
  </si>
  <si>
    <t>259238079</t>
  </si>
  <si>
    <t>800008000016</t>
  </si>
  <si>
    <t>PŘÍRUBA SLEPÁ DN 80</t>
  </si>
  <si>
    <t>2004041860</t>
  </si>
  <si>
    <t>-712207356</t>
  </si>
  <si>
    <t>"v.č. 4" 2+3</t>
  </si>
  <si>
    <t>560015016016</t>
  </si>
  <si>
    <t>PŘÍRUBA DVOUKOMOROVÁ DN 150/160</t>
  </si>
  <si>
    <t>1117780601</t>
  </si>
  <si>
    <t>PŘÍRUBA - TAH  DN 150/159</t>
  </si>
  <si>
    <t>1383022657</t>
  </si>
  <si>
    <t>857314121</t>
  </si>
  <si>
    <t>Montáž litinových tvarovek odbočných přírubových otevřený výkop DN 150</t>
  </si>
  <si>
    <t>1204779101</t>
  </si>
  <si>
    <t>"v.č.4" 2</t>
  </si>
  <si>
    <t>851015008016</t>
  </si>
  <si>
    <t>TVAROVKA T KUS DN 150-80</t>
  </si>
  <si>
    <t>-1457300755</t>
  </si>
  <si>
    <t>851015015016</t>
  </si>
  <si>
    <t>TVAROVKA T KUS DN 150-150</t>
  </si>
  <si>
    <t>-1983875414</t>
  </si>
  <si>
    <t>871321221</t>
  </si>
  <si>
    <t>Montáž potrubí z PE100 SDR 17 otevřený výkop svařovaných elektrotvarovkou D 160 x 9,5 mm</t>
  </si>
  <si>
    <t>m</t>
  </si>
  <si>
    <t>-1278868711</t>
  </si>
  <si>
    <t>"v.č. 3,4,7" 552,0</t>
  </si>
  <si>
    <t>286136680</t>
  </si>
  <si>
    <t>potrubí vodovodní z PE 100, SDR 17, 160 x 9,5 mm</t>
  </si>
  <si>
    <t>-986181477</t>
  </si>
  <si>
    <t>552*1,015 'Přepočtené koeficientem množství</t>
  </si>
  <si>
    <t>877325201</t>
  </si>
  <si>
    <t>Montáž elektrospojek na potrubí z PE trub D 160</t>
  </si>
  <si>
    <t>1994146159</t>
  </si>
  <si>
    <t>"v.č.4" 92</t>
  </si>
  <si>
    <t>26</t>
  </si>
  <si>
    <t>286149230</t>
  </si>
  <si>
    <t>elektrospojka SDR 17, PE 100, PN 10, d 160</t>
  </si>
  <si>
    <t>-256756197</t>
  </si>
  <si>
    <t>27</t>
  </si>
  <si>
    <t>877325210</t>
  </si>
  <si>
    <t>Montáž elektrokolen 30° a 45° na potrubí z PE trub D 160</t>
  </si>
  <si>
    <t>-830333946</t>
  </si>
  <si>
    <t>"v.č.4" 2+3</t>
  </si>
  <si>
    <t>28</t>
  </si>
  <si>
    <t>286149510</t>
  </si>
  <si>
    <t>elektrokoleno 45°, PE 100, PN 16, d 160</t>
  </si>
  <si>
    <t>-1376271959</t>
  </si>
  <si>
    <t>29</t>
  </si>
  <si>
    <t>286149511</t>
  </si>
  <si>
    <t>elektrokoleno 30°, PE 100, PN 16, d 160</t>
  </si>
  <si>
    <t>1336041116</t>
  </si>
  <si>
    <t>30</t>
  </si>
  <si>
    <t>877325212</t>
  </si>
  <si>
    <t>Montáž elektrokolen 90° na potrubí z PE trub D 160</t>
  </si>
  <si>
    <t>-877655569</t>
  </si>
  <si>
    <t>"v.č.4" 1</t>
  </si>
  <si>
    <t>31</t>
  </si>
  <si>
    <t>286149390</t>
  </si>
  <si>
    <t>elektrokoleno 90°, PE 100, PN 16, d 160</t>
  </si>
  <si>
    <t>-736497417</t>
  </si>
  <si>
    <t>32</t>
  </si>
  <si>
    <t>89235312</t>
  </si>
  <si>
    <t>Proplach a dezinfekce vodovodního potrubí DN 150 nebo 200</t>
  </si>
  <si>
    <t>67</t>
  </si>
  <si>
    <t>Poznámka k položce:
dle SČVK proplach do DN 150 2x</t>
  </si>
  <si>
    <t>1301,28*2 'Přepočtené koeficientem množství</t>
  </si>
  <si>
    <t>33</t>
  </si>
  <si>
    <t>891241111</t>
  </si>
  <si>
    <t>Montáž vodovodních šoupátek otevřený výkop DN 80</t>
  </si>
  <si>
    <t>-1423878852</t>
  </si>
  <si>
    <t>34</t>
  </si>
  <si>
    <t>-1203354357</t>
  </si>
  <si>
    <t>35</t>
  </si>
  <si>
    <t>950205010003</t>
  </si>
  <si>
    <t>SOUPRAVA ZEMNÍ TELESKOPICKÁ E2-1,3 -1,8</t>
  </si>
  <si>
    <t>188997453</t>
  </si>
  <si>
    <t>36</t>
  </si>
  <si>
    <t>891247111</t>
  </si>
  <si>
    <t>Montáž hydrantů podzemních DN 80</t>
  </si>
  <si>
    <t>60</t>
  </si>
  <si>
    <t>37</t>
  </si>
  <si>
    <t>D49008015016</t>
  </si>
  <si>
    <t>HYDRANT PODZEMNÍ PLNOPRŮTOKOVÝ DN 80/1,50m</t>
  </si>
  <si>
    <t>557782649</t>
  </si>
  <si>
    <t>38</t>
  </si>
  <si>
    <t>892351111</t>
  </si>
  <si>
    <t>Tlaková zkouška vodou potrubí DN 150 nebo 200</t>
  </si>
  <si>
    <t>66</t>
  </si>
  <si>
    <t>39</t>
  </si>
  <si>
    <t>899401112</t>
  </si>
  <si>
    <t>Osazení poklopů litinových šoupátkových</t>
  </si>
  <si>
    <t>69</t>
  </si>
  <si>
    <t>40</t>
  </si>
  <si>
    <t>205100000000</t>
  </si>
  <si>
    <t>POKLOP TELESKOP Z LITINY</t>
  </si>
  <si>
    <t>373431215</t>
  </si>
  <si>
    <t>41</t>
  </si>
  <si>
    <t>899401113</t>
  </si>
  <si>
    <t>Osazení poklopů litinových hydrantových</t>
  </si>
  <si>
    <t>71</t>
  </si>
  <si>
    <t>42</t>
  </si>
  <si>
    <t>1950K0000000</t>
  </si>
  <si>
    <t xml:space="preserve">POKLOP K POD. HYD.TELESK. DN </t>
  </si>
  <si>
    <t>1578487129</t>
  </si>
  <si>
    <t>43</t>
  </si>
  <si>
    <t>899713112</t>
  </si>
  <si>
    <t>Orientační  tyč PE s prefabrikovaným základem</t>
  </si>
  <si>
    <t>73</t>
  </si>
  <si>
    <t>44</t>
  </si>
  <si>
    <t>899713111</t>
  </si>
  <si>
    <t>Orientační tabulky na sloupku betonovém nebo ocelovém</t>
  </si>
  <si>
    <t>-1541235099</t>
  </si>
  <si>
    <t>45</t>
  </si>
  <si>
    <t>899721111</t>
  </si>
  <si>
    <t>Signalizační vodič DN do 150 mm na potrubí PVC</t>
  </si>
  <si>
    <t>-204667666</t>
  </si>
  <si>
    <t>46</t>
  </si>
  <si>
    <t>SO 37 - Dešťová kanalizace - stoka A</t>
  </si>
  <si>
    <t>CZ-CPV:</t>
  </si>
  <si>
    <t>45231300-8</t>
  </si>
  <si>
    <t>112101101</t>
  </si>
  <si>
    <t>Kácení stromů listnatých D kmene do 300 mm</t>
  </si>
  <si>
    <t>112201101</t>
  </si>
  <si>
    <t>Odstranění pařezů D do 300 mm</t>
  </si>
  <si>
    <t>1039447200</t>
  </si>
  <si>
    <t>-850221261</t>
  </si>
  <si>
    <t>642,98*0,5 'Přepočtené koeficientem množství</t>
  </si>
  <si>
    <t>-150204219</t>
  </si>
  <si>
    <t>642,98/1,2*2</t>
  </si>
  <si>
    <t>-48216804</t>
  </si>
  <si>
    <t>-1495727882</t>
  </si>
  <si>
    <t>1492432786</t>
  </si>
  <si>
    <t>142,294+23,18</t>
  </si>
  <si>
    <t>2080443280</t>
  </si>
  <si>
    <t>165,474*5 'Přepočtené koeficientem množství</t>
  </si>
  <si>
    <t>673682390</t>
  </si>
  <si>
    <t>97,3376470588235*1,7 'Přepočtené koeficientem množství</t>
  </si>
  <si>
    <t>1671650182</t>
  </si>
  <si>
    <t>642,98-23,18-142,294</t>
  </si>
  <si>
    <t>-1872567588</t>
  </si>
  <si>
    <t>197,63*1,2*0,6-13,66</t>
  </si>
  <si>
    <t>-32935214</t>
  </si>
  <si>
    <t>142,294*1,67 'Přepočtené koeficientem množství</t>
  </si>
  <si>
    <t>-1958458697</t>
  </si>
  <si>
    <t>46551151</t>
  </si>
  <si>
    <t>Výtokový objekt</t>
  </si>
  <si>
    <t>-194176300</t>
  </si>
  <si>
    <t>Poznámka k položce:
dle TZ ZR-6-07926a a výkresu ZR-3-04663</t>
  </si>
  <si>
    <t>871370410</t>
  </si>
  <si>
    <t>Montáž kanalizačního potrubí korugovaného SN 10 z polypropylenu DN 300</t>
  </si>
  <si>
    <t>-1968076253</t>
  </si>
  <si>
    <t>286147310</t>
  </si>
  <si>
    <t>trubka kanalizační žebrovaná ULTRA RIB 2 DIN (PP) vnitřní průměr 300mm, dl. 6m</t>
  </si>
  <si>
    <t>801837827</t>
  </si>
  <si>
    <t>197,63/6</t>
  </si>
  <si>
    <t>32,9383333333333*1,015 'Přepočtené koeficientem množství</t>
  </si>
  <si>
    <t>892381111</t>
  </si>
  <si>
    <t>Tlaková zkouška vodou potrubí DN 250, DN 300 nebo 350</t>
  </si>
  <si>
    <t>1300824724</t>
  </si>
  <si>
    <t>894411121</t>
  </si>
  <si>
    <t>Zřízení šachet kanalizačních z betonových dílců na potrubí DN nad 200 do 300 dno beton tř. C 25/30</t>
  </si>
  <si>
    <t>1990160505</t>
  </si>
  <si>
    <t>592241830</t>
  </si>
  <si>
    <t>dno betonové šachtové kulaté TZZ-Q 100/75 D130x15 cm</t>
  </si>
  <si>
    <t>-1822759722</t>
  </si>
  <si>
    <t>592243070</t>
  </si>
  <si>
    <t>skruž betonová šachetní TBS-Q.1 100/100 D100x100x12 cm</t>
  </si>
  <si>
    <t>-180591771</t>
  </si>
  <si>
    <t>592243060</t>
  </si>
  <si>
    <t>skruž betonová šachetní TBS-Q.1 100/50 D100x50x12 cm</t>
  </si>
  <si>
    <t>565309666</t>
  </si>
  <si>
    <t>592243050</t>
  </si>
  <si>
    <t>skruž betonová šachetní TBS-Q.1 100/25 D100x25x12 cm</t>
  </si>
  <si>
    <t>-1721702715</t>
  </si>
  <si>
    <t>592243120</t>
  </si>
  <si>
    <t>konus šachetní betonový TBR-Q.1 100-63/58/12 KPS 100x62,5x58 cm</t>
  </si>
  <si>
    <t>-535030661</t>
  </si>
  <si>
    <t>592243230</t>
  </si>
  <si>
    <t>prstenec šachetní betonový vyrovnávací TBW-Q.1 63/10 62,5 x 12 x 10 cm</t>
  </si>
  <si>
    <t>-606980535</t>
  </si>
  <si>
    <t>592243210</t>
  </si>
  <si>
    <t>prstenec šachetní betonový vyrovnávací TBW-Q.1 63/8 62,5 x 12 x 8 cm</t>
  </si>
  <si>
    <t>1935529869</t>
  </si>
  <si>
    <t>592243200</t>
  </si>
  <si>
    <t>prstenec šachetní betonový vyrovnávací TBW-Q.1 63/6 62,5 x 12 x 6 cm</t>
  </si>
  <si>
    <t>-1516745789</t>
  </si>
  <si>
    <t>899103111</t>
  </si>
  <si>
    <t>Osazení poklopů litinových nebo ocelových včetně rámů hmotnosti nad 100 do 150 kg</t>
  </si>
  <si>
    <t>1708403855</t>
  </si>
  <si>
    <t>552414060</t>
  </si>
  <si>
    <t>poklop šachtový s rámem DN600 třída D 400, Bituplan s odvětráním</t>
  </si>
  <si>
    <t>856301900</t>
  </si>
  <si>
    <t>918638024</t>
  </si>
  <si>
    <t>SO 41 - VTL plynovod</t>
  </si>
  <si>
    <t>45231220-3</t>
  </si>
  <si>
    <t>D1 - Práce a dodávky HSV</t>
  </si>
  <si>
    <t xml:space="preserve">    5 - Komunikace</t>
  </si>
  <si>
    <t xml:space="preserve">    9 - Ostatní konstrukce a práce-bourání</t>
  </si>
  <si>
    <t xml:space="preserve">    99 - Přesun hmot HSV</t>
  </si>
  <si>
    <t>D2 - Práce a dodávky M</t>
  </si>
  <si>
    <t xml:space="preserve">    23-M - Montáže potrubí</t>
  </si>
  <si>
    <t>D1</t>
  </si>
  <si>
    <t>113106241</t>
  </si>
  <si>
    <t>Rozebrání vozovek ze silničních dílců</t>
  </si>
  <si>
    <t>119001401</t>
  </si>
  <si>
    <t>Dočasné zajištění potrubí ocelového nebo litinového DN do 200</t>
  </si>
  <si>
    <t>130001101</t>
  </si>
  <si>
    <t>Příplatek za ztížení vykopávky v blízkosti podzemního vedení</t>
  </si>
  <si>
    <t>4*0,8*1,2</t>
  </si>
  <si>
    <t>Součet</t>
  </si>
  <si>
    <t>131201201</t>
  </si>
  <si>
    <t>Hloubení jam zapažených v hornině tř. 3 objemu do 100 m3</t>
  </si>
  <si>
    <t>(12,2*4,5*2,5)-(12,2*1,9*2,5)-(12,2*0,5*1,2)</t>
  </si>
  <si>
    <t>131201209</t>
  </si>
  <si>
    <t>Příplatek za lepivost u hloubení jam zapažených v hornině tř. 3</t>
  </si>
  <si>
    <t>71,98*0,3</t>
  </si>
  <si>
    <t>132201201</t>
  </si>
  <si>
    <t>Hloubení rýh š do 2000 mm v hornině tř. 3 objemu do 100 m3</t>
  </si>
  <si>
    <t>71*0,8*1,2</t>
  </si>
  <si>
    <t>68,16*0,3</t>
  </si>
  <si>
    <t>133201101</t>
  </si>
  <si>
    <t>Hloubení šachet v hornině tř. 3 objemu do 100 m3</t>
  </si>
  <si>
    <t>(3,5*3*2)-(3,5*0,5*0,9)</t>
  </si>
  <si>
    <t>0,3*0,3*0,3</t>
  </si>
  <si>
    <t>"Součet</t>
  </si>
  <si>
    <t>133201109</t>
  </si>
  <si>
    <t>Příplatek za lepivost u hloubení šachet v hornině tř. 3</t>
  </si>
  <si>
    <t>19,452*0,3</t>
  </si>
  <si>
    <t>141701101</t>
  </si>
  <si>
    <t>Protlačení trub do 200mm</t>
  </si>
  <si>
    <t>4*(0,3*0,3)</t>
  </si>
  <si>
    <t>2*(12,2*2,5)</t>
  </si>
  <si>
    <t>68,16+71,98+19,452</t>
  </si>
  <si>
    <t>162301101</t>
  </si>
  <si>
    <t>Vodorovné přemístění do 500 m výkopku/sypaniny z horniny tř. 1 až 4</t>
  </si>
  <si>
    <t>71,98</t>
  </si>
  <si>
    <t>71*0,8*0,5</t>
  </si>
  <si>
    <t>166101101</t>
  </si>
  <si>
    <t>Přehození neulehlého výkopku z horniny tř. 1 až 4</t>
  </si>
  <si>
    <t>167101101</t>
  </si>
  <si>
    <t>Nakládání výkopku z hornin tř. 1 až 4 do 100 m3</t>
  </si>
  <si>
    <t>171201201</t>
  </si>
  <si>
    <t>Uložení sypaniny na skládky</t>
  </si>
  <si>
    <t>71*0,8*0,7</t>
  </si>
  <si>
    <t>19,452</t>
  </si>
  <si>
    <t>71*0,8*0,30</t>
  </si>
  <si>
    <t>583373100</t>
  </si>
  <si>
    <t>štěrkopísek (Horní Řasnice) frakce 0-4 třída B</t>
  </si>
  <si>
    <t>T</t>
  </si>
  <si>
    <t xml:space="preserve">17,04*1,2*1,01*1,67 </t>
  </si>
  <si>
    <t>181951101</t>
  </si>
  <si>
    <t>Úprava pláně v hornině tř. 1 až 4 bez zhutnění</t>
  </si>
  <si>
    <t>71*6</t>
  </si>
  <si>
    <t>451572111</t>
  </si>
  <si>
    <t>Lože pod potrubí otevřený výkop z kameniva drobného těženého</t>
  </si>
  <si>
    <t>71*0,8*0,2</t>
  </si>
  <si>
    <t>451577777</t>
  </si>
  <si>
    <t>Podklad nebo lože pod dlažbu vodorovný nebo do sklonu 1:5 z kameniva těženého tl do 100 mm</t>
  </si>
  <si>
    <t>12,2*2,6</t>
  </si>
  <si>
    <t>Komunikace</t>
  </si>
  <si>
    <t>584121111</t>
  </si>
  <si>
    <t>Osazení silničních dílců z ŽB do lože z kameniva těženého tl 40 mm</t>
  </si>
  <si>
    <t>10*2</t>
  </si>
  <si>
    <t>593811360</t>
  </si>
  <si>
    <t>panel silniční IZD 200/100/15 JP 6 t 200x100x15 cm</t>
  </si>
  <si>
    <t>KUS</t>
  </si>
  <si>
    <t>894401211</t>
  </si>
  <si>
    <t>Osazení betonových dílců pro šachty skruží rovných</t>
  </si>
  <si>
    <t>592241020</t>
  </si>
  <si>
    <t>skruž betonová TBS-Q 100x50x9 cm</t>
  </si>
  <si>
    <t>Ostatní konstrukce a práce-bourání</t>
  </si>
  <si>
    <t>997221571</t>
  </si>
  <si>
    <t>Vodorovná doprava vybouraných hmot do 1 km</t>
  </si>
  <si>
    <t>997221579</t>
  </si>
  <si>
    <t>Příplatek ZKD 1 km u vodorovné dopravy vybouraných hmot</t>
  </si>
  <si>
    <t>8,16*20</t>
  </si>
  <si>
    <t>997221825</t>
  </si>
  <si>
    <t>Poplatek za uložení železobetonového odpadu na skládce (skládkovné)</t>
  </si>
  <si>
    <t>99</t>
  </si>
  <si>
    <t>Přesun hmot HSV</t>
  </si>
  <si>
    <t>998226011</t>
  </si>
  <si>
    <t>Přesun hmot pro pozemní komunikace a letiště s krytem montovaným z ŽB dílců</t>
  </si>
  <si>
    <t>5,136+12,665</t>
  </si>
  <si>
    <t>998272201</t>
  </si>
  <si>
    <t>Přesun hmot pro trubní vedení z ocelových trub svařovaných otevřený výkop</t>
  </si>
  <si>
    <t>34,768+21,479+1,566+3,1</t>
  </si>
  <si>
    <t>D2</t>
  </si>
  <si>
    <t>Práce a dodávky M</t>
  </si>
  <si>
    <t>23-M</t>
  </si>
  <si>
    <t>Montáže potrubí</t>
  </si>
  <si>
    <t>230022040</t>
  </si>
  <si>
    <t>Montáž trubní díly přivařovací tř.11-13 do 3 kg D 57 mm tl 3,6 mm</t>
  </si>
  <si>
    <t>230022057</t>
  </si>
  <si>
    <t>Montáž trubní díly přivařovací tř.11-13 do 3 kg D 89 mm tl 3,6 mm</t>
  </si>
  <si>
    <t>230024057</t>
  </si>
  <si>
    <t>Montáž trubní díly přivařovací tř.11-13 do 50 kg D 89 mm tl 3,6 mm</t>
  </si>
  <si>
    <t>230025057</t>
  </si>
  <si>
    <t>Montáž trubní díly přivařovací tř.11-13 do 250 kg D 89 mm tl 3,6 mm</t>
  </si>
  <si>
    <t>230033027</t>
  </si>
  <si>
    <t>Montáž přírubových spojů do PN 40 DN 50</t>
  </si>
  <si>
    <t>230120045</t>
  </si>
  <si>
    <t>Čištění potrubí profukováním nebo proplachováním DN 80</t>
  </si>
  <si>
    <t>230161011</t>
  </si>
  <si>
    <t>Proz.sv.Ir.192-  89-127   3,5- 10</t>
  </si>
  <si>
    <t>230200013</t>
  </si>
  <si>
    <t>Montáž plynovodů      89x 3,6</t>
  </si>
  <si>
    <t>142110940</t>
  </si>
  <si>
    <t>FUCHSROHRocel 89x3,6s PE,N,n mat. L 245MB</t>
  </si>
  <si>
    <t>140111060</t>
  </si>
  <si>
    <t>trubka ocelová bezešvá hladká jakost 11 353, 219 x 6,3 mm</t>
  </si>
  <si>
    <t>142350005</t>
  </si>
  <si>
    <t>orientační sloupek plast</t>
  </si>
  <si>
    <t>ks</t>
  </si>
  <si>
    <t>316305290</t>
  </si>
  <si>
    <t>OBLOUK A-5D 11353.0 K90 D89</t>
  </si>
  <si>
    <t>316305300</t>
  </si>
  <si>
    <t>oblouk trubkový 11353.1 typ3 tvar 90° - K3 D88,9 mm</t>
  </si>
  <si>
    <t>47</t>
  </si>
  <si>
    <t>319416990</t>
  </si>
  <si>
    <t>redukce ocel. 80/50</t>
  </si>
  <si>
    <t>48</t>
  </si>
  <si>
    <t>319465070</t>
  </si>
  <si>
    <t>příruba přivařovací s krkem pro PN 40, 11 416 DN 50 mm</t>
  </si>
  <si>
    <t>49</t>
  </si>
  <si>
    <t>specifik.</t>
  </si>
  <si>
    <t>navrtávací Dn80/40  KK AUDCO a odvzduš. ventil</t>
  </si>
  <si>
    <t>50</t>
  </si>
  <si>
    <t>specifika</t>
  </si>
  <si>
    <t>HUP v nadzemním provedení Dn80/40 AUDCCO</t>
  </si>
  <si>
    <t>kompl</t>
  </si>
  <si>
    <t>51</t>
  </si>
  <si>
    <t>422007950</t>
  </si>
  <si>
    <t>kolo ruční ocel s jehlancovou dírou typ 900 Dk 400 s 24</t>
  </si>
  <si>
    <t>52</t>
  </si>
  <si>
    <t>422007940</t>
  </si>
  <si>
    <t>kolo ruční ocel s jehlancovou dírou typ 900 Dk 300 s 19</t>
  </si>
  <si>
    <t>53</t>
  </si>
  <si>
    <t>422007960</t>
  </si>
  <si>
    <t>Čichačka na chráničku - orientační sloupek</t>
  </si>
  <si>
    <t>54</t>
  </si>
  <si>
    <t>dodávka2</t>
  </si>
  <si>
    <t>utěsňovací manžety 200/80</t>
  </si>
  <si>
    <t>55</t>
  </si>
  <si>
    <t>dodávka3</t>
  </si>
  <si>
    <t>středící prvky 200/80</t>
  </si>
  <si>
    <t>56</t>
  </si>
  <si>
    <t>dodávka1</t>
  </si>
  <si>
    <t>izolační spoj Dn80/40 SCHUk s jiskřištěm</t>
  </si>
  <si>
    <t>57</t>
  </si>
  <si>
    <t>422914520</t>
  </si>
  <si>
    <t>poklop litinový typ 522-hydrantový   DN 80</t>
  </si>
  <si>
    <t>58</t>
  </si>
  <si>
    <t>422008200</t>
  </si>
  <si>
    <t>kolo ruční z ŠL s válcovou dírou typ 001 Dk 250 d40</t>
  </si>
  <si>
    <t>59</t>
  </si>
  <si>
    <t>230200117</t>
  </si>
  <si>
    <t>Nasunutí potrubní sekce do ocelové chráničky DN 80</t>
  </si>
  <si>
    <t>230210003</t>
  </si>
  <si>
    <t>Oprava opláštění, izolace svarů ovinem páskou za studena 2vrstvy</t>
  </si>
  <si>
    <t>61</t>
  </si>
  <si>
    <t>84*0,28</t>
  </si>
  <si>
    <t>2*7,5*0,05</t>
  </si>
  <si>
    <t>Reych.C30</t>
  </si>
  <si>
    <t>Thermofit Flexclad II</t>
  </si>
  <si>
    <t>62</t>
  </si>
  <si>
    <t>2*7,5</t>
  </si>
  <si>
    <t>ReychWPC</t>
  </si>
  <si>
    <t>smršťovací manžeta Thermofil WPC</t>
  </si>
  <si>
    <t>63</t>
  </si>
  <si>
    <t>12*0,38</t>
  </si>
  <si>
    <t>Reychem</t>
  </si>
  <si>
    <t>uzavírací páska WPCP IV</t>
  </si>
  <si>
    <t>64</t>
  </si>
  <si>
    <t>628321380</t>
  </si>
  <si>
    <t>pás izolační Serwivrap</t>
  </si>
  <si>
    <t>role</t>
  </si>
  <si>
    <t>65</t>
  </si>
  <si>
    <t>628322700</t>
  </si>
  <si>
    <t>Penetrační nátěr PRIMER AB</t>
  </si>
  <si>
    <t>5litr</t>
  </si>
  <si>
    <t>693682300</t>
  </si>
  <si>
    <t>textilie IZOCHRAN pestrá barva 800g/m2 š.200cm</t>
  </si>
  <si>
    <t>dodávka</t>
  </si>
  <si>
    <t>zemní souprava na KK AUDCO</t>
  </si>
  <si>
    <t>68</t>
  </si>
  <si>
    <t>230220001</t>
  </si>
  <si>
    <t>Montáž zemní soupravy pro šoupátka ON 13 6580</t>
  </si>
  <si>
    <t>230220006</t>
  </si>
  <si>
    <t>Montáž litinového poklopu</t>
  </si>
  <si>
    <t>70</t>
  </si>
  <si>
    <t>230220011</t>
  </si>
  <si>
    <t>Montáž orientačního sloupku ON 13 2970</t>
  </si>
  <si>
    <t>230220031</t>
  </si>
  <si>
    <t>Montáž čichačky na chráničku PN 38 6724</t>
  </si>
  <si>
    <t>72</t>
  </si>
  <si>
    <t>230230047</t>
  </si>
  <si>
    <t>Hlavní tlaková zkouška vzduchem 4,0 MPa DN 80</t>
  </si>
  <si>
    <t>673906050</t>
  </si>
  <si>
    <t>folie výstražná žlutá</t>
  </si>
  <si>
    <t>74</t>
  </si>
  <si>
    <t>230250011</t>
  </si>
  <si>
    <t>Montáž uzemnění anodové vodorovné do 100 m</t>
  </si>
  <si>
    <t>230250033</t>
  </si>
  <si>
    <t>Montáž propojovacích objektů POIS</t>
  </si>
  <si>
    <t>76</t>
  </si>
  <si>
    <t>230250034</t>
  </si>
  <si>
    <t>Montáž propojovacích objektů POCH</t>
  </si>
  <si>
    <t>77</t>
  </si>
  <si>
    <t>230270001</t>
  </si>
  <si>
    <t>Kontr.stavu pas.ochrany -výkop  200</t>
  </si>
  <si>
    <t>78</t>
  </si>
  <si>
    <t>230270031</t>
  </si>
  <si>
    <t>Měř.přech.odporu chranička-potrubí</t>
  </si>
  <si>
    <t>79</t>
  </si>
  <si>
    <t>230270051</t>
  </si>
  <si>
    <t>Měř.el.odpor potrubí+kce měř.objekt</t>
  </si>
  <si>
    <t>80</t>
  </si>
  <si>
    <t>23029000</t>
  </si>
  <si>
    <t>propojení plynovodu navrtávkou Baumgarten</t>
  </si>
  <si>
    <t>81</t>
  </si>
  <si>
    <t>230290002</t>
  </si>
  <si>
    <t>měřící vůz Plynostav Pardubice</t>
  </si>
  <si>
    <t>82</t>
  </si>
  <si>
    <t>230290021</t>
  </si>
  <si>
    <t>výpomoc autojeřábu-propoje</t>
  </si>
  <si>
    <t>Sh</t>
  </si>
  <si>
    <t>83</t>
  </si>
  <si>
    <t>230290109</t>
  </si>
  <si>
    <t>vtl kompresor EKO</t>
  </si>
  <si>
    <t>84</t>
  </si>
  <si>
    <t>231020931</t>
  </si>
  <si>
    <t>Zhotovení límce PN40 DN    80</t>
  </si>
  <si>
    <t>85</t>
  </si>
  <si>
    <t>231230076</t>
  </si>
  <si>
    <t>Čištění potrubí pryž.koulí DN  80</t>
  </si>
  <si>
    <t>86</t>
  </si>
  <si>
    <t>84*2</t>
  </si>
  <si>
    <t>SO 42 - RS plynu</t>
  </si>
  <si>
    <t>1 - Oplocení RS</t>
  </si>
  <si>
    <t xml:space="preserve">    2 - Zakládání</t>
  </si>
  <si>
    <t xml:space="preserve">    6 - Úpravy povrchů, podlahy, osazení</t>
  </si>
  <si>
    <t>D2 - Práce a dodávky PSV</t>
  </si>
  <si>
    <t xml:space="preserve">    767 - Konstrukce doplňkové kovové</t>
  </si>
  <si>
    <t>132201101</t>
  </si>
  <si>
    <t>Hloubení rýh š do 600 mm v hornině tř. 3 objemu do 100 m3</t>
  </si>
  <si>
    <t>38,6*0,4*0,6</t>
  </si>
  <si>
    <t>132201109</t>
  </si>
  <si>
    <t>Příplatek za lepivost k hloubení rýh š do 600 mm v hornině tř. 3</t>
  </si>
  <si>
    <t>9,264*0,3</t>
  </si>
  <si>
    <t>133301101</t>
  </si>
  <si>
    <t>Hloubení šachet v hornině tř. 4 objemu do 100 m3</t>
  </si>
  <si>
    <t>19*(0,4*0,4*0,6)</t>
  </si>
  <si>
    <t>133301109</t>
  </si>
  <si>
    <t>Příplatek za lepivost u hloubení šachet v hornině tř. 4</t>
  </si>
  <si>
    <t>1,824*0,3</t>
  </si>
  <si>
    <t>9,264+1,824</t>
  </si>
  <si>
    <t>-1549139908</t>
  </si>
  <si>
    <t>11,088*1,7 'Přepočtené koeficientem množství</t>
  </si>
  <si>
    <t>Zakládání</t>
  </si>
  <si>
    <t>272311211</t>
  </si>
  <si>
    <t>Vybudování elektro pilíře do oplocení</t>
  </si>
  <si>
    <t>272313511</t>
  </si>
  <si>
    <t>Základové klenby z betonu tř. C 12/15</t>
  </si>
  <si>
    <t>(38,6*0,5*0,5)-19*(0,4*0,5*0,5)</t>
  </si>
  <si>
    <t>272313611</t>
  </si>
  <si>
    <t>Základové klenby z betonu tř. C 16/20</t>
  </si>
  <si>
    <t>38,6*0,3*0,2</t>
  </si>
  <si>
    <t>272351215</t>
  </si>
  <si>
    <t>Zřízení bednění stěn základových kleneb</t>
  </si>
  <si>
    <t>2*(38,6*0,35)</t>
  </si>
  <si>
    <t>19*2*(0,4*0,4)</t>
  </si>
  <si>
    <t>19*2*(0,4*0,6)</t>
  </si>
  <si>
    <t>272351216</t>
  </si>
  <si>
    <t>Odstranění bednění stěn základových kleneb</t>
  </si>
  <si>
    <t>272362021</t>
  </si>
  <si>
    <t>Výztuž základových kleneb svařovanými sítěmi Kari</t>
  </si>
  <si>
    <t>451577877</t>
  </si>
  <si>
    <t>Podklad nebo lože pod dlažbu vodorovný nebo do sklonu 1:5 ze štěrkopísku tl do 100 mm</t>
  </si>
  <si>
    <t>(5,5*7,5)+(4,5*1)+(0,5*2,5)</t>
  </si>
  <si>
    <t>564732111</t>
  </si>
  <si>
    <t>Podklad z vibrovaného štěrku VŠ tl 100 mm</t>
  </si>
  <si>
    <t>(11*8,8)-47</t>
  </si>
  <si>
    <t>596811120</t>
  </si>
  <si>
    <t>Kladení betonové dlažby komunikací pro pěší do lože z kameniva vel do 0,09 m2 plochy do 50 m2</t>
  </si>
  <si>
    <t>592456010</t>
  </si>
  <si>
    <t>dlažba desková betonová 50x50x5 cm šedá</t>
  </si>
  <si>
    <t>M2</t>
  </si>
  <si>
    <t>47*1,02</t>
  </si>
  <si>
    <t>Úpravy povrchů, podlahy, osazení</t>
  </si>
  <si>
    <t>620470111</t>
  </si>
  <si>
    <t>Vnější omítka torkretová bez pletiva tl do 10 mm</t>
  </si>
  <si>
    <t>2*(38,6*0,3)</t>
  </si>
  <si>
    <t>38,6*0,2</t>
  </si>
  <si>
    <t>916231113</t>
  </si>
  <si>
    <t>Osazení chodníkového obrubníku betonového ležatého s boční opěrou do lože z betonu prostého</t>
  </si>
  <si>
    <t>592174500</t>
  </si>
  <si>
    <t>obrubník betonový chodníkový ABO 1-15 100x15x30 cm</t>
  </si>
  <si>
    <t>935111111</t>
  </si>
  <si>
    <t>Osazení příkopového žlabu do štěrkopísku tl 100 mm z betonových tvárnic š 500 mm</t>
  </si>
  <si>
    <t>592274980</t>
  </si>
  <si>
    <t>tvárnice příkopová 49,5x59x8</t>
  </si>
  <si>
    <t>998011018</t>
  </si>
  <si>
    <t>Příplatek k přesunu hmot pro budovy zděné za zvětšený přesun do 5000 m</t>
  </si>
  <si>
    <t>998011019</t>
  </si>
  <si>
    <t>Příplatek k přesunu hmot pro budovy zděné za zvětšený přesun ZKD 5000 m</t>
  </si>
  <si>
    <t>998225111</t>
  </si>
  <si>
    <t>Přesun hmot pro pozemní komunikace s krytem z kamene, monolitickým betonovým nebo živičným</t>
  </si>
  <si>
    <t>998223011</t>
  </si>
  <si>
    <t>Přesun hmot pro pozemní komunikace s krytem dlážděným</t>
  </si>
  <si>
    <t>Práce a dodávky PSV</t>
  </si>
  <si>
    <t>767</t>
  </si>
  <si>
    <t>Konstrukce doplňkové kovové</t>
  </si>
  <si>
    <t>767915120</t>
  </si>
  <si>
    <t>Zámečnická montáž oplocení průběžného z profilů do 30 kg</t>
  </si>
  <si>
    <t>138141930</t>
  </si>
  <si>
    <t>plech hladký pozinkovaný, jakost DX51 + Z275, 1,00x1000x2000 mm</t>
  </si>
  <si>
    <t>Poznámka k položce:
Hmotnost: 8,0 kg/m2</t>
  </si>
  <si>
    <t>767920210</t>
  </si>
  <si>
    <t>Zámečnická montáž vrat oplocení na ocelové sloupky do 2 m2</t>
  </si>
  <si>
    <t>767995103</t>
  </si>
  <si>
    <t>Zámečnická montáž atypického výrobku hmotnosti celkem do 20 kg</t>
  </si>
  <si>
    <t>kg</t>
  </si>
  <si>
    <t>140180200</t>
  </si>
  <si>
    <t>trubka ocelová bezešvá závitová jakost 11 353, 2"  (DN 50)</t>
  </si>
  <si>
    <t>-1726840290</t>
  </si>
  <si>
    <t>998767194</t>
  </si>
  <si>
    <t>Příplatek k přesunu hmot tonážní 767 za zvětšený přesun do 1000 m</t>
  </si>
  <si>
    <t>998767199</t>
  </si>
  <si>
    <t>Příplatek k přesunu hmot tonážní 767 za zvětšený přesun ZKD 1000 m přes 1000 m</t>
  </si>
  <si>
    <t>0,418*20</t>
  </si>
  <si>
    <t>549163100</t>
  </si>
  <si>
    <t>petlice dveřová lakovaná černá 280/100</t>
  </si>
  <si>
    <t>100 kus</t>
  </si>
  <si>
    <t>549323990</t>
  </si>
  <si>
    <t>závěs stavební vratový 9606 150 mm P</t>
  </si>
  <si>
    <t>111213250</t>
  </si>
  <si>
    <t>dno klenuté Dn 50</t>
  </si>
  <si>
    <t>156151650</t>
  </si>
  <si>
    <t>drát kruhový potahovaný FLUIDEX měkký 11343 D2,00 mm</t>
  </si>
  <si>
    <t>36,2*2</t>
  </si>
  <si>
    <t>313275040</t>
  </si>
  <si>
    <t>pletivo FLUIDEX čtvercová oka 50 mm x 2,2 mm x 200 cm</t>
  </si>
  <si>
    <t>2 - VTL RS</t>
  </si>
  <si>
    <t>D1 - Práce a dodávky M</t>
  </si>
  <si>
    <t>230260001</t>
  </si>
  <si>
    <t>Propojení regulační stanice na plynovodní přípojku DN 50</t>
  </si>
  <si>
    <t>230260011</t>
  </si>
  <si>
    <t>Funkční odzkoušení regulační stanice plynu příprava</t>
  </si>
  <si>
    <t>230260031</t>
  </si>
  <si>
    <t>Montáž regulační stanice plynu skříňových do 2000 m3/h</t>
  </si>
  <si>
    <t>Regulační stanice 1205/2/1  440   50/100 - technologie</t>
  </si>
  <si>
    <t>Poznámka k položce:
dle strojní části PD a části technologie</t>
  </si>
  <si>
    <t>dálkový přenos dat s návarky pro DPD</t>
  </si>
  <si>
    <t>Poznámka k položce:
dle telemetrie</t>
  </si>
  <si>
    <t>betonový skelet</t>
  </si>
  <si>
    <t>Poznámka k položce:
dle stavební části PD</t>
  </si>
  <si>
    <t>230290000</t>
  </si>
  <si>
    <t>doprava regulační stanice</t>
  </si>
  <si>
    <t>3 - Základy RS</t>
  </si>
  <si>
    <t xml:space="preserve">    711 - Izolace proti vodě a vlhkosti</t>
  </si>
  <si>
    <t xml:space="preserve">    783 - Dokončovací práce - nátěry</t>
  </si>
  <si>
    <t>121101101</t>
  </si>
  <si>
    <t>Sejmutí ornice s přemístěním na vzdálenost do 50 m</t>
  </si>
  <si>
    <t>15*12*0,3</t>
  </si>
  <si>
    <t>4,43*2,75*0,9</t>
  </si>
  <si>
    <t>4,43*2,75*0,35</t>
  </si>
  <si>
    <t>1649568084</t>
  </si>
  <si>
    <t>58,264*1,7 'Přepočtené koeficientem množství</t>
  </si>
  <si>
    <t>4,43*2,75*0,3</t>
  </si>
  <si>
    <t>175101201</t>
  </si>
  <si>
    <t>Obsypání objektu nad přilehlým původním terénem sypaninou bez prohození, uloženou do 3 m</t>
  </si>
  <si>
    <t>2032670836</t>
  </si>
  <si>
    <t>3,655*1,2*1,01*1,67</t>
  </si>
  <si>
    <t>272313311</t>
  </si>
  <si>
    <t>Základové klenby z betonu tř. C 8/10</t>
  </si>
  <si>
    <t>4,43*2,75*0,1</t>
  </si>
  <si>
    <t>2*(4,43*0,9*0,35)</t>
  </si>
  <si>
    <t>3*(2,05*0,9*0,35)</t>
  </si>
  <si>
    <t>4*(4,43*0,9)</t>
  </si>
  <si>
    <t>6*(2,05*0,9)</t>
  </si>
  <si>
    <t>631311126</t>
  </si>
  <si>
    <t>Mazanina tl do 120 mm z betonu prostého bez zvýšených nároků na prostředí tř. C 25/30</t>
  </si>
  <si>
    <t>711</t>
  </si>
  <si>
    <t>Izolace proti vodě a vlhkosti</t>
  </si>
  <si>
    <t>711141559</t>
  </si>
  <si>
    <t>Provedení izolace proti zemní vlhkosti pásy přitavením vodorovné NAIP</t>
  </si>
  <si>
    <t>2*(4,43*0,9)</t>
  </si>
  <si>
    <t>4*(2,05*0,9)</t>
  </si>
  <si>
    <t>4,43*2,75</t>
  </si>
  <si>
    <t>628311160</t>
  </si>
  <si>
    <t>pás těžký asfaltovaný IPA400/H-PE S40</t>
  </si>
  <si>
    <t>783</t>
  </si>
  <si>
    <t>Dokončovací práce - nátěry</t>
  </si>
  <si>
    <t>783821112</t>
  </si>
  <si>
    <t>Nátěr syntetický DÜFA L beton 1x základní + 2x email</t>
  </si>
  <si>
    <t>246235110</t>
  </si>
  <si>
    <t>barva chlorkaučuková podkladová TREXON 1100 šedá H 2003 (á 9 kg)</t>
  </si>
  <si>
    <t>KG</t>
  </si>
  <si>
    <t>Poznámka k položce:
Teoretická vydatnost: 10-11 m² z 1 litru barvy (dle odstínu).</t>
  </si>
  <si>
    <t>246231710</t>
  </si>
  <si>
    <t>hmota nátěrová SADURIT Z 1A 1001 světlešedý (á 20 kg)</t>
  </si>
  <si>
    <t>11,183*2*0,3</t>
  </si>
  <si>
    <t>SO 43 - STL plynovod</t>
  </si>
  <si>
    <t>119001421</t>
  </si>
  <si>
    <t>Dočasné zajištění kabelů a kabelových tratí ze 3 volně ložených kabelů</t>
  </si>
  <si>
    <t>632*3*0,1</t>
  </si>
  <si>
    <t>8*0,8*1,35</t>
  </si>
  <si>
    <t>632*0,8*1,25</t>
  </si>
  <si>
    <t>632,*0,3</t>
  </si>
  <si>
    <t>(1,5*1,4*1,85)</t>
  </si>
  <si>
    <t>3,885*0,3</t>
  </si>
  <si>
    <t>162301102</t>
  </si>
  <si>
    <t>Vodorovné přemístění do 1000 m výkopku/sypaniny z horniny tř. 1 až 4</t>
  </si>
  <si>
    <t>632+3,885</t>
  </si>
  <si>
    <t>632*0,8*0,7</t>
  </si>
  <si>
    <t>3,885</t>
  </si>
  <si>
    <t>632*0,8*0,35</t>
  </si>
  <si>
    <t>176,96*1,2*1,01*1,67</t>
  </si>
  <si>
    <t>181301112</t>
  </si>
  <si>
    <t>Rozprostření ornice tl vrstvy do 150 mm pl přes 500 m2 v rovině nebo ve svahu do 1:5</t>
  </si>
  <si>
    <t>632*3</t>
  </si>
  <si>
    <t>632*0,8*0,2</t>
  </si>
  <si>
    <t>358,385+191,195+1,174</t>
  </si>
  <si>
    <t>286139040</t>
  </si>
  <si>
    <t>potrubí plynovodní PE 100 SDR 17,6-0,1 MPa tyče 6,12 m, 160 x 9,1 mm</t>
  </si>
  <si>
    <t>128</t>
  </si>
  <si>
    <t>-1086028124</t>
  </si>
  <si>
    <t>632</t>
  </si>
  <si>
    <t>612682</t>
  </si>
  <si>
    <t>objímka 160</t>
  </si>
  <si>
    <t>341210050</t>
  </si>
  <si>
    <t>kabel sdělovací s Cu jádrem SYKY 2x2x0,5 mm</t>
  </si>
  <si>
    <t>Poznámka k položce:
obsah kovu [kg/m], Cu =0,008, Al =0</t>
  </si>
  <si>
    <t>341210100</t>
  </si>
  <si>
    <t>vývody signalizačního vodiče zemní</t>
  </si>
  <si>
    <t>673906000</t>
  </si>
  <si>
    <t>textilie jutařská POLYNET 238/1 š.20mm</t>
  </si>
  <si>
    <t>40232317</t>
  </si>
  <si>
    <t>záslepka 160</t>
  </si>
  <si>
    <t>800013</t>
  </si>
  <si>
    <t>koleno 160 - 30st.elektro</t>
  </si>
  <si>
    <t>615276</t>
  </si>
  <si>
    <t>koleno 160 - 90st. elektro</t>
  </si>
  <si>
    <t>40214317</t>
  </si>
  <si>
    <t>koleno 160 - 45st. elektro</t>
  </si>
  <si>
    <t>15160122</t>
  </si>
  <si>
    <t>kulový kohout PE-HD pr.160</t>
  </si>
  <si>
    <t>615487</t>
  </si>
  <si>
    <t>Zemní souprava  teleskopická pro KK 1,0-1,6m</t>
  </si>
  <si>
    <t>701001</t>
  </si>
  <si>
    <t>Ovládací klíč pro KK</t>
  </si>
  <si>
    <t>422008322</t>
  </si>
  <si>
    <t>Poklop RENKO kulatý - plyn</t>
  </si>
  <si>
    <t>274131450</t>
  </si>
  <si>
    <t>zemní přechodka pr.160/150 PE100 SDR 17</t>
  </si>
  <si>
    <t>316305380</t>
  </si>
  <si>
    <t>OBLOUK A=3D 11353 K90 D159</t>
  </si>
  <si>
    <t>142159150</t>
  </si>
  <si>
    <t>FUCHSROHRocel 168,3x4,5 s PE,N,n mat.L245MB</t>
  </si>
  <si>
    <t>230020868</t>
  </si>
  <si>
    <t>Příplatek zhotovení svařované přechody na montáži DN/DN1 150/100</t>
  </si>
  <si>
    <t>319464100</t>
  </si>
  <si>
    <t>příruba přivařovací s krkem pro PN 16,11 416 DN 100 mm</t>
  </si>
  <si>
    <t>422007900</t>
  </si>
  <si>
    <t>orientační sloupek plastový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</si>
  <si>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</si>
  <si>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</si>
  <si>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</si>
  <si>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</si>
  <si>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230201311</t>
  </si>
  <si>
    <t>Montáž elektrotvarovky na PE potrubí D 160 mm, tl. stěny 9,1 mm</t>
  </si>
  <si>
    <t>665103098</t>
  </si>
  <si>
    <t>5+8+1</t>
  </si>
  <si>
    <t>230205125</t>
  </si>
  <si>
    <t>Montáž potrubí plastového svařovaného na tupo nebo elektrospojkou D 160 mm, tl. stěny 9,1 mm</t>
  </si>
  <si>
    <t>-16503955</t>
  </si>
  <si>
    <t>230230020</t>
  </si>
  <si>
    <t>Hlavní tlaková zkouška vzduchem 0,6 MPa DN 150</t>
  </si>
  <si>
    <t>230230076</t>
  </si>
  <si>
    <t>Čištění potrubí PN 38 6416 DN 200</t>
  </si>
  <si>
    <t>230260005</t>
  </si>
  <si>
    <t>Propojení regulační stanice na plynovodní přípojku DN 150</t>
  </si>
  <si>
    <t>230270241</t>
  </si>
  <si>
    <t>Identifikace závad signalizačního vodiče</t>
  </si>
  <si>
    <t>230290004</t>
  </si>
  <si>
    <t>revize plynového zařízení</t>
  </si>
  <si>
    <t xml:space="preserve">SO 53 - Rozvody NN </t>
  </si>
  <si>
    <t>45231400-9</t>
  </si>
  <si>
    <t>M21 - Elektromontáže</t>
  </si>
  <si>
    <t xml:space="preserve">    D1 - 210 10 Ukončení vodičů, soubory pro kabely</t>
  </si>
  <si>
    <t xml:space="preserve">    D2 - 210 12 Ústrojí jistící</t>
  </si>
  <si>
    <t xml:space="preserve">    D3 - 210 19 Rozvaděče, rozvodné skříně, desky, svorkovnice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</si>
  <si>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</si>
  <si>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</si>
  <si>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</si>
  <si>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</si>
  <si>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03-000 Sejmutí ornice</t>
  </si>
  <si>
    <t xml:space="preserve">    D8 - 460 08-00 Betonový základ</t>
  </si>
  <si>
    <t xml:space="preserve">    D9 - 460 20-01 Hloubení kabelové rýhy šířky 35 cm</t>
  </si>
  <si>
    <t xml:space="preserve">    D10 - 460 42-002 Zřízení nebo rekonstrukce kabelového lože z písku</t>
  </si>
  <si>
    <t xml:space="preserve">    D11 - 460 49-001 Fólie výstražná z PVC</t>
  </si>
  <si>
    <t xml:space="preserve">    D12 - 460 51-00 Kabelový prostup</t>
  </si>
  <si>
    <t xml:space="preserve">    D13 - 460 62-001 Provizorní úprava terénu v přírodní zemině</t>
  </si>
  <si>
    <t>M21</t>
  </si>
  <si>
    <t>Elektromontáže</t>
  </si>
  <si>
    <t>210 10 Ukončení vodičů, soubory pro kabely</t>
  </si>
  <si>
    <t>210100259R00</t>
  </si>
  <si>
    <t>...ukončení kabelů smršťovací záklopkou nebo páskou, celoplastových , do průřezu 5x10 mm2</t>
  </si>
  <si>
    <t>RTS</t>
  </si>
  <si>
    <t>210 12 Ústrojí jistící</t>
  </si>
  <si>
    <t>210120451R00</t>
  </si>
  <si>
    <t>...vzduchový jistič včetně zapojení třípólový do 25 A,  , bez krytu</t>
  </si>
  <si>
    <t>D3</t>
  </si>
  <si>
    <t>210 19 Rozvaděče, rozvodné skříně, desky, svorkovnice</t>
  </si>
  <si>
    <t>210190002R00</t>
  </si>
  <si>
    <t>...montáž oceloplechových rozvodnic do váhy , 50 kg,</t>
  </si>
  <si>
    <t>D4</t>
  </si>
  <si>
    <t>210 22 Vedení uzemňovací</t>
  </si>
  <si>
    <t>210220002RT2</t>
  </si>
  <si>
    <t>...uzemňovací vedení na povrchu vč. svorek upevnění, připojení - bez nátěru, FeZn, průměr 10 mm (pro ochran. pospojování), včetně materiálu, drát D 10 mm</t>
  </si>
  <si>
    <t>Poznámka k položce:
včetně montáže svorek spojovacích, odbočných, upevňovacích a spojovacího materiálu.</t>
  </si>
  <si>
    <t>210220021RT1</t>
  </si>
  <si>
    <t>...uzemňovací vedení v zemi vč. svorek, propoj. izolace spojů, FeZn, do 120 mm2, včetně materiálu</t>
  </si>
  <si>
    <t>210220301RT2</t>
  </si>
  <si>
    <t>...svorky hromosvodové, do 2 šroubů (SS, SR 03), včetně materiálu - svorka spojovací SS pro lano</t>
  </si>
  <si>
    <t>210220301RT3</t>
  </si>
  <si>
    <t>...svorky hromosvodové, do 2 šroubů (SS, SR 03), včetně materiálu - svorka zkušební SZ pro lano</t>
  </si>
  <si>
    <t>210220302RT4</t>
  </si>
  <si>
    <t>...svorky hromosvodové, nad 2 šrouby (ST, SJ, SR, atd.), včetně materiálu - svorka SJ 2 k zemnící tyči</t>
  </si>
  <si>
    <t>210220361RT1</t>
  </si>
  <si>
    <t>...tyčový zemnič včetně zaražení do země a připojení vedení, do 2 m, včetně materiálu</t>
  </si>
  <si>
    <t>D5</t>
  </si>
  <si>
    <t>210 81 Kabely silové</t>
  </si>
  <si>
    <t>210810017RT2</t>
  </si>
  <si>
    <t>...kabel CYKY-m 750 V, 5 žil 4 až 16 mm, volně uložený včetně dodávky materiálu - kabel s Cu jádrem CYKY 5 x 6 mm2</t>
  </si>
  <si>
    <t>357 R001</t>
  </si>
  <si>
    <t>elektroměrový rozváděč vč. přípojkové skříně, 1x přímé měření, plastový pilíř</t>
  </si>
  <si>
    <t>Vlastní</t>
  </si>
  <si>
    <t>35822403R</t>
  </si>
  <si>
    <t>jistič modulární do 63A; jmen.proud 25,00 A; charakt. B; počet pólů 3; tepl.okolí -30 do + 55 °C; IP 20</t>
  </si>
  <si>
    <t>M46</t>
  </si>
  <si>
    <t>Zemní práce při montážích</t>
  </si>
  <si>
    <t>D6</t>
  </si>
  <si>
    <t>460 01-002 Vytyčení trasy kabelového vedení</t>
  </si>
  <si>
    <t>460010022RT1</t>
  </si>
  <si>
    <t>Vytýčení kabelové trasy podél silnice, délka trasy do 100 m</t>
  </si>
  <si>
    <t>km</t>
  </si>
  <si>
    <t>D7</t>
  </si>
  <si>
    <t>460 03-000 Sejmutí ornice</t>
  </si>
  <si>
    <t>460030006RT1</t>
  </si>
  <si>
    <t>Sejmutí ornice vrstvy do 15 cm se zeminou tř.2, tlouštka vrstvy do 10 cm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</si>
  <si>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</si>
  <si>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</si>
  <si>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</si>
  <si>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</si>
  <si>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</si>
  <si>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</si>
  <si>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</si>
  <si>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 hor.3, ruční výkop rýhy</t>
  </si>
  <si>
    <t>D10</t>
  </si>
  <si>
    <t>460 42-002 Zřízení nebo rekonstrukce kabelového lože z písku</t>
  </si>
  <si>
    <t>460420022RT3</t>
  </si>
  <si>
    <t>Zřízení kabelového lože v rýze š. do 65 cm z písku, lože tloušťky 20 cm</t>
  </si>
  <si>
    <t>D11</t>
  </si>
  <si>
    <t>460 49-001 Fólie výstražná z PVC</t>
  </si>
  <si>
    <t>460490012RT1</t>
  </si>
  <si>
    <t>Fólie výstražná z PVC, šířka 33 cm, fólie PVC šířka 33 cm</t>
  </si>
  <si>
    <t>D12</t>
  </si>
  <si>
    <t>460 51-00 Kabelový prostup</t>
  </si>
  <si>
    <t>460510021RT1</t>
  </si>
  <si>
    <t>Kabelový prostup z plast.trub, DN do 10,5 cm, včetně dodávky trub DN 70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</si>
  <si>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</si>
  <si>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</si>
  <si>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</si>
  <si>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</si>
  <si>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55 - Síťové rozvody telefonu </t>
  </si>
  <si>
    <t>45232310-8</t>
  </si>
  <si>
    <t xml:space="preserve">    D1 - 210 02-03 Žlaby</t>
  </si>
  <si>
    <t>M22 - Montáž sdělovací a zabezp. techniky</t>
  </si>
  <si>
    <t xml:space="preserve">    D2 - 220 06-066 Uložení kabelu volně ručně</t>
  </si>
  <si>
    <t xml:space="preserve">    D3 - 220 10-00 Montráž spojky rovné pro kabely celoplastové</t>
  </si>
  <si>
    <t xml:space="preserve">    D4 - 220 11-1431 Měření na místním sdělovacím kabelu</t>
  </si>
  <si>
    <t xml:space="preserve">    D5 - 220 11-15 Číslování jednostranné a oboustranné</t>
  </si>
  <si>
    <t xml:space="preserve">    D6 - 220 30-056 Ukončení kabelu na kabelovém stojanu</t>
  </si>
  <si>
    <t xml:space="preserve">    D7 - 460 01-002 Vytyčení trasy kabelového vedení</t>
  </si>
  <si>
    <t xml:space="preserve">    D8 - 460 03-001 Sejmutí drnu</t>
  </si>
  <si>
    <t xml:space="preserve">    D9 - 460 03-003 Vytrhání dlažby z pískového podkladu</t>
  </si>
  <si>
    <t xml:space="preserve">    D10 - 460 03-006 Kladení dlažby</t>
  </si>
  <si>
    <t xml:space="preserve">    D11 - 460 03-007 Bourání živičných povrchů</t>
  </si>
  <si>
    <t xml:space="preserve">    D12 - 460 03-008 Řezání spáry v asfaltu nebo betonu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</si>
  <si>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</si>
  <si>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</si>
  <si>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</si>
  <si>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57 Ruční zához kabelové rýhy se zhutněním</t>
  </si>
  <si>
    <t xml:space="preserve">    D17 - 460 62-001 Provizorní úprava terénu v přírodní zemině</t>
  </si>
  <si>
    <t xml:space="preserve">    D18 - 460 65-001 Podkladová vrstva</t>
  </si>
  <si>
    <t xml:space="preserve">    D19 - 460 65-002 Jednovrstvá vozovka z betonu</t>
  </si>
  <si>
    <t>210 02-03 Žlaby</t>
  </si>
  <si>
    <t>210020323RT1</t>
  </si>
  <si>
    <t>...korýtko kabelové z PVC, 100x40 mm, včetně dodávky korýtka a víka</t>
  </si>
  <si>
    <t>46051020</t>
  </si>
  <si>
    <t>Kanály do rýhy neasfaltované z prefabrikovaných betonových žlabů typ TK 2, vč. dodávky žlabů a vík</t>
  </si>
  <si>
    <t>-1549073204</t>
  </si>
  <si>
    <t>M22</t>
  </si>
  <si>
    <t>Montáž sdělovací a zabezp. techniky</t>
  </si>
  <si>
    <t>220 06-066 Uložení kabelu volně ručně</t>
  </si>
  <si>
    <t>220060664R00</t>
  </si>
  <si>
    <t>Uložení kabelu TCEKEE(Y) volně, ručně</t>
  </si>
  <si>
    <t>220 10-00 Montráž spojky rovné pro kabely celoplastové</t>
  </si>
  <si>
    <t>220100007R00</t>
  </si>
  <si>
    <t>Montáž spojky rovné XAGA,SCX,SCXC, do 100 žil</t>
  </si>
  <si>
    <t>220 11-1431 Měření na místním sdělovacím kabelu</t>
  </si>
  <si>
    <t>220111431R00</t>
  </si>
  <si>
    <t>Stejnosměrná měření na místním sdělov. kabelu</t>
  </si>
  <si>
    <t>pár</t>
  </si>
  <si>
    <t>220111432R00</t>
  </si>
  <si>
    <t>Střídavá měření na místním sdělovacím kabelu</t>
  </si>
  <si>
    <t>220 11-15 Číslování jednostranné a oboustranné</t>
  </si>
  <si>
    <t>220111502R00</t>
  </si>
  <si>
    <t>Číslování oboustranné pro 100 žil</t>
  </si>
  <si>
    <t>220 30-056 Ukončení kabelu na kabelovém stojanu</t>
  </si>
  <si>
    <t>220300568R00</t>
  </si>
  <si>
    <t>Ukončení kabelu 48 P na kabelovém stojanu</t>
  </si>
  <si>
    <t>341 R001</t>
  </si>
  <si>
    <t>kabel sdělovací TCEPKPFLE 10x4x0,8</t>
  </si>
  <si>
    <t>460010022RT3</t>
  </si>
  <si>
    <t>Vytýčení kabelové trasy podél silnice, délka trasy do 1000 m</t>
  </si>
  <si>
    <t>460 03-001 Sejmutí drnu</t>
  </si>
  <si>
    <t>460030011RT2</t>
  </si>
  <si>
    <t>Sejmutí drnu, z ploch středně zatravněných</t>
  </si>
  <si>
    <t>460 03-003 Vytrhání dlažby z pískového podkladu</t>
  </si>
  <si>
    <t>460030033RT3</t>
  </si>
  <si>
    <t>Vytrhání kostek drobných, lože písek, nezalité sp., z plochy nad 10 m2</t>
  </si>
  <si>
    <t>460 03-006 Kladení dlažby</t>
  </si>
  <si>
    <t>460030061RZ1</t>
  </si>
  <si>
    <t>Kladení dlažby do lože z písku, ze stávajících dlaždic</t>
  </si>
  <si>
    <t>460 03-007 Bourání živičných povrchů</t>
  </si>
  <si>
    <t>460030073RT3</t>
  </si>
  <si>
    <t>Bourání živičných povrchů tl. vrstvy 10 - 15 cm, v ploše nad 10 m2</t>
  </si>
  <si>
    <t>460 03-008 Řezání spáry v asfaltu nebo betonu</t>
  </si>
  <si>
    <t>460030081RT1</t>
  </si>
  <si>
    <t>Řezání spáry v asfaltu nebo betonu, v tloušťce vrstvy do 5 cm</t>
  </si>
  <si>
    <t>460200143RT2</t>
  </si>
  <si>
    <t>Výkop kabelové rýhy 35/60 cm  hor.3, ruční výkop rýhy</t>
  </si>
  <si>
    <t>460200153RT2</t>
  </si>
  <si>
    <t>Výkop kabelové rýhy 35/70 cm  hor.3, ruční výkop rýhy</t>
  </si>
  <si>
    <t>D14</t>
  </si>
  <si>
    <t>460 20-03 Hloubení kabelové rýhy šířky 50 cm</t>
  </si>
  <si>
    <t>460200313RT2</t>
  </si>
  <si>
    <t>Výkop kabelové rýhy 50/130 cm hor.3, ruční výkop rýhy</t>
  </si>
  <si>
    <t>D15</t>
  </si>
  <si>
    <t>D16</t>
  </si>
  <si>
    <t>460 57 Ruční zához kabelové rýhy se zhutněním</t>
  </si>
  <si>
    <t>460570123R00</t>
  </si>
  <si>
    <t>Zához rýhy 35/40 cm, hornina třídy 3, se zhutněním</t>
  </si>
  <si>
    <t>460570133R00</t>
  </si>
  <si>
    <t>Zához rýhy 35/50 cm, hornina třídy 3, se zhutněním</t>
  </si>
  <si>
    <t>460570303R00</t>
  </si>
  <si>
    <t>Zához rýhy 50/120 cm, hornina tř. 3, se zhutněním</t>
  </si>
  <si>
    <t>D17</t>
  </si>
  <si>
    <t>D18</t>
  </si>
  <si>
    <t>460 65-001 Podkladová vrstva</t>
  </si>
  <si>
    <t>460650013RT2</t>
  </si>
  <si>
    <t>Podkladová vrstva ze štěrku tl.10 cm, ze štěrkodrti  tl. 10 cm</t>
  </si>
  <si>
    <t>D19</t>
  </si>
  <si>
    <t>460 65-002 Jednovrstvá vozovka z betonu</t>
  </si>
  <si>
    <t>460650024RT2</t>
  </si>
  <si>
    <t>Vozovka jednovrstvá z betonu 20 cm, kryt z BP 12,5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</si>
  <si>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</si>
  <si>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</si>
  <si>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</si>
  <si>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</si>
  <si>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</si>
  <si>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</si>
  <si>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</si>
  <si>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</si>
  <si>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</si>
  <si>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</si>
  <si>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</si>
  <si>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kpl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</si>
  <si>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</si>
  <si>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</si>
  <si>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</si>
  <si>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</si>
  <si>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</si>
  <si>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</si>
  <si>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</si>
  <si>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</si>
  <si>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</si>
  <si>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</si>
  <si>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-1570732981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</si>
  <si>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</si>
  <si>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</si>
  <si>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</si>
  <si>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</si>
  <si>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</si>
  <si>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</si>
  <si>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</si>
  <si>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provádění stavby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</si>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</sst>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 locked="0"/>
    </xf>
  </cellStyleXfs>
  <cellXfs count="4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6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6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37" fillId="2" borderId="0" xfId="20" applyFill="1"/>
    <xf numFmtId="0" fontId="38" fillId="0" borderId="0" xfId="20" applyFont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9" fillId="2" borderId="0" xfId="0" applyFont="1" applyFill="1" applyAlignment="1" applyProtection="1">
      <alignment horizontal="left" vertical="center"/>
      <protection/>
    </xf>
    <xf numFmtId="0" fontId="40" fillId="2" borderId="0" xfId="20" applyFont="1" applyFill="1" applyAlignment="1" applyProtection="1">
      <alignment vertical="center"/>
      <protection/>
    </xf>
    <xf numFmtId="0" fontId="40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6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3" xfId="21" applyFont="1" applyBorder="1" applyAlignment="1" applyProtection="1">
      <alignment horizontal="left" vertical="center"/>
      <protection locked="0"/>
    </xf>
    <xf numFmtId="0" fontId="26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6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6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6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20" t="s">
        <v>0</v>
      </c>
      <c r="B1" s="321"/>
      <c r="C1" s="321"/>
      <c r="D1" s="322" t="s">
        <v>1</v>
      </c>
      <c r="E1" s="321"/>
      <c r="F1" s="321"/>
      <c r="G1" s="321"/>
      <c r="H1" s="321"/>
      <c r="I1" s="321"/>
      <c r="J1" s="321"/>
      <c r="K1" s="323" t="s">
        <v>1209</v>
      </c>
      <c r="L1" s="323"/>
      <c r="M1" s="323"/>
      <c r="N1" s="323"/>
      <c r="O1" s="323"/>
      <c r="P1" s="323"/>
      <c r="Q1" s="323"/>
      <c r="R1" s="323"/>
      <c r="S1" s="323"/>
      <c r="T1" s="321"/>
      <c r="U1" s="321"/>
      <c r="V1" s="321"/>
      <c r="W1" s="323" t="s">
        <v>1210</v>
      </c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3"/>
      <c r="AQ5" s="25"/>
      <c r="BE5" s="268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3"/>
      <c r="AQ6" s="25"/>
      <c r="BE6" s="269"/>
      <c r="BS6" s="18" t="s">
        <v>18</v>
      </c>
    </row>
    <row r="7" spans="2:71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69"/>
      <c r="BS7" s="18" t="s">
        <v>22</v>
      </c>
    </row>
    <row r="8" spans="2:71" ht="14.4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69"/>
      <c r="BS8" s="18" t="s">
        <v>27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69"/>
      <c r="BS9" s="18" t="s">
        <v>28</v>
      </c>
    </row>
    <row r="10" spans="2:71" ht="14.4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269"/>
      <c r="BS10" s="18" t="s">
        <v>18</v>
      </c>
    </row>
    <row r="11" spans="2:71" ht="18.4" customHeight="1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20</v>
      </c>
      <c r="AO11" s="23"/>
      <c r="AP11" s="23"/>
      <c r="AQ11" s="25"/>
      <c r="BE11" s="269"/>
      <c r="BS11" s="18" t="s">
        <v>18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69"/>
      <c r="BS12" s="18" t="s">
        <v>18</v>
      </c>
    </row>
    <row r="13" spans="2:71" ht="14.45" customHeight="1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269"/>
      <c r="BS13" s="18" t="s">
        <v>18</v>
      </c>
    </row>
    <row r="14" spans="2:71" ht="13.5">
      <c r="B14" s="22"/>
      <c r="C14" s="23"/>
      <c r="D14" s="23"/>
      <c r="E14" s="275" t="s">
        <v>34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269"/>
      <c r="BS14" s="18" t="s">
        <v>18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69"/>
      <c r="BS15" s="18" t="s">
        <v>35</v>
      </c>
    </row>
    <row r="16" spans="2:71" ht="14.45" customHeight="1">
      <c r="B16" s="22"/>
      <c r="C16" s="23"/>
      <c r="D16" s="31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37</v>
      </c>
      <c r="AO16" s="23"/>
      <c r="AP16" s="23"/>
      <c r="AQ16" s="25"/>
      <c r="BE16" s="269"/>
      <c r="BS16" s="18" t="s">
        <v>4</v>
      </c>
    </row>
    <row r="17" spans="2:71" ht="18.4" customHeight="1">
      <c r="B17" s="22"/>
      <c r="C17" s="23"/>
      <c r="D17" s="23"/>
      <c r="E17" s="29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20</v>
      </c>
      <c r="AO17" s="23"/>
      <c r="AP17" s="23"/>
      <c r="AQ17" s="25"/>
      <c r="BE17" s="269"/>
      <c r="BS17" s="18" t="s">
        <v>4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69"/>
      <c r="BS18" s="18" t="s">
        <v>6</v>
      </c>
    </row>
    <row r="19" spans="2:71" ht="14.45" customHeight="1">
      <c r="B19" s="22"/>
      <c r="C19" s="23"/>
      <c r="D19" s="31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69"/>
      <c r="BS19" s="18" t="s">
        <v>18</v>
      </c>
    </row>
    <row r="20" spans="2:71" ht="120" customHeight="1">
      <c r="B20" s="22"/>
      <c r="C20" s="23"/>
      <c r="D20" s="23"/>
      <c r="E20" s="276" t="s">
        <v>40</v>
      </c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3"/>
      <c r="AP20" s="23"/>
      <c r="AQ20" s="25"/>
      <c r="BE20" s="269"/>
      <c r="BS20" s="18" t="s">
        <v>35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69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69"/>
    </row>
    <row r="23" spans="2:57" s="1" customFormat="1" ht="25.9" customHeight="1">
      <c r="B23" s="35"/>
      <c r="C23" s="36"/>
      <c r="D23" s="37" t="s">
        <v>41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77">
        <f>ROUNDUP(AG51,2)</f>
        <v>0</v>
      </c>
      <c r="AL23" s="278"/>
      <c r="AM23" s="278"/>
      <c r="AN23" s="278"/>
      <c r="AO23" s="278"/>
      <c r="AP23" s="36"/>
      <c r="AQ23" s="39"/>
      <c r="BE23" s="270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70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79" t="s">
        <v>42</v>
      </c>
      <c r="M25" s="280"/>
      <c r="N25" s="280"/>
      <c r="O25" s="280"/>
      <c r="P25" s="36"/>
      <c r="Q25" s="36"/>
      <c r="R25" s="36"/>
      <c r="S25" s="36"/>
      <c r="T25" s="36"/>
      <c r="U25" s="36"/>
      <c r="V25" s="36"/>
      <c r="W25" s="279" t="s">
        <v>43</v>
      </c>
      <c r="X25" s="280"/>
      <c r="Y25" s="280"/>
      <c r="Z25" s="280"/>
      <c r="AA25" s="280"/>
      <c r="AB25" s="280"/>
      <c r="AC25" s="280"/>
      <c r="AD25" s="280"/>
      <c r="AE25" s="280"/>
      <c r="AF25" s="36"/>
      <c r="AG25" s="36"/>
      <c r="AH25" s="36"/>
      <c r="AI25" s="36"/>
      <c r="AJ25" s="36"/>
      <c r="AK25" s="279" t="s">
        <v>44</v>
      </c>
      <c r="AL25" s="280"/>
      <c r="AM25" s="280"/>
      <c r="AN25" s="280"/>
      <c r="AO25" s="280"/>
      <c r="AP25" s="36"/>
      <c r="AQ25" s="39"/>
      <c r="BE25" s="270"/>
    </row>
    <row r="26" spans="2:57" s="2" customFormat="1" ht="14.45" customHeight="1">
      <c r="B26" s="41"/>
      <c r="C26" s="42"/>
      <c r="D26" s="43" t="s">
        <v>45</v>
      </c>
      <c r="E26" s="42"/>
      <c r="F26" s="43" t="s">
        <v>46</v>
      </c>
      <c r="G26" s="42"/>
      <c r="H26" s="42"/>
      <c r="I26" s="42"/>
      <c r="J26" s="42"/>
      <c r="K26" s="42"/>
      <c r="L26" s="281">
        <v>0.21</v>
      </c>
      <c r="M26" s="282"/>
      <c r="N26" s="282"/>
      <c r="O26" s="282"/>
      <c r="P26" s="42"/>
      <c r="Q26" s="42"/>
      <c r="R26" s="42"/>
      <c r="S26" s="42"/>
      <c r="T26" s="42"/>
      <c r="U26" s="42"/>
      <c r="V26" s="42"/>
      <c r="W26" s="283">
        <f>ROUNDUP(AZ51,2)</f>
        <v>0</v>
      </c>
      <c r="X26" s="282"/>
      <c r="Y26" s="282"/>
      <c r="Z26" s="282"/>
      <c r="AA26" s="282"/>
      <c r="AB26" s="282"/>
      <c r="AC26" s="282"/>
      <c r="AD26" s="282"/>
      <c r="AE26" s="282"/>
      <c r="AF26" s="42"/>
      <c r="AG26" s="42"/>
      <c r="AH26" s="42"/>
      <c r="AI26" s="42"/>
      <c r="AJ26" s="42"/>
      <c r="AK26" s="283">
        <f>ROUNDUP(AV51,1)</f>
        <v>0</v>
      </c>
      <c r="AL26" s="282"/>
      <c r="AM26" s="282"/>
      <c r="AN26" s="282"/>
      <c r="AO26" s="282"/>
      <c r="AP26" s="42"/>
      <c r="AQ26" s="44"/>
      <c r="BE26" s="271"/>
    </row>
    <row r="27" spans="2:57" s="2" customFormat="1" ht="14.45" customHeight="1">
      <c r="B27" s="41"/>
      <c r="C27" s="42"/>
      <c r="D27" s="42"/>
      <c r="E27" s="42"/>
      <c r="F27" s="43" t="s">
        <v>47</v>
      </c>
      <c r="G27" s="42"/>
      <c r="H27" s="42"/>
      <c r="I27" s="42"/>
      <c r="J27" s="42"/>
      <c r="K27" s="42"/>
      <c r="L27" s="281">
        <v>0.15</v>
      </c>
      <c r="M27" s="282"/>
      <c r="N27" s="282"/>
      <c r="O27" s="282"/>
      <c r="P27" s="42"/>
      <c r="Q27" s="42"/>
      <c r="R27" s="42"/>
      <c r="S27" s="42"/>
      <c r="T27" s="42"/>
      <c r="U27" s="42"/>
      <c r="V27" s="42"/>
      <c r="W27" s="283">
        <f>ROUNDUP(BA51,2)</f>
        <v>0</v>
      </c>
      <c r="X27" s="282"/>
      <c r="Y27" s="282"/>
      <c r="Z27" s="282"/>
      <c r="AA27" s="282"/>
      <c r="AB27" s="282"/>
      <c r="AC27" s="282"/>
      <c r="AD27" s="282"/>
      <c r="AE27" s="282"/>
      <c r="AF27" s="42"/>
      <c r="AG27" s="42"/>
      <c r="AH27" s="42"/>
      <c r="AI27" s="42"/>
      <c r="AJ27" s="42"/>
      <c r="AK27" s="283">
        <f>ROUNDUP(AW51,1)</f>
        <v>0</v>
      </c>
      <c r="AL27" s="282"/>
      <c r="AM27" s="282"/>
      <c r="AN27" s="282"/>
      <c r="AO27" s="282"/>
      <c r="AP27" s="42"/>
      <c r="AQ27" s="44"/>
      <c r="BE27" s="271"/>
    </row>
    <row r="28" spans="2:57" s="2" customFormat="1" ht="14.45" customHeight="1" hidden="1">
      <c r="B28" s="41"/>
      <c r="C28" s="42"/>
      <c r="D28" s="42"/>
      <c r="E28" s="42"/>
      <c r="F28" s="43" t="s">
        <v>48</v>
      </c>
      <c r="G28" s="42"/>
      <c r="H28" s="42"/>
      <c r="I28" s="42"/>
      <c r="J28" s="42"/>
      <c r="K28" s="42"/>
      <c r="L28" s="281">
        <v>0.21</v>
      </c>
      <c r="M28" s="282"/>
      <c r="N28" s="282"/>
      <c r="O28" s="282"/>
      <c r="P28" s="42"/>
      <c r="Q28" s="42"/>
      <c r="R28" s="42"/>
      <c r="S28" s="42"/>
      <c r="T28" s="42"/>
      <c r="U28" s="42"/>
      <c r="V28" s="42"/>
      <c r="W28" s="283">
        <f>ROUNDUP(BB51,2)</f>
        <v>0</v>
      </c>
      <c r="X28" s="282"/>
      <c r="Y28" s="282"/>
      <c r="Z28" s="282"/>
      <c r="AA28" s="282"/>
      <c r="AB28" s="282"/>
      <c r="AC28" s="282"/>
      <c r="AD28" s="282"/>
      <c r="AE28" s="282"/>
      <c r="AF28" s="42"/>
      <c r="AG28" s="42"/>
      <c r="AH28" s="42"/>
      <c r="AI28" s="42"/>
      <c r="AJ28" s="42"/>
      <c r="AK28" s="283">
        <v>0</v>
      </c>
      <c r="AL28" s="282"/>
      <c r="AM28" s="282"/>
      <c r="AN28" s="282"/>
      <c r="AO28" s="282"/>
      <c r="AP28" s="42"/>
      <c r="AQ28" s="44"/>
      <c r="BE28" s="271"/>
    </row>
    <row r="29" spans="2:57" s="2" customFormat="1" ht="14.45" customHeight="1" hidden="1">
      <c r="B29" s="41"/>
      <c r="C29" s="42"/>
      <c r="D29" s="42"/>
      <c r="E29" s="42"/>
      <c r="F29" s="43" t="s">
        <v>49</v>
      </c>
      <c r="G29" s="42"/>
      <c r="H29" s="42"/>
      <c r="I29" s="42"/>
      <c r="J29" s="42"/>
      <c r="K29" s="42"/>
      <c r="L29" s="281">
        <v>0.15</v>
      </c>
      <c r="M29" s="282"/>
      <c r="N29" s="282"/>
      <c r="O29" s="282"/>
      <c r="P29" s="42"/>
      <c r="Q29" s="42"/>
      <c r="R29" s="42"/>
      <c r="S29" s="42"/>
      <c r="T29" s="42"/>
      <c r="U29" s="42"/>
      <c r="V29" s="42"/>
      <c r="W29" s="283">
        <f>ROUNDUP(BC51,2)</f>
        <v>0</v>
      </c>
      <c r="X29" s="282"/>
      <c r="Y29" s="282"/>
      <c r="Z29" s="282"/>
      <c r="AA29" s="282"/>
      <c r="AB29" s="282"/>
      <c r="AC29" s="282"/>
      <c r="AD29" s="282"/>
      <c r="AE29" s="282"/>
      <c r="AF29" s="42"/>
      <c r="AG29" s="42"/>
      <c r="AH29" s="42"/>
      <c r="AI29" s="42"/>
      <c r="AJ29" s="42"/>
      <c r="AK29" s="283">
        <v>0</v>
      </c>
      <c r="AL29" s="282"/>
      <c r="AM29" s="282"/>
      <c r="AN29" s="282"/>
      <c r="AO29" s="282"/>
      <c r="AP29" s="42"/>
      <c r="AQ29" s="44"/>
      <c r="BE29" s="271"/>
    </row>
    <row r="30" spans="2:57" s="2" customFormat="1" ht="14.45" customHeight="1" hidden="1">
      <c r="B30" s="41"/>
      <c r="C30" s="42"/>
      <c r="D30" s="42"/>
      <c r="E30" s="42"/>
      <c r="F30" s="43" t="s">
        <v>50</v>
      </c>
      <c r="G30" s="42"/>
      <c r="H30" s="42"/>
      <c r="I30" s="42"/>
      <c r="J30" s="42"/>
      <c r="K30" s="42"/>
      <c r="L30" s="281">
        <v>0</v>
      </c>
      <c r="M30" s="282"/>
      <c r="N30" s="282"/>
      <c r="O30" s="282"/>
      <c r="P30" s="42"/>
      <c r="Q30" s="42"/>
      <c r="R30" s="42"/>
      <c r="S30" s="42"/>
      <c r="T30" s="42"/>
      <c r="U30" s="42"/>
      <c r="V30" s="42"/>
      <c r="W30" s="283">
        <f>ROUNDUP(BD51,2)</f>
        <v>0</v>
      </c>
      <c r="X30" s="282"/>
      <c r="Y30" s="282"/>
      <c r="Z30" s="282"/>
      <c r="AA30" s="282"/>
      <c r="AB30" s="282"/>
      <c r="AC30" s="282"/>
      <c r="AD30" s="282"/>
      <c r="AE30" s="282"/>
      <c r="AF30" s="42"/>
      <c r="AG30" s="42"/>
      <c r="AH30" s="42"/>
      <c r="AI30" s="42"/>
      <c r="AJ30" s="42"/>
      <c r="AK30" s="283">
        <v>0</v>
      </c>
      <c r="AL30" s="282"/>
      <c r="AM30" s="282"/>
      <c r="AN30" s="282"/>
      <c r="AO30" s="282"/>
      <c r="AP30" s="42"/>
      <c r="AQ30" s="44"/>
      <c r="BE30" s="271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70"/>
    </row>
    <row r="32" spans="2:57" s="1" customFormat="1" ht="25.9" customHeight="1">
      <c r="B32" s="35"/>
      <c r="C32" s="45"/>
      <c r="D32" s="46" t="s">
        <v>51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52</v>
      </c>
      <c r="U32" s="47"/>
      <c r="V32" s="47"/>
      <c r="W32" s="47"/>
      <c r="X32" s="284" t="s">
        <v>53</v>
      </c>
      <c r="Y32" s="285"/>
      <c r="Z32" s="285"/>
      <c r="AA32" s="285"/>
      <c r="AB32" s="285"/>
      <c r="AC32" s="47"/>
      <c r="AD32" s="47"/>
      <c r="AE32" s="47"/>
      <c r="AF32" s="47"/>
      <c r="AG32" s="47"/>
      <c r="AH32" s="47"/>
      <c r="AI32" s="47"/>
      <c r="AJ32" s="47"/>
      <c r="AK32" s="286">
        <f>SUM(AK23:AK30)</f>
        <v>0</v>
      </c>
      <c r="AL32" s="285"/>
      <c r="AM32" s="285"/>
      <c r="AN32" s="285"/>
      <c r="AO32" s="287"/>
      <c r="AP32" s="45"/>
      <c r="AQ32" s="49"/>
      <c r="BE32" s="270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54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288" t="str">
        <f>K6</f>
        <v>Jezero Most-napojení na komunikace a IS - část III</v>
      </c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3.5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290" t="str">
        <f>IF(AN8="","",AN8)</f>
        <v>7. 12. 2016</v>
      </c>
      <c r="AN44" s="291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3.5">
      <c r="B46" s="35"/>
      <c r="C46" s="59" t="s">
        <v>29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36</v>
      </c>
      <c r="AJ46" s="57"/>
      <c r="AK46" s="57"/>
      <c r="AL46" s="57"/>
      <c r="AM46" s="292" t="str">
        <f>IF(E17="","",E17)</f>
        <v>Báňské projekty Teplice a.s.</v>
      </c>
      <c r="AN46" s="291"/>
      <c r="AO46" s="291"/>
      <c r="AP46" s="291"/>
      <c r="AQ46" s="57"/>
      <c r="AR46" s="55"/>
      <c r="AS46" s="293" t="s">
        <v>55</v>
      </c>
      <c r="AT46" s="294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5">
      <c r="B47" s="35"/>
      <c r="C47" s="59" t="s">
        <v>33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295"/>
      <c r="AT47" s="296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297"/>
      <c r="AT48" s="280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2:56" s="1" customFormat="1" ht="29.25" customHeight="1">
      <c r="B49" s="35"/>
      <c r="C49" s="298" t="s">
        <v>56</v>
      </c>
      <c r="D49" s="299"/>
      <c r="E49" s="299"/>
      <c r="F49" s="299"/>
      <c r="G49" s="299"/>
      <c r="H49" s="74"/>
      <c r="I49" s="300" t="s">
        <v>57</v>
      </c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301" t="s">
        <v>58</v>
      </c>
      <c r="AH49" s="299"/>
      <c r="AI49" s="299"/>
      <c r="AJ49" s="299"/>
      <c r="AK49" s="299"/>
      <c r="AL49" s="299"/>
      <c r="AM49" s="299"/>
      <c r="AN49" s="300" t="s">
        <v>59</v>
      </c>
      <c r="AO49" s="299"/>
      <c r="AP49" s="299"/>
      <c r="AQ49" s="75" t="s">
        <v>60</v>
      </c>
      <c r="AR49" s="55"/>
      <c r="AS49" s="76" t="s">
        <v>61</v>
      </c>
      <c r="AT49" s="77" t="s">
        <v>62</v>
      </c>
      <c r="AU49" s="77" t="s">
        <v>63</v>
      </c>
      <c r="AV49" s="77" t="s">
        <v>64</v>
      </c>
      <c r="AW49" s="77" t="s">
        <v>65</v>
      </c>
      <c r="AX49" s="77" t="s">
        <v>66</v>
      </c>
      <c r="AY49" s="77" t="s">
        <v>67</v>
      </c>
      <c r="AZ49" s="77" t="s">
        <v>68</v>
      </c>
      <c r="BA49" s="77" t="s">
        <v>69</v>
      </c>
      <c r="BB49" s="77" t="s">
        <v>70</v>
      </c>
      <c r="BC49" s="77" t="s">
        <v>71</v>
      </c>
      <c r="BD49" s="78" t="s">
        <v>72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5" customHeight="1">
      <c r="B51" s="62"/>
      <c r="C51" s="82" t="s">
        <v>73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309">
        <f>ROUNDUP(AG52+SUM(AG55:AG57)+SUM(AG61:AG64),2)</f>
        <v>0</v>
      </c>
      <c r="AH51" s="309"/>
      <c r="AI51" s="309"/>
      <c r="AJ51" s="309"/>
      <c r="AK51" s="309"/>
      <c r="AL51" s="309"/>
      <c r="AM51" s="309"/>
      <c r="AN51" s="310">
        <f aca="true" t="shared" si="0" ref="AN51:AN64">SUM(AG51,AT51)</f>
        <v>0</v>
      </c>
      <c r="AO51" s="310"/>
      <c r="AP51" s="310"/>
      <c r="AQ51" s="84" t="s">
        <v>20</v>
      </c>
      <c r="AR51" s="65"/>
      <c r="AS51" s="85">
        <f>ROUNDUP(AS52+SUM(AS55:AS57)+SUM(AS61:AS64),2)</f>
        <v>0</v>
      </c>
      <c r="AT51" s="86">
        <f aca="true" t="shared" si="1" ref="AT51:AT64">ROUNDUP(SUM(AV51:AW51),1)</f>
        <v>0</v>
      </c>
      <c r="AU51" s="87">
        <f>ROUNDUP(AU52+SUM(AU55:AU57)+SUM(AU61:AU64),5)</f>
        <v>0</v>
      </c>
      <c r="AV51" s="86">
        <f>ROUNDUP(AZ51*L26,1)</f>
        <v>0</v>
      </c>
      <c r="AW51" s="86">
        <f>ROUNDUP(BA51*L27,1)</f>
        <v>0</v>
      </c>
      <c r="AX51" s="86">
        <f>ROUNDUP(BB51*L26,1)</f>
        <v>0</v>
      </c>
      <c r="AY51" s="86">
        <f>ROUNDUP(BC51*L27,1)</f>
        <v>0</v>
      </c>
      <c r="AZ51" s="86">
        <f>ROUNDUP(AZ52+SUM(AZ55:AZ57)+SUM(AZ61:AZ64),2)</f>
        <v>0</v>
      </c>
      <c r="BA51" s="86">
        <f>ROUNDUP(BA52+SUM(BA55:BA57)+SUM(BA61:BA64),2)</f>
        <v>0</v>
      </c>
      <c r="BB51" s="86">
        <f>ROUNDUP(BB52+SUM(BB55:BB57)+SUM(BB61:BB64),2)</f>
        <v>0</v>
      </c>
      <c r="BC51" s="86">
        <f>ROUNDUP(BC52+SUM(BC55:BC57)+SUM(BC61:BC64),2)</f>
        <v>0</v>
      </c>
      <c r="BD51" s="88">
        <f>ROUNDUP(BD52+SUM(BD55:BD57)+SUM(BD61:BD64),2)</f>
        <v>0</v>
      </c>
      <c r="BS51" s="89" t="s">
        <v>74</v>
      </c>
      <c r="BT51" s="89" t="s">
        <v>75</v>
      </c>
      <c r="BU51" s="90" t="s">
        <v>76</v>
      </c>
      <c r="BV51" s="89" t="s">
        <v>77</v>
      </c>
      <c r="BW51" s="89" t="s">
        <v>5</v>
      </c>
      <c r="BX51" s="89" t="s">
        <v>78</v>
      </c>
      <c r="CL51" s="89" t="s">
        <v>20</v>
      </c>
    </row>
    <row r="52" spans="2:91" s="5" customFormat="1" ht="22.5" customHeight="1">
      <c r="B52" s="91"/>
      <c r="C52" s="92"/>
      <c r="D52" s="305" t="s">
        <v>79</v>
      </c>
      <c r="E52" s="303"/>
      <c r="F52" s="303"/>
      <c r="G52" s="303"/>
      <c r="H52" s="303"/>
      <c r="I52" s="93"/>
      <c r="J52" s="305" t="s">
        <v>80</v>
      </c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4">
        <f>ROUNDUP(SUM(AG53:AG54),2)</f>
        <v>0</v>
      </c>
      <c r="AH52" s="303"/>
      <c r="AI52" s="303"/>
      <c r="AJ52" s="303"/>
      <c r="AK52" s="303"/>
      <c r="AL52" s="303"/>
      <c r="AM52" s="303"/>
      <c r="AN52" s="302">
        <f t="shared" si="0"/>
        <v>0</v>
      </c>
      <c r="AO52" s="303"/>
      <c r="AP52" s="303"/>
      <c r="AQ52" s="94" t="s">
        <v>81</v>
      </c>
      <c r="AR52" s="95"/>
      <c r="AS52" s="96">
        <f>ROUNDUP(SUM(AS53:AS54),2)</f>
        <v>0</v>
      </c>
      <c r="AT52" s="97">
        <f t="shared" si="1"/>
        <v>0</v>
      </c>
      <c r="AU52" s="98">
        <f>ROUNDUP(SUM(AU53:AU54),5)</f>
        <v>0</v>
      </c>
      <c r="AV52" s="97">
        <f>ROUNDUP(AZ52*L26,1)</f>
        <v>0</v>
      </c>
      <c r="AW52" s="97">
        <f>ROUNDUP(BA52*L27,1)</f>
        <v>0</v>
      </c>
      <c r="AX52" s="97">
        <f>ROUNDUP(BB52*L26,1)</f>
        <v>0</v>
      </c>
      <c r="AY52" s="97">
        <f>ROUNDUP(BC52*L27,1)</f>
        <v>0</v>
      </c>
      <c r="AZ52" s="97">
        <f>ROUNDUP(SUM(AZ53:AZ54),2)</f>
        <v>0</v>
      </c>
      <c r="BA52" s="97">
        <f>ROUNDUP(SUM(BA53:BA54),2)</f>
        <v>0</v>
      </c>
      <c r="BB52" s="97">
        <f>ROUNDUP(SUM(BB53:BB54),2)</f>
        <v>0</v>
      </c>
      <c r="BC52" s="97">
        <f>ROUNDUP(SUM(BC53:BC54),2)</f>
        <v>0</v>
      </c>
      <c r="BD52" s="99">
        <f>ROUNDUP(SUM(BD53:BD54),2)</f>
        <v>0</v>
      </c>
      <c r="BS52" s="100" t="s">
        <v>74</v>
      </c>
      <c r="BT52" s="100" t="s">
        <v>22</v>
      </c>
      <c r="BU52" s="100" t="s">
        <v>76</v>
      </c>
      <c r="BV52" s="100" t="s">
        <v>77</v>
      </c>
      <c r="BW52" s="100" t="s">
        <v>82</v>
      </c>
      <c r="BX52" s="100" t="s">
        <v>5</v>
      </c>
      <c r="CL52" s="100" t="s">
        <v>83</v>
      </c>
      <c r="CM52" s="100" t="s">
        <v>84</v>
      </c>
    </row>
    <row r="53" spans="1:90" s="6" customFormat="1" ht="22.5" customHeight="1">
      <c r="A53" s="316" t="s">
        <v>1211</v>
      </c>
      <c r="B53" s="101"/>
      <c r="C53" s="102"/>
      <c r="D53" s="102"/>
      <c r="E53" s="308" t="s">
        <v>22</v>
      </c>
      <c r="F53" s="307"/>
      <c r="G53" s="307"/>
      <c r="H53" s="307"/>
      <c r="I53" s="307"/>
      <c r="J53" s="102"/>
      <c r="K53" s="308" t="s">
        <v>85</v>
      </c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6">
        <f>'1 - SO 31 Armaturní šachta'!J29</f>
        <v>0</v>
      </c>
      <c r="AH53" s="307"/>
      <c r="AI53" s="307"/>
      <c r="AJ53" s="307"/>
      <c r="AK53" s="307"/>
      <c r="AL53" s="307"/>
      <c r="AM53" s="307"/>
      <c r="AN53" s="306">
        <f t="shared" si="0"/>
        <v>0</v>
      </c>
      <c r="AO53" s="307"/>
      <c r="AP53" s="307"/>
      <c r="AQ53" s="103" t="s">
        <v>86</v>
      </c>
      <c r="AR53" s="104"/>
      <c r="AS53" s="105">
        <v>0</v>
      </c>
      <c r="AT53" s="106">
        <f t="shared" si="1"/>
        <v>0</v>
      </c>
      <c r="AU53" s="107">
        <f>'1 - SO 31 Armaturní šachta'!P87</f>
        <v>0</v>
      </c>
      <c r="AV53" s="106">
        <f>'1 - SO 31 Armaturní šachta'!J32</f>
        <v>0</v>
      </c>
      <c r="AW53" s="106">
        <f>'1 - SO 31 Armaturní šachta'!J33</f>
        <v>0</v>
      </c>
      <c r="AX53" s="106">
        <f>'1 - SO 31 Armaturní šachta'!J34</f>
        <v>0</v>
      </c>
      <c r="AY53" s="106">
        <f>'1 - SO 31 Armaturní šachta'!J35</f>
        <v>0</v>
      </c>
      <c r="AZ53" s="106">
        <f>'1 - SO 31 Armaturní šachta'!F32</f>
        <v>0</v>
      </c>
      <c r="BA53" s="106">
        <f>'1 - SO 31 Armaturní šachta'!F33</f>
        <v>0</v>
      </c>
      <c r="BB53" s="106">
        <f>'1 - SO 31 Armaturní šachta'!F34</f>
        <v>0</v>
      </c>
      <c r="BC53" s="106">
        <f>'1 - SO 31 Armaturní šachta'!F35</f>
        <v>0</v>
      </c>
      <c r="BD53" s="108">
        <f>'1 - SO 31 Armaturní šachta'!F36</f>
        <v>0</v>
      </c>
      <c r="BT53" s="109" t="s">
        <v>84</v>
      </c>
      <c r="BV53" s="109" t="s">
        <v>77</v>
      </c>
      <c r="BW53" s="109" t="s">
        <v>87</v>
      </c>
      <c r="BX53" s="109" t="s">
        <v>82</v>
      </c>
      <c r="CL53" s="109" t="s">
        <v>88</v>
      </c>
    </row>
    <row r="54" spans="1:90" s="6" customFormat="1" ht="22.5" customHeight="1">
      <c r="A54" s="316" t="s">
        <v>1211</v>
      </c>
      <c r="B54" s="101"/>
      <c r="C54" s="102"/>
      <c r="D54" s="102"/>
      <c r="E54" s="308" t="s">
        <v>84</v>
      </c>
      <c r="F54" s="307"/>
      <c r="G54" s="307"/>
      <c r="H54" s="307"/>
      <c r="I54" s="307"/>
      <c r="J54" s="102"/>
      <c r="K54" s="308" t="s">
        <v>89</v>
      </c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6">
        <f>'2 - SO 31 Zásobní řad pit...'!J29</f>
        <v>0</v>
      </c>
      <c r="AH54" s="307"/>
      <c r="AI54" s="307"/>
      <c r="AJ54" s="307"/>
      <c r="AK54" s="307"/>
      <c r="AL54" s="307"/>
      <c r="AM54" s="307"/>
      <c r="AN54" s="306">
        <f t="shared" si="0"/>
        <v>0</v>
      </c>
      <c r="AO54" s="307"/>
      <c r="AP54" s="307"/>
      <c r="AQ54" s="103" t="s">
        <v>86</v>
      </c>
      <c r="AR54" s="104"/>
      <c r="AS54" s="105">
        <v>0</v>
      </c>
      <c r="AT54" s="106">
        <f t="shared" si="1"/>
        <v>0</v>
      </c>
      <c r="AU54" s="107">
        <f>'2 - SO 31 Zásobní řad pit...'!P87</f>
        <v>0</v>
      </c>
      <c r="AV54" s="106">
        <f>'2 - SO 31 Zásobní řad pit...'!J32</f>
        <v>0</v>
      </c>
      <c r="AW54" s="106">
        <f>'2 - SO 31 Zásobní řad pit...'!J33</f>
        <v>0</v>
      </c>
      <c r="AX54" s="106">
        <f>'2 - SO 31 Zásobní řad pit...'!J34</f>
        <v>0</v>
      </c>
      <c r="AY54" s="106">
        <f>'2 - SO 31 Zásobní řad pit...'!J35</f>
        <v>0</v>
      </c>
      <c r="AZ54" s="106">
        <f>'2 - SO 31 Zásobní řad pit...'!F32</f>
        <v>0</v>
      </c>
      <c r="BA54" s="106">
        <f>'2 - SO 31 Zásobní řad pit...'!F33</f>
        <v>0</v>
      </c>
      <c r="BB54" s="106">
        <f>'2 - SO 31 Zásobní řad pit...'!F34</f>
        <v>0</v>
      </c>
      <c r="BC54" s="106">
        <f>'2 - SO 31 Zásobní řad pit...'!F35</f>
        <v>0</v>
      </c>
      <c r="BD54" s="108">
        <f>'2 - SO 31 Zásobní řad pit...'!F36</f>
        <v>0</v>
      </c>
      <c r="BT54" s="109" t="s">
        <v>84</v>
      </c>
      <c r="BV54" s="109" t="s">
        <v>77</v>
      </c>
      <c r="BW54" s="109" t="s">
        <v>90</v>
      </c>
      <c r="BX54" s="109" t="s">
        <v>82</v>
      </c>
      <c r="CL54" s="109" t="s">
        <v>88</v>
      </c>
    </row>
    <row r="55" spans="1:91" s="5" customFormat="1" ht="22.5" customHeight="1">
      <c r="A55" s="316" t="s">
        <v>1211</v>
      </c>
      <c r="B55" s="91"/>
      <c r="C55" s="92"/>
      <c r="D55" s="305" t="s">
        <v>91</v>
      </c>
      <c r="E55" s="303"/>
      <c r="F55" s="303"/>
      <c r="G55" s="303"/>
      <c r="H55" s="303"/>
      <c r="I55" s="93"/>
      <c r="J55" s="305" t="s">
        <v>92</v>
      </c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2">
        <f>'SO 37 - Dešťová kanalizac...'!J27</f>
        <v>0</v>
      </c>
      <c r="AH55" s="303"/>
      <c r="AI55" s="303"/>
      <c r="AJ55" s="303"/>
      <c r="AK55" s="303"/>
      <c r="AL55" s="303"/>
      <c r="AM55" s="303"/>
      <c r="AN55" s="302">
        <f t="shared" si="0"/>
        <v>0</v>
      </c>
      <c r="AO55" s="303"/>
      <c r="AP55" s="303"/>
      <c r="AQ55" s="94" t="s">
        <v>81</v>
      </c>
      <c r="AR55" s="95"/>
      <c r="AS55" s="96">
        <v>0</v>
      </c>
      <c r="AT55" s="97">
        <f t="shared" si="1"/>
        <v>0</v>
      </c>
      <c r="AU55" s="98">
        <f>'SO 37 - Dešťová kanalizac...'!P81</f>
        <v>0</v>
      </c>
      <c r="AV55" s="97">
        <f>'SO 37 - Dešťová kanalizac...'!J30</f>
        <v>0</v>
      </c>
      <c r="AW55" s="97">
        <f>'SO 37 - Dešťová kanalizac...'!J31</f>
        <v>0</v>
      </c>
      <c r="AX55" s="97">
        <f>'SO 37 - Dešťová kanalizac...'!J32</f>
        <v>0</v>
      </c>
      <c r="AY55" s="97">
        <f>'SO 37 - Dešťová kanalizac...'!J33</f>
        <v>0</v>
      </c>
      <c r="AZ55" s="97">
        <f>'SO 37 - Dešťová kanalizac...'!F30</f>
        <v>0</v>
      </c>
      <c r="BA55" s="97">
        <f>'SO 37 - Dešťová kanalizac...'!F31</f>
        <v>0</v>
      </c>
      <c r="BB55" s="97">
        <f>'SO 37 - Dešťová kanalizac...'!F32</f>
        <v>0</v>
      </c>
      <c r="BC55" s="97">
        <f>'SO 37 - Dešťová kanalizac...'!F33</f>
        <v>0</v>
      </c>
      <c r="BD55" s="99">
        <f>'SO 37 - Dešťová kanalizac...'!F34</f>
        <v>0</v>
      </c>
      <c r="BT55" s="100" t="s">
        <v>22</v>
      </c>
      <c r="BV55" s="100" t="s">
        <v>77</v>
      </c>
      <c r="BW55" s="100" t="s">
        <v>93</v>
      </c>
      <c r="BX55" s="100" t="s">
        <v>5</v>
      </c>
      <c r="CL55" s="100" t="s">
        <v>94</v>
      </c>
      <c r="CM55" s="100" t="s">
        <v>84</v>
      </c>
    </row>
    <row r="56" spans="1:91" s="5" customFormat="1" ht="22.5" customHeight="1">
      <c r="A56" s="316" t="s">
        <v>1211</v>
      </c>
      <c r="B56" s="91"/>
      <c r="C56" s="92"/>
      <c r="D56" s="305" t="s">
        <v>95</v>
      </c>
      <c r="E56" s="303"/>
      <c r="F56" s="303"/>
      <c r="G56" s="303"/>
      <c r="H56" s="303"/>
      <c r="I56" s="93"/>
      <c r="J56" s="305" t="s">
        <v>96</v>
      </c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2">
        <f>'SO 41 - VTL plynovod'!J27</f>
        <v>0</v>
      </c>
      <c r="AH56" s="303"/>
      <c r="AI56" s="303"/>
      <c r="AJ56" s="303"/>
      <c r="AK56" s="303"/>
      <c r="AL56" s="303"/>
      <c r="AM56" s="303"/>
      <c r="AN56" s="302">
        <f t="shared" si="0"/>
        <v>0</v>
      </c>
      <c r="AO56" s="303"/>
      <c r="AP56" s="303"/>
      <c r="AQ56" s="94" t="s">
        <v>81</v>
      </c>
      <c r="AR56" s="95"/>
      <c r="AS56" s="96">
        <v>0</v>
      </c>
      <c r="AT56" s="97">
        <f t="shared" si="1"/>
        <v>0</v>
      </c>
      <c r="AU56" s="98">
        <f>'SO 41 - VTL plynovod'!P85</f>
        <v>0</v>
      </c>
      <c r="AV56" s="97">
        <f>'SO 41 - VTL plynovod'!J30</f>
        <v>0</v>
      </c>
      <c r="AW56" s="97">
        <f>'SO 41 - VTL plynovod'!J31</f>
        <v>0</v>
      </c>
      <c r="AX56" s="97">
        <f>'SO 41 - VTL plynovod'!J32</f>
        <v>0</v>
      </c>
      <c r="AY56" s="97">
        <f>'SO 41 - VTL plynovod'!J33</f>
        <v>0</v>
      </c>
      <c r="AZ56" s="97">
        <f>'SO 41 - VTL plynovod'!F30</f>
        <v>0</v>
      </c>
      <c r="BA56" s="97">
        <f>'SO 41 - VTL plynovod'!F31</f>
        <v>0</v>
      </c>
      <c r="BB56" s="97">
        <f>'SO 41 - VTL plynovod'!F32</f>
        <v>0</v>
      </c>
      <c r="BC56" s="97">
        <f>'SO 41 - VTL plynovod'!F33</f>
        <v>0</v>
      </c>
      <c r="BD56" s="99">
        <f>'SO 41 - VTL plynovod'!F34</f>
        <v>0</v>
      </c>
      <c r="BT56" s="100" t="s">
        <v>22</v>
      </c>
      <c r="BV56" s="100" t="s">
        <v>77</v>
      </c>
      <c r="BW56" s="100" t="s">
        <v>97</v>
      </c>
      <c r="BX56" s="100" t="s">
        <v>5</v>
      </c>
      <c r="CL56" s="100" t="s">
        <v>98</v>
      </c>
      <c r="CM56" s="100" t="s">
        <v>84</v>
      </c>
    </row>
    <row r="57" spans="2:91" s="5" customFormat="1" ht="22.5" customHeight="1">
      <c r="B57" s="91"/>
      <c r="C57" s="92"/>
      <c r="D57" s="305" t="s">
        <v>99</v>
      </c>
      <c r="E57" s="303"/>
      <c r="F57" s="303"/>
      <c r="G57" s="303"/>
      <c r="H57" s="303"/>
      <c r="I57" s="93"/>
      <c r="J57" s="305" t="s">
        <v>100</v>
      </c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4">
        <f>ROUNDUP(SUM(AG58:AG60),2)</f>
        <v>0</v>
      </c>
      <c r="AH57" s="303"/>
      <c r="AI57" s="303"/>
      <c r="AJ57" s="303"/>
      <c r="AK57" s="303"/>
      <c r="AL57" s="303"/>
      <c r="AM57" s="303"/>
      <c r="AN57" s="302">
        <f t="shared" si="0"/>
        <v>0</v>
      </c>
      <c r="AO57" s="303"/>
      <c r="AP57" s="303"/>
      <c r="AQ57" s="94" t="s">
        <v>81</v>
      </c>
      <c r="AR57" s="95"/>
      <c r="AS57" s="96">
        <f>ROUNDUP(SUM(AS58:AS60),2)</f>
        <v>0</v>
      </c>
      <c r="AT57" s="97">
        <f t="shared" si="1"/>
        <v>0</v>
      </c>
      <c r="AU57" s="98">
        <f>ROUNDUP(SUM(AU58:AU60),5)</f>
        <v>0</v>
      </c>
      <c r="AV57" s="97">
        <f>ROUNDUP(AZ57*L26,1)</f>
        <v>0</v>
      </c>
      <c r="AW57" s="97">
        <f>ROUNDUP(BA57*L27,1)</f>
        <v>0</v>
      </c>
      <c r="AX57" s="97">
        <f>ROUNDUP(BB57*L26,1)</f>
        <v>0</v>
      </c>
      <c r="AY57" s="97">
        <f>ROUNDUP(BC57*L27,1)</f>
        <v>0</v>
      </c>
      <c r="AZ57" s="97">
        <f>ROUNDUP(SUM(AZ58:AZ60),2)</f>
        <v>0</v>
      </c>
      <c r="BA57" s="97">
        <f>ROUNDUP(SUM(BA58:BA60),2)</f>
        <v>0</v>
      </c>
      <c r="BB57" s="97">
        <f>ROUNDUP(SUM(BB58:BB60),2)</f>
        <v>0</v>
      </c>
      <c r="BC57" s="97">
        <f>ROUNDUP(SUM(BC58:BC60),2)</f>
        <v>0</v>
      </c>
      <c r="BD57" s="99">
        <f>ROUNDUP(SUM(BD58:BD60),2)</f>
        <v>0</v>
      </c>
      <c r="BS57" s="100" t="s">
        <v>74</v>
      </c>
      <c r="BT57" s="100" t="s">
        <v>22</v>
      </c>
      <c r="BU57" s="100" t="s">
        <v>76</v>
      </c>
      <c r="BV57" s="100" t="s">
        <v>77</v>
      </c>
      <c r="BW57" s="100" t="s">
        <v>101</v>
      </c>
      <c r="BX57" s="100" t="s">
        <v>5</v>
      </c>
      <c r="CL57" s="100" t="s">
        <v>102</v>
      </c>
      <c r="CM57" s="100" t="s">
        <v>84</v>
      </c>
    </row>
    <row r="58" spans="1:90" s="6" customFormat="1" ht="22.5" customHeight="1">
      <c r="A58" s="316" t="s">
        <v>1211</v>
      </c>
      <c r="B58" s="101"/>
      <c r="C58" s="102"/>
      <c r="D58" s="102"/>
      <c r="E58" s="308" t="s">
        <v>22</v>
      </c>
      <c r="F58" s="307"/>
      <c r="G58" s="307"/>
      <c r="H58" s="307"/>
      <c r="I58" s="307"/>
      <c r="J58" s="102"/>
      <c r="K58" s="308" t="s">
        <v>103</v>
      </c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6">
        <f>'1 - Oplocení RS'!J29</f>
        <v>0</v>
      </c>
      <c r="AH58" s="307"/>
      <c r="AI58" s="307"/>
      <c r="AJ58" s="307"/>
      <c r="AK58" s="307"/>
      <c r="AL58" s="307"/>
      <c r="AM58" s="307"/>
      <c r="AN58" s="306">
        <f t="shared" si="0"/>
        <v>0</v>
      </c>
      <c r="AO58" s="307"/>
      <c r="AP58" s="307"/>
      <c r="AQ58" s="103" t="s">
        <v>86</v>
      </c>
      <c r="AR58" s="104"/>
      <c r="AS58" s="105">
        <v>0</v>
      </c>
      <c r="AT58" s="106">
        <f t="shared" si="1"/>
        <v>0</v>
      </c>
      <c r="AU58" s="107">
        <f>'1 - Oplocení RS'!P92</f>
        <v>0</v>
      </c>
      <c r="AV58" s="106">
        <f>'1 - Oplocení RS'!J32</f>
        <v>0</v>
      </c>
      <c r="AW58" s="106">
        <f>'1 - Oplocení RS'!J33</f>
        <v>0</v>
      </c>
      <c r="AX58" s="106">
        <f>'1 - Oplocení RS'!J34</f>
        <v>0</v>
      </c>
      <c r="AY58" s="106">
        <f>'1 - Oplocení RS'!J35</f>
        <v>0</v>
      </c>
      <c r="AZ58" s="106">
        <f>'1 - Oplocení RS'!F32</f>
        <v>0</v>
      </c>
      <c r="BA58" s="106">
        <f>'1 - Oplocení RS'!F33</f>
        <v>0</v>
      </c>
      <c r="BB58" s="106">
        <f>'1 - Oplocení RS'!F34</f>
        <v>0</v>
      </c>
      <c r="BC58" s="106">
        <f>'1 - Oplocení RS'!F35</f>
        <v>0</v>
      </c>
      <c r="BD58" s="108">
        <f>'1 - Oplocení RS'!F36</f>
        <v>0</v>
      </c>
      <c r="BT58" s="109" t="s">
        <v>84</v>
      </c>
      <c r="BV58" s="109" t="s">
        <v>77</v>
      </c>
      <c r="BW58" s="109" t="s">
        <v>104</v>
      </c>
      <c r="BX58" s="109" t="s">
        <v>101</v>
      </c>
      <c r="CL58" s="109" t="s">
        <v>20</v>
      </c>
    </row>
    <row r="59" spans="1:90" s="6" customFormat="1" ht="22.5" customHeight="1">
      <c r="A59" s="316" t="s">
        <v>1211</v>
      </c>
      <c r="B59" s="101"/>
      <c r="C59" s="102"/>
      <c r="D59" s="102"/>
      <c r="E59" s="308" t="s">
        <v>84</v>
      </c>
      <c r="F59" s="307"/>
      <c r="G59" s="307"/>
      <c r="H59" s="307"/>
      <c r="I59" s="307"/>
      <c r="J59" s="102"/>
      <c r="K59" s="308" t="s">
        <v>105</v>
      </c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6">
        <f>'2 - VTL RS'!J29</f>
        <v>0</v>
      </c>
      <c r="AH59" s="307"/>
      <c r="AI59" s="307"/>
      <c r="AJ59" s="307"/>
      <c r="AK59" s="307"/>
      <c r="AL59" s="307"/>
      <c r="AM59" s="307"/>
      <c r="AN59" s="306">
        <f t="shared" si="0"/>
        <v>0</v>
      </c>
      <c r="AO59" s="307"/>
      <c r="AP59" s="307"/>
      <c r="AQ59" s="103" t="s">
        <v>86</v>
      </c>
      <c r="AR59" s="104"/>
      <c r="AS59" s="105">
        <v>0</v>
      </c>
      <c r="AT59" s="106">
        <f t="shared" si="1"/>
        <v>0</v>
      </c>
      <c r="AU59" s="107">
        <f>'2 - VTL RS'!P84</f>
        <v>0</v>
      </c>
      <c r="AV59" s="106">
        <f>'2 - VTL RS'!J32</f>
        <v>0</v>
      </c>
      <c r="AW59" s="106">
        <f>'2 - VTL RS'!J33</f>
        <v>0</v>
      </c>
      <c r="AX59" s="106">
        <f>'2 - VTL RS'!J34</f>
        <v>0</v>
      </c>
      <c r="AY59" s="106">
        <f>'2 - VTL RS'!J35</f>
        <v>0</v>
      </c>
      <c r="AZ59" s="106">
        <f>'2 - VTL RS'!F32</f>
        <v>0</v>
      </c>
      <c r="BA59" s="106">
        <f>'2 - VTL RS'!F33</f>
        <v>0</v>
      </c>
      <c r="BB59" s="106">
        <f>'2 - VTL RS'!F34</f>
        <v>0</v>
      </c>
      <c r="BC59" s="106">
        <f>'2 - VTL RS'!F35</f>
        <v>0</v>
      </c>
      <c r="BD59" s="108">
        <f>'2 - VTL RS'!F36</f>
        <v>0</v>
      </c>
      <c r="BT59" s="109" t="s">
        <v>84</v>
      </c>
      <c r="BV59" s="109" t="s">
        <v>77</v>
      </c>
      <c r="BW59" s="109" t="s">
        <v>106</v>
      </c>
      <c r="BX59" s="109" t="s">
        <v>101</v>
      </c>
      <c r="CL59" s="109" t="s">
        <v>20</v>
      </c>
    </row>
    <row r="60" spans="1:90" s="6" customFormat="1" ht="22.5" customHeight="1">
      <c r="A60" s="316" t="s">
        <v>1211</v>
      </c>
      <c r="B60" s="101"/>
      <c r="C60" s="102"/>
      <c r="D60" s="102"/>
      <c r="E60" s="308" t="s">
        <v>107</v>
      </c>
      <c r="F60" s="307"/>
      <c r="G60" s="307"/>
      <c r="H60" s="307"/>
      <c r="I60" s="307"/>
      <c r="J60" s="102"/>
      <c r="K60" s="308" t="s">
        <v>108</v>
      </c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6">
        <f>'3 - Základy RS'!J29</f>
        <v>0</v>
      </c>
      <c r="AH60" s="307"/>
      <c r="AI60" s="307"/>
      <c r="AJ60" s="307"/>
      <c r="AK60" s="307"/>
      <c r="AL60" s="307"/>
      <c r="AM60" s="307"/>
      <c r="AN60" s="306">
        <f t="shared" si="0"/>
        <v>0</v>
      </c>
      <c r="AO60" s="307"/>
      <c r="AP60" s="307"/>
      <c r="AQ60" s="103" t="s">
        <v>86</v>
      </c>
      <c r="AR60" s="104"/>
      <c r="AS60" s="105">
        <v>0</v>
      </c>
      <c r="AT60" s="106">
        <f t="shared" si="1"/>
        <v>0</v>
      </c>
      <c r="AU60" s="107">
        <f>'3 - Základy RS'!P90</f>
        <v>0</v>
      </c>
      <c r="AV60" s="106">
        <f>'3 - Základy RS'!J32</f>
        <v>0</v>
      </c>
      <c r="AW60" s="106">
        <f>'3 - Základy RS'!J33</f>
        <v>0</v>
      </c>
      <c r="AX60" s="106">
        <f>'3 - Základy RS'!J34</f>
        <v>0</v>
      </c>
      <c r="AY60" s="106">
        <f>'3 - Základy RS'!J35</f>
        <v>0</v>
      </c>
      <c r="AZ60" s="106">
        <f>'3 - Základy RS'!F32</f>
        <v>0</v>
      </c>
      <c r="BA60" s="106">
        <f>'3 - Základy RS'!F33</f>
        <v>0</v>
      </c>
      <c r="BB60" s="106">
        <f>'3 - Základy RS'!F34</f>
        <v>0</v>
      </c>
      <c r="BC60" s="106">
        <f>'3 - Základy RS'!F35</f>
        <v>0</v>
      </c>
      <c r="BD60" s="108">
        <f>'3 - Základy RS'!F36</f>
        <v>0</v>
      </c>
      <c r="BT60" s="109" t="s">
        <v>84</v>
      </c>
      <c r="BV60" s="109" t="s">
        <v>77</v>
      </c>
      <c r="BW60" s="109" t="s">
        <v>109</v>
      </c>
      <c r="BX60" s="109" t="s">
        <v>101</v>
      </c>
      <c r="CL60" s="109" t="s">
        <v>20</v>
      </c>
    </row>
    <row r="61" spans="1:91" s="5" customFormat="1" ht="22.5" customHeight="1">
      <c r="A61" s="316" t="s">
        <v>1211</v>
      </c>
      <c r="B61" s="91"/>
      <c r="C61" s="92"/>
      <c r="D61" s="305" t="s">
        <v>110</v>
      </c>
      <c r="E61" s="303"/>
      <c r="F61" s="303"/>
      <c r="G61" s="303"/>
      <c r="H61" s="303"/>
      <c r="I61" s="93"/>
      <c r="J61" s="305" t="s">
        <v>111</v>
      </c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2">
        <f>'SO 43 - STL plynovod'!J27</f>
        <v>0</v>
      </c>
      <c r="AH61" s="303"/>
      <c r="AI61" s="303"/>
      <c r="AJ61" s="303"/>
      <c r="AK61" s="303"/>
      <c r="AL61" s="303"/>
      <c r="AM61" s="303"/>
      <c r="AN61" s="302">
        <f t="shared" si="0"/>
        <v>0</v>
      </c>
      <c r="AO61" s="303"/>
      <c r="AP61" s="303"/>
      <c r="AQ61" s="94" t="s">
        <v>81</v>
      </c>
      <c r="AR61" s="95"/>
      <c r="AS61" s="96">
        <v>0</v>
      </c>
      <c r="AT61" s="97">
        <f t="shared" si="1"/>
        <v>0</v>
      </c>
      <c r="AU61" s="98">
        <f>'SO 43 - STL plynovod'!P83</f>
        <v>0</v>
      </c>
      <c r="AV61" s="97">
        <f>'SO 43 - STL plynovod'!J30</f>
        <v>0</v>
      </c>
      <c r="AW61" s="97">
        <f>'SO 43 - STL plynovod'!J31</f>
        <v>0</v>
      </c>
      <c r="AX61" s="97">
        <f>'SO 43 - STL plynovod'!J32</f>
        <v>0</v>
      </c>
      <c r="AY61" s="97">
        <f>'SO 43 - STL plynovod'!J33</f>
        <v>0</v>
      </c>
      <c r="AZ61" s="97">
        <f>'SO 43 - STL plynovod'!F30</f>
        <v>0</v>
      </c>
      <c r="BA61" s="97">
        <f>'SO 43 - STL plynovod'!F31</f>
        <v>0</v>
      </c>
      <c r="BB61" s="97">
        <f>'SO 43 - STL plynovod'!F32</f>
        <v>0</v>
      </c>
      <c r="BC61" s="97">
        <f>'SO 43 - STL plynovod'!F33</f>
        <v>0</v>
      </c>
      <c r="BD61" s="99">
        <f>'SO 43 - STL plynovod'!F34</f>
        <v>0</v>
      </c>
      <c r="BT61" s="100" t="s">
        <v>22</v>
      </c>
      <c r="BV61" s="100" t="s">
        <v>77</v>
      </c>
      <c r="BW61" s="100" t="s">
        <v>112</v>
      </c>
      <c r="BX61" s="100" t="s">
        <v>5</v>
      </c>
      <c r="CL61" s="100" t="s">
        <v>113</v>
      </c>
      <c r="CM61" s="100" t="s">
        <v>84</v>
      </c>
    </row>
    <row r="62" spans="1:91" s="5" customFormat="1" ht="22.5" customHeight="1">
      <c r="A62" s="316" t="s">
        <v>1211</v>
      </c>
      <c r="B62" s="91"/>
      <c r="C62" s="92"/>
      <c r="D62" s="305" t="s">
        <v>114</v>
      </c>
      <c r="E62" s="303"/>
      <c r="F62" s="303"/>
      <c r="G62" s="303"/>
      <c r="H62" s="303"/>
      <c r="I62" s="93"/>
      <c r="J62" s="305" t="s">
        <v>115</v>
      </c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2">
        <f>'SO 53 - Rozvody NN '!J27</f>
        <v>0</v>
      </c>
      <c r="AH62" s="303"/>
      <c r="AI62" s="303"/>
      <c r="AJ62" s="303"/>
      <c r="AK62" s="303"/>
      <c r="AL62" s="303"/>
      <c r="AM62" s="303"/>
      <c r="AN62" s="302">
        <f t="shared" si="0"/>
        <v>0</v>
      </c>
      <c r="AO62" s="303"/>
      <c r="AP62" s="303"/>
      <c r="AQ62" s="94" t="s">
        <v>81</v>
      </c>
      <c r="AR62" s="95"/>
      <c r="AS62" s="96">
        <v>0</v>
      </c>
      <c r="AT62" s="97">
        <f t="shared" si="1"/>
        <v>0</v>
      </c>
      <c r="AU62" s="98">
        <f>'SO 53 - Rozvody NN '!P91</f>
        <v>0</v>
      </c>
      <c r="AV62" s="97">
        <f>'SO 53 - Rozvody NN '!J30</f>
        <v>0</v>
      </c>
      <c r="AW62" s="97">
        <f>'SO 53 - Rozvody NN '!J31</f>
        <v>0</v>
      </c>
      <c r="AX62" s="97">
        <f>'SO 53 - Rozvody NN '!J32</f>
        <v>0</v>
      </c>
      <c r="AY62" s="97">
        <f>'SO 53 - Rozvody NN '!J33</f>
        <v>0</v>
      </c>
      <c r="AZ62" s="97">
        <f>'SO 53 - Rozvody NN '!F30</f>
        <v>0</v>
      </c>
      <c r="BA62" s="97">
        <f>'SO 53 - Rozvody NN '!F31</f>
        <v>0</v>
      </c>
      <c r="BB62" s="97">
        <f>'SO 53 - Rozvody NN '!F32</f>
        <v>0</v>
      </c>
      <c r="BC62" s="97">
        <f>'SO 53 - Rozvody NN '!F33</f>
        <v>0</v>
      </c>
      <c r="BD62" s="99">
        <f>'SO 53 - Rozvody NN '!F34</f>
        <v>0</v>
      </c>
      <c r="BT62" s="100" t="s">
        <v>22</v>
      </c>
      <c r="BV62" s="100" t="s">
        <v>77</v>
      </c>
      <c r="BW62" s="100" t="s">
        <v>116</v>
      </c>
      <c r="BX62" s="100" t="s">
        <v>5</v>
      </c>
      <c r="CL62" s="100" t="s">
        <v>117</v>
      </c>
      <c r="CM62" s="100" t="s">
        <v>84</v>
      </c>
    </row>
    <row r="63" spans="1:91" s="5" customFormat="1" ht="22.5" customHeight="1">
      <c r="A63" s="316" t="s">
        <v>1211</v>
      </c>
      <c r="B63" s="91"/>
      <c r="C63" s="92"/>
      <c r="D63" s="305" t="s">
        <v>118</v>
      </c>
      <c r="E63" s="303"/>
      <c r="F63" s="303"/>
      <c r="G63" s="303"/>
      <c r="H63" s="303"/>
      <c r="I63" s="93"/>
      <c r="J63" s="305" t="s">
        <v>119</v>
      </c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2">
        <f>'SO 55 - Síťové rozvody te...'!J27</f>
        <v>0</v>
      </c>
      <c r="AH63" s="303"/>
      <c r="AI63" s="303"/>
      <c r="AJ63" s="303"/>
      <c r="AK63" s="303"/>
      <c r="AL63" s="303"/>
      <c r="AM63" s="303"/>
      <c r="AN63" s="302">
        <f t="shared" si="0"/>
        <v>0</v>
      </c>
      <c r="AO63" s="303"/>
      <c r="AP63" s="303"/>
      <c r="AQ63" s="94" t="s">
        <v>81</v>
      </c>
      <c r="AR63" s="95"/>
      <c r="AS63" s="96">
        <v>0</v>
      </c>
      <c r="AT63" s="97">
        <f t="shared" si="1"/>
        <v>0</v>
      </c>
      <c r="AU63" s="98">
        <f>'SO 55 - Síťové rozvody te...'!P98</f>
        <v>0</v>
      </c>
      <c r="AV63" s="97">
        <f>'SO 55 - Síťové rozvody te...'!J30</f>
        <v>0</v>
      </c>
      <c r="AW63" s="97">
        <f>'SO 55 - Síťové rozvody te...'!J31</f>
        <v>0</v>
      </c>
      <c r="AX63" s="97">
        <f>'SO 55 - Síťové rozvody te...'!J32</f>
        <v>0</v>
      </c>
      <c r="AY63" s="97">
        <f>'SO 55 - Síťové rozvody te...'!J33</f>
        <v>0</v>
      </c>
      <c r="AZ63" s="97">
        <f>'SO 55 - Síťové rozvody te...'!F30</f>
        <v>0</v>
      </c>
      <c r="BA63" s="97">
        <f>'SO 55 - Síťové rozvody te...'!F31</f>
        <v>0</v>
      </c>
      <c r="BB63" s="97">
        <f>'SO 55 - Síťové rozvody te...'!F32</f>
        <v>0</v>
      </c>
      <c r="BC63" s="97">
        <f>'SO 55 - Síťové rozvody te...'!F33</f>
        <v>0</v>
      </c>
      <c r="BD63" s="99">
        <f>'SO 55 - Síťové rozvody te...'!F34</f>
        <v>0</v>
      </c>
      <c r="BT63" s="100" t="s">
        <v>22</v>
      </c>
      <c r="BV63" s="100" t="s">
        <v>77</v>
      </c>
      <c r="BW63" s="100" t="s">
        <v>120</v>
      </c>
      <c r="BX63" s="100" t="s">
        <v>5</v>
      </c>
      <c r="CL63" s="100" t="s">
        <v>121</v>
      </c>
      <c r="CM63" s="100" t="s">
        <v>84</v>
      </c>
    </row>
    <row r="64" spans="1:91" s="5" customFormat="1" ht="22.5" customHeight="1">
      <c r="A64" s="316" t="s">
        <v>1211</v>
      </c>
      <c r="B64" s="91"/>
      <c r="C64" s="92"/>
      <c r="D64" s="305" t="s">
        <v>122</v>
      </c>
      <c r="E64" s="303"/>
      <c r="F64" s="303"/>
      <c r="G64" s="303"/>
      <c r="H64" s="303"/>
      <c r="I64" s="93"/>
      <c r="J64" s="305" t="s">
        <v>123</v>
      </c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2">
        <f>'VN - Vedlejší a ostatní n...'!J27</f>
        <v>0</v>
      </c>
      <c r="AH64" s="303"/>
      <c r="AI64" s="303"/>
      <c r="AJ64" s="303"/>
      <c r="AK64" s="303"/>
      <c r="AL64" s="303"/>
      <c r="AM64" s="303"/>
      <c r="AN64" s="302">
        <f t="shared" si="0"/>
        <v>0</v>
      </c>
      <c r="AO64" s="303"/>
      <c r="AP64" s="303"/>
      <c r="AQ64" s="94" t="s">
        <v>124</v>
      </c>
      <c r="AR64" s="95"/>
      <c r="AS64" s="110">
        <v>0</v>
      </c>
      <c r="AT64" s="111">
        <f t="shared" si="1"/>
        <v>0</v>
      </c>
      <c r="AU64" s="112">
        <f>'VN - Vedlejší a ostatní n...'!P80</f>
        <v>0</v>
      </c>
      <c r="AV64" s="111">
        <f>'VN - Vedlejší a ostatní n...'!J30</f>
        <v>0</v>
      </c>
      <c r="AW64" s="111">
        <f>'VN - Vedlejší a ostatní n...'!J31</f>
        <v>0</v>
      </c>
      <c r="AX64" s="111">
        <f>'VN - Vedlejší a ostatní n...'!J32</f>
        <v>0</v>
      </c>
      <c r="AY64" s="111">
        <f>'VN - Vedlejší a ostatní n...'!J33</f>
        <v>0</v>
      </c>
      <c r="AZ64" s="111">
        <f>'VN - Vedlejší a ostatní n...'!F30</f>
        <v>0</v>
      </c>
      <c r="BA64" s="111">
        <f>'VN - Vedlejší a ostatní n...'!F31</f>
        <v>0</v>
      </c>
      <c r="BB64" s="111">
        <f>'VN - Vedlejší a ostatní n...'!F32</f>
        <v>0</v>
      </c>
      <c r="BC64" s="111">
        <f>'VN - Vedlejší a ostatní n...'!F33</f>
        <v>0</v>
      </c>
      <c r="BD64" s="113">
        <f>'VN - Vedlejší a ostatní n...'!F34</f>
        <v>0</v>
      </c>
      <c r="BT64" s="100" t="s">
        <v>22</v>
      </c>
      <c r="BV64" s="100" t="s">
        <v>77</v>
      </c>
      <c r="BW64" s="100" t="s">
        <v>125</v>
      </c>
      <c r="BX64" s="100" t="s">
        <v>5</v>
      </c>
      <c r="CL64" s="100" t="s">
        <v>20</v>
      </c>
      <c r="CM64" s="100" t="s">
        <v>84</v>
      </c>
    </row>
    <row r="65" spans="2:44" s="1" customFormat="1" ht="30" customHeight="1">
      <c r="B65" s="3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5"/>
    </row>
    <row r="66" spans="2:44" s="1" customFormat="1" ht="6.95" customHeight="1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5"/>
    </row>
  </sheetData>
  <sheetProtection algorithmName="SHA-512" hashValue="YUlG0KHmIDQZ/R4vx9xVar8v4dWTSqqG3lKNOgD5hXgUHWaZJVSfcaqMFzeJtbfdFhnrsCzwl98FJJmt0x+/rw==" saltValue="RDGTl3CH50huia58zHz5ug==" spinCount="100000" sheet="1" objects="1" scenarios="1" formatColumns="0" formatRows="0" sort="0" autoFilter="0"/>
  <mergeCells count="89">
    <mergeCell ref="AR2:BE2"/>
    <mergeCell ref="AN64:AP64"/>
    <mergeCell ref="AG64:AM64"/>
    <mergeCell ref="D64:H64"/>
    <mergeCell ref="J64:AF64"/>
    <mergeCell ref="AG51:AM51"/>
    <mergeCell ref="AN51:AP5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 - SO 31 Armaturní šachta'!C2" tooltip="1 - SO 31 Armaturní šachta" display="/"/>
    <hyperlink ref="A54" location="'2 - SO 31 Zásobní řad pit...'!C2" tooltip="2 - SO 31 Zásobní řad pit..." display="/"/>
    <hyperlink ref="A55" location="'SO 37 - Dešťová kanalizac...'!C2" tooltip="SO 37 - Dešťová kanalizac..." display="/"/>
    <hyperlink ref="A56" location="'SO 41 - VTL plynovod'!C2" tooltip="SO 41 - VTL plynovod" display="/"/>
    <hyperlink ref="A58" location="'1 - Oplocení RS'!C2" tooltip="1 - Oplocení RS" display="/"/>
    <hyperlink ref="A59" location="'2 - VTL RS'!C2" tooltip="2 - VTL RS" display="/"/>
    <hyperlink ref="A60" location="'3 - Základy RS'!C2" tooltip="3 - Základy RS" display="/"/>
    <hyperlink ref="A61" location="'SO 43 - STL plynovod'!C2" tooltip="SO 43 - STL plynovod" display="/"/>
    <hyperlink ref="A62" location="'SO 53 - Rozvody NN '!C2" tooltip="SO 53 - Rozvody NN " display="/"/>
    <hyperlink ref="A63" location="'SO 55 - Síťové rozvody te...'!C2" tooltip="SO 55 - Síťové rozvody te..." display="/"/>
    <hyperlink ref="A64" location="'VN - Vedlejší a ostatní n...'!C2" tooltip="VN - Vedlejší a ostatní 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116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s="1" customFormat="1" ht="13.5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2:11" s="1" customFormat="1" ht="36.95" customHeight="1">
      <c r="B9" s="35"/>
      <c r="C9" s="36"/>
      <c r="D9" s="36"/>
      <c r="E9" s="312" t="s">
        <v>992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117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2:11" s="1" customFormat="1" ht="21.75" customHeight="1">
      <c r="B13" s="35"/>
      <c r="C13" s="36"/>
      <c r="D13" s="28" t="s">
        <v>424</v>
      </c>
      <c r="E13" s="36"/>
      <c r="F13" s="238" t="s">
        <v>993</v>
      </c>
      <c r="G13" s="36"/>
      <c r="H13" s="36"/>
      <c r="I13" s="11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ROUNDUP(J91,2)</f>
        <v>0</v>
      </c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>
      <c r="B30" s="35"/>
      <c r="C30" s="36"/>
      <c r="D30" s="43" t="s">
        <v>45</v>
      </c>
      <c r="E30" s="43" t="s">
        <v>46</v>
      </c>
      <c r="F30" s="129">
        <f>ROUNDUP(SUM(BE91:BE128),2)</f>
        <v>0</v>
      </c>
      <c r="G30" s="36"/>
      <c r="H30" s="36"/>
      <c r="I30" s="130">
        <v>0.21</v>
      </c>
      <c r="J30" s="129">
        <f>ROUNDUP(ROUNDUP((SUM(BE91:BE128)),2)*I30,1)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47</v>
      </c>
      <c r="F31" s="129">
        <f>ROUNDUP(SUM(BF91:BF128),2)</f>
        <v>0</v>
      </c>
      <c r="G31" s="36"/>
      <c r="H31" s="36"/>
      <c r="I31" s="130">
        <v>0.15</v>
      </c>
      <c r="J31" s="129">
        <f>ROUNDUP(ROUNDUP((SUM(BF91:BF128)),2)*I31,1)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</v>
      </c>
      <c r="F32" s="129">
        <f>ROUNDUP(SUM(BG91:BG128),2)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49</v>
      </c>
      <c r="F33" s="129">
        <f>ROUNDUP(SUM(BH91:BH128),2)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</v>
      </c>
      <c r="F34" s="129">
        <f>ROUNDUP(SUM(BI91:BI128),2)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2" t="str">
        <f>E9</f>
        <v xml:space="preserve">SO 53 - Rozvody NN </v>
      </c>
      <c r="F47" s="280"/>
      <c r="G47" s="280"/>
      <c r="H47" s="280"/>
      <c r="I47" s="11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J91</f>
        <v>0</v>
      </c>
      <c r="K56" s="39"/>
      <c r="AU56" s="18" t="s">
        <v>136</v>
      </c>
    </row>
    <row r="57" spans="2:11" s="8" customFormat="1" ht="24.95" customHeight="1">
      <c r="B57" s="148"/>
      <c r="C57" s="149"/>
      <c r="D57" s="150" t="s">
        <v>994</v>
      </c>
      <c r="E57" s="151"/>
      <c r="F57" s="151"/>
      <c r="G57" s="151"/>
      <c r="H57" s="151"/>
      <c r="I57" s="152"/>
      <c r="J57" s="153">
        <f>J92</f>
        <v>0</v>
      </c>
      <c r="K57" s="154"/>
    </row>
    <row r="58" spans="2:11" s="9" customFormat="1" ht="19.9" customHeight="1">
      <c r="B58" s="155"/>
      <c r="C58" s="156"/>
      <c r="D58" s="157" t="s">
        <v>995</v>
      </c>
      <c r="E58" s="158"/>
      <c r="F58" s="158"/>
      <c r="G58" s="158"/>
      <c r="H58" s="158"/>
      <c r="I58" s="159"/>
      <c r="J58" s="160">
        <f>J93</f>
        <v>0</v>
      </c>
      <c r="K58" s="161"/>
    </row>
    <row r="59" spans="2:11" s="9" customFormat="1" ht="19.9" customHeight="1">
      <c r="B59" s="155"/>
      <c r="C59" s="156"/>
      <c r="D59" s="157" t="s">
        <v>996</v>
      </c>
      <c r="E59" s="158"/>
      <c r="F59" s="158"/>
      <c r="G59" s="158"/>
      <c r="H59" s="158"/>
      <c r="I59" s="159"/>
      <c r="J59" s="160">
        <f>J95</f>
        <v>0</v>
      </c>
      <c r="K59" s="161"/>
    </row>
    <row r="60" spans="2:11" s="9" customFormat="1" ht="19.9" customHeight="1">
      <c r="B60" s="155"/>
      <c r="C60" s="156"/>
      <c r="D60" s="157" t="s">
        <v>997</v>
      </c>
      <c r="E60" s="158"/>
      <c r="F60" s="158"/>
      <c r="G60" s="158"/>
      <c r="H60" s="158"/>
      <c r="I60" s="159"/>
      <c r="J60" s="160">
        <f>J97</f>
        <v>0</v>
      </c>
      <c r="K60" s="161"/>
    </row>
    <row r="61" spans="2:11" s="9" customFormat="1" ht="19.9" customHeight="1">
      <c r="B61" s="155"/>
      <c r="C61" s="156"/>
      <c r="D61" s="157" t="s">
        <v>998</v>
      </c>
      <c r="E61" s="158"/>
      <c r="F61" s="158"/>
      <c r="G61" s="158"/>
      <c r="H61" s="158"/>
      <c r="I61" s="159"/>
      <c r="J61" s="160">
        <f>J99</f>
        <v>0</v>
      </c>
      <c r="K61" s="161"/>
    </row>
    <row r="62" spans="2:11" s="9" customFormat="1" ht="19.9" customHeight="1">
      <c r="B62" s="155"/>
      <c r="C62" s="156"/>
      <c r="D62" s="157" t="s">
        <v>999</v>
      </c>
      <c r="E62" s="158"/>
      <c r="F62" s="158"/>
      <c r="G62" s="158"/>
      <c r="H62" s="158"/>
      <c r="I62" s="159"/>
      <c r="J62" s="160">
        <f>J108</f>
        <v>0</v>
      </c>
      <c r="K62" s="161"/>
    </row>
    <row r="63" spans="2:11" s="8" customFormat="1" ht="24.95" customHeight="1">
      <c r="B63" s="148"/>
      <c r="C63" s="149"/>
      <c r="D63" s="150" t="s">
        <v>1000</v>
      </c>
      <c r="E63" s="151"/>
      <c r="F63" s="151"/>
      <c r="G63" s="151"/>
      <c r="H63" s="151"/>
      <c r="I63" s="152"/>
      <c r="J63" s="153">
        <f>J112</f>
        <v>0</v>
      </c>
      <c r="K63" s="154"/>
    </row>
    <row r="64" spans="2:11" s="9" customFormat="1" ht="19.9" customHeight="1">
      <c r="B64" s="155"/>
      <c r="C64" s="156"/>
      <c r="D64" s="157" t="s">
        <v>1001</v>
      </c>
      <c r="E64" s="158"/>
      <c r="F64" s="158"/>
      <c r="G64" s="158"/>
      <c r="H64" s="158"/>
      <c r="I64" s="159"/>
      <c r="J64" s="160">
        <f>J113</f>
        <v>0</v>
      </c>
      <c r="K64" s="161"/>
    </row>
    <row r="65" spans="2:11" s="9" customFormat="1" ht="19.9" customHeight="1">
      <c r="B65" s="155"/>
      <c r="C65" s="156"/>
      <c r="D65" s="157" t="s">
        <v>1002</v>
      </c>
      <c r="E65" s="158"/>
      <c r="F65" s="158"/>
      <c r="G65" s="158"/>
      <c r="H65" s="158"/>
      <c r="I65" s="159"/>
      <c r="J65" s="160">
        <f>J115</f>
        <v>0</v>
      </c>
      <c r="K65" s="161"/>
    </row>
    <row r="66" spans="2:11" s="9" customFormat="1" ht="19.9" customHeight="1">
      <c r="B66" s="155"/>
      <c r="C66" s="156"/>
      <c r="D66" s="157" t="s">
        <v>1003</v>
      </c>
      <c r="E66" s="158"/>
      <c r="F66" s="158"/>
      <c r="G66" s="158"/>
      <c r="H66" s="158"/>
      <c r="I66" s="159"/>
      <c r="J66" s="160">
        <f>J117</f>
        <v>0</v>
      </c>
      <c r="K66" s="161"/>
    </row>
    <row r="67" spans="2:11" s="9" customFormat="1" ht="19.9" customHeight="1">
      <c r="B67" s="155"/>
      <c r="C67" s="156"/>
      <c r="D67" s="157" t="s">
        <v>1004</v>
      </c>
      <c r="E67" s="158"/>
      <c r="F67" s="158"/>
      <c r="G67" s="158"/>
      <c r="H67" s="158"/>
      <c r="I67" s="159"/>
      <c r="J67" s="160">
        <f>J119</f>
        <v>0</v>
      </c>
      <c r="K67" s="161"/>
    </row>
    <row r="68" spans="2:11" s="9" customFormat="1" ht="19.9" customHeight="1">
      <c r="B68" s="155"/>
      <c r="C68" s="156"/>
      <c r="D68" s="157" t="s">
        <v>1005</v>
      </c>
      <c r="E68" s="158"/>
      <c r="F68" s="158"/>
      <c r="G68" s="158"/>
      <c r="H68" s="158"/>
      <c r="I68" s="159"/>
      <c r="J68" s="160">
        <f>J121</f>
        <v>0</v>
      </c>
      <c r="K68" s="161"/>
    </row>
    <row r="69" spans="2:11" s="9" customFormat="1" ht="19.9" customHeight="1">
      <c r="B69" s="155"/>
      <c r="C69" s="156"/>
      <c r="D69" s="157" t="s">
        <v>1006</v>
      </c>
      <c r="E69" s="158"/>
      <c r="F69" s="158"/>
      <c r="G69" s="158"/>
      <c r="H69" s="158"/>
      <c r="I69" s="159"/>
      <c r="J69" s="160">
        <f>J123</f>
        <v>0</v>
      </c>
      <c r="K69" s="161"/>
    </row>
    <row r="70" spans="2:11" s="9" customFormat="1" ht="19.9" customHeight="1">
      <c r="B70" s="155"/>
      <c r="C70" s="156"/>
      <c r="D70" s="157" t="s">
        <v>1007</v>
      </c>
      <c r="E70" s="158"/>
      <c r="F70" s="158"/>
      <c r="G70" s="158"/>
      <c r="H70" s="158"/>
      <c r="I70" s="159"/>
      <c r="J70" s="160">
        <f>J125</f>
        <v>0</v>
      </c>
      <c r="K70" s="161"/>
    </row>
    <row r="71" spans="2:11" s="9" customFormat="1" ht="19.9" customHeight="1">
      <c r="B71" s="155"/>
      <c r="C71" s="156"/>
      <c r="D71" s="157" t="s">
        <v>1008</v>
      </c>
      <c r="E71" s="158"/>
      <c r="F71" s="158"/>
      <c r="G71" s="158"/>
      <c r="H71" s="158"/>
      <c r="I71" s="159"/>
      <c r="J71" s="160">
        <f>J127</f>
        <v>0</v>
      </c>
      <c r="K71" s="161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117"/>
      <c r="J72" s="36"/>
      <c r="K72" s="39"/>
    </row>
    <row r="73" spans="2:11" s="1" customFormat="1" ht="6.95" customHeight="1">
      <c r="B73" s="50"/>
      <c r="C73" s="51"/>
      <c r="D73" s="51"/>
      <c r="E73" s="51"/>
      <c r="F73" s="51"/>
      <c r="G73" s="51"/>
      <c r="H73" s="51"/>
      <c r="I73" s="138"/>
      <c r="J73" s="51"/>
      <c r="K73" s="52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41"/>
      <c r="J77" s="54"/>
      <c r="K77" s="54"/>
      <c r="L77" s="55"/>
    </row>
    <row r="78" spans="2:12" s="1" customFormat="1" ht="36.95" customHeight="1">
      <c r="B78" s="35"/>
      <c r="C78" s="56" t="s">
        <v>142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12" s="1" customFormat="1" ht="14.45" customHeight="1">
      <c r="B80" s="35"/>
      <c r="C80" s="59" t="s">
        <v>16</v>
      </c>
      <c r="D80" s="57"/>
      <c r="E80" s="57"/>
      <c r="F80" s="57"/>
      <c r="G80" s="57"/>
      <c r="H80" s="57"/>
      <c r="I80" s="162"/>
      <c r="J80" s="57"/>
      <c r="K80" s="57"/>
      <c r="L80" s="55"/>
    </row>
    <row r="81" spans="2:12" s="1" customFormat="1" ht="22.5" customHeight="1">
      <c r="B81" s="35"/>
      <c r="C81" s="57"/>
      <c r="D81" s="57"/>
      <c r="E81" s="314" t="str">
        <f>E7</f>
        <v>Jezero Most-napojení na komunikace a IS - část III</v>
      </c>
      <c r="F81" s="291"/>
      <c r="G81" s="291"/>
      <c r="H81" s="291"/>
      <c r="I81" s="162"/>
      <c r="J81" s="57"/>
      <c r="K81" s="57"/>
      <c r="L81" s="55"/>
    </row>
    <row r="82" spans="2:12" s="1" customFormat="1" ht="14.45" customHeight="1">
      <c r="B82" s="35"/>
      <c r="C82" s="59" t="s">
        <v>128</v>
      </c>
      <c r="D82" s="57"/>
      <c r="E82" s="57"/>
      <c r="F82" s="57"/>
      <c r="G82" s="57"/>
      <c r="H82" s="57"/>
      <c r="I82" s="162"/>
      <c r="J82" s="57"/>
      <c r="K82" s="57"/>
      <c r="L82" s="55"/>
    </row>
    <row r="83" spans="2:12" s="1" customFormat="1" ht="23.25" customHeight="1">
      <c r="B83" s="35"/>
      <c r="C83" s="57"/>
      <c r="D83" s="57"/>
      <c r="E83" s="288" t="str">
        <f>E9</f>
        <v xml:space="preserve">SO 53 - Rozvody NN </v>
      </c>
      <c r="F83" s="291"/>
      <c r="G83" s="291"/>
      <c r="H83" s="291"/>
      <c r="I83" s="162"/>
      <c r="J83" s="57"/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62"/>
      <c r="J84" s="57"/>
      <c r="K84" s="57"/>
      <c r="L84" s="55"/>
    </row>
    <row r="85" spans="2:12" s="1" customFormat="1" ht="18" customHeight="1">
      <c r="B85" s="35"/>
      <c r="C85" s="59" t="s">
        <v>23</v>
      </c>
      <c r="D85" s="57"/>
      <c r="E85" s="57"/>
      <c r="F85" s="165" t="str">
        <f>F12</f>
        <v xml:space="preserve"> </v>
      </c>
      <c r="G85" s="57"/>
      <c r="H85" s="57"/>
      <c r="I85" s="166" t="s">
        <v>25</v>
      </c>
      <c r="J85" s="67" t="str">
        <f>IF(J12="","",J12)</f>
        <v>7. 12. 2016</v>
      </c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62"/>
      <c r="J86" s="57"/>
      <c r="K86" s="57"/>
      <c r="L86" s="55"/>
    </row>
    <row r="87" spans="2:12" s="1" customFormat="1" ht="13.5">
      <c r="B87" s="35"/>
      <c r="C87" s="59" t="s">
        <v>29</v>
      </c>
      <c r="D87" s="57"/>
      <c r="E87" s="57"/>
      <c r="F87" s="165" t="str">
        <f>E15</f>
        <v>ČR - Ministerstvo financí</v>
      </c>
      <c r="G87" s="57"/>
      <c r="H87" s="57"/>
      <c r="I87" s="166" t="s">
        <v>36</v>
      </c>
      <c r="J87" s="165" t="str">
        <f>E21</f>
        <v>Báňské projekty Teplice a.s.</v>
      </c>
      <c r="K87" s="57"/>
      <c r="L87" s="55"/>
    </row>
    <row r="88" spans="2:12" s="1" customFormat="1" ht="14.45" customHeight="1">
      <c r="B88" s="35"/>
      <c r="C88" s="59" t="s">
        <v>33</v>
      </c>
      <c r="D88" s="57"/>
      <c r="E88" s="57"/>
      <c r="F88" s="165" t="str">
        <f>IF(E18="","",E18)</f>
        <v/>
      </c>
      <c r="G88" s="57"/>
      <c r="H88" s="57"/>
      <c r="I88" s="162"/>
      <c r="J88" s="57"/>
      <c r="K88" s="57"/>
      <c r="L88" s="55"/>
    </row>
    <row r="89" spans="2:12" s="1" customFormat="1" ht="10.35" customHeight="1">
      <c r="B89" s="35"/>
      <c r="C89" s="57"/>
      <c r="D89" s="57"/>
      <c r="E89" s="57"/>
      <c r="F89" s="57"/>
      <c r="G89" s="57"/>
      <c r="H89" s="57"/>
      <c r="I89" s="162"/>
      <c r="J89" s="57"/>
      <c r="K89" s="57"/>
      <c r="L89" s="55"/>
    </row>
    <row r="90" spans="2:20" s="10" customFormat="1" ht="29.25" customHeight="1">
      <c r="B90" s="167"/>
      <c r="C90" s="168" t="s">
        <v>143</v>
      </c>
      <c r="D90" s="169" t="s">
        <v>60</v>
      </c>
      <c r="E90" s="169" t="s">
        <v>56</v>
      </c>
      <c r="F90" s="169" t="s">
        <v>144</v>
      </c>
      <c r="G90" s="169" t="s">
        <v>145</v>
      </c>
      <c r="H90" s="169" t="s">
        <v>146</v>
      </c>
      <c r="I90" s="170" t="s">
        <v>147</v>
      </c>
      <c r="J90" s="169" t="s">
        <v>134</v>
      </c>
      <c r="K90" s="171" t="s">
        <v>148</v>
      </c>
      <c r="L90" s="172"/>
      <c r="M90" s="76" t="s">
        <v>149</v>
      </c>
      <c r="N90" s="77" t="s">
        <v>45</v>
      </c>
      <c r="O90" s="77" t="s">
        <v>150</v>
      </c>
      <c r="P90" s="77" t="s">
        <v>151</v>
      </c>
      <c r="Q90" s="77" t="s">
        <v>152</v>
      </c>
      <c r="R90" s="77" t="s">
        <v>153</v>
      </c>
      <c r="S90" s="77" t="s">
        <v>154</v>
      </c>
      <c r="T90" s="78" t="s">
        <v>155</v>
      </c>
    </row>
    <row r="91" spans="2:63" s="1" customFormat="1" ht="29.25" customHeight="1">
      <c r="B91" s="35"/>
      <c r="C91" s="82" t="s">
        <v>135</v>
      </c>
      <c r="D91" s="57"/>
      <c r="E91" s="57"/>
      <c r="F91" s="57"/>
      <c r="G91" s="57"/>
      <c r="H91" s="57"/>
      <c r="I91" s="162"/>
      <c r="J91" s="173">
        <f>BK91</f>
        <v>0</v>
      </c>
      <c r="K91" s="57"/>
      <c r="L91" s="55"/>
      <c r="M91" s="79"/>
      <c r="N91" s="80"/>
      <c r="O91" s="80"/>
      <c r="P91" s="174">
        <f>P92+P112</f>
        <v>0</v>
      </c>
      <c r="Q91" s="80"/>
      <c r="R91" s="174">
        <f>R92+R112</f>
        <v>0</v>
      </c>
      <c r="S91" s="80"/>
      <c r="T91" s="175">
        <f>T92+T112</f>
        <v>0</v>
      </c>
      <c r="AT91" s="18" t="s">
        <v>74</v>
      </c>
      <c r="AU91" s="18" t="s">
        <v>136</v>
      </c>
      <c r="BK91" s="176">
        <f>BK92+BK112</f>
        <v>0</v>
      </c>
    </row>
    <row r="92" spans="2:63" s="11" customFormat="1" ht="37.35" customHeight="1">
      <c r="B92" s="177"/>
      <c r="C92" s="178"/>
      <c r="D92" s="179" t="s">
        <v>74</v>
      </c>
      <c r="E92" s="180" t="s">
        <v>1009</v>
      </c>
      <c r="F92" s="180" t="s">
        <v>1010</v>
      </c>
      <c r="G92" s="178"/>
      <c r="H92" s="178"/>
      <c r="I92" s="181"/>
      <c r="J92" s="182">
        <f>BK92</f>
        <v>0</v>
      </c>
      <c r="K92" s="178"/>
      <c r="L92" s="183"/>
      <c r="M92" s="184"/>
      <c r="N92" s="185"/>
      <c r="O92" s="185"/>
      <c r="P92" s="186">
        <f>P93+P95+P97+P99+P108</f>
        <v>0</v>
      </c>
      <c r="Q92" s="185"/>
      <c r="R92" s="186">
        <f>R93+R95+R97+R99+R108</f>
        <v>0</v>
      </c>
      <c r="S92" s="185"/>
      <c r="T92" s="187">
        <f>T93+T95+T97+T99+T108</f>
        <v>0</v>
      </c>
      <c r="AR92" s="188" t="s">
        <v>22</v>
      </c>
      <c r="AT92" s="189" t="s">
        <v>74</v>
      </c>
      <c r="AU92" s="189" t="s">
        <v>75</v>
      </c>
      <c r="AY92" s="188" t="s">
        <v>158</v>
      </c>
      <c r="BK92" s="190">
        <f>BK93+BK95+BK97+BK99+BK108</f>
        <v>0</v>
      </c>
    </row>
    <row r="93" spans="2:63" s="11" customFormat="1" ht="19.9" customHeight="1">
      <c r="B93" s="177"/>
      <c r="C93" s="178"/>
      <c r="D93" s="191" t="s">
        <v>74</v>
      </c>
      <c r="E93" s="192" t="s">
        <v>507</v>
      </c>
      <c r="F93" s="192" t="s">
        <v>1011</v>
      </c>
      <c r="G93" s="178"/>
      <c r="H93" s="178"/>
      <c r="I93" s="181"/>
      <c r="J93" s="193">
        <f>BK93</f>
        <v>0</v>
      </c>
      <c r="K93" s="178"/>
      <c r="L93" s="183"/>
      <c r="M93" s="184"/>
      <c r="N93" s="185"/>
      <c r="O93" s="185"/>
      <c r="P93" s="186">
        <f>P94</f>
        <v>0</v>
      </c>
      <c r="Q93" s="185"/>
      <c r="R93" s="186">
        <f>R94</f>
        <v>0</v>
      </c>
      <c r="S93" s="185"/>
      <c r="T93" s="187">
        <f>T94</f>
        <v>0</v>
      </c>
      <c r="AR93" s="188" t="s">
        <v>22</v>
      </c>
      <c r="AT93" s="189" t="s">
        <v>74</v>
      </c>
      <c r="AU93" s="189" t="s">
        <v>22</v>
      </c>
      <c r="AY93" s="188" t="s">
        <v>158</v>
      </c>
      <c r="BK93" s="190">
        <f>BK94</f>
        <v>0</v>
      </c>
    </row>
    <row r="94" spans="2:65" s="1" customFormat="1" ht="31.5" customHeight="1">
      <c r="B94" s="35"/>
      <c r="C94" s="194" t="s">
        <v>22</v>
      </c>
      <c r="D94" s="194" t="s">
        <v>160</v>
      </c>
      <c r="E94" s="195" t="s">
        <v>1012</v>
      </c>
      <c r="F94" s="196" t="s">
        <v>1013</v>
      </c>
      <c r="G94" s="197" t="s">
        <v>206</v>
      </c>
      <c r="H94" s="198">
        <v>4</v>
      </c>
      <c r="I94" s="199"/>
      <c r="J94" s="200">
        <f>ROUND(I94*H94,2)</f>
        <v>0</v>
      </c>
      <c r="K94" s="196" t="s">
        <v>1014</v>
      </c>
      <c r="L94" s="55"/>
      <c r="M94" s="201" t="s">
        <v>20</v>
      </c>
      <c r="N94" s="202" t="s">
        <v>46</v>
      </c>
      <c r="O94" s="3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8" t="s">
        <v>165</v>
      </c>
      <c r="AT94" s="18" t="s">
        <v>160</v>
      </c>
      <c r="AU94" s="18" t="s">
        <v>84</v>
      </c>
      <c r="AY94" s="18" t="s">
        <v>158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22</v>
      </c>
      <c r="BK94" s="205">
        <f>ROUND(I94*H94,2)</f>
        <v>0</v>
      </c>
      <c r="BL94" s="18" t="s">
        <v>165</v>
      </c>
      <c r="BM94" s="18" t="s">
        <v>22</v>
      </c>
    </row>
    <row r="95" spans="2:63" s="11" customFormat="1" ht="29.85" customHeight="1">
      <c r="B95" s="177"/>
      <c r="C95" s="178"/>
      <c r="D95" s="191" t="s">
        <v>74</v>
      </c>
      <c r="E95" s="192" t="s">
        <v>592</v>
      </c>
      <c r="F95" s="192" t="s">
        <v>1015</v>
      </c>
      <c r="G95" s="178"/>
      <c r="H95" s="178"/>
      <c r="I95" s="181"/>
      <c r="J95" s="193">
        <f>BK95</f>
        <v>0</v>
      </c>
      <c r="K95" s="178"/>
      <c r="L95" s="183"/>
      <c r="M95" s="184"/>
      <c r="N95" s="185"/>
      <c r="O95" s="185"/>
      <c r="P95" s="186">
        <f>P96</f>
        <v>0</v>
      </c>
      <c r="Q95" s="185"/>
      <c r="R95" s="186">
        <f>R96</f>
        <v>0</v>
      </c>
      <c r="S95" s="185"/>
      <c r="T95" s="187">
        <f>T96</f>
        <v>0</v>
      </c>
      <c r="AR95" s="188" t="s">
        <v>22</v>
      </c>
      <c r="AT95" s="189" t="s">
        <v>74</v>
      </c>
      <c r="AU95" s="189" t="s">
        <v>22</v>
      </c>
      <c r="AY95" s="188" t="s">
        <v>158</v>
      </c>
      <c r="BK95" s="190">
        <f>BK96</f>
        <v>0</v>
      </c>
    </row>
    <row r="96" spans="2:65" s="1" customFormat="1" ht="22.5" customHeight="1">
      <c r="B96" s="35"/>
      <c r="C96" s="194" t="s">
        <v>84</v>
      </c>
      <c r="D96" s="194" t="s">
        <v>160</v>
      </c>
      <c r="E96" s="195" t="s">
        <v>1016</v>
      </c>
      <c r="F96" s="196" t="s">
        <v>1017</v>
      </c>
      <c r="G96" s="197" t="s">
        <v>206</v>
      </c>
      <c r="H96" s="198">
        <v>1</v>
      </c>
      <c r="I96" s="199"/>
      <c r="J96" s="200">
        <f>ROUND(I96*H96,2)</f>
        <v>0</v>
      </c>
      <c r="K96" s="196" t="s">
        <v>1014</v>
      </c>
      <c r="L96" s="55"/>
      <c r="M96" s="201" t="s">
        <v>20</v>
      </c>
      <c r="N96" s="202" t="s">
        <v>46</v>
      </c>
      <c r="O96" s="3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84</v>
      </c>
    </row>
    <row r="97" spans="2:63" s="11" customFormat="1" ht="29.85" customHeight="1">
      <c r="B97" s="177"/>
      <c r="C97" s="178"/>
      <c r="D97" s="191" t="s">
        <v>74</v>
      </c>
      <c r="E97" s="192" t="s">
        <v>1018</v>
      </c>
      <c r="F97" s="192" t="s">
        <v>1019</v>
      </c>
      <c r="G97" s="178"/>
      <c r="H97" s="178"/>
      <c r="I97" s="181"/>
      <c r="J97" s="193">
        <f>BK97</f>
        <v>0</v>
      </c>
      <c r="K97" s="178"/>
      <c r="L97" s="183"/>
      <c r="M97" s="184"/>
      <c r="N97" s="185"/>
      <c r="O97" s="185"/>
      <c r="P97" s="186">
        <f>P98</f>
        <v>0</v>
      </c>
      <c r="Q97" s="185"/>
      <c r="R97" s="186">
        <f>R98</f>
        <v>0</v>
      </c>
      <c r="S97" s="185"/>
      <c r="T97" s="187">
        <f>T98</f>
        <v>0</v>
      </c>
      <c r="AR97" s="188" t="s">
        <v>22</v>
      </c>
      <c r="AT97" s="189" t="s">
        <v>74</v>
      </c>
      <c r="AU97" s="189" t="s">
        <v>22</v>
      </c>
      <c r="AY97" s="188" t="s">
        <v>158</v>
      </c>
      <c r="BK97" s="190">
        <f>BK98</f>
        <v>0</v>
      </c>
    </row>
    <row r="98" spans="2:65" s="1" customFormat="1" ht="22.5" customHeight="1">
      <c r="B98" s="35"/>
      <c r="C98" s="194" t="s">
        <v>107</v>
      </c>
      <c r="D98" s="194" t="s">
        <v>160</v>
      </c>
      <c r="E98" s="195" t="s">
        <v>1020</v>
      </c>
      <c r="F98" s="196" t="s">
        <v>1021</v>
      </c>
      <c r="G98" s="197" t="s">
        <v>206</v>
      </c>
      <c r="H98" s="198">
        <v>1</v>
      </c>
      <c r="I98" s="199"/>
      <c r="J98" s="200">
        <f>ROUND(I98*H98,2)</f>
        <v>0</v>
      </c>
      <c r="K98" s="196" t="s">
        <v>1014</v>
      </c>
      <c r="L98" s="55"/>
      <c r="M98" s="201" t="s">
        <v>20</v>
      </c>
      <c r="N98" s="202" t="s">
        <v>46</v>
      </c>
      <c r="O98" s="3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18" t="s">
        <v>165</v>
      </c>
      <c r="AT98" s="18" t="s">
        <v>160</v>
      </c>
      <c r="AU98" s="18" t="s">
        <v>84</v>
      </c>
      <c r="AY98" s="18" t="s">
        <v>158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8" t="s">
        <v>22</v>
      </c>
      <c r="BK98" s="205">
        <f>ROUND(I98*H98,2)</f>
        <v>0</v>
      </c>
      <c r="BL98" s="18" t="s">
        <v>165</v>
      </c>
      <c r="BM98" s="18" t="s">
        <v>107</v>
      </c>
    </row>
    <row r="99" spans="2:63" s="11" customFormat="1" ht="29.85" customHeight="1">
      <c r="B99" s="177"/>
      <c r="C99" s="178"/>
      <c r="D99" s="191" t="s">
        <v>74</v>
      </c>
      <c r="E99" s="192" t="s">
        <v>1022</v>
      </c>
      <c r="F99" s="192" t="s">
        <v>1023</v>
      </c>
      <c r="G99" s="178"/>
      <c r="H99" s="178"/>
      <c r="I99" s="181"/>
      <c r="J99" s="193">
        <f>BK99</f>
        <v>0</v>
      </c>
      <c r="K99" s="178"/>
      <c r="L99" s="183"/>
      <c r="M99" s="184"/>
      <c r="N99" s="185"/>
      <c r="O99" s="185"/>
      <c r="P99" s="186">
        <f>SUM(P100:P107)</f>
        <v>0</v>
      </c>
      <c r="Q99" s="185"/>
      <c r="R99" s="186">
        <f>SUM(R100:R107)</f>
        <v>0</v>
      </c>
      <c r="S99" s="185"/>
      <c r="T99" s="187">
        <f>SUM(T100:T107)</f>
        <v>0</v>
      </c>
      <c r="AR99" s="188" t="s">
        <v>22</v>
      </c>
      <c r="AT99" s="189" t="s">
        <v>74</v>
      </c>
      <c r="AU99" s="189" t="s">
        <v>22</v>
      </c>
      <c r="AY99" s="188" t="s">
        <v>158</v>
      </c>
      <c r="BK99" s="190">
        <f>SUM(BK100:BK107)</f>
        <v>0</v>
      </c>
    </row>
    <row r="100" spans="2:65" s="1" customFormat="1" ht="31.5" customHeight="1">
      <c r="B100" s="35"/>
      <c r="C100" s="194" t="s">
        <v>165</v>
      </c>
      <c r="D100" s="194" t="s">
        <v>160</v>
      </c>
      <c r="E100" s="195" t="s">
        <v>1024</v>
      </c>
      <c r="F100" s="196" t="s">
        <v>1025</v>
      </c>
      <c r="G100" s="197" t="s">
        <v>329</v>
      </c>
      <c r="H100" s="198">
        <v>12</v>
      </c>
      <c r="I100" s="199"/>
      <c r="J100" s="200">
        <f>ROUND(I100*H100,2)</f>
        <v>0</v>
      </c>
      <c r="K100" s="196" t="s">
        <v>1014</v>
      </c>
      <c r="L100" s="55"/>
      <c r="M100" s="201" t="s">
        <v>20</v>
      </c>
      <c r="N100" s="202" t="s">
        <v>46</v>
      </c>
      <c r="O100" s="3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18" t="s">
        <v>165</v>
      </c>
      <c r="AT100" s="18" t="s">
        <v>160</v>
      </c>
      <c r="AU100" s="18" t="s">
        <v>84</v>
      </c>
      <c r="AY100" s="18" t="s">
        <v>158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8" t="s">
        <v>22</v>
      </c>
      <c r="BK100" s="205">
        <f>ROUND(I100*H100,2)</f>
        <v>0</v>
      </c>
      <c r="BL100" s="18" t="s">
        <v>165</v>
      </c>
      <c r="BM100" s="18" t="s">
        <v>165</v>
      </c>
    </row>
    <row r="101" spans="2:47" s="1" customFormat="1" ht="27">
      <c r="B101" s="35"/>
      <c r="C101" s="57"/>
      <c r="D101" s="208" t="s">
        <v>235</v>
      </c>
      <c r="E101" s="57"/>
      <c r="F101" s="227" t="s">
        <v>1026</v>
      </c>
      <c r="G101" s="57"/>
      <c r="H101" s="57"/>
      <c r="I101" s="162"/>
      <c r="J101" s="57"/>
      <c r="K101" s="57"/>
      <c r="L101" s="55"/>
      <c r="M101" s="72"/>
      <c r="N101" s="36"/>
      <c r="O101" s="36"/>
      <c r="P101" s="36"/>
      <c r="Q101" s="36"/>
      <c r="R101" s="36"/>
      <c r="S101" s="36"/>
      <c r="T101" s="73"/>
      <c r="AT101" s="18" t="s">
        <v>235</v>
      </c>
      <c r="AU101" s="18" t="s">
        <v>84</v>
      </c>
    </row>
    <row r="102" spans="2:65" s="1" customFormat="1" ht="31.5" customHeight="1">
      <c r="B102" s="35"/>
      <c r="C102" s="194" t="s">
        <v>177</v>
      </c>
      <c r="D102" s="194" t="s">
        <v>160</v>
      </c>
      <c r="E102" s="195" t="s">
        <v>1027</v>
      </c>
      <c r="F102" s="196" t="s">
        <v>1028</v>
      </c>
      <c r="G102" s="197" t="s">
        <v>329</v>
      </c>
      <c r="H102" s="198">
        <v>50</v>
      </c>
      <c r="I102" s="199"/>
      <c r="J102" s="200">
        <f>ROUND(I102*H102,2)</f>
        <v>0</v>
      </c>
      <c r="K102" s="196" t="s">
        <v>1014</v>
      </c>
      <c r="L102" s="55"/>
      <c r="M102" s="201" t="s">
        <v>20</v>
      </c>
      <c r="N102" s="202" t="s">
        <v>46</v>
      </c>
      <c r="O102" s="3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18" t="s">
        <v>165</v>
      </c>
      <c r="AT102" s="18" t="s">
        <v>160</v>
      </c>
      <c r="AU102" s="18" t="s">
        <v>84</v>
      </c>
      <c r="AY102" s="18" t="s">
        <v>158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22</v>
      </c>
      <c r="BK102" s="205">
        <f>ROUND(I102*H102,2)</f>
        <v>0</v>
      </c>
      <c r="BL102" s="18" t="s">
        <v>165</v>
      </c>
      <c r="BM102" s="18" t="s">
        <v>177</v>
      </c>
    </row>
    <row r="103" spans="2:47" s="1" customFormat="1" ht="27">
      <c r="B103" s="35"/>
      <c r="C103" s="57"/>
      <c r="D103" s="208" t="s">
        <v>235</v>
      </c>
      <c r="E103" s="57"/>
      <c r="F103" s="227" t="s">
        <v>1026</v>
      </c>
      <c r="G103" s="57"/>
      <c r="H103" s="57"/>
      <c r="I103" s="162"/>
      <c r="J103" s="57"/>
      <c r="K103" s="57"/>
      <c r="L103" s="55"/>
      <c r="M103" s="72"/>
      <c r="N103" s="36"/>
      <c r="O103" s="36"/>
      <c r="P103" s="36"/>
      <c r="Q103" s="36"/>
      <c r="R103" s="36"/>
      <c r="S103" s="36"/>
      <c r="T103" s="73"/>
      <c r="AT103" s="18" t="s">
        <v>235</v>
      </c>
      <c r="AU103" s="18" t="s">
        <v>84</v>
      </c>
    </row>
    <row r="104" spans="2:65" s="1" customFormat="1" ht="31.5" customHeight="1">
      <c r="B104" s="35"/>
      <c r="C104" s="194" t="s">
        <v>181</v>
      </c>
      <c r="D104" s="194" t="s">
        <v>160</v>
      </c>
      <c r="E104" s="195" t="s">
        <v>1029</v>
      </c>
      <c r="F104" s="196" t="s">
        <v>1030</v>
      </c>
      <c r="G104" s="197" t="s">
        <v>206</v>
      </c>
      <c r="H104" s="198">
        <v>8</v>
      </c>
      <c r="I104" s="199"/>
      <c r="J104" s="200">
        <f>ROUND(I104*H104,2)</f>
        <v>0</v>
      </c>
      <c r="K104" s="196" t="s">
        <v>1014</v>
      </c>
      <c r="L104" s="55"/>
      <c r="M104" s="201" t="s">
        <v>20</v>
      </c>
      <c r="N104" s="202" t="s">
        <v>46</v>
      </c>
      <c r="O104" s="3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18" t="s">
        <v>165</v>
      </c>
      <c r="AT104" s="18" t="s">
        <v>160</v>
      </c>
      <c r="AU104" s="18" t="s">
        <v>84</v>
      </c>
      <c r="AY104" s="18" t="s">
        <v>158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8" t="s">
        <v>22</v>
      </c>
      <c r="BK104" s="205">
        <f>ROUND(I104*H104,2)</f>
        <v>0</v>
      </c>
      <c r="BL104" s="18" t="s">
        <v>165</v>
      </c>
      <c r="BM104" s="18" t="s">
        <v>181</v>
      </c>
    </row>
    <row r="105" spans="2:65" s="1" customFormat="1" ht="31.5" customHeight="1">
      <c r="B105" s="35"/>
      <c r="C105" s="194" t="s">
        <v>173</v>
      </c>
      <c r="D105" s="194" t="s">
        <v>160</v>
      </c>
      <c r="E105" s="195" t="s">
        <v>1031</v>
      </c>
      <c r="F105" s="196" t="s">
        <v>1032</v>
      </c>
      <c r="G105" s="197" t="s">
        <v>206</v>
      </c>
      <c r="H105" s="198">
        <v>4</v>
      </c>
      <c r="I105" s="199"/>
      <c r="J105" s="200">
        <f>ROUND(I105*H105,2)</f>
        <v>0</v>
      </c>
      <c r="K105" s="196" t="s">
        <v>1014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173</v>
      </c>
    </row>
    <row r="106" spans="2:65" s="1" customFormat="1" ht="31.5" customHeight="1">
      <c r="B106" s="35"/>
      <c r="C106" s="194" t="s">
        <v>176</v>
      </c>
      <c r="D106" s="194" t="s">
        <v>160</v>
      </c>
      <c r="E106" s="195" t="s">
        <v>1033</v>
      </c>
      <c r="F106" s="196" t="s">
        <v>1034</v>
      </c>
      <c r="G106" s="197" t="s">
        <v>206</v>
      </c>
      <c r="H106" s="198">
        <v>4</v>
      </c>
      <c r="I106" s="199"/>
      <c r="J106" s="200">
        <f>ROUND(I106*H106,2)</f>
        <v>0</v>
      </c>
      <c r="K106" s="196" t="s">
        <v>1014</v>
      </c>
      <c r="L106" s="55"/>
      <c r="M106" s="201" t="s">
        <v>20</v>
      </c>
      <c r="N106" s="202" t="s">
        <v>46</v>
      </c>
      <c r="O106" s="3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22</v>
      </c>
      <c r="BK106" s="205">
        <f>ROUND(I106*H106,2)</f>
        <v>0</v>
      </c>
      <c r="BL106" s="18" t="s">
        <v>165</v>
      </c>
      <c r="BM106" s="18" t="s">
        <v>176</v>
      </c>
    </row>
    <row r="107" spans="2:65" s="1" customFormat="1" ht="22.5" customHeight="1">
      <c r="B107" s="35"/>
      <c r="C107" s="194" t="s">
        <v>184</v>
      </c>
      <c r="D107" s="194" t="s">
        <v>160</v>
      </c>
      <c r="E107" s="195" t="s">
        <v>1035</v>
      </c>
      <c r="F107" s="196" t="s">
        <v>1036</v>
      </c>
      <c r="G107" s="197" t="s">
        <v>206</v>
      </c>
      <c r="H107" s="198">
        <v>4</v>
      </c>
      <c r="I107" s="199"/>
      <c r="J107" s="200">
        <f>ROUND(I107*H107,2)</f>
        <v>0</v>
      </c>
      <c r="K107" s="196" t="s">
        <v>1014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184</v>
      </c>
    </row>
    <row r="108" spans="2:63" s="11" customFormat="1" ht="29.85" customHeight="1">
      <c r="B108" s="177"/>
      <c r="C108" s="178"/>
      <c r="D108" s="191" t="s">
        <v>74</v>
      </c>
      <c r="E108" s="192" t="s">
        <v>1037</v>
      </c>
      <c r="F108" s="192" t="s">
        <v>1038</v>
      </c>
      <c r="G108" s="178"/>
      <c r="H108" s="178"/>
      <c r="I108" s="181"/>
      <c r="J108" s="193">
        <f>BK108</f>
        <v>0</v>
      </c>
      <c r="K108" s="178"/>
      <c r="L108" s="183"/>
      <c r="M108" s="184"/>
      <c r="N108" s="185"/>
      <c r="O108" s="185"/>
      <c r="P108" s="186">
        <f>SUM(P109:P111)</f>
        <v>0</v>
      </c>
      <c r="Q108" s="185"/>
      <c r="R108" s="186">
        <f>SUM(R109:R111)</f>
        <v>0</v>
      </c>
      <c r="S108" s="185"/>
      <c r="T108" s="187">
        <f>SUM(T109:T111)</f>
        <v>0</v>
      </c>
      <c r="AR108" s="188" t="s">
        <v>22</v>
      </c>
      <c r="AT108" s="189" t="s">
        <v>74</v>
      </c>
      <c r="AU108" s="189" t="s">
        <v>22</v>
      </c>
      <c r="AY108" s="188" t="s">
        <v>158</v>
      </c>
      <c r="BK108" s="190">
        <f>SUM(BK109:BK111)</f>
        <v>0</v>
      </c>
    </row>
    <row r="109" spans="2:65" s="1" customFormat="1" ht="31.5" customHeight="1">
      <c r="B109" s="35"/>
      <c r="C109" s="194" t="s">
        <v>27</v>
      </c>
      <c r="D109" s="194" t="s">
        <v>160</v>
      </c>
      <c r="E109" s="195" t="s">
        <v>1039</v>
      </c>
      <c r="F109" s="196" t="s">
        <v>1040</v>
      </c>
      <c r="G109" s="197" t="s">
        <v>329</v>
      </c>
      <c r="H109" s="198">
        <v>110</v>
      </c>
      <c r="I109" s="199"/>
      <c r="J109" s="200">
        <f>ROUND(I109*H109,2)</f>
        <v>0</v>
      </c>
      <c r="K109" s="196" t="s">
        <v>1014</v>
      </c>
      <c r="L109" s="55"/>
      <c r="M109" s="201" t="s">
        <v>20</v>
      </c>
      <c r="N109" s="202" t="s">
        <v>46</v>
      </c>
      <c r="O109" s="3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18" t="s">
        <v>165</v>
      </c>
      <c r="AT109" s="18" t="s">
        <v>160</v>
      </c>
      <c r="AU109" s="18" t="s">
        <v>84</v>
      </c>
      <c r="AY109" s="18" t="s">
        <v>158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8" t="s">
        <v>22</v>
      </c>
      <c r="BK109" s="205">
        <f>ROUND(I109*H109,2)</f>
        <v>0</v>
      </c>
      <c r="BL109" s="18" t="s">
        <v>165</v>
      </c>
      <c r="BM109" s="18" t="s">
        <v>27</v>
      </c>
    </row>
    <row r="110" spans="2:65" s="1" customFormat="1" ht="22.5" customHeight="1">
      <c r="B110" s="35"/>
      <c r="C110" s="194" t="s">
        <v>199</v>
      </c>
      <c r="D110" s="194" t="s">
        <v>160</v>
      </c>
      <c r="E110" s="195" t="s">
        <v>1041</v>
      </c>
      <c r="F110" s="196" t="s">
        <v>1042</v>
      </c>
      <c r="G110" s="197" t="s">
        <v>618</v>
      </c>
      <c r="H110" s="198">
        <v>1</v>
      </c>
      <c r="I110" s="199"/>
      <c r="J110" s="200">
        <f>ROUND(I110*H110,2)</f>
        <v>0</v>
      </c>
      <c r="K110" s="196" t="s">
        <v>1043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199</v>
      </c>
    </row>
    <row r="111" spans="2:65" s="1" customFormat="1" ht="31.5" customHeight="1">
      <c r="B111" s="35"/>
      <c r="C111" s="217" t="s">
        <v>195</v>
      </c>
      <c r="D111" s="217" t="s">
        <v>209</v>
      </c>
      <c r="E111" s="218" t="s">
        <v>1044</v>
      </c>
      <c r="F111" s="219" t="s">
        <v>1045</v>
      </c>
      <c r="G111" s="220" t="s">
        <v>206</v>
      </c>
      <c r="H111" s="221">
        <v>1</v>
      </c>
      <c r="I111" s="222"/>
      <c r="J111" s="223">
        <f>ROUND(I111*H111,2)</f>
        <v>0</v>
      </c>
      <c r="K111" s="219" t="s">
        <v>1014</v>
      </c>
      <c r="L111" s="224"/>
      <c r="M111" s="225" t="s">
        <v>20</v>
      </c>
      <c r="N111" s="226" t="s">
        <v>46</v>
      </c>
      <c r="O111" s="3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18" t="s">
        <v>176</v>
      </c>
      <c r="AT111" s="18" t="s">
        <v>209</v>
      </c>
      <c r="AU111" s="18" t="s">
        <v>84</v>
      </c>
      <c r="AY111" s="18" t="s">
        <v>158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8" t="s">
        <v>22</v>
      </c>
      <c r="BK111" s="205">
        <f>ROUND(I111*H111,2)</f>
        <v>0</v>
      </c>
      <c r="BL111" s="18" t="s">
        <v>165</v>
      </c>
      <c r="BM111" s="18" t="s">
        <v>195</v>
      </c>
    </row>
    <row r="112" spans="2:63" s="11" customFormat="1" ht="37.35" customHeight="1">
      <c r="B112" s="177"/>
      <c r="C112" s="178"/>
      <c r="D112" s="179" t="s">
        <v>74</v>
      </c>
      <c r="E112" s="180" t="s">
        <v>1046</v>
      </c>
      <c r="F112" s="180" t="s">
        <v>1047</v>
      </c>
      <c r="G112" s="178"/>
      <c r="H112" s="178"/>
      <c r="I112" s="181"/>
      <c r="J112" s="182">
        <f>BK112</f>
        <v>0</v>
      </c>
      <c r="K112" s="178"/>
      <c r="L112" s="183"/>
      <c r="M112" s="184"/>
      <c r="N112" s="185"/>
      <c r="O112" s="185"/>
      <c r="P112" s="186">
        <f>P113+P115+P117+P119+P121+P123+P125+P127</f>
        <v>0</v>
      </c>
      <c r="Q112" s="185"/>
      <c r="R112" s="186">
        <f>R113+R115+R117+R119+R121+R123+R125+R127</f>
        <v>0</v>
      </c>
      <c r="S112" s="185"/>
      <c r="T112" s="187">
        <f>T113+T115+T117+T119+T121+T123+T125+T127</f>
        <v>0</v>
      </c>
      <c r="AR112" s="188" t="s">
        <v>22</v>
      </c>
      <c r="AT112" s="189" t="s">
        <v>74</v>
      </c>
      <c r="AU112" s="189" t="s">
        <v>75</v>
      </c>
      <c r="AY112" s="188" t="s">
        <v>158</v>
      </c>
      <c r="BK112" s="190">
        <f>BK113+BK115+BK117+BK119+BK121+BK123+BK125+BK127</f>
        <v>0</v>
      </c>
    </row>
    <row r="113" spans="2:63" s="11" customFormat="1" ht="19.9" customHeight="1">
      <c r="B113" s="177"/>
      <c r="C113" s="178"/>
      <c r="D113" s="191" t="s">
        <v>74</v>
      </c>
      <c r="E113" s="192" t="s">
        <v>1048</v>
      </c>
      <c r="F113" s="192" t="s">
        <v>1049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P114</f>
        <v>0</v>
      </c>
      <c r="Q113" s="185"/>
      <c r="R113" s="186">
        <f>R114</f>
        <v>0</v>
      </c>
      <c r="S113" s="185"/>
      <c r="T113" s="187">
        <f>T114</f>
        <v>0</v>
      </c>
      <c r="AR113" s="188" t="s">
        <v>22</v>
      </c>
      <c r="AT113" s="189" t="s">
        <v>74</v>
      </c>
      <c r="AU113" s="189" t="s">
        <v>22</v>
      </c>
      <c r="AY113" s="188" t="s">
        <v>158</v>
      </c>
      <c r="BK113" s="190">
        <f>BK114</f>
        <v>0</v>
      </c>
    </row>
    <row r="114" spans="2:65" s="1" customFormat="1" ht="22.5" customHeight="1">
      <c r="B114" s="35"/>
      <c r="C114" s="194" t="s">
        <v>208</v>
      </c>
      <c r="D114" s="194" t="s">
        <v>160</v>
      </c>
      <c r="E114" s="195" t="s">
        <v>1050</v>
      </c>
      <c r="F114" s="196" t="s">
        <v>1051</v>
      </c>
      <c r="G114" s="197" t="s">
        <v>1052</v>
      </c>
      <c r="H114" s="198">
        <v>0.094</v>
      </c>
      <c r="I114" s="199"/>
      <c r="J114" s="200">
        <f>ROUND(I114*H114,2)</f>
        <v>0</v>
      </c>
      <c r="K114" s="196" t="s">
        <v>1014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208</v>
      </c>
    </row>
    <row r="115" spans="2:63" s="11" customFormat="1" ht="29.85" customHeight="1">
      <c r="B115" s="177"/>
      <c r="C115" s="178"/>
      <c r="D115" s="191" t="s">
        <v>74</v>
      </c>
      <c r="E115" s="192" t="s">
        <v>1053</v>
      </c>
      <c r="F115" s="192" t="s">
        <v>1054</v>
      </c>
      <c r="G115" s="178"/>
      <c r="H115" s="178"/>
      <c r="I115" s="181"/>
      <c r="J115" s="193">
        <f>BK115</f>
        <v>0</v>
      </c>
      <c r="K115" s="178"/>
      <c r="L115" s="183"/>
      <c r="M115" s="184"/>
      <c r="N115" s="185"/>
      <c r="O115" s="185"/>
      <c r="P115" s="186">
        <f>P116</f>
        <v>0</v>
      </c>
      <c r="Q115" s="185"/>
      <c r="R115" s="186">
        <f>R116</f>
        <v>0</v>
      </c>
      <c r="S115" s="185"/>
      <c r="T115" s="187">
        <f>T116</f>
        <v>0</v>
      </c>
      <c r="AR115" s="188" t="s">
        <v>22</v>
      </c>
      <c r="AT115" s="189" t="s">
        <v>74</v>
      </c>
      <c r="AU115" s="189" t="s">
        <v>22</v>
      </c>
      <c r="AY115" s="188" t="s">
        <v>158</v>
      </c>
      <c r="BK115" s="190">
        <f>BK116</f>
        <v>0</v>
      </c>
    </row>
    <row r="116" spans="2:65" s="1" customFormat="1" ht="22.5" customHeight="1">
      <c r="B116" s="35"/>
      <c r="C116" s="194" t="s">
        <v>213</v>
      </c>
      <c r="D116" s="194" t="s">
        <v>160</v>
      </c>
      <c r="E116" s="195" t="s">
        <v>1055</v>
      </c>
      <c r="F116" s="196" t="s">
        <v>1056</v>
      </c>
      <c r="G116" s="197" t="s">
        <v>163</v>
      </c>
      <c r="H116" s="198">
        <v>9.4</v>
      </c>
      <c r="I116" s="199"/>
      <c r="J116" s="200">
        <f>ROUND(I116*H116,2)</f>
        <v>0</v>
      </c>
      <c r="K116" s="196" t="s">
        <v>1014</v>
      </c>
      <c r="L116" s="55"/>
      <c r="M116" s="201" t="s">
        <v>20</v>
      </c>
      <c r="N116" s="202" t="s">
        <v>46</v>
      </c>
      <c r="O116" s="3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18" t="s">
        <v>165</v>
      </c>
      <c r="AT116" s="18" t="s">
        <v>160</v>
      </c>
      <c r="AU116" s="18" t="s">
        <v>84</v>
      </c>
      <c r="AY116" s="18" t="s">
        <v>158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8" t="s">
        <v>22</v>
      </c>
      <c r="BK116" s="205">
        <f>ROUND(I116*H116,2)</f>
        <v>0</v>
      </c>
      <c r="BL116" s="18" t="s">
        <v>165</v>
      </c>
      <c r="BM116" s="18" t="s">
        <v>213</v>
      </c>
    </row>
    <row r="117" spans="2:63" s="11" customFormat="1" ht="29.85" customHeight="1">
      <c r="B117" s="177"/>
      <c r="C117" s="178"/>
      <c r="D117" s="191" t="s">
        <v>74</v>
      </c>
      <c r="E117" s="192" t="s">
        <v>1057</v>
      </c>
      <c r="F117" s="192" t="s">
        <v>1058</v>
      </c>
      <c r="G117" s="178"/>
      <c r="H117" s="178"/>
      <c r="I117" s="181"/>
      <c r="J117" s="193">
        <f>BK117</f>
        <v>0</v>
      </c>
      <c r="K117" s="178"/>
      <c r="L117" s="183"/>
      <c r="M117" s="184"/>
      <c r="N117" s="185"/>
      <c r="O117" s="185"/>
      <c r="P117" s="186">
        <f>P118</f>
        <v>0</v>
      </c>
      <c r="Q117" s="185"/>
      <c r="R117" s="186">
        <f>R118</f>
        <v>0</v>
      </c>
      <c r="S117" s="185"/>
      <c r="T117" s="187">
        <f>T118</f>
        <v>0</v>
      </c>
      <c r="AR117" s="188" t="s">
        <v>22</v>
      </c>
      <c r="AT117" s="189" t="s">
        <v>74</v>
      </c>
      <c r="AU117" s="189" t="s">
        <v>22</v>
      </c>
      <c r="AY117" s="188" t="s">
        <v>158</v>
      </c>
      <c r="BK117" s="190">
        <f>BK118</f>
        <v>0</v>
      </c>
    </row>
    <row r="118" spans="2:65" s="1" customFormat="1" ht="22.5" customHeight="1">
      <c r="B118" s="35"/>
      <c r="C118" s="194" t="s">
        <v>8</v>
      </c>
      <c r="D118" s="194" t="s">
        <v>160</v>
      </c>
      <c r="E118" s="195" t="s">
        <v>1059</v>
      </c>
      <c r="F118" s="196" t="s">
        <v>1060</v>
      </c>
      <c r="G118" s="197" t="s">
        <v>163</v>
      </c>
      <c r="H118" s="198">
        <v>0.08</v>
      </c>
      <c r="I118" s="199"/>
      <c r="J118" s="200">
        <f>ROUND(I118*H118,2)</f>
        <v>0</v>
      </c>
      <c r="K118" s="196" t="s">
        <v>1014</v>
      </c>
      <c r="L118" s="55"/>
      <c r="M118" s="201" t="s">
        <v>20</v>
      </c>
      <c r="N118" s="202" t="s">
        <v>46</v>
      </c>
      <c r="O118" s="3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18" t="s">
        <v>165</v>
      </c>
      <c r="AT118" s="18" t="s">
        <v>160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8</v>
      </c>
    </row>
    <row r="119" spans="2:63" s="11" customFormat="1" ht="29.85" customHeight="1">
      <c r="B119" s="177"/>
      <c r="C119" s="178"/>
      <c r="D119" s="191" t="s">
        <v>74</v>
      </c>
      <c r="E119" s="192" t="s">
        <v>1061</v>
      </c>
      <c r="F119" s="192" t="s">
        <v>1062</v>
      </c>
      <c r="G119" s="178"/>
      <c r="H119" s="178"/>
      <c r="I119" s="181"/>
      <c r="J119" s="193">
        <f>BK119</f>
        <v>0</v>
      </c>
      <c r="K119" s="178"/>
      <c r="L119" s="183"/>
      <c r="M119" s="184"/>
      <c r="N119" s="185"/>
      <c r="O119" s="185"/>
      <c r="P119" s="186">
        <f>P120</f>
        <v>0</v>
      </c>
      <c r="Q119" s="185"/>
      <c r="R119" s="186">
        <f>R120</f>
        <v>0</v>
      </c>
      <c r="S119" s="185"/>
      <c r="T119" s="187">
        <f>T120</f>
        <v>0</v>
      </c>
      <c r="AR119" s="188" t="s">
        <v>22</v>
      </c>
      <c r="AT119" s="189" t="s">
        <v>74</v>
      </c>
      <c r="AU119" s="189" t="s">
        <v>22</v>
      </c>
      <c r="AY119" s="188" t="s">
        <v>158</v>
      </c>
      <c r="BK119" s="190">
        <f>BK120</f>
        <v>0</v>
      </c>
    </row>
    <row r="120" spans="2:65" s="1" customFormat="1" ht="22.5" customHeight="1">
      <c r="B120" s="35"/>
      <c r="C120" s="194" t="s">
        <v>220</v>
      </c>
      <c r="D120" s="194" t="s">
        <v>160</v>
      </c>
      <c r="E120" s="195" t="s">
        <v>1063</v>
      </c>
      <c r="F120" s="196" t="s">
        <v>1064</v>
      </c>
      <c r="G120" s="197" t="s">
        <v>329</v>
      </c>
      <c r="H120" s="198">
        <v>94</v>
      </c>
      <c r="I120" s="199"/>
      <c r="J120" s="200">
        <f>ROUND(I120*H120,2)</f>
        <v>0</v>
      </c>
      <c r="K120" s="196" t="s">
        <v>1014</v>
      </c>
      <c r="L120" s="55"/>
      <c r="M120" s="201" t="s">
        <v>20</v>
      </c>
      <c r="N120" s="202" t="s">
        <v>46</v>
      </c>
      <c r="O120" s="3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18" t="s">
        <v>165</v>
      </c>
      <c r="AT120" s="18" t="s">
        <v>160</v>
      </c>
      <c r="AU120" s="18" t="s">
        <v>84</v>
      </c>
      <c r="AY120" s="18" t="s">
        <v>158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22</v>
      </c>
      <c r="BK120" s="205">
        <f>ROUND(I120*H120,2)</f>
        <v>0</v>
      </c>
      <c r="BL120" s="18" t="s">
        <v>165</v>
      </c>
      <c r="BM120" s="18" t="s">
        <v>220</v>
      </c>
    </row>
    <row r="121" spans="2:63" s="11" customFormat="1" ht="29.85" customHeight="1">
      <c r="B121" s="177"/>
      <c r="C121" s="178"/>
      <c r="D121" s="191" t="s">
        <v>74</v>
      </c>
      <c r="E121" s="192" t="s">
        <v>1065</v>
      </c>
      <c r="F121" s="192" t="s">
        <v>1066</v>
      </c>
      <c r="G121" s="178"/>
      <c r="H121" s="178"/>
      <c r="I121" s="181"/>
      <c r="J121" s="193">
        <f>BK121</f>
        <v>0</v>
      </c>
      <c r="K121" s="178"/>
      <c r="L121" s="183"/>
      <c r="M121" s="184"/>
      <c r="N121" s="185"/>
      <c r="O121" s="185"/>
      <c r="P121" s="186">
        <f>P122</f>
        <v>0</v>
      </c>
      <c r="Q121" s="185"/>
      <c r="R121" s="186">
        <f>R122</f>
        <v>0</v>
      </c>
      <c r="S121" s="185"/>
      <c r="T121" s="187">
        <f>T122</f>
        <v>0</v>
      </c>
      <c r="AR121" s="188" t="s">
        <v>22</v>
      </c>
      <c r="AT121" s="189" t="s">
        <v>74</v>
      </c>
      <c r="AU121" s="189" t="s">
        <v>22</v>
      </c>
      <c r="AY121" s="188" t="s">
        <v>158</v>
      </c>
      <c r="BK121" s="190">
        <f>BK122</f>
        <v>0</v>
      </c>
    </row>
    <row r="122" spans="2:65" s="1" customFormat="1" ht="22.5" customHeight="1">
      <c r="B122" s="35"/>
      <c r="C122" s="194" t="s">
        <v>224</v>
      </c>
      <c r="D122" s="194" t="s">
        <v>160</v>
      </c>
      <c r="E122" s="195" t="s">
        <v>1067</v>
      </c>
      <c r="F122" s="196" t="s">
        <v>1068</v>
      </c>
      <c r="G122" s="197" t="s">
        <v>329</v>
      </c>
      <c r="H122" s="198">
        <v>94</v>
      </c>
      <c r="I122" s="199"/>
      <c r="J122" s="200">
        <f>ROUND(I122*H122,2)</f>
        <v>0</v>
      </c>
      <c r="K122" s="196" t="s">
        <v>1014</v>
      </c>
      <c r="L122" s="55"/>
      <c r="M122" s="201" t="s">
        <v>20</v>
      </c>
      <c r="N122" s="202" t="s">
        <v>46</v>
      </c>
      <c r="O122" s="3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224</v>
      </c>
    </row>
    <row r="123" spans="2:63" s="11" customFormat="1" ht="29.85" customHeight="1">
      <c r="B123" s="177"/>
      <c r="C123" s="178"/>
      <c r="D123" s="191" t="s">
        <v>74</v>
      </c>
      <c r="E123" s="192" t="s">
        <v>1069</v>
      </c>
      <c r="F123" s="192" t="s">
        <v>1070</v>
      </c>
      <c r="G123" s="178"/>
      <c r="H123" s="178"/>
      <c r="I123" s="181"/>
      <c r="J123" s="193">
        <f>BK123</f>
        <v>0</v>
      </c>
      <c r="K123" s="178"/>
      <c r="L123" s="183"/>
      <c r="M123" s="184"/>
      <c r="N123" s="185"/>
      <c r="O123" s="185"/>
      <c r="P123" s="186">
        <f>P124</f>
        <v>0</v>
      </c>
      <c r="Q123" s="185"/>
      <c r="R123" s="186">
        <f>R124</f>
        <v>0</v>
      </c>
      <c r="S123" s="185"/>
      <c r="T123" s="187">
        <f>T124</f>
        <v>0</v>
      </c>
      <c r="AR123" s="188" t="s">
        <v>22</v>
      </c>
      <c r="AT123" s="189" t="s">
        <v>74</v>
      </c>
      <c r="AU123" s="189" t="s">
        <v>22</v>
      </c>
      <c r="AY123" s="188" t="s">
        <v>158</v>
      </c>
      <c r="BK123" s="190">
        <f>BK124</f>
        <v>0</v>
      </c>
    </row>
    <row r="124" spans="2:65" s="1" customFormat="1" ht="22.5" customHeight="1">
      <c r="B124" s="35"/>
      <c r="C124" s="194" t="s">
        <v>202</v>
      </c>
      <c r="D124" s="194" t="s">
        <v>160</v>
      </c>
      <c r="E124" s="195" t="s">
        <v>1071</v>
      </c>
      <c r="F124" s="196" t="s">
        <v>1072</v>
      </c>
      <c r="G124" s="197" t="s">
        <v>329</v>
      </c>
      <c r="H124" s="198">
        <v>94</v>
      </c>
      <c r="I124" s="199"/>
      <c r="J124" s="200">
        <f>ROUND(I124*H124,2)</f>
        <v>0</v>
      </c>
      <c r="K124" s="196" t="s">
        <v>1014</v>
      </c>
      <c r="L124" s="55"/>
      <c r="M124" s="201" t="s">
        <v>20</v>
      </c>
      <c r="N124" s="202" t="s">
        <v>46</v>
      </c>
      <c r="O124" s="3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18" t="s">
        <v>165</v>
      </c>
      <c r="AT124" s="18" t="s">
        <v>160</v>
      </c>
      <c r="AU124" s="18" t="s">
        <v>84</v>
      </c>
      <c r="AY124" s="18" t="s">
        <v>158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22</v>
      </c>
      <c r="BK124" s="205">
        <f>ROUND(I124*H124,2)</f>
        <v>0</v>
      </c>
      <c r="BL124" s="18" t="s">
        <v>165</v>
      </c>
      <c r="BM124" s="18" t="s">
        <v>202</v>
      </c>
    </row>
    <row r="125" spans="2:63" s="11" customFormat="1" ht="29.85" customHeight="1">
      <c r="B125" s="177"/>
      <c r="C125" s="178"/>
      <c r="D125" s="191" t="s">
        <v>74</v>
      </c>
      <c r="E125" s="192" t="s">
        <v>1073</v>
      </c>
      <c r="F125" s="192" t="s">
        <v>1074</v>
      </c>
      <c r="G125" s="178"/>
      <c r="H125" s="178"/>
      <c r="I125" s="181"/>
      <c r="J125" s="193">
        <f>BK125</f>
        <v>0</v>
      </c>
      <c r="K125" s="178"/>
      <c r="L125" s="183"/>
      <c r="M125" s="184"/>
      <c r="N125" s="185"/>
      <c r="O125" s="185"/>
      <c r="P125" s="186">
        <f>P126</f>
        <v>0</v>
      </c>
      <c r="Q125" s="185"/>
      <c r="R125" s="186">
        <f>R126</f>
        <v>0</v>
      </c>
      <c r="S125" s="185"/>
      <c r="T125" s="187">
        <f>T126</f>
        <v>0</v>
      </c>
      <c r="AR125" s="188" t="s">
        <v>22</v>
      </c>
      <c r="AT125" s="189" t="s">
        <v>74</v>
      </c>
      <c r="AU125" s="189" t="s">
        <v>22</v>
      </c>
      <c r="AY125" s="188" t="s">
        <v>158</v>
      </c>
      <c r="BK125" s="190">
        <f>BK126</f>
        <v>0</v>
      </c>
    </row>
    <row r="126" spans="2:65" s="1" customFormat="1" ht="22.5" customHeight="1">
      <c r="B126" s="35"/>
      <c r="C126" s="194" t="s">
        <v>231</v>
      </c>
      <c r="D126" s="194" t="s">
        <v>160</v>
      </c>
      <c r="E126" s="195" t="s">
        <v>1075</v>
      </c>
      <c r="F126" s="196" t="s">
        <v>1076</v>
      </c>
      <c r="G126" s="197" t="s">
        <v>329</v>
      </c>
      <c r="H126" s="198">
        <v>2</v>
      </c>
      <c r="I126" s="199"/>
      <c r="J126" s="200">
        <f>ROUND(I126*H126,2)</f>
        <v>0</v>
      </c>
      <c r="K126" s="196" t="s">
        <v>1014</v>
      </c>
      <c r="L126" s="55"/>
      <c r="M126" s="201" t="s">
        <v>20</v>
      </c>
      <c r="N126" s="202" t="s">
        <v>46</v>
      </c>
      <c r="O126" s="36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18" t="s">
        <v>165</v>
      </c>
      <c r="AT126" s="18" t="s">
        <v>160</v>
      </c>
      <c r="AU126" s="18" t="s">
        <v>84</v>
      </c>
      <c r="AY126" s="18" t="s">
        <v>158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22</v>
      </c>
      <c r="BK126" s="205">
        <f>ROUND(I126*H126,2)</f>
        <v>0</v>
      </c>
      <c r="BL126" s="18" t="s">
        <v>165</v>
      </c>
      <c r="BM126" s="18" t="s">
        <v>231</v>
      </c>
    </row>
    <row r="127" spans="2:63" s="11" customFormat="1" ht="29.85" customHeight="1">
      <c r="B127" s="177"/>
      <c r="C127" s="178"/>
      <c r="D127" s="191" t="s">
        <v>74</v>
      </c>
      <c r="E127" s="192" t="s">
        <v>1077</v>
      </c>
      <c r="F127" s="192" t="s">
        <v>1078</v>
      </c>
      <c r="G127" s="178"/>
      <c r="H127" s="178"/>
      <c r="I127" s="181"/>
      <c r="J127" s="193">
        <f>BK127</f>
        <v>0</v>
      </c>
      <c r="K127" s="178"/>
      <c r="L127" s="183"/>
      <c r="M127" s="184"/>
      <c r="N127" s="185"/>
      <c r="O127" s="185"/>
      <c r="P127" s="186">
        <f>P128</f>
        <v>0</v>
      </c>
      <c r="Q127" s="185"/>
      <c r="R127" s="186">
        <f>R128</f>
        <v>0</v>
      </c>
      <c r="S127" s="185"/>
      <c r="T127" s="187">
        <f>T128</f>
        <v>0</v>
      </c>
      <c r="AR127" s="188" t="s">
        <v>22</v>
      </c>
      <c r="AT127" s="189" t="s">
        <v>74</v>
      </c>
      <c r="AU127" s="189" t="s">
        <v>22</v>
      </c>
      <c r="AY127" s="188" t="s">
        <v>158</v>
      </c>
      <c r="BK127" s="190">
        <f>BK128</f>
        <v>0</v>
      </c>
    </row>
    <row r="128" spans="2:65" s="1" customFormat="1" ht="22.5" customHeight="1">
      <c r="B128" s="35"/>
      <c r="C128" s="194" t="s">
        <v>237</v>
      </c>
      <c r="D128" s="194" t="s">
        <v>160</v>
      </c>
      <c r="E128" s="195" t="s">
        <v>1079</v>
      </c>
      <c r="F128" s="196" t="s">
        <v>1080</v>
      </c>
      <c r="G128" s="197" t="s">
        <v>172</v>
      </c>
      <c r="H128" s="198">
        <v>32.9</v>
      </c>
      <c r="I128" s="199"/>
      <c r="J128" s="200">
        <f>ROUND(I128*H128,2)</f>
        <v>0</v>
      </c>
      <c r="K128" s="196" t="s">
        <v>1014</v>
      </c>
      <c r="L128" s="55"/>
      <c r="M128" s="201" t="s">
        <v>20</v>
      </c>
      <c r="N128" s="228" t="s">
        <v>46</v>
      </c>
      <c r="O128" s="229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18" t="s">
        <v>165</v>
      </c>
      <c r="AT128" s="18" t="s">
        <v>160</v>
      </c>
      <c r="AU128" s="18" t="s">
        <v>84</v>
      </c>
      <c r="AY128" s="18" t="s">
        <v>158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22</v>
      </c>
      <c r="BK128" s="205">
        <f>ROUND(I128*H128,2)</f>
        <v>0</v>
      </c>
      <c r="BL128" s="18" t="s">
        <v>165</v>
      </c>
      <c r="BM128" s="18" t="s">
        <v>237</v>
      </c>
    </row>
    <row r="129" spans="2:12" s="1" customFormat="1" ht="6.95" customHeight="1">
      <c r="B129" s="50"/>
      <c r="C129" s="51"/>
      <c r="D129" s="51"/>
      <c r="E129" s="51"/>
      <c r="F129" s="51"/>
      <c r="G129" s="51"/>
      <c r="H129" s="51"/>
      <c r="I129" s="138"/>
      <c r="J129" s="51"/>
      <c r="K129" s="51"/>
      <c r="L129" s="55"/>
    </row>
  </sheetData>
  <sheetProtection algorithmName="SHA-512" hashValue="77jglQE6boBX9ndQIIHnbeBx9wr18M/xocDbn2CT3QBtvShGCMgfksM01L7/ZJNEKoo+Z0JxpfTpvvMvY/nUOw==" saltValue="XjJjA8t3h7g85LYqAvNWVA==" spinCount="100000" sheet="1" objects="1" scenarios="1" formatColumns="0" formatRows="0" sort="0" autoFilter="0"/>
  <autoFilter ref="C90:K90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120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s="1" customFormat="1" ht="13.5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2:11" s="1" customFormat="1" ht="36.95" customHeight="1">
      <c r="B9" s="35"/>
      <c r="C9" s="36"/>
      <c r="D9" s="36"/>
      <c r="E9" s="312" t="s">
        <v>1081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121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2:11" s="1" customFormat="1" ht="21.75" customHeight="1">
      <c r="B13" s="35"/>
      <c r="C13" s="36"/>
      <c r="D13" s="28" t="s">
        <v>424</v>
      </c>
      <c r="E13" s="36"/>
      <c r="F13" s="238" t="s">
        <v>1082</v>
      </c>
      <c r="G13" s="36"/>
      <c r="H13" s="36"/>
      <c r="I13" s="11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ROUNDUP(J98,2)</f>
        <v>0</v>
      </c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>
      <c r="B30" s="35"/>
      <c r="C30" s="36"/>
      <c r="D30" s="43" t="s">
        <v>45</v>
      </c>
      <c r="E30" s="43" t="s">
        <v>46</v>
      </c>
      <c r="F30" s="129">
        <f>ROUNDUP(SUM(BE98:BE145),2)</f>
        <v>0</v>
      </c>
      <c r="G30" s="36"/>
      <c r="H30" s="36"/>
      <c r="I30" s="130">
        <v>0.21</v>
      </c>
      <c r="J30" s="129">
        <f>ROUNDUP(ROUNDUP((SUM(BE98:BE145)),2)*I30,1)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47</v>
      </c>
      <c r="F31" s="129">
        <f>ROUNDUP(SUM(BF98:BF145),2)</f>
        <v>0</v>
      </c>
      <c r="G31" s="36"/>
      <c r="H31" s="36"/>
      <c r="I31" s="130">
        <v>0.15</v>
      </c>
      <c r="J31" s="129">
        <f>ROUNDUP(ROUNDUP((SUM(BF98:BF145)),2)*I31,1)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</v>
      </c>
      <c r="F32" s="129">
        <f>ROUNDUP(SUM(BG98:BG145),2)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49</v>
      </c>
      <c r="F33" s="129">
        <f>ROUNDUP(SUM(BH98:BH145),2)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</v>
      </c>
      <c r="F34" s="129">
        <f>ROUNDUP(SUM(BI98:BI145),2)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2" t="str">
        <f>E9</f>
        <v xml:space="preserve">SO 55 - Síťové rozvody telefonu </v>
      </c>
      <c r="F47" s="280"/>
      <c r="G47" s="280"/>
      <c r="H47" s="280"/>
      <c r="I47" s="11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J98</f>
        <v>0</v>
      </c>
      <c r="K56" s="39"/>
      <c r="AU56" s="18" t="s">
        <v>136</v>
      </c>
    </row>
    <row r="57" spans="2:11" s="8" customFormat="1" ht="24.95" customHeight="1">
      <c r="B57" s="148"/>
      <c r="C57" s="149"/>
      <c r="D57" s="150" t="s">
        <v>994</v>
      </c>
      <c r="E57" s="151"/>
      <c r="F57" s="151"/>
      <c r="G57" s="151"/>
      <c r="H57" s="151"/>
      <c r="I57" s="152"/>
      <c r="J57" s="153">
        <f>J99</f>
        <v>0</v>
      </c>
      <c r="K57" s="154"/>
    </row>
    <row r="58" spans="2:11" s="9" customFormat="1" ht="19.9" customHeight="1">
      <c r="B58" s="155"/>
      <c r="C58" s="156"/>
      <c r="D58" s="157" t="s">
        <v>1083</v>
      </c>
      <c r="E58" s="158"/>
      <c r="F58" s="158"/>
      <c r="G58" s="158"/>
      <c r="H58" s="158"/>
      <c r="I58" s="159"/>
      <c r="J58" s="160">
        <f>J100</f>
        <v>0</v>
      </c>
      <c r="K58" s="161"/>
    </row>
    <row r="59" spans="2:11" s="8" customFormat="1" ht="24.95" customHeight="1">
      <c r="B59" s="148"/>
      <c r="C59" s="149"/>
      <c r="D59" s="150" t="s">
        <v>1084</v>
      </c>
      <c r="E59" s="151"/>
      <c r="F59" s="151"/>
      <c r="G59" s="151"/>
      <c r="H59" s="151"/>
      <c r="I59" s="152"/>
      <c r="J59" s="153">
        <f>J103</f>
        <v>0</v>
      </c>
      <c r="K59" s="154"/>
    </row>
    <row r="60" spans="2:11" s="9" customFormat="1" ht="19.9" customHeight="1">
      <c r="B60" s="155"/>
      <c r="C60" s="156"/>
      <c r="D60" s="157" t="s">
        <v>1085</v>
      </c>
      <c r="E60" s="158"/>
      <c r="F60" s="158"/>
      <c r="G60" s="158"/>
      <c r="H60" s="158"/>
      <c r="I60" s="159"/>
      <c r="J60" s="160">
        <f>J104</f>
        <v>0</v>
      </c>
      <c r="K60" s="161"/>
    </row>
    <row r="61" spans="2:11" s="9" customFormat="1" ht="19.9" customHeight="1">
      <c r="B61" s="155"/>
      <c r="C61" s="156"/>
      <c r="D61" s="157" t="s">
        <v>1086</v>
      </c>
      <c r="E61" s="158"/>
      <c r="F61" s="158"/>
      <c r="G61" s="158"/>
      <c r="H61" s="158"/>
      <c r="I61" s="159"/>
      <c r="J61" s="160">
        <f>J106</f>
        <v>0</v>
      </c>
      <c r="K61" s="161"/>
    </row>
    <row r="62" spans="2:11" s="9" customFormat="1" ht="19.9" customHeight="1">
      <c r="B62" s="155"/>
      <c r="C62" s="156"/>
      <c r="D62" s="157" t="s">
        <v>1087</v>
      </c>
      <c r="E62" s="158"/>
      <c r="F62" s="158"/>
      <c r="G62" s="158"/>
      <c r="H62" s="158"/>
      <c r="I62" s="159"/>
      <c r="J62" s="160">
        <f>J108</f>
        <v>0</v>
      </c>
      <c r="K62" s="161"/>
    </row>
    <row r="63" spans="2:11" s="9" customFormat="1" ht="19.9" customHeight="1">
      <c r="B63" s="155"/>
      <c r="C63" s="156"/>
      <c r="D63" s="157" t="s">
        <v>1088</v>
      </c>
      <c r="E63" s="158"/>
      <c r="F63" s="158"/>
      <c r="G63" s="158"/>
      <c r="H63" s="158"/>
      <c r="I63" s="159"/>
      <c r="J63" s="160">
        <f>J111</f>
        <v>0</v>
      </c>
      <c r="K63" s="161"/>
    </row>
    <row r="64" spans="2:11" s="9" customFormat="1" ht="19.9" customHeight="1">
      <c r="B64" s="155"/>
      <c r="C64" s="156"/>
      <c r="D64" s="157" t="s">
        <v>1089</v>
      </c>
      <c r="E64" s="158"/>
      <c r="F64" s="158"/>
      <c r="G64" s="158"/>
      <c r="H64" s="158"/>
      <c r="I64" s="159"/>
      <c r="J64" s="160">
        <f>J113</f>
        <v>0</v>
      </c>
      <c r="K64" s="161"/>
    </row>
    <row r="65" spans="2:11" s="8" customFormat="1" ht="24.95" customHeight="1">
      <c r="B65" s="148"/>
      <c r="C65" s="149"/>
      <c r="D65" s="150" t="s">
        <v>1000</v>
      </c>
      <c r="E65" s="151"/>
      <c r="F65" s="151"/>
      <c r="G65" s="151"/>
      <c r="H65" s="151"/>
      <c r="I65" s="152"/>
      <c r="J65" s="153">
        <f>J116</f>
        <v>0</v>
      </c>
      <c r="K65" s="154"/>
    </row>
    <row r="66" spans="2:11" s="9" customFormat="1" ht="19.9" customHeight="1">
      <c r="B66" s="155"/>
      <c r="C66" s="156"/>
      <c r="D66" s="157" t="s">
        <v>1090</v>
      </c>
      <c r="E66" s="158"/>
      <c r="F66" s="158"/>
      <c r="G66" s="158"/>
      <c r="H66" s="158"/>
      <c r="I66" s="159"/>
      <c r="J66" s="160">
        <f>J117</f>
        <v>0</v>
      </c>
      <c r="K66" s="161"/>
    </row>
    <row r="67" spans="2:11" s="9" customFormat="1" ht="19.9" customHeight="1">
      <c r="B67" s="155"/>
      <c r="C67" s="156"/>
      <c r="D67" s="157" t="s">
        <v>1091</v>
      </c>
      <c r="E67" s="158"/>
      <c r="F67" s="158"/>
      <c r="G67" s="158"/>
      <c r="H67" s="158"/>
      <c r="I67" s="159"/>
      <c r="J67" s="160">
        <f>J119</f>
        <v>0</v>
      </c>
      <c r="K67" s="161"/>
    </row>
    <row r="68" spans="2:11" s="9" customFormat="1" ht="19.9" customHeight="1">
      <c r="B68" s="155"/>
      <c r="C68" s="156"/>
      <c r="D68" s="157" t="s">
        <v>1092</v>
      </c>
      <c r="E68" s="158"/>
      <c r="F68" s="158"/>
      <c r="G68" s="158"/>
      <c r="H68" s="158"/>
      <c r="I68" s="159"/>
      <c r="J68" s="160">
        <f>J121</f>
        <v>0</v>
      </c>
      <c r="K68" s="161"/>
    </row>
    <row r="69" spans="2:11" s="9" customFormat="1" ht="19.9" customHeight="1">
      <c r="B69" s="155"/>
      <c r="C69" s="156"/>
      <c r="D69" s="157" t="s">
        <v>1093</v>
      </c>
      <c r="E69" s="158"/>
      <c r="F69" s="158"/>
      <c r="G69" s="158"/>
      <c r="H69" s="158"/>
      <c r="I69" s="159"/>
      <c r="J69" s="160">
        <f>J123</f>
        <v>0</v>
      </c>
      <c r="K69" s="161"/>
    </row>
    <row r="70" spans="2:11" s="9" customFormat="1" ht="19.9" customHeight="1">
      <c r="B70" s="155"/>
      <c r="C70" s="156"/>
      <c r="D70" s="157" t="s">
        <v>1094</v>
      </c>
      <c r="E70" s="158"/>
      <c r="F70" s="158"/>
      <c r="G70" s="158"/>
      <c r="H70" s="158"/>
      <c r="I70" s="159"/>
      <c r="J70" s="160">
        <f>J125</f>
        <v>0</v>
      </c>
      <c r="K70" s="161"/>
    </row>
    <row r="71" spans="2:11" s="9" customFormat="1" ht="19.9" customHeight="1">
      <c r="B71" s="155"/>
      <c r="C71" s="156"/>
      <c r="D71" s="157" t="s">
        <v>1095</v>
      </c>
      <c r="E71" s="158"/>
      <c r="F71" s="158"/>
      <c r="G71" s="158"/>
      <c r="H71" s="158"/>
      <c r="I71" s="159"/>
      <c r="J71" s="160">
        <f>J127</f>
        <v>0</v>
      </c>
      <c r="K71" s="161"/>
    </row>
    <row r="72" spans="2:11" s="9" customFormat="1" ht="19.9" customHeight="1">
      <c r="B72" s="155"/>
      <c r="C72" s="156"/>
      <c r="D72" s="157" t="s">
        <v>1096</v>
      </c>
      <c r="E72" s="158"/>
      <c r="F72" s="158"/>
      <c r="G72" s="158"/>
      <c r="H72" s="158"/>
      <c r="I72" s="159"/>
      <c r="J72" s="160">
        <f>J129</f>
        <v>0</v>
      </c>
      <c r="K72" s="161"/>
    </row>
    <row r="73" spans="2:11" s="9" customFormat="1" ht="19.9" customHeight="1">
      <c r="B73" s="155"/>
      <c r="C73" s="156"/>
      <c r="D73" s="157" t="s">
        <v>1097</v>
      </c>
      <c r="E73" s="158"/>
      <c r="F73" s="158"/>
      <c r="G73" s="158"/>
      <c r="H73" s="158"/>
      <c r="I73" s="159"/>
      <c r="J73" s="160">
        <f>J132</f>
        <v>0</v>
      </c>
      <c r="K73" s="161"/>
    </row>
    <row r="74" spans="2:11" s="9" customFormat="1" ht="19.9" customHeight="1">
      <c r="B74" s="155"/>
      <c r="C74" s="156"/>
      <c r="D74" s="157" t="s">
        <v>1098</v>
      </c>
      <c r="E74" s="158"/>
      <c r="F74" s="158"/>
      <c r="G74" s="158"/>
      <c r="H74" s="158"/>
      <c r="I74" s="159"/>
      <c r="J74" s="160">
        <f>J134</f>
        <v>0</v>
      </c>
      <c r="K74" s="161"/>
    </row>
    <row r="75" spans="2:11" s="9" customFormat="1" ht="19.9" customHeight="1">
      <c r="B75" s="155"/>
      <c r="C75" s="156"/>
      <c r="D75" s="157" t="s">
        <v>1099</v>
      </c>
      <c r="E75" s="158"/>
      <c r="F75" s="158"/>
      <c r="G75" s="158"/>
      <c r="H75" s="158"/>
      <c r="I75" s="159"/>
      <c r="J75" s="160">
        <f>J136</f>
        <v>0</v>
      </c>
      <c r="K75" s="161"/>
    </row>
    <row r="76" spans="2:11" s="9" customFormat="1" ht="19.9" customHeight="1">
      <c r="B76" s="155"/>
      <c r="C76" s="156"/>
      <c r="D76" s="157" t="s">
        <v>1100</v>
      </c>
      <c r="E76" s="158"/>
      <c r="F76" s="158"/>
      <c r="G76" s="158"/>
      <c r="H76" s="158"/>
      <c r="I76" s="159"/>
      <c r="J76" s="160">
        <f>J140</f>
        <v>0</v>
      </c>
      <c r="K76" s="161"/>
    </row>
    <row r="77" spans="2:11" s="9" customFormat="1" ht="19.9" customHeight="1">
      <c r="B77" s="155"/>
      <c r="C77" s="156"/>
      <c r="D77" s="157" t="s">
        <v>1101</v>
      </c>
      <c r="E77" s="158"/>
      <c r="F77" s="158"/>
      <c r="G77" s="158"/>
      <c r="H77" s="158"/>
      <c r="I77" s="159"/>
      <c r="J77" s="160">
        <f>J142</f>
        <v>0</v>
      </c>
      <c r="K77" s="161"/>
    </row>
    <row r="78" spans="2:11" s="9" customFormat="1" ht="19.9" customHeight="1">
      <c r="B78" s="155"/>
      <c r="C78" s="156"/>
      <c r="D78" s="157" t="s">
        <v>1102</v>
      </c>
      <c r="E78" s="158"/>
      <c r="F78" s="158"/>
      <c r="G78" s="158"/>
      <c r="H78" s="158"/>
      <c r="I78" s="159"/>
      <c r="J78" s="160">
        <f>J144</f>
        <v>0</v>
      </c>
      <c r="K78" s="161"/>
    </row>
    <row r="79" spans="2:11" s="1" customFormat="1" ht="21.75" customHeight="1">
      <c r="B79" s="35"/>
      <c r="C79" s="36"/>
      <c r="D79" s="36"/>
      <c r="E79" s="36"/>
      <c r="F79" s="36"/>
      <c r="G79" s="36"/>
      <c r="H79" s="36"/>
      <c r="I79" s="117"/>
      <c r="J79" s="36"/>
      <c r="K79" s="39"/>
    </row>
    <row r="80" spans="2:11" s="1" customFormat="1" ht="6.95" customHeight="1">
      <c r="B80" s="50"/>
      <c r="C80" s="51"/>
      <c r="D80" s="51"/>
      <c r="E80" s="51"/>
      <c r="F80" s="51"/>
      <c r="G80" s="51"/>
      <c r="H80" s="51"/>
      <c r="I80" s="138"/>
      <c r="J80" s="51"/>
      <c r="K80" s="52"/>
    </row>
    <row r="84" spans="2:12" s="1" customFormat="1" ht="6.95" customHeight="1">
      <c r="B84" s="53"/>
      <c r="C84" s="54"/>
      <c r="D84" s="54"/>
      <c r="E84" s="54"/>
      <c r="F84" s="54"/>
      <c r="G84" s="54"/>
      <c r="H84" s="54"/>
      <c r="I84" s="141"/>
      <c r="J84" s="54"/>
      <c r="K84" s="54"/>
      <c r="L84" s="55"/>
    </row>
    <row r="85" spans="2:12" s="1" customFormat="1" ht="36.95" customHeight="1">
      <c r="B85" s="35"/>
      <c r="C85" s="56" t="s">
        <v>142</v>
      </c>
      <c r="D85" s="57"/>
      <c r="E85" s="57"/>
      <c r="F85" s="57"/>
      <c r="G85" s="57"/>
      <c r="H85" s="57"/>
      <c r="I85" s="162"/>
      <c r="J85" s="57"/>
      <c r="K85" s="57"/>
      <c r="L85" s="55"/>
    </row>
    <row r="86" spans="2:12" s="1" customFormat="1" ht="6.95" customHeight="1">
      <c r="B86" s="35"/>
      <c r="C86" s="57"/>
      <c r="D86" s="57"/>
      <c r="E86" s="57"/>
      <c r="F86" s="57"/>
      <c r="G86" s="57"/>
      <c r="H86" s="57"/>
      <c r="I86" s="162"/>
      <c r="J86" s="57"/>
      <c r="K86" s="57"/>
      <c r="L86" s="55"/>
    </row>
    <row r="87" spans="2:12" s="1" customFormat="1" ht="14.45" customHeight="1">
      <c r="B87" s="35"/>
      <c r="C87" s="59" t="s">
        <v>16</v>
      </c>
      <c r="D87" s="57"/>
      <c r="E87" s="57"/>
      <c r="F87" s="57"/>
      <c r="G87" s="57"/>
      <c r="H87" s="57"/>
      <c r="I87" s="162"/>
      <c r="J87" s="57"/>
      <c r="K87" s="57"/>
      <c r="L87" s="55"/>
    </row>
    <row r="88" spans="2:12" s="1" customFormat="1" ht="22.5" customHeight="1">
      <c r="B88" s="35"/>
      <c r="C88" s="57"/>
      <c r="D88" s="57"/>
      <c r="E88" s="314" t="str">
        <f>E7</f>
        <v>Jezero Most-napojení na komunikace a IS - část III</v>
      </c>
      <c r="F88" s="291"/>
      <c r="G88" s="291"/>
      <c r="H88" s="291"/>
      <c r="I88" s="162"/>
      <c r="J88" s="57"/>
      <c r="K88" s="57"/>
      <c r="L88" s="55"/>
    </row>
    <row r="89" spans="2:12" s="1" customFormat="1" ht="14.45" customHeight="1">
      <c r="B89" s="35"/>
      <c r="C89" s="59" t="s">
        <v>128</v>
      </c>
      <c r="D89" s="57"/>
      <c r="E89" s="57"/>
      <c r="F89" s="57"/>
      <c r="G89" s="57"/>
      <c r="H89" s="57"/>
      <c r="I89" s="162"/>
      <c r="J89" s="57"/>
      <c r="K89" s="57"/>
      <c r="L89" s="55"/>
    </row>
    <row r="90" spans="2:12" s="1" customFormat="1" ht="23.25" customHeight="1">
      <c r="B90" s="35"/>
      <c r="C90" s="57"/>
      <c r="D90" s="57"/>
      <c r="E90" s="288" t="str">
        <f>E9</f>
        <v xml:space="preserve">SO 55 - Síťové rozvody telefonu </v>
      </c>
      <c r="F90" s="291"/>
      <c r="G90" s="291"/>
      <c r="H90" s="291"/>
      <c r="I90" s="162"/>
      <c r="J90" s="57"/>
      <c r="K90" s="57"/>
      <c r="L90" s="55"/>
    </row>
    <row r="91" spans="2:12" s="1" customFormat="1" ht="6.95" customHeight="1">
      <c r="B91" s="35"/>
      <c r="C91" s="57"/>
      <c r="D91" s="57"/>
      <c r="E91" s="57"/>
      <c r="F91" s="57"/>
      <c r="G91" s="57"/>
      <c r="H91" s="57"/>
      <c r="I91" s="162"/>
      <c r="J91" s="57"/>
      <c r="K91" s="57"/>
      <c r="L91" s="55"/>
    </row>
    <row r="92" spans="2:12" s="1" customFormat="1" ht="18" customHeight="1">
      <c r="B92" s="35"/>
      <c r="C92" s="59" t="s">
        <v>23</v>
      </c>
      <c r="D92" s="57"/>
      <c r="E92" s="57"/>
      <c r="F92" s="165" t="str">
        <f>F12</f>
        <v xml:space="preserve"> </v>
      </c>
      <c r="G92" s="57"/>
      <c r="H92" s="57"/>
      <c r="I92" s="166" t="s">
        <v>25</v>
      </c>
      <c r="J92" s="67" t="str">
        <f>IF(J12="","",J12)</f>
        <v>7. 12. 2016</v>
      </c>
      <c r="K92" s="57"/>
      <c r="L92" s="55"/>
    </row>
    <row r="93" spans="2:12" s="1" customFormat="1" ht="6.95" customHeight="1">
      <c r="B93" s="35"/>
      <c r="C93" s="57"/>
      <c r="D93" s="57"/>
      <c r="E93" s="57"/>
      <c r="F93" s="57"/>
      <c r="G93" s="57"/>
      <c r="H93" s="57"/>
      <c r="I93" s="162"/>
      <c r="J93" s="57"/>
      <c r="K93" s="57"/>
      <c r="L93" s="55"/>
    </row>
    <row r="94" spans="2:12" s="1" customFormat="1" ht="13.5">
      <c r="B94" s="35"/>
      <c r="C94" s="59" t="s">
        <v>29</v>
      </c>
      <c r="D94" s="57"/>
      <c r="E94" s="57"/>
      <c r="F94" s="165" t="str">
        <f>E15</f>
        <v>ČR - Ministerstvo financí</v>
      </c>
      <c r="G94" s="57"/>
      <c r="H94" s="57"/>
      <c r="I94" s="166" t="s">
        <v>36</v>
      </c>
      <c r="J94" s="165" t="str">
        <f>E21</f>
        <v>Báňské projekty Teplice a.s.</v>
      </c>
      <c r="K94" s="57"/>
      <c r="L94" s="55"/>
    </row>
    <row r="95" spans="2:12" s="1" customFormat="1" ht="14.45" customHeight="1">
      <c r="B95" s="35"/>
      <c r="C95" s="59" t="s">
        <v>33</v>
      </c>
      <c r="D95" s="57"/>
      <c r="E95" s="57"/>
      <c r="F95" s="165" t="str">
        <f>IF(E18="","",E18)</f>
        <v/>
      </c>
      <c r="G95" s="57"/>
      <c r="H95" s="57"/>
      <c r="I95" s="162"/>
      <c r="J95" s="57"/>
      <c r="K95" s="57"/>
      <c r="L95" s="55"/>
    </row>
    <row r="96" spans="2:12" s="1" customFormat="1" ht="10.35" customHeight="1">
      <c r="B96" s="35"/>
      <c r="C96" s="57"/>
      <c r="D96" s="57"/>
      <c r="E96" s="57"/>
      <c r="F96" s="57"/>
      <c r="G96" s="57"/>
      <c r="H96" s="57"/>
      <c r="I96" s="162"/>
      <c r="J96" s="57"/>
      <c r="K96" s="57"/>
      <c r="L96" s="55"/>
    </row>
    <row r="97" spans="2:20" s="10" customFormat="1" ht="29.25" customHeight="1">
      <c r="B97" s="167"/>
      <c r="C97" s="168" t="s">
        <v>143</v>
      </c>
      <c r="D97" s="169" t="s">
        <v>60</v>
      </c>
      <c r="E97" s="169" t="s">
        <v>56</v>
      </c>
      <c r="F97" s="169" t="s">
        <v>144</v>
      </c>
      <c r="G97" s="169" t="s">
        <v>145</v>
      </c>
      <c r="H97" s="169" t="s">
        <v>146</v>
      </c>
      <c r="I97" s="170" t="s">
        <v>147</v>
      </c>
      <c r="J97" s="169" t="s">
        <v>134</v>
      </c>
      <c r="K97" s="171" t="s">
        <v>148</v>
      </c>
      <c r="L97" s="172"/>
      <c r="M97" s="76" t="s">
        <v>149</v>
      </c>
      <c r="N97" s="77" t="s">
        <v>45</v>
      </c>
      <c r="O97" s="77" t="s">
        <v>150</v>
      </c>
      <c r="P97" s="77" t="s">
        <v>151</v>
      </c>
      <c r="Q97" s="77" t="s">
        <v>152</v>
      </c>
      <c r="R97" s="77" t="s">
        <v>153</v>
      </c>
      <c r="S97" s="77" t="s">
        <v>154</v>
      </c>
      <c r="T97" s="78" t="s">
        <v>155</v>
      </c>
    </row>
    <row r="98" spans="2:63" s="1" customFormat="1" ht="29.25" customHeight="1">
      <c r="B98" s="35"/>
      <c r="C98" s="82" t="s">
        <v>135</v>
      </c>
      <c r="D98" s="57"/>
      <c r="E98" s="57"/>
      <c r="F98" s="57"/>
      <c r="G98" s="57"/>
      <c r="H98" s="57"/>
      <c r="I98" s="162"/>
      <c r="J98" s="173">
        <f>BK98</f>
        <v>0</v>
      </c>
      <c r="K98" s="57"/>
      <c r="L98" s="55"/>
      <c r="M98" s="79"/>
      <c r="N98" s="80"/>
      <c r="O98" s="80"/>
      <c r="P98" s="174">
        <f>P99+P103+P116</f>
        <v>0</v>
      </c>
      <c r="Q98" s="80"/>
      <c r="R98" s="174">
        <f>R99+R103+R116</f>
        <v>67.87440000000001</v>
      </c>
      <c r="S98" s="80"/>
      <c r="T98" s="175">
        <f>T99+T103+T116</f>
        <v>0</v>
      </c>
      <c r="AT98" s="18" t="s">
        <v>74</v>
      </c>
      <c r="AU98" s="18" t="s">
        <v>136</v>
      </c>
      <c r="BK98" s="176">
        <f>BK99+BK103+BK116</f>
        <v>0</v>
      </c>
    </row>
    <row r="99" spans="2:63" s="11" customFormat="1" ht="37.35" customHeight="1">
      <c r="B99" s="177"/>
      <c r="C99" s="178"/>
      <c r="D99" s="179" t="s">
        <v>74</v>
      </c>
      <c r="E99" s="180" t="s">
        <v>1009</v>
      </c>
      <c r="F99" s="180" t="s">
        <v>1010</v>
      </c>
      <c r="G99" s="178"/>
      <c r="H99" s="178"/>
      <c r="I99" s="181"/>
      <c r="J99" s="182">
        <f>BK99</f>
        <v>0</v>
      </c>
      <c r="K99" s="178"/>
      <c r="L99" s="183"/>
      <c r="M99" s="184"/>
      <c r="N99" s="185"/>
      <c r="O99" s="185"/>
      <c r="P99" s="186">
        <f>P100</f>
        <v>0</v>
      </c>
      <c r="Q99" s="185"/>
      <c r="R99" s="186">
        <f>R100</f>
        <v>67.87440000000001</v>
      </c>
      <c r="S99" s="185"/>
      <c r="T99" s="187">
        <f>T100</f>
        <v>0</v>
      </c>
      <c r="AR99" s="188" t="s">
        <v>22</v>
      </c>
      <c r="AT99" s="189" t="s">
        <v>74</v>
      </c>
      <c r="AU99" s="189" t="s">
        <v>75</v>
      </c>
      <c r="AY99" s="188" t="s">
        <v>158</v>
      </c>
      <c r="BK99" s="190">
        <f>BK100</f>
        <v>0</v>
      </c>
    </row>
    <row r="100" spans="2:63" s="11" customFormat="1" ht="19.9" customHeight="1">
      <c r="B100" s="177"/>
      <c r="C100" s="178"/>
      <c r="D100" s="191" t="s">
        <v>74</v>
      </c>
      <c r="E100" s="192" t="s">
        <v>507</v>
      </c>
      <c r="F100" s="192" t="s">
        <v>1103</v>
      </c>
      <c r="G100" s="178"/>
      <c r="H100" s="178"/>
      <c r="I100" s="181"/>
      <c r="J100" s="193">
        <f>BK100</f>
        <v>0</v>
      </c>
      <c r="K100" s="178"/>
      <c r="L100" s="183"/>
      <c r="M100" s="184"/>
      <c r="N100" s="185"/>
      <c r="O100" s="185"/>
      <c r="P100" s="186">
        <f>SUM(P101:P102)</f>
        <v>0</v>
      </c>
      <c r="Q100" s="185"/>
      <c r="R100" s="186">
        <f>SUM(R101:R102)</f>
        <v>67.87440000000001</v>
      </c>
      <c r="S100" s="185"/>
      <c r="T100" s="187">
        <f>SUM(T101:T102)</f>
        <v>0</v>
      </c>
      <c r="AR100" s="188" t="s">
        <v>22</v>
      </c>
      <c r="AT100" s="189" t="s">
        <v>74</v>
      </c>
      <c r="AU100" s="189" t="s">
        <v>22</v>
      </c>
      <c r="AY100" s="188" t="s">
        <v>158</v>
      </c>
      <c r="BK100" s="190">
        <f>SUM(BK101:BK102)</f>
        <v>0</v>
      </c>
    </row>
    <row r="101" spans="2:65" s="1" customFormat="1" ht="22.5" customHeight="1">
      <c r="B101" s="35"/>
      <c r="C101" s="194" t="s">
        <v>22</v>
      </c>
      <c r="D101" s="194" t="s">
        <v>160</v>
      </c>
      <c r="E101" s="195" t="s">
        <v>1104</v>
      </c>
      <c r="F101" s="196" t="s">
        <v>1105</v>
      </c>
      <c r="G101" s="197" t="s">
        <v>329</v>
      </c>
      <c r="H101" s="198">
        <v>226</v>
      </c>
      <c r="I101" s="199"/>
      <c r="J101" s="200">
        <f>ROUND(I101*H101,2)</f>
        <v>0</v>
      </c>
      <c r="K101" s="196" t="s">
        <v>1014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22</v>
      </c>
    </row>
    <row r="102" spans="2:65" s="1" customFormat="1" ht="31.5" customHeight="1">
      <c r="B102" s="35"/>
      <c r="C102" s="194" t="s">
        <v>84</v>
      </c>
      <c r="D102" s="194" t="s">
        <v>160</v>
      </c>
      <c r="E102" s="195" t="s">
        <v>1106</v>
      </c>
      <c r="F102" s="196" t="s">
        <v>1107</v>
      </c>
      <c r="G102" s="197" t="s">
        <v>329</v>
      </c>
      <c r="H102" s="198">
        <v>857</v>
      </c>
      <c r="I102" s="199"/>
      <c r="J102" s="200">
        <f>ROUND(I102*H102,2)</f>
        <v>0</v>
      </c>
      <c r="K102" s="196" t="s">
        <v>20</v>
      </c>
      <c r="L102" s="55"/>
      <c r="M102" s="201" t="s">
        <v>20</v>
      </c>
      <c r="N102" s="202" t="s">
        <v>46</v>
      </c>
      <c r="O102" s="36"/>
      <c r="P102" s="203">
        <f>O102*H102</f>
        <v>0</v>
      </c>
      <c r="Q102" s="203">
        <v>0.0792</v>
      </c>
      <c r="R102" s="203">
        <f>Q102*H102</f>
        <v>67.87440000000001</v>
      </c>
      <c r="S102" s="203">
        <v>0</v>
      </c>
      <c r="T102" s="204">
        <f>S102*H102</f>
        <v>0</v>
      </c>
      <c r="AR102" s="18" t="s">
        <v>165</v>
      </c>
      <c r="AT102" s="18" t="s">
        <v>160</v>
      </c>
      <c r="AU102" s="18" t="s">
        <v>84</v>
      </c>
      <c r="AY102" s="18" t="s">
        <v>158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22</v>
      </c>
      <c r="BK102" s="205">
        <f>ROUND(I102*H102,2)</f>
        <v>0</v>
      </c>
      <c r="BL102" s="18" t="s">
        <v>165</v>
      </c>
      <c r="BM102" s="18" t="s">
        <v>1108</v>
      </c>
    </row>
    <row r="103" spans="2:63" s="11" customFormat="1" ht="37.35" customHeight="1">
      <c r="B103" s="177"/>
      <c r="C103" s="178"/>
      <c r="D103" s="179" t="s">
        <v>74</v>
      </c>
      <c r="E103" s="180" t="s">
        <v>1109</v>
      </c>
      <c r="F103" s="180" t="s">
        <v>1110</v>
      </c>
      <c r="G103" s="178"/>
      <c r="H103" s="178"/>
      <c r="I103" s="181"/>
      <c r="J103" s="182">
        <f>BK103</f>
        <v>0</v>
      </c>
      <c r="K103" s="178"/>
      <c r="L103" s="183"/>
      <c r="M103" s="184"/>
      <c r="N103" s="185"/>
      <c r="O103" s="185"/>
      <c r="P103" s="186">
        <f>P104+P106+P108+P111+P113</f>
        <v>0</v>
      </c>
      <c r="Q103" s="185"/>
      <c r="R103" s="186">
        <f>R104+R106+R108+R111+R113</f>
        <v>0</v>
      </c>
      <c r="S103" s="185"/>
      <c r="T103" s="187">
        <f>T104+T106+T108+T111+T113</f>
        <v>0</v>
      </c>
      <c r="AR103" s="188" t="s">
        <v>22</v>
      </c>
      <c r="AT103" s="189" t="s">
        <v>74</v>
      </c>
      <c r="AU103" s="189" t="s">
        <v>75</v>
      </c>
      <c r="AY103" s="188" t="s">
        <v>158</v>
      </c>
      <c r="BK103" s="190">
        <f>BK104+BK106+BK108+BK111+BK113</f>
        <v>0</v>
      </c>
    </row>
    <row r="104" spans="2:63" s="11" customFormat="1" ht="19.9" customHeight="1">
      <c r="B104" s="177"/>
      <c r="C104" s="178"/>
      <c r="D104" s="191" t="s">
        <v>74</v>
      </c>
      <c r="E104" s="192" t="s">
        <v>592</v>
      </c>
      <c r="F104" s="192" t="s">
        <v>1111</v>
      </c>
      <c r="G104" s="178"/>
      <c r="H104" s="178"/>
      <c r="I104" s="181"/>
      <c r="J104" s="193">
        <f>BK104</f>
        <v>0</v>
      </c>
      <c r="K104" s="178"/>
      <c r="L104" s="183"/>
      <c r="M104" s="184"/>
      <c r="N104" s="185"/>
      <c r="O104" s="185"/>
      <c r="P104" s="186">
        <f>P105</f>
        <v>0</v>
      </c>
      <c r="Q104" s="185"/>
      <c r="R104" s="186">
        <f>R105</f>
        <v>0</v>
      </c>
      <c r="S104" s="185"/>
      <c r="T104" s="187">
        <f>T105</f>
        <v>0</v>
      </c>
      <c r="AR104" s="188" t="s">
        <v>22</v>
      </c>
      <c r="AT104" s="189" t="s">
        <v>74</v>
      </c>
      <c r="AU104" s="189" t="s">
        <v>22</v>
      </c>
      <c r="AY104" s="188" t="s">
        <v>158</v>
      </c>
      <c r="BK104" s="190">
        <f>BK105</f>
        <v>0</v>
      </c>
    </row>
    <row r="105" spans="2:65" s="1" customFormat="1" ht="22.5" customHeight="1">
      <c r="B105" s="35"/>
      <c r="C105" s="194" t="s">
        <v>107</v>
      </c>
      <c r="D105" s="194" t="s">
        <v>160</v>
      </c>
      <c r="E105" s="195" t="s">
        <v>1112</v>
      </c>
      <c r="F105" s="196" t="s">
        <v>1113</v>
      </c>
      <c r="G105" s="197" t="s">
        <v>329</v>
      </c>
      <c r="H105" s="198">
        <v>943</v>
      </c>
      <c r="I105" s="199"/>
      <c r="J105" s="200">
        <f>ROUND(I105*H105,2)</f>
        <v>0</v>
      </c>
      <c r="K105" s="196" t="s">
        <v>1014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84</v>
      </c>
    </row>
    <row r="106" spans="2:63" s="11" customFormat="1" ht="29.85" customHeight="1">
      <c r="B106" s="177"/>
      <c r="C106" s="178"/>
      <c r="D106" s="191" t="s">
        <v>74</v>
      </c>
      <c r="E106" s="192" t="s">
        <v>1018</v>
      </c>
      <c r="F106" s="192" t="s">
        <v>1114</v>
      </c>
      <c r="G106" s="178"/>
      <c r="H106" s="178"/>
      <c r="I106" s="181"/>
      <c r="J106" s="193">
        <f>BK106</f>
        <v>0</v>
      </c>
      <c r="K106" s="178"/>
      <c r="L106" s="183"/>
      <c r="M106" s="184"/>
      <c r="N106" s="185"/>
      <c r="O106" s="185"/>
      <c r="P106" s="186">
        <f>P107</f>
        <v>0</v>
      </c>
      <c r="Q106" s="185"/>
      <c r="R106" s="186">
        <f>R107</f>
        <v>0</v>
      </c>
      <c r="S106" s="185"/>
      <c r="T106" s="187">
        <f>T107</f>
        <v>0</v>
      </c>
      <c r="AR106" s="188" t="s">
        <v>22</v>
      </c>
      <c r="AT106" s="189" t="s">
        <v>74</v>
      </c>
      <c r="AU106" s="189" t="s">
        <v>22</v>
      </c>
      <c r="AY106" s="188" t="s">
        <v>158</v>
      </c>
      <c r="BK106" s="190">
        <f>BK107</f>
        <v>0</v>
      </c>
    </row>
    <row r="107" spans="2:65" s="1" customFormat="1" ht="22.5" customHeight="1">
      <c r="B107" s="35"/>
      <c r="C107" s="194" t="s">
        <v>165</v>
      </c>
      <c r="D107" s="194" t="s">
        <v>160</v>
      </c>
      <c r="E107" s="195" t="s">
        <v>1115</v>
      </c>
      <c r="F107" s="196" t="s">
        <v>1116</v>
      </c>
      <c r="G107" s="197" t="s">
        <v>206</v>
      </c>
      <c r="H107" s="198">
        <v>2</v>
      </c>
      <c r="I107" s="199"/>
      <c r="J107" s="200">
        <f>ROUND(I107*H107,2)</f>
        <v>0</v>
      </c>
      <c r="K107" s="196" t="s">
        <v>1014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107</v>
      </c>
    </row>
    <row r="108" spans="2:63" s="11" customFormat="1" ht="29.85" customHeight="1">
      <c r="B108" s="177"/>
      <c r="C108" s="178"/>
      <c r="D108" s="191" t="s">
        <v>74</v>
      </c>
      <c r="E108" s="192" t="s">
        <v>1022</v>
      </c>
      <c r="F108" s="192" t="s">
        <v>1117</v>
      </c>
      <c r="G108" s="178"/>
      <c r="H108" s="178"/>
      <c r="I108" s="181"/>
      <c r="J108" s="193">
        <f>BK108</f>
        <v>0</v>
      </c>
      <c r="K108" s="178"/>
      <c r="L108" s="183"/>
      <c r="M108" s="184"/>
      <c r="N108" s="185"/>
      <c r="O108" s="185"/>
      <c r="P108" s="186">
        <f>SUM(P109:P110)</f>
        <v>0</v>
      </c>
      <c r="Q108" s="185"/>
      <c r="R108" s="186">
        <f>SUM(R109:R110)</f>
        <v>0</v>
      </c>
      <c r="S108" s="185"/>
      <c r="T108" s="187">
        <f>SUM(T109:T110)</f>
        <v>0</v>
      </c>
      <c r="AR108" s="188" t="s">
        <v>22</v>
      </c>
      <c r="AT108" s="189" t="s">
        <v>74</v>
      </c>
      <c r="AU108" s="189" t="s">
        <v>22</v>
      </c>
      <c r="AY108" s="188" t="s">
        <v>158</v>
      </c>
      <c r="BK108" s="190">
        <f>SUM(BK109:BK110)</f>
        <v>0</v>
      </c>
    </row>
    <row r="109" spans="2:65" s="1" customFormat="1" ht="22.5" customHeight="1">
      <c r="B109" s="35"/>
      <c r="C109" s="194" t="s">
        <v>177</v>
      </c>
      <c r="D109" s="194" t="s">
        <v>160</v>
      </c>
      <c r="E109" s="195" t="s">
        <v>1118</v>
      </c>
      <c r="F109" s="196" t="s">
        <v>1119</v>
      </c>
      <c r="G109" s="197" t="s">
        <v>1120</v>
      </c>
      <c r="H109" s="198">
        <v>20</v>
      </c>
      <c r="I109" s="199"/>
      <c r="J109" s="200">
        <f>ROUND(I109*H109,2)</f>
        <v>0</v>
      </c>
      <c r="K109" s="196" t="s">
        <v>1014</v>
      </c>
      <c r="L109" s="55"/>
      <c r="M109" s="201" t="s">
        <v>20</v>
      </c>
      <c r="N109" s="202" t="s">
        <v>46</v>
      </c>
      <c r="O109" s="3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18" t="s">
        <v>165</v>
      </c>
      <c r="AT109" s="18" t="s">
        <v>160</v>
      </c>
      <c r="AU109" s="18" t="s">
        <v>84</v>
      </c>
      <c r="AY109" s="18" t="s">
        <v>158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8" t="s">
        <v>22</v>
      </c>
      <c r="BK109" s="205">
        <f>ROUND(I109*H109,2)</f>
        <v>0</v>
      </c>
      <c r="BL109" s="18" t="s">
        <v>165</v>
      </c>
      <c r="BM109" s="18" t="s">
        <v>165</v>
      </c>
    </row>
    <row r="110" spans="2:65" s="1" customFormat="1" ht="22.5" customHeight="1">
      <c r="B110" s="35"/>
      <c r="C110" s="194" t="s">
        <v>181</v>
      </c>
      <c r="D110" s="194" t="s">
        <v>160</v>
      </c>
      <c r="E110" s="195" t="s">
        <v>1121</v>
      </c>
      <c r="F110" s="196" t="s">
        <v>1122</v>
      </c>
      <c r="G110" s="197" t="s">
        <v>1120</v>
      </c>
      <c r="H110" s="198">
        <v>20</v>
      </c>
      <c r="I110" s="199"/>
      <c r="J110" s="200">
        <f>ROUND(I110*H110,2)</f>
        <v>0</v>
      </c>
      <c r="K110" s="196" t="s">
        <v>1014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177</v>
      </c>
    </row>
    <row r="111" spans="2:63" s="11" customFormat="1" ht="29.85" customHeight="1">
      <c r="B111" s="177"/>
      <c r="C111" s="178"/>
      <c r="D111" s="191" t="s">
        <v>74</v>
      </c>
      <c r="E111" s="192" t="s">
        <v>1037</v>
      </c>
      <c r="F111" s="192" t="s">
        <v>1123</v>
      </c>
      <c r="G111" s="178"/>
      <c r="H111" s="178"/>
      <c r="I111" s="181"/>
      <c r="J111" s="193">
        <f>BK111</f>
        <v>0</v>
      </c>
      <c r="K111" s="178"/>
      <c r="L111" s="183"/>
      <c r="M111" s="184"/>
      <c r="N111" s="185"/>
      <c r="O111" s="185"/>
      <c r="P111" s="186">
        <f>P112</f>
        <v>0</v>
      </c>
      <c r="Q111" s="185"/>
      <c r="R111" s="186">
        <f>R112</f>
        <v>0</v>
      </c>
      <c r="S111" s="185"/>
      <c r="T111" s="187">
        <f>T112</f>
        <v>0</v>
      </c>
      <c r="AR111" s="188" t="s">
        <v>22</v>
      </c>
      <c r="AT111" s="189" t="s">
        <v>74</v>
      </c>
      <c r="AU111" s="189" t="s">
        <v>22</v>
      </c>
      <c r="AY111" s="188" t="s">
        <v>158</v>
      </c>
      <c r="BK111" s="190">
        <f>BK112</f>
        <v>0</v>
      </c>
    </row>
    <row r="112" spans="2:65" s="1" customFormat="1" ht="22.5" customHeight="1">
      <c r="B112" s="35"/>
      <c r="C112" s="194" t="s">
        <v>173</v>
      </c>
      <c r="D112" s="194" t="s">
        <v>160</v>
      </c>
      <c r="E112" s="195" t="s">
        <v>1124</v>
      </c>
      <c r="F112" s="196" t="s">
        <v>1125</v>
      </c>
      <c r="G112" s="197" t="s">
        <v>206</v>
      </c>
      <c r="H112" s="198">
        <v>20</v>
      </c>
      <c r="I112" s="199"/>
      <c r="J112" s="200">
        <f>ROUND(I112*H112,2)</f>
        <v>0</v>
      </c>
      <c r="K112" s="196" t="s">
        <v>1014</v>
      </c>
      <c r="L112" s="55"/>
      <c r="M112" s="201" t="s">
        <v>20</v>
      </c>
      <c r="N112" s="202" t="s">
        <v>46</v>
      </c>
      <c r="O112" s="36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AR112" s="18" t="s">
        <v>165</v>
      </c>
      <c r="AT112" s="18" t="s">
        <v>160</v>
      </c>
      <c r="AU112" s="18" t="s">
        <v>84</v>
      </c>
      <c r="AY112" s="18" t="s">
        <v>158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8" t="s">
        <v>22</v>
      </c>
      <c r="BK112" s="205">
        <f>ROUND(I112*H112,2)</f>
        <v>0</v>
      </c>
      <c r="BL112" s="18" t="s">
        <v>165</v>
      </c>
      <c r="BM112" s="18" t="s">
        <v>181</v>
      </c>
    </row>
    <row r="113" spans="2:63" s="11" customFormat="1" ht="29.85" customHeight="1">
      <c r="B113" s="177"/>
      <c r="C113" s="178"/>
      <c r="D113" s="191" t="s">
        <v>74</v>
      </c>
      <c r="E113" s="192" t="s">
        <v>1048</v>
      </c>
      <c r="F113" s="192" t="s">
        <v>1126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SUM(P114:P115)</f>
        <v>0</v>
      </c>
      <c r="Q113" s="185"/>
      <c r="R113" s="186">
        <f>SUM(R114:R115)</f>
        <v>0</v>
      </c>
      <c r="S113" s="185"/>
      <c r="T113" s="187">
        <f>SUM(T114:T115)</f>
        <v>0</v>
      </c>
      <c r="AR113" s="188" t="s">
        <v>22</v>
      </c>
      <c r="AT113" s="189" t="s">
        <v>74</v>
      </c>
      <c r="AU113" s="189" t="s">
        <v>22</v>
      </c>
      <c r="AY113" s="188" t="s">
        <v>158</v>
      </c>
      <c r="BK113" s="190">
        <f>SUM(BK114:BK115)</f>
        <v>0</v>
      </c>
    </row>
    <row r="114" spans="2:65" s="1" customFormat="1" ht="22.5" customHeight="1">
      <c r="B114" s="35"/>
      <c r="C114" s="194" t="s">
        <v>176</v>
      </c>
      <c r="D114" s="194" t="s">
        <v>160</v>
      </c>
      <c r="E114" s="195" t="s">
        <v>1127</v>
      </c>
      <c r="F114" s="196" t="s">
        <v>1128</v>
      </c>
      <c r="G114" s="197" t="s">
        <v>206</v>
      </c>
      <c r="H114" s="198">
        <v>2</v>
      </c>
      <c r="I114" s="199"/>
      <c r="J114" s="200">
        <f>ROUND(I114*H114,2)</f>
        <v>0</v>
      </c>
      <c r="K114" s="196" t="s">
        <v>1014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173</v>
      </c>
    </row>
    <row r="115" spans="2:65" s="1" customFormat="1" ht="22.5" customHeight="1">
      <c r="B115" s="35"/>
      <c r="C115" s="194" t="s">
        <v>184</v>
      </c>
      <c r="D115" s="194" t="s">
        <v>160</v>
      </c>
      <c r="E115" s="195" t="s">
        <v>1129</v>
      </c>
      <c r="F115" s="196" t="s">
        <v>1130</v>
      </c>
      <c r="G115" s="197" t="s">
        <v>329</v>
      </c>
      <c r="H115" s="198">
        <v>943</v>
      </c>
      <c r="I115" s="199"/>
      <c r="J115" s="200">
        <f>ROUND(I115*H115,2)</f>
        <v>0</v>
      </c>
      <c r="K115" s="196" t="s">
        <v>1043</v>
      </c>
      <c r="L115" s="55"/>
      <c r="M115" s="201" t="s">
        <v>20</v>
      </c>
      <c r="N115" s="202" t="s">
        <v>46</v>
      </c>
      <c r="O115" s="3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18" t="s">
        <v>165</v>
      </c>
      <c r="AT115" s="18" t="s">
        <v>160</v>
      </c>
      <c r="AU115" s="18" t="s">
        <v>84</v>
      </c>
      <c r="AY115" s="18" t="s">
        <v>158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8" t="s">
        <v>22</v>
      </c>
      <c r="BK115" s="205">
        <f>ROUND(I115*H115,2)</f>
        <v>0</v>
      </c>
      <c r="BL115" s="18" t="s">
        <v>165</v>
      </c>
      <c r="BM115" s="18" t="s">
        <v>176</v>
      </c>
    </row>
    <row r="116" spans="2:63" s="11" customFormat="1" ht="37.35" customHeight="1">
      <c r="B116" s="177"/>
      <c r="C116" s="178"/>
      <c r="D116" s="179" t="s">
        <v>74</v>
      </c>
      <c r="E116" s="180" t="s">
        <v>1046</v>
      </c>
      <c r="F116" s="180" t="s">
        <v>1047</v>
      </c>
      <c r="G116" s="178"/>
      <c r="H116" s="178"/>
      <c r="I116" s="181"/>
      <c r="J116" s="182">
        <f>BK116</f>
        <v>0</v>
      </c>
      <c r="K116" s="178"/>
      <c r="L116" s="183"/>
      <c r="M116" s="184"/>
      <c r="N116" s="185"/>
      <c r="O116" s="185"/>
      <c r="P116" s="186">
        <f>P117+P119+P121+P123+P125+P127+P129+P132+P134+P136+P140+P142+P144</f>
        <v>0</v>
      </c>
      <c r="Q116" s="185"/>
      <c r="R116" s="186">
        <f>R117+R119+R121+R123+R125+R127+R129+R132+R134+R136+R140+R142+R144</f>
        <v>0</v>
      </c>
      <c r="S116" s="185"/>
      <c r="T116" s="187">
        <f>T117+T119+T121+T123+T125+T127+T129+T132+T134+T136+T140+T142+T144</f>
        <v>0</v>
      </c>
      <c r="AR116" s="188" t="s">
        <v>22</v>
      </c>
      <c r="AT116" s="189" t="s">
        <v>74</v>
      </c>
      <c r="AU116" s="189" t="s">
        <v>75</v>
      </c>
      <c r="AY116" s="188" t="s">
        <v>158</v>
      </c>
      <c r="BK116" s="190">
        <f>BK117+BK119+BK121+BK123+BK125+BK127+BK129+BK132+BK134+BK136+BK140+BK142+BK144</f>
        <v>0</v>
      </c>
    </row>
    <row r="117" spans="2:63" s="11" customFormat="1" ht="19.9" customHeight="1">
      <c r="B117" s="177"/>
      <c r="C117" s="178"/>
      <c r="D117" s="191" t="s">
        <v>74</v>
      </c>
      <c r="E117" s="192" t="s">
        <v>1053</v>
      </c>
      <c r="F117" s="192" t="s">
        <v>1049</v>
      </c>
      <c r="G117" s="178"/>
      <c r="H117" s="178"/>
      <c r="I117" s="181"/>
      <c r="J117" s="193">
        <f>BK117</f>
        <v>0</v>
      </c>
      <c r="K117" s="178"/>
      <c r="L117" s="183"/>
      <c r="M117" s="184"/>
      <c r="N117" s="185"/>
      <c r="O117" s="185"/>
      <c r="P117" s="186">
        <f>P118</f>
        <v>0</v>
      </c>
      <c r="Q117" s="185"/>
      <c r="R117" s="186">
        <f>R118</f>
        <v>0</v>
      </c>
      <c r="S117" s="185"/>
      <c r="T117" s="187">
        <f>T118</f>
        <v>0</v>
      </c>
      <c r="AR117" s="188" t="s">
        <v>22</v>
      </c>
      <c r="AT117" s="189" t="s">
        <v>74</v>
      </c>
      <c r="AU117" s="189" t="s">
        <v>22</v>
      </c>
      <c r="AY117" s="188" t="s">
        <v>158</v>
      </c>
      <c r="BK117" s="190">
        <f>BK118</f>
        <v>0</v>
      </c>
    </row>
    <row r="118" spans="2:65" s="1" customFormat="1" ht="22.5" customHeight="1">
      <c r="B118" s="35"/>
      <c r="C118" s="194" t="s">
        <v>27</v>
      </c>
      <c r="D118" s="194" t="s">
        <v>160</v>
      </c>
      <c r="E118" s="195" t="s">
        <v>1131</v>
      </c>
      <c r="F118" s="196" t="s">
        <v>1132</v>
      </c>
      <c r="G118" s="197" t="s">
        <v>1052</v>
      </c>
      <c r="H118" s="198">
        <v>0.857</v>
      </c>
      <c r="I118" s="199"/>
      <c r="J118" s="200">
        <f>ROUND(I118*H118,2)</f>
        <v>0</v>
      </c>
      <c r="K118" s="196" t="s">
        <v>1014</v>
      </c>
      <c r="L118" s="55"/>
      <c r="M118" s="201" t="s">
        <v>20</v>
      </c>
      <c r="N118" s="202" t="s">
        <v>46</v>
      </c>
      <c r="O118" s="3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AR118" s="18" t="s">
        <v>165</v>
      </c>
      <c r="AT118" s="18" t="s">
        <v>160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184</v>
      </c>
    </row>
    <row r="119" spans="2:63" s="11" customFormat="1" ht="29.85" customHeight="1">
      <c r="B119" s="177"/>
      <c r="C119" s="178"/>
      <c r="D119" s="191" t="s">
        <v>74</v>
      </c>
      <c r="E119" s="192" t="s">
        <v>1057</v>
      </c>
      <c r="F119" s="192" t="s">
        <v>1133</v>
      </c>
      <c r="G119" s="178"/>
      <c r="H119" s="178"/>
      <c r="I119" s="181"/>
      <c r="J119" s="193">
        <f>BK119</f>
        <v>0</v>
      </c>
      <c r="K119" s="178"/>
      <c r="L119" s="183"/>
      <c r="M119" s="184"/>
      <c r="N119" s="185"/>
      <c r="O119" s="185"/>
      <c r="P119" s="186">
        <f>P120</f>
        <v>0</v>
      </c>
      <c r="Q119" s="185"/>
      <c r="R119" s="186">
        <f>R120</f>
        <v>0</v>
      </c>
      <c r="S119" s="185"/>
      <c r="T119" s="187">
        <f>T120</f>
        <v>0</v>
      </c>
      <c r="AR119" s="188" t="s">
        <v>22</v>
      </c>
      <c r="AT119" s="189" t="s">
        <v>74</v>
      </c>
      <c r="AU119" s="189" t="s">
        <v>22</v>
      </c>
      <c r="AY119" s="188" t="s">
        <v>158</v>
      </c>
      <c r="BK119" s="190">
        <f>BK120</f>
        <v>0</v>
      </c>
    </row>
    <row r="120" spans="2:65" s="1" customFormat="1" ht="22.5" customHeight="1">
      <c r="B120" s="35"/>
      <c r="C120" s="194" t="s">
        <v>199</v>
      </c>
      <c r="D120" s="194" t="s">
        <v>160</v>
      </c>
      <c r="E120" s="195" t="s">
        <v>1134</v>
      </c>
      <c r="F120" s="196" t="s">
        <v>1135</v>
      </c>
      <c r="G120" s="197" t="s">
        <v>172</v>
      </c>
      <c r="H120" s="198">
        <v>221</v>
      </c>
      <c r="I120" s="199"/>
      <c r="J120" s="200">
        <f>ROUND(I120*H120,2)</f>
        <v>0</v>
      </c>
      <c r="K120" s="196" t="s">
        <v>1014</v>
      </c>
      <c r="L120" s="55"/>
      <c r="M120" s="201" t="s">
        <v>20</v>
      </c>
      <c r="N120" s="202" t="s">
        <v>46</v>
      </c>
      <c r="O120" s="3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18" t="s">
        <v>165</v>
      </c>
      <c r="AT120" s="18" t="s">
        <v>160</v>
      </c>
      <c r="AU120" s="18" t="s">
        <v>84</v>
      </c>
      <c r="AY120" s="18" t="s">
        <v>158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22</v>
      </c>
      <c r="BK120" s="205">
        <f>ROUND(I120*H120,2)</f>
        <v>0</v>
      </c>
      <c r="BL120" s="18" t="s">
        <v>165</v>
      </c>
      <c r="BM120" s="18" t="s">
        <v>27</v>
      </c>
    </row>
    <row r="121" spans="2:63" s="11" customFormat="1" ht="29.85" customHeight="1">
      <c r="B121" s="177"/>
      <c r="C121" s="178"/>
      <c r="D121" s="191" t="s">
        <v>74</v>
      </c>
      <c r="E121" s="192" t="s">
        <v>1061</v>
      </c>
      <c r="F121" s="192" t="s">
        <v>1136</v>
      </c>
      <c r="G121" s="178"/>
      <c r="H121" s="178"/>
      <c r="I121" s="181"/>
      <c r="J121" s="193">
        <f>BK121</f>
        <v>0</v>
      </c>
      <c r="K121" s="178"/>
      <c r="L121" s="183"/>
      <c r="M121" s="184"/>
      <c r="N121" s="185"/>
      <c r="O121" s="185"/>
      <c r="P121" s="186">
        <f>P122</f>
        <v>0</v>
      </c>
      <c r="Q121" s="185"/>
      <c r="R121" s="186">
        <f>R122</f>
        <v>0</v>
      </c>
      <c r="S121" s="185"/>
      <c r="T121" s="187">
        <f>T122</f>
        <v>0</v>
      </c>
      <c r="AR121" s="188" t="s">
        <v>22</v>
      </c>
      <c r="AT121" s="189" t="s">
        <v>74</v>
      </c>
      <c r="AU121" s="189" t="s">
        <v>22</v>
      </c>
      <c r="AY121" s="188" t="s">
        <v>158</v>
      </c>
      <c r="BK121" s="190">
        <f>BK122</f>
        <v>0</v>
      </c>
    </row>
    <row r="122" spans="2:65" s="1" customFormat="1" ht="22.5" customHeight="1">
      <c r="B122" s="35"/>
      <c r="C122" s="194" t="s">
        <v>195</v>
      </c>
      <c r="D122" s="194" t="s">
        <v>160</v>
      </c>
      <c r="E122" s="195" t="s">
        <v>1137</v>
      </c>
      <c r="F122" s="196" t="s">
        <v>1138</v>
      </c>
      <c r="G122" s="197" t="s">
        <v>172</v>
      </c>
      <c r="H122" s="198">
        <v>48</v>
      </c>
      <c r="I122" s="199"/>
      <c r="J122" s="200">
        <f>ROUND(I122*H122,2)</f>
        <v>0</v>
      </c>
      <c r="K122" s="196" t="s">
        <v>1014</v>
      </c>
      <c r="L122" s="55"/>
      <c r="M122" s="201" t="s">
        <v>20</v>
      </c>
      <c r="N122" s="202" t="s">
        <v>46</v>
      </c>
      <c r="O122" s="3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199</v>
      </c>
    </row>
    <row r="123" spans="2:63" s="11" customFormat="1" ht="29.85" customHeight="1">
      <c r="B123" s="177"/>
      <c r="C123" s="178"/>
      <c r="D123" s="191" t="s">
        <v>74</v>
      </c>
      <c r="E123" s="192" t="s">
        <v>1065</v>
      </c>
      <c r="F123" s="192" t="s">
        <v>1139</v>
      </c>
      <c r="G123" s="178"/>
      <c r="H123" s="178"/>
      <c r="I123" s="181"/>
      <c r="J123" s="193">
        <f>BK123</f>
        <v>0</v>
      </c>
      <c r="K123" s="178"/>
      <c r="L123" s="183"/>
      <c r="M123" s="184"/>
      <c r="N123" s="185"/>
      <c r="O123" s="185"/>
      <c r="P123" s="186">
        <f>P124</f>
        <v>0</v>
      </c>
      <c r="Q123" s="185"/>
      <c r="R123" s="186">
        <f>R124</f>
        <v>0</v>
      </c>
      <c r="S123" s="185"/>
      <c r="T123" s="187">
        <f>T124</f>
        <v>0</v>
      </c>
      <c r="AR123" s="188" t="s">
        <v>22</v>
      </c>
      <c r="AT123" s="189" t="s">
        <v>74</v>
      </c>
      <c r="AU123" s="189" t="s">
        <v>22</v>
      </c>
      <c r="AY123" s="188" t="s">
        <v>158</v>
      </c>
      <c r="BK123" s="190">
        <f>BK124</f>
        <v>0</v>
      </c>
    </row>
    <row r="124" spans="2:65" s="1" customFormat="1" ht="22.5" customHeight="1">
      <c r="B124" s="35"/>
      <c r="C124" s="194" t="s">
        <v>208</v>
      </c>
      <c r="D124" s="194" t="s">
        <v>160</v>
      </c>
      <c r="E124" s="195" t="s">
        <v>1140</v>
      </c>
      <c r="F124" s="196" t="s">
        <v>1141</v>
      </c>
      <c r="G124" s="197" t="s">
        <v>172</v>
      </c>
      <c r="H124" s="198">
        <v>45</v>
      </c>
      <c r="I124" s="199"/>
      <c r="J124" s="200">
        <f>ROUND(I124*H124,2)</f>
        <v>0</v>
      </c>
      <c r="K124" s="196" t="s">
        <v>1014</v>
      </c>
      <c r="L124" s="55"/>
      <c r="M124" s="201" t="s">
        <v>20</v>
      </c>
      <c r="N124" s="202" t="s">
        <v>46</v>
      </c>
      <c r="O124" s="3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18" t="s">
        <v>165</v>
      </c>
      <c r="AT124" s="18" t="s">
        <v>160</v>
      </c>
      <c r="AU124" s="18" t="s">
        <v>84</v>
      </c>
      <c r="AY124" s="18" t="s">
        <v>158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18" t="s">
        <v>22</v>
      </c>
      <c r="BK124" s="205">
        <f>ROUND(I124*H124,2)</f>
        <v>0</v>
      </c>
      <c r="BL124" s="18" t="s">
        <v>165</v>
      </c>
      <c r="BM124" s="18" t="s">
        <v>195</v>
      </c>
    </row>
    <row r="125" spans="2:63" s="11" customFormat="1" ht="29.85" customHeight="1">
      <c r="B125" s="177"/>
      <c r="C125" s="178"/>
      <c r="D125" s="191" t="s">
        <v>74</v>
      </c>
      <c r="E125" s="192" t="s">
        <v>1069</v>
      </c>
      <c r="F125" s="192" t="s">
        <v>1142</v>
      </c>
      <c r="G125" s="178"/>
      <c r="H125" s="178"/>
      <c r="I125" s="181"/>
      <c r="J125" s="193">
        <f>BK125</f>
        <v>0</v>
      </c>
      <c r="K125" s="178"/>
      <c r="L125" s="183"/>
      <c r="M125" s="184"/>
      <c r="N125" s="185"/>
      <c r="O125" s="185"/>
      <c r="P125" s="186">
        <f>P126</f>
        <v>0</v>
      </c>
      <c r="Q125" s="185"/>
      <c r="R125" s="186">
        <f>R126</f>
        <v>0</v>
      </c>
      <c r="S125" s="185"/>
      <c r="T125" s="187">
        <f>T126</f>
        <v>0</v>
      </c>
      <c r="AR125" s="188" t="s">
        <v>22</v>
      </c>
      <c r="AT125" s="189" t="s">
        <v>74</v>
      </c>
      <c r="AU125" s="189" t="s">
        <v>22</v>
      </c>
      <c r="AY125" s="188" t="s">
        <v>158</v>
      </c>
      <c r="BK125" s="190">
        <f>BK126</f>
        <v>0</v>
      </c>
    </row>
    <row r="126" spans="2:65" s="1" customFormat="1" ht="22.5" customHeight="1">
      <c r="B126" s="35"/>
      <c r="C126" s="194" t="s">
        <v>213</v>
      </c>
      <c r="D126" s="194" t="s">
        <v>160</v>
      </c>
      <c r="E126" s="195" t="s">
        <v>1143</v>
      </c>
      <c r="F126" s="196" t="s">
        <v>1144</v>
      </c>
      <c r="G126" s="197" t="s">
        <v>172</v>
      </c>
      <c r="H126" s="198">
        <v>45</v>
      </c>
      <c r="I126" s="199"/>
      <c r="J126" s="200">
        <f>ROUND(I126*H126,2)</f>
        <v>0</v>
      </c>
      <c r="K126" s="196" t="s">
        <v>1014</v>
      </c>
      <c r="L126" s="55"/>
      <c r="M126" s="201" t="s">
        <v>20</v>
      </c>
      <c r="N126" s="202" t="s">
        <v>46</v>
      </c>
      <c r="O126" s="36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18" t="s">
        <v>165</v>
      </c>
      <c r="AT126" s="18" t="s">
        <v>160</v>
      </c>
      <c r="AU126" s="18" t="s">
        <v>84</v>
      </c>
      <c r="AY126" s="18" t="s">
        <v>158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22</v>
      </c>
      <c r="BK126" s="205">
        <f>ROUND(I126*H126,2)</f>
        <v>0</v>
      </c>
      <c r="BL126" s="18" t="s">
        <v>165</v>
      </c>
      <c r="BM126" s="18" t="s">
        <v>208</v>
      </c>
    </row>
    <row r="127" spans="2:63" s="11" customFormat="1" ht="29.85" customHeight="1">
      <c r="B127" s="177"/>
      <c r="C127" s="178"/>
      <c r="D127" s="191" t="s">
        <v>74</v>
      </c>
      <c r="E127" s="192" t="s">
        <v>1073</v>
      </c>
      <c r="F127" s="192" t="s">
        <v>1145</v>
      </c>
      <c r="G127" s="178"/>
      <c r="H127" s="178"/>
      <c r="I127" s="181"/>
      <c r="J127" s="193">
        <f>BK127</f>
        <v>0</v>
      </c>
      <c r="K127" s="178"/>
      <c r="L127" s="183"/>
      <c r="M127" s="184"/>
      <c r="N127" s="185"/>
      <c r="O127" s="185"/>
      <c r="P127" s="186">
        <f>P128</f>
        <v>0</v>
      </c>
      <c r="Q127" s="185"/>
      <c r="R127" s="186">
        <f>R128</f>
        <v>0</v>
      </c>
      <c r="S127" s="185"/>
      <c r="T127" s="187">
        <f>T128</f>
        <v>0</v>
      </c>
      <c r="AR127" s="188" t="s">
        <v>22</v>
      </c>
      <c r="AT127" s="189" t="s">
        <v>74</v>
      </c>
      <c r="AU127" s="189" t="s">
        <v>22</v>
      </c>
      <c r="AY127" s="188" t="s">
        <v>158</v>
      </c>
      <c r="BK127" s="190">
        <f>BK128</f>
        <v>0</v>
      </c>
    </row>
    <row r="128" spans="2:65" s="1" customFormat="1" ht="22.5" customHeight="1">
      <c r="B128" s="35"/>
      <c r="C128" s="194" t="s">
        <v>8</v>
      </c>
      <c r="D128" s="194" t="s">
        <v>160</v>
      </c>
      <c r="E128" s="195" t="s">
        <v>1146</v>
      </c>
      <c r="F128" s="196" t="s">
        <v>1147</v>
      </c>
      <c r="G128" s="197" t="s">
        <v>329</v>
      </c>
      <c r="H128" s="198">
        <v>180</v>
      </c>
      <c r="I128" s="199"/>
      <c r="J128" s="200">
        <f>ROUND(I128*H128,2)</f>
        <v>0</v>
      </c>
      <c r="K128" s="196" t="s">
        <v>1014</v>
      </c>
      <c r="L128" s="55"/>
      <c r="M128" s="201" t="s">
        <v>20</v>
      </c>
      <c r="N128" s="202" t="s">
        <v>46</v>
      </c>
      <c r="O128" s="36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18" t="s">
        <v>165</v>
      </c>
      <c r="AT128" s="18" t="s">
        <v>160</v>
      </c>
      <c r="AU128" s="18" t="s">
        <v>84</v>
      </c>
      <c r="AY128" s="18" t="s">
        <v>158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22</v>
      </c>
      <c r="BK128" s="205">
        <f>ROUND(I128*H128,2)</f>
        <v>0</v>
      </c>
      <c r="BL128" s="18" t="s">
        <v>165</v>
      </c>
      <c r="BM128" s="18" t="s">
        <v>213</v>
      </c>
    </row>
    <row r="129" spans="2:63" s="11" customFormat="1" ht="29.85" customHeight="1">
      <c r="B129" s="177"/>
      <c r="C129" s="178"/>
      <c r="D129" s="191" t="s">
        <v>74</v>
      </c>
      <c r="E129" s="192" t="s">
        <v>1077</v>
      </c>
      <c r="F129" s="192" t="s">
        <v>1062</v>
      </c>
      <c r="G129" s="178"/>
      <c r="H129" s="178"/>
      <c r="I129" s="181"/>
      <c r="J129" s="193">
        <f>BK129</f>
        <v>0</v>
      </c>
      <c r="K129" s="178"/>
      <c r="L129" s="183"/>
      <c r="M129" s="184"/>
      <c r="N129" s="185"/>
      <c r="O129" s="185"/>
      <c r="P129" s="186">
        <f>SUM(P130:P131)</f>
        <v>0</v>
      </c>
      <c r="Q129" s="185"/>
      <c r="R129" s="186">
        <f>SUM(R130:R131)</f>
        <v>0</v>
      </c>
      <c r="S129" s="185"/>
      <c r="T129" s="187">
        <f>SUM(T130:T131)</f>
        <v>0</v>
      </c>
      <c r="AR129" s="188" t="s">
        <v>22</v>
      </c>
      <c r="AT129" s="189" t="s">
        <v>74</v>
      </c>
      <c r="AU129" s="189" t="s">
        <v>22</v>
      </c>
      <c r="AY129" s="188" t="s">
        <v>158</v>
      </c>
      <c r="BK129" s="190">
        <f>SUM(BK130:BK131)</f>
        <v>0</v>
      </c>
    </row>
    <row r="130" spans="2:65" s="1" customFormat="1" ht="22.5" customHeight="1">
      <c r="B130" s="35"/>
      <c r="C130" s="194" t="s">
        <v>220</v>
      </c>
      <c r="D130" s="194" t="s">
        <v>160</v>
      </c>
      <c r="E130" s="195" t="s">
        <v>1148</v>
      </c>
      <c r="F130" s="196" t="s">
        <v>1149</v>
      </c>
      <c r="G130" s="197" t="s">
        <v>329</v>
      </c>
      <c r="H130" s="198">
        <v>136</v>
      </c>
      <c r="I130" s="199"/>
      <c r="J130" s="200">
        <f>ROUND(I130*H130,2)</f>
        <v>0</v>
      </c>
      <c r="K130" s="196" t="s">
        <v>1014</v>
      </c>
      <c r="L130" s="55"/>
      <c r="M130" s="201" t="s">
        <v>20</v>
      </c>
      <c r="N130" s="202" t="s">
        <v>46</v>
      </c>
      <c r="O130" s="36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18" t="s">
        <v>165</v>
      </c>
      <c r="AT130" s="18" t="s">
        <v>160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8</v>
      </c>
    </row>
    <row r="131" spans="2:65" s="1" customFormat="1" ht="22.5" customHeight="1">
      <c r="B131" s="35"/>
      <c r="C131" s="194" t="s">
        <v>224</v>
      </c>
      <c r="D131" s="194" t="s">
        <v>160</v>
      </c>
      <c r="E131" s="195" t="s">
        <v>1150</v>
      </c>
      <c r="F131" s="196" t="s">
        <v>1151</v>
      </c>
      <c r="G131" s="197" t="s">
        <v>329</v>
      </c>
      <c r="H131" s="198">
        <v>631</v>
      </c>
      <c r="I131" s="199"/>
      <c r="J131" s="200">
        <f>ROUND(I131*H131,2)</f>
        <v>0</v>
      </c>
      <c r="K131" s="196" t="s">
        <v>1014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220</v>
      </c>
    </row>
    <row r="132" spans="2:63" s="11" customFormat="1" ht="29.85" customHeight="1">
      <c r="B132" s="177"/>
      <c r="C132" s="178"/>
      <c r="D132" s="191" t="s">
        <v>74</v>
      </c>
      <c r="E132" s="192" t="s">
        <v>1152</v>
      </c>
      <c r="F132" s="192" t="s">
        <v>1153</v>
      </c>
      <c r="G132" s="178"/>
      <c r="H132" s="178"/>
      <c r="I132" s="181"/>
      <c r="J132" s="193">
        <f>BK132</f>
        <v>0</v>
      </c>
      <c r="K132" s="178"/>
      <c r="L132" s="183"/>
      <c r="M132" s="184"/>
      <c r="N132" s="185"/>
      <c r="O132" s="185"/>
      <c r="P132" s="186">
        <f>P133</f>
        <v>0</v>
      </c>
      <c r="Q132" s="185"/>
      <c r="R132" s="186">
        <f>R133</f>
        <v>0</v>
      </c>
      <c r="S132" s="185"/>
      <c r="T132" s="187">
        <f>T133</f>
        <v>0</v>
      </c>
      <c r="AR132" s="188" t="s">
        <v>22</v>
      </c>
      <c r="AT132" s="189" t="s">
        <v>74</v>
      </c>
      <c r="AU132" s="189" t="s">
        <v>22</v>
      </c>
      <c r="AY132" s="188" t="s">
        <v>158</v>
      </c>
      <c r="BK132" s="190">
        <f>BK133</f>
        <v>0</v>
      </c>
    </row>
    <row r="133" spans="2:65" s="1" customFormat="1" ht="22.5" customHeight="1">
      <c r="B133" s="35"/>
      <c r="C133" s="194" t="s">
        <v>202</v>
      </c>
      <c r="D133" s="194" t="s">
        <v>160</v>
      </c>
      <c r="E133" s="195" t="s">
        <v>1154</v>
      </c>
      <c r="F133" s="196" t="s">
        <v>1155</v>
      </c>
      <c r="G133" s="197" t="s">
        <v>329</v>
      </c>
      <c r="H133" s="198">
        <v>90</v>
      </c>
      <c r="I133" s="199"/>
      <c r="J133" s="200">
        <f>ROUND(I133*H133,2)</f>
        <v>0</v>
      </c>
      <c r="K133" s="196" t="s">
        <v>1014</v>
      </c>
      <c r="L133" s="55"/>
      <c r="M133" s="201" t="s">
        <v>20</v>
      </c>
      <c r="N133" s="202" t="s">
        <v>46</v>
      </c>
      <c r="O133" s="36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18" t="s">
        <v>165</v>
      </c>
      <c r="AT133" s="18" t="s">
        <v>160</v>
      </c>
      <c r="AU133" s="18" t="s">
        <v>84</v>
      </c>
      <c r="AY133" s="18" t="s">
        <v>158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22</v>
      </c>
      <c r="BK133" s="205">
        <f>ROUND(I133*H133,2)</f>
        <v>0</v>
      </c>
      <c r="BL133" s="18" t="s">
        <v>165</v>
      </c>
      <c r="BM133" s="18" t="s">
        <v>224</v>
      </c>
    </row>
    <row r="134" spans="2:63" s="11" customFormat="1" ht="29.85" customHeight="1">
      <c r="B134" s="177"/>
      <c r="C134" s="178"/>
      <c r="D134" s="191" t="s">
        <v>74</v>
      </c>
      <c r="E134" s="192" t="s">
        <v>1156</v>
      </c>
      <c r="F134" s="192" t="s">
        <v>1066</v>
      </c>
      <c r="G134" s="178"/>
      <c r="H134" s="178"/>
      <c r="I134" s="181"/>
      <c r="J134" s="193">
        <f>BK134</f>
        <v>0</v>
      </c>
      <c r="K134" s="178"/>
      <c r="L134" s="183"/>
      <c r="M134" s="184"/>
      <c r="N134" s="185"/>
      <c r="O134" s="185"/>
      <c r="P134" s="186">
        <f>P135</f>
        <v>0</v>
      </c>
      <c r="Q134" s="185"/>
      <c r="R134" s="186">
        <f>R135</f>
        <v>0</v>
      </c>
      <c r="S134" s="185"/>
      <c r="T134" s="187">
        <f>T135</f>
        <v>0</v>
      </c>
      <c r="AR134" s="188" t="s">
        <v>22</v>
      </c>
      <c r="AT134" s="189" t="s">
        <v>74</v>
      </c>
      <c r="AU134" s="189" t="s">
        <v>22</v>
      </c>
      <c r="AY134" s="188" t="s">
        <v>158</v>
      </c>
      <c r="BK134" s="190">
        <f>BK135</f>
        <v>0</v>
      </c>
    </row>
    <row r="135" spans="2:65" s="1" customFormat="1" ht="22.5" customHeight="1">
      <c r="B135" s="35"/>
      <c r="C135" s="194" t="s">
        <v>231</v>
      </c>
      <c r="D135" s="194" t="s">
        <v>160</v>
      </c>
      <c r="E135" s="195" t="s">
        <v>1067</v>
      </c>
      <c r="F135" s="196" t="s">
        <v>1068</v>
      </c>
      <c r="G135" s="197" t="s">
        <v>329</v>
      </c>
      <c r="H135" s="198">
        <v>857</v>
      </c>
      <c r="I135" s="199"/>
      <c r="J135" s="200">
        <f>ROUND(I135*H135,2)</f>
        <v>0</v>
      </c>
      <c r="K135" s="196" t="s">
        <v>1014</v>
      </c>
      <c r="L135" s="55"/>
      <c r="M135" s="201" t="s">
        <v>20</v>
      </c>
      <c r="N135" s="202" t="s">
        <v>46</v>
      </c>
      <c r="O135" s="36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18" t="s">
        <v>165</v>
      </c>
      <c r="AT135" s="18" t="s">
        <v>160</v>
      </c>
      <c r="AU135" s="18" t="s">
        <v>84</v>
      </c>
      <c r="AY135" s="18" t="s">
        <v>158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22</v>
      </c>
      <c r="BK135" s="205">
        <f>ROUND(I135*H135,2)</f>
        <v>0</v>
      </c>
      <c r="BL135" s="18" t="s">
        <v>165</v>
      </c>
      <c r="BM135" s="18" t="s">
        <v>202</v>
      </c>
    </row>
    <row r="136" spans="2:63" s="11" customFormat="1" ht="29.85" customHeight="1">
      <c r="B136" s="177"/>
      <c r="C136" s="178"/>
      <c r="D136" s="191" t="s">
        <v>74</v>
      </c>
      <c r="E136" s="192" t="s">
        <v>1157</v>
      </c>
      <c r="F136" s="192" t="s">
        <v>1158</v>
      </c>
      <c r="G136" s="178"/>
      <c r="H136" s="178"/>
      <c r="I136" s="181"/>
      <c r="J136" s="193">
        <f>BK136</f>
        <v>0</v>
      </c>
      <c r="K136" s="178"/>
      <c r="L136" s="183"/>
      <c r="M136" s="184"/>
      <c r="N136" s="185"/>
      <c r="O136" s="185"/>
      <c r="P136" s="186">
        <f>SUM(P137:P139)</f>
        <v>0</v>
      </c>
      <c r="Q136" s="185"/>
      <c r="R136" s="186">
        <f>SUM(R137:R139)</f>
        <v>0</v>
      </c>
      <c r="S136" s="185"/>
      <c r="T136" s="187">
        <f>SUM(T137:T139)</f>
        <v>0</v>
      </c>
      <c r="AR136" s="188" t="s">
        <v>22</v>
      </c>
      <c r="AT136" s="189" t="s">
        <v>74</v>
      </c>
      <c r="AU136" s="189" t="s">
        <v>22</v>
      </c>
      <c r="AY136" s="188" t="s">
        <v>158</v>
      </c>
      <c r="BK136" s="190">
        <f>SUM(BK137:BK139)</f>
        <v>0</v>
      </c>
    </row>
    <row r="137" spans="2:65" s="1" customFormat="1" ht="22.5" customHeight="1">
      <c r="B137" s="35"/>
      <c r="C137" s="194" t="s">
        <v>237</v>
      </c>
      <c r="D137" s="194" t="s">
        <v>160</v>
      </c>
      <c r="E137" s="195" t="s">
        <v>1159</v>
      </c>
      <c r="F137" s="196" t="s">
        <v>1160</v>
      </c>
      <c r="G137" s="197" t="s">
        <v>329</v>
      </c>
      <c r="H137" s="198">
        <v>136</v>
      </c>
      <c r="I137" s="199"/>
      <c r="J137" s="200">
        <f>ROUND(I137*H137,2)</f>
        <v>0</v>
      </c>
      <c r="K137" s="196" t="s">
        <v>1014</v>
      </c>
      <c r="L137" s="55"/>
      <c r="M137" s="201" t="s">
        <v>20</v>
      </c>
      <c r="N137" s="202" t="s">
        <v>46</v>
      </c>
      <c r="O137" s="36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18" t="s">
        <v>165</v>
      </c>
      <c r="AT137" s="18" t="s">
        <v>160</v>
      </c>
      <c r="AU137" s="18" t="s">
        <v>84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22</v>
      </c>
      <c r="BK137" s="205">
        <f>ROUND(I137*H137,2)</f>
        <v>0</v>
      </c>
      <c r="BL137" s="18" t="s">
        <v>165</v>
      </c>
      <c r="BM137" s="18" t="s">
        <v>231</v>
      </c>
    </row>
    <row r="138" spans="2:65" s="1" customFormat="1" ht="22.5" customHeight="1">
      <c r="B138" s="35"/>
      <c r="C138" s="194" t="s">
        <v>7</v>
      </c>
      <c r="D138" s="194" t="s">
        <v>160</v>
      </c>
      <c r="E138" s="195" t="s">
        <v>1161</v>
      </c>
      <c r="F138" s="196" t="s">
        <v>1162</v>
      </c>
      <c r="G138" s="197" t="s">
        <v>329</v>
      </c>
      <c r="H138" s="198">
        <v>631</v>
      </c>
      <c r="I138" s="199"/>
      <c r="J138" s="200">
        <f>ROUND(I138*H138,2)</f>
        <v>0</v>
      </c>
      <c r="K138" s="196" t="s">
        <v>1014</v>
      </c>
      <c r="L138" s="55"/>
      <c r="M138" s="201" t="s">
        <v>20</v>
      </c>
      <c r="N138" s="202" t="s">
        <v>46</v>
      </c>
      <c r="O138" s="3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18" t="s">
        <v>165</v>
      </c>
      <c r="AT138" s="18" t="s">
        <v>160</v>
      </c>
      <c r="AU138" s="18" t="s">
        <v>84</v>
      </c>
      <c r="AY138" s="18" t="s">
        <v>158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22</v>
      </c>
      <c r="BK138" s="205">
        <f>ROUND(I138*H138,2)</f>
        <v>0</v>
      </c>
      <c r="BL138" s="18" t="s">
        <v>165</v>
      </c>
      <c r="BM138" s="18" t="s">
        <v>237</v>
      </c>
    </row>
    <row r="139" spans="2:65" s="1" customFormat="1" ht="22.5" customHeight="1">
      <c r="B139" s="35"/>
      <c r="C139" s="194" t="s">
        <v>244</v>
      </c>
      <c r="D139" s="194" t="s">
        <v>160</v>
      </c>
      <c r="E139" s="195" t="s">
        <v>1163</v>
      </c>
      <c r="F139" s="196" t="s">
        <v>1164</v>
      </c>
      <c r="G139" s="197" t="s">
        <v>329</v>
      </c>
      <c r="H139" s="198">
        <v>90</v>
      </c>
      <c r="I139" s="199"/>
      <c r="J139" s="200">
        <f>ROUND(I139*H139,2)</f>
        <v>0</v>
      </c>
      <c r="K139" s="196" t="s">
        <v>1014</v>
      </c>
      <c r="L139" s="55"/>
      <c r="M139" s="201" t="s">
        <v>20</v>
      </c>
      <c r="N139" s="202" t="s">
        <v>46</v>
      </c>
      <c r="O139" s="3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AR139" s="18" t="s">
        <v>165</v>
      </c>
      <c r="AT139" s="18" t="s">
        <v>160</v>
      </c>
      <c r="AU139" s="18" t="s">
        <v>84</v>
      </c>
      <c r="AY139" s="18" t="s">
        <v>158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22</v>
      </c>
      <c r="BK139" s="205">
        <f>ROUND(I139*H139,2)</f>
        <v>0</v>
      </c>
      <c r="BL139" s="18" t="s">
        <v>165</v>
      </c>
      <c r="BM139" s="18" t="s">
        <v>7</v>
      </c>
    </row>
    <row r="140" spans="2:63" s="11" customFormat="1" ht="29.85" customHeight="1">
      <c r="B140" s="177"/>
      <c r="C140" s="178"/>
      <c r="D140" s="191" t="s">
        <v>74</v>
      </c>
      <c r="E140" s="192" t="s">
        <v>1165</v>
      </c>
      <c r="F140" s="192" t="s">
        <v>1078</v>
      </c>
      <c r="G140" s="178"/>
      <c r="H140" s="178"/>
      <c r="I140" s="181"/>
      <c r="J140" s="193">
        <f>BK140</f>
        <v>0</v>
      </c>
      <c r="K140" s="178"/>
      <c r="L140" s="183"/>
      <c r="M140" s="184"/>
      <c r="N140" s="185"/>
      <c r="O140" s="185"/>
      <c r="P140" s="186">
        <f>P141</f>
        <v>0</v>
      </c>
      <c r="Q140" s="185"/>
      <c r="R140" s="186">
        <f>R141</f>
        <v>0</v>
      </c>
      <c r="S140" s="185"/>
      <c r="T140" s="187">
        <f>T141</f>
        <v>0</v>
      </c>
      <c r="AR140" s="188" t="s">
        <v>22</v>
      </c>
      <c r="AT140" s="189" t="s">
        <v>74</v>
      </c>
      <c r="AU140" s="189" t="s">
        <v>22</v>
      </c>
      <c r="AY140" s="188" t="s">
        <v>158</v>
      </c>
      <c r="BK140" s="190">
        <f>BK141</f>
        <v>0</v>
      </c>
    </row>
    <row r="141" spans="2:65" s="1" customFormat="1" ht="22.5" customHeight="1">
      <c r="B141" s="35"/>
      <c r="C141" s="194" t="s">
        <v>248</v>
      </c>
      <c r="D141" s="194" t="s">
        <v>160</v>
      </c>
      <c r="E141" s="195" t="s">
        <v>1079</v>
      </c>
      <c r="F141" s="196" t="s">
        <v>1080</v>
      </c>
      <c r="G141" s="197" t="s">
        <v>172</v>
      </c>
      <c r="H141" s="198">
        <v>221</v>
      </c>
      <c r="I141" s="199"/>
      <c r="J141" s="200">
        <f>ROUND(I141*H141,2)</f>
        <v>0</v>
      </c>
      <c r="K141" s="196" t="s">
        <v>1014</v>
      </c>
      <c r="L141" s="55"/>
      <c r="M141" s="201" t="s">
        <v>20</v>
      </c>
      <c r="N141" s="202" t="s">
        <v>46</v>
      </c>
      <c r="O141" s="36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AR141" s="18" t="s">
        <v>165</v>
      </c>
      <c r="AT141" s="18" t="s">
        <v>160</v>
      </c>
      <c r="AU141" s="18" t="s">
        <v>84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22</v>
      </c>
      <c r="BK141" s="205">
        <f>ROUND(I141*H141,2)</f>
        <v>0</v>
      </c>
      <c r="BL141" s="18" t="s">
        <v>165</v>
      </c>
      <c r="BM141" s="18" t="s">
        <v>244</v>
      </c>
    </row>
    <row r="142" spans="2:63" s="11" customFormat="1" ht="29.85" customHeight="1">
      <c r="B142" s="177"/>
      <c r="C142" s="178"/>
      <c r="D142" s="191" t="s">
        <v>74</v>
      </c>
      <c r="E142" s="192" t="s">
        <v>1166</v>
      </c>
      <c r="F142" s="192" t="s">
        <v>1167</v>
      </c>
      <c r="G142" s="178"/>
      <c r="H142" s="178"/>
      <c r="I142" s="181"/>
      <c r="J142" s="193">
        <f>BK142</f>
        <v>0</v>
      </c>
      <c r="K142" s="178"/>
      <c r="L142" s="183"/>
      <c r="M142" s="184"/>
      <c r="N142" s="185"/>
      <c r="O142" s="185"/>
      <c r="P142" s="186">
        <f>P143</f>
        <v>0</v>
      </c>
      <c r="Q142" s="185"/>
      <c r="R142" s="186">
        <f>R143</f>
        <v>0</v>
      </c>
      <c r="S142" s="185"/>
      <c r="T142" s="187">
        <f>T143</f>
        <v>0</v>
      </c>
      <c r="AR142" s="188" t="s">
        <v>22</v>
      </c>
      <c r="AT142" s="189" t="s">
        <v>74</v>
      </c>
      <c r="AU142" s="189" t="s">
        <v>22</v>
      </c>
      <c r="AY142" s="188" t="s">
        <v>158</v>
      </c>
      <c r="BK142" s="190">
        <f>BK143</f>
        <v>0</v>
      </c>
    </row>
    <row r="143" spans="2:65" s="1" customFormat="1" ht="22.5" customHeight="1">
      <c r="B143" s="35"/>
      <c r="C143" s="194" t="s">
        <v>253</v>
      </c>
      <c r="D143" s="194" t="s">
        <v>160</v>
      </c>
      <c r="E143" s="195" t="s">
        <v>1168</v>
      </c>
      <c r="F143" s="196" t="s">
        <v>1169</v>
      </c>
      <c r="G143" s="197" t="s">
        <v>172</v>
      </c>
      <c r="H143" s="198">
        <v>45</v>
      </c>
      <c r="I143" s="199"/>
      <c r="J143" s="200">
        <f>ROUND(I143*H143,2)</f>
        <v>0</v>
      </c>
      <c r="K143" s="196" t="s">
        <v>1014</v>
      </c>
      <c r="L143" s="55"/>
      <c r="M143" s="201" t="s">
        <v>20</v>
      </c>
      <c r="N143" s="202" t="s">
        <v>46</v>
      </c>
      <c r="O143" s="3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18" t="s">
        <v>165</v>
      </c>
      <c r="AT143" s="18" t="s">
        <v>160</v>
      </c>
      <c r="AU143" s="18" t="s">
        <v>84</v>
      </c>
      <c r="AY143" s="18" t="s">
        <v>158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18" t="s">
        <v>22</v>
      </c>
      <c r="BK143" s="205">
        <f>ROUND(I143*H143,2)</f>
        <v>0</v>
      </c>
      <c r="BL143" s="18" t="s">
        <v>165</v>
      </c>
      <c r="BM143" s="18" t="s">
        <v>248</v>
      </c>
    </row>
    <row r="144" spans="2:63" s="11" customFormat="1" ht="29.85" customHeight="1">
      <c r="B144" s="177"/>
      <c r="C144" s="178"/>
      <c r="D144" s="191" t="s">
        <v>74</v>
      </c>
      <c r="E144" s="192" t="s">
        <v>1170</v>
      </c>
      <c r="F144" s="192" t="s">
        <v>1171</v>
      </c>
      <c r="G144" s="178"/>
      <c r="H144" s="178"/>
      <c r="I144" s="181"/>
      <c r="J144" s="193">
        <f>BK144</f>
        <v>0</v>
      </c>
      <c r="K144" s="178"/>
      <c r="L144" s="183"/>
      <c r="M144" s="184"/>
      <c r="N144" s="185"/>
      <c r="O144" s="185"/>
      <c r="P144" s="186">
        <f>P145</f>
        <v>0</v>
      </c>
      <c r="Q144" s="185"/>
      <c r="R144" s="186">
        <f>R145</f>
        <v>0</v>
      </c>
      <c r="S144" s="185"/>
      <c r="T144" s="187">
        <f>T145</f>
        <v>0</v>
      </c>
      <c r="AR144" s="188" t="s">
        <v>22</v>
      </c>
      <c r="AT144" s="189" t="s">
        <v>74</v>
      </c>
      <c r="AU144" s="189" t="s">
        <v>22</v>
      </c>
      <c r="AY144" s="188" t="s">
        <v>158</v>
      </c>
      <c r="BK144" s="190">
        <f>BK145</f>
        <v>0</v>
      </c>
    </row>
    <row r="145" spans="2:65" s="1" customFormat="1" ht="22.5" customHeight="1">
      <c r="B145" s="35"/>
      <c r="C145" s="194" t="s">
        <v>259</v>
      </c>
      <c r="D145" s="194" t="s">
        <v>160</v>
      </c>
      <c r="E145" s="195" t="s">
        <v>1172</v>
      </c>
      <c r="F145" s="196" t="s">
        <v>1173</v>
      </c>
      <c r="G145" s="197" t="s">
        <v>172</v>
      </c>
      <c r="H145" s="198">
        <v>45</v>
      </c>
      <c r="I145" s="199"/>
      <c r="J145" s="200">
        <f>ROUND(I145*H145,2)</f>
        <v>0</v>
      </c>
      <c r="K145" s="196" t="s">
        <v>1014</v>
      </c>
      <c r="L145" s="55"/>
      <c r="M145" s="201" t="s">
        <v>20</v>
      </c>
      <c r="N145" s="228" t="s">
        <v>46</v>
      </c>
      <c r="O145" s="229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18" t="s">
        <v>165</v>
      </c>
      <c r="AT145" s="18" t="s">
        <v>160</v>
      </c>
      <c r="AU145" s="18" t="s">
        <v>84</v>
      </c>
      <c r="AY145" s="18" t="s">
        <v>158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8" t="s">
        <v>22</v>
      </c>
      <c r="BK145" s="205">
        <f>ROUND(I145*H145,2)</f>
        <v>0</v>
      </c>
      <c r="BL145" s="18" t="s">
        <v>165</v>
      </c>
      <c r="BM145" s="18" t="s">
        <v>253</v>
      </c>
    </row>
    <row r="146" spans="2:12" s="1" customFormat="1" ht="6.95" customHeight="1">
      <c r="B146" s="50"/>
      <c r="C146" s="51"/>
      <c r="D146" s="51"/>
      <c r="E146" s="51"/>
      <c r="F146" s="51"/>
      <c r="G146" s="51"/>
      <c r="H146" s="51"/>
      <c r="I146" s="138"/>
      <c r="J146" s="51"/>
      <c r="K146" s="51"/>
      <c r="L146" s="55"/>
    </row>
  </sheetData>
  <sheetProtection algorithmName="SHA-512" hashValue="DYzuRWLLFPQ5HB9UvlPDPzQgJZCcaZKt0YbH92hlqppwHyyu4ouIZYiKn3iVVrbmJf9+WbhJm4KaQRLedB/rMg==" saltValue="fz7znsYyl5y21FlgcVLVKw==" spinCount="100000" sheet="1" objects="1" scenarios="1" formatColumns="0" formatRows="0" sort="0" autoFilter="0"/>
  <autoFilter ref="C97:K97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125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s="1" customFormat="1" ht="13.5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2:11" s="1" customFormat="1" ht="36.95" customHeight="1">
      <c r="B9" s="35"/>
      <c r="C9" s="36"/>
      <c r="D9" s="36"/>
      <c r="E9" s="312" t="s">
        <v>1174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ROUNDUP(J80,2)</f>
        <v>0</v>
      </c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>
      <c r="B30" s="35"/>
      <c r="C30" s="36"/>
      <c r="D30" s="43" t="s">
        <v>45</v>
      </c>
      <c r="E30" s="43" t="s">
        <v>46</v>
      </c>
      <c r="F30" s="129">
        <f>ROUNDUP(SUM(BE80:BE91),2)</f>
        <v>0</v>
      </c>
      <c r="G30" s="36"/>
      <c r="H30" s="36"/>
      <c r="I30" s="130">
        <v>0.21</v>
      </c>
      <c r="J30" s="129">
        <f>ROUNDUP(ROUNDUP((SUM(BE80:BE91)),2)*I30,1)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47</v>
      </c>
      <c r="F31" s="129">
        <f>ROUNDUP(SUM(BF80:BF91),2)</f>
        <v>0</v>
      </c>
      <c r="G31" s="36"/>
      <c r="H31" s="36"/>
      <c r="I31" s="130">
        <v>0.15</v>
      </c>
      <c r="J31" s="129">
        <f>ROUNDUP(ROUNDUP((SUM(BF80:BF91)),2)*I31,1)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</v>
      </c>
      <c r="F32" s="129">
        <f>ROUNDUP(SUM(BG80:BG91),2)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49</v>
      </c>
      <c r="F33" s="129">
        <f>ROUNDUP(SUM(BH80:BH91),2)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</v>
      </c>
      <c r="F34" s="129">
        <f>ROUNDUP(SUM(BI80:BI91),2)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2" t="str">
        <f>E9</f>
        <v>VN - Vedlejší a ostatní náklady</v>
      </c>
      <c r="F47" s="280"/>
      <c r="G47" s="280"/>
      <c r="H47" s="280"/>
      <c r="I47" s="11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J80</f>
        <v>0</v>
      </c>
      <c r="K56" s="39"/>
      <c r="AU56" s="18" t="s">
        <v>136</v>
      </c>
    </row>
    <row r="57" spans="2:11" s="8" customFormat="1" ht="24.95" customHeight="1">
      <c r="B57" s="148"/>
      <c r="C57" s="149"/>
      <c r="D57" s="150" t="s">
        <v>1175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9" customFormat="1" ht="19.9" customHeight="1">
      <c r="B58" s="155"/>
      <c r="C58" s="156"/>
      <c r="D58" s="157" t="s">
        <v>1176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9" customFormat="1" ht="19.9" customHeight="1">
      <c r="B59" s="155"/>
      <c r="C59" s="156"/>
      <c r="D59" s="157" t="s">
        <v>1177</v>
      </c>
      <c r="E59" s="158"/>
      <c r="F59" s="158"/>
      <c r="G59" s="158"/>
      <c r="H59" s="158"/>
      <c r="I59" s="159"/>
      <c r="J59" s="160">
        <f>J87</f>
        <v>0</v>
      </c>
      <c r="K59" s="161"/>
    </row>
    <row r="60" spans="2:11" s="9" customFormat="1" ht="19.9" customHeight="1">
      <c r="B60" s="155"/>
      <c r="C60" s="156"/>
      <c r="D60" s="157" t="s">
        <v>1178</v>
      </c>
      <c r="E60" s="158"/>
      <c r="F60" s="158"/>
      <c r="G60" s="158"/>
      <c r="H60" s="158"/>
      <c r="I60" s="159"/>
      <c r="J60" s="160">
        <f>J89</f>
        <v>0</v>
      </c>
      <c r="K60" s="161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7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8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41"/>
      <c r="J66" s="54"/>
      <c r="K66" s="54"/>
      <c r="L66" s="55"/>
    </row>
    <row r="67" spans="2:12" s="1" customFormat="1" ht="36.95" customHeight="1">
      <c r="B67" s="35"/>
      <c r="C67" s="56" t="s">
        <v>142</v>
      </c>
      <c r="D67" s="57"/>
      <c r="E67" s="57"/>
      <c r="F67" s="57"/>
      <c r="G67" s="57"/>
      <c r="H67" s="57"/>
      <c r="I67" s="162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62"/>
      <c r="J68" s="57"/>
      <c r="K68" s="57"/>
      <c r="L68" s="55"/>
    </row>
    <row r="69" spans="2:12" s="1" customFormat="1" ht="14.45" customHeight="1">
      <c r="B69" s="35"/>
      <c r="C69" s="59" t="s">
        <v>16</v>
      </c>
      <c r="D69" s="57"/>
      <c r="E69" s="57"/>
      <c r="F69" s="57"/>
      <c r="G69" s="57"/>
      <c r="H69" s="57"/>
      <c r="I69" s="162"/>
      <c r="J69" s="57"/>
      <c r="K69" s="57"/>
      <c r="L69" s="55"/>
    </row>
    <row r="70" spans="2:12" s="1" customFormat="1" ht="22.5" customHeight="1">
      <c r="B70" s="35"/>
      <c r="C70" s="57"/>
      <c r="D70" s="57"/>
      <c r="E70" s="314" t="str">
        <f>E7</f>
        <v>Jezero Most-napojení na komunikace a IS - část III</v>
      </c>
      <c r="F70" s="291"/>
      <c r="G70" s="291"/>
      <c r="H70" s="291"/>
      <c r="I70" s="162"/>
      <c r="J70" s="57"/>
      <c r="K70" s="57"/>
      <c r="L70" s="55"/>
    </row>
    <row r="71" spans="2:12" s="1" customFormat="1" ht="14.45" customHeight="1">
      <c r="B71" s="35"/>
      <c r="C71" s="59" t="s">
        <v>128</v>
      </c>
      <c r="D71" s="57"/>
      <c r="E71" s="57"/>
      <c r="F71" s="57"/>
      <c r="G71" s="57"/>
      <c r="H71" s="57"/>
      <c r="I71" s="162"/>
      <c r="J71" s="57"/>
      <c r="K71" s="57"/>
      <c r="L71" s="55"/>
    </row>
    <row r="72" spans="2:12" s="1" customFormat="1" ht="23.25" customHeight="1">
      <c r="B72" s="35"/>
      <c r="C72" s="57"/>
      <c r="D72" s="57"/>
      <c r="E72" s="288" t="str">
        <f>E9</f>
        <v>VN - Vedlejší a ostatní náklady</v>
      </c>
      <c r="F72" s="291"/>
      <c r="G72" s="291"/>
      <c r="H72" s="291"/>
      <c r="I72" s="162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8" customHeight="1">
      <c r="B74" s="35"/>
      <c r="C74" s="59" t="s">
        <v>23</v>
      </c>
      <c r="D74" s="57"/>
      <c r="E74" s="57"/>
      <c r="F74" s="165" t="str">
        <f>F12</f>
        <v xml:space="preserve"> </v>
      </c>
      <c r="G74" s="57"/>
      <c r="H74" s="57"/>
      <c r="I74" s="166" t="s">
        <v>25</v>
      </c>
      <c r="J74" s="67" t="str">
        <f>IF(J12="","",J12)</f>
        <v>7. 12. 2016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13.5">
      <c r="B76" s="35"/>
      <c r="C76" s="59" t="s">
        <v>29</v>
      </c>
      <c r="D76" s="57"/>
      <c r="E76" s="57"/>
      <c r="F76" s="165" t="str">
        <f>E15</f>
        <v>ČR - Ministerstvo financí</v>
      </c>
      <c r="G76" s="57"/>
      <c r="H76" s="57"/>
      <c r="I76" s="166" t="s">
        <v>36</v>
      </c>
      <c r="J76" s="165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33</v>
      </c>
      <c r="D77" s="57"/>
      <c r="E77" s="57"/>
      <c r="F77" s="165" t="str">
        <f>IF(E18="","",E18)</f>
        <v/>
      </c>
      <c r="G77" s="57"/>
      <c r="H77" s="57"/>
      <c r="I77" s="162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20" s="10" customFormat="1" ht="29.25" customHeight="1">
      <c r="B79" s="167"/>
      <c r="C79" s="168" t="s">
        <v>143</v>
      </c>
      <c r="D79" s="169" t="s">
        <v>60</v>
      </c>
      <c r="E79" s="169" t="s">
        <v>56</v>
      </c>
      <c r="F79" s="169" t="s">
        <v>144</v>
      </c>
      <c r="G79" s="169" t="s">
        <v>145</v>
      </c>
      <c r="H79" s="169" t="s">
        <v>146</v>
      </c>
      <c r="I79" s="170" t="s">
        <v>147</v>
      </c>
      <c r="J79" s="169" t="s">
        <v>134</v>
      </c>
      <c r="K79" s="171" t="s">
        <v>148</v>
      </c>
      <c r="L79" s="172"/>
      <c r="M79" s="76" t="s">
        <v>149</v>
      </c>
      <c r="N79" s="77" t="s">
        <v>45</v>
      </c>
      <c r="O79" s="77" t="s">
        <v>150</v>
      </c>
      <c r="P79" s="77" t="s">
        <v>151</v>
      </c>
      <c r="Q79" s="77" t="s">
        <v>152</v>
      </c>
      <c r="R79" s="77" t="s">
        <v>153</v>
      </c>
      <c r="S79" s="77" t="s">
        <v>154</v>
      </c>
      <c r="T79" s="78" t="s">
        <v>155</v>
      </c>
    </row>
    <row r="80" spans="2:63" s="1" customFormat="1" ht="29.25" customHeight="1">
      <c r="B80" s="35"/>
      <c r="C80" s="82" t="s">
        <v>135</v>
      </c>
      <c r="D80" s="57"/>
      <c r="E80" s="57"/>
      <c r="F80" s="57"/>
      <c r="G80" s="57"/>
      <c r="H80" s="57"/>
      <c r="I80" s="162"/>
      <c r="J80" s="173">
        <f>BK80</f>
        <v>0</v>
      </c>
      <c r="K80" s="57"/>
      <c r="L80" s="55"/>
      <c r="M80" s="79"/>
      <c r="N80" s="80"/>
      <c r="O80" s="80"/>
      <c r="P80" s="174">
        <f>P81</f>
        <v>0</v>
      </c>
      <c r="Q80" s="80"/>
      <c r="R80" s="174">
        <f>R81</f>
        <v>0</v>
      </c>
      <c r="S80" s="80"/>
      <c r="T80" s="175">
        <f>T81</f>
        <v>0</v>
      </c>
      <c r="AT80" s="18" t="s">
        <v>74</v>
      </c>
      <c r="AU80" s="18" t="s">
        <v>136</v>
      </c>
      <c r="BK80" s="176">
        <f>BK81</f>
        <v>0</v>
      </c>
    </row>
    <row r="81" spans="2:63" s="11" customFormat="1" ht="37.35" customHeight="1">
      <c r="B81" s="177"/>
      <c r="C81" s="178"/>
      <c r="D81" s="179" t="s">
        <v>74</v>
      </c>
      <c r="E81" s="180" t="s">
        <v>1179</v>
      </c>
      <c r="F81" s="180" t="s">
        <v>1180</v>
      </c>
      <c r="G81" s="178"/>
      <c r="H81" s="178"/>
      <c r="I81" s="181"/>
      <c r="J81" s="182">
        <f>BK81</f>
        <v>0</v>
      </c>
      <c r="K81" s="178"/>
      <c r="L81" s="183"/>
      <c r="M81" s="184"/>
      <c r="N81" s="185"/>
      <c r="O81" s="185"/>
      <c r="P81" s="186">
        <f>P82+P87+P89</f>
        <v>0</v>
      </c>
      <c r="Q81" s="185"/>
      <c r="R81" s="186">
        <f>R82+R87+R89</f>
        <v>0</v>
      </c>
      <c r="S81" s="185"/>
      <c r="T81" s="187">
        <f>T82+T87+T89</f>
        <v>0</v>
      </c>
      <c r="AR81" s="188" t="s">
        <v>177</v>
      </c>
      <c r="AT81" s="189" t="s">
        <v>74</v>
      </c>
      <c r="AU81" s="189" t="s">
        <v>75</v>
      </c>
      <c r="AY81" s="188" t="s">
        <v>158</v>
      </c>
      <c r="BK81" s="190">
        <f>BK82+BK87+BK89</f>
        <v>0</v>
      </c>
    </row>
    <row r="82" spans="2:63" s="11" customFormat="1" ht="19.9" customHeight="1">
      <c r="B82" s="177"/>
      <c r="C82" s="178"/>
      <c r="D82" s="191" t="s">
        <v>74</v>
      </c>
      <c r="E82" s="192" t="s">
        <v>1181</v>
      </c>
      <c r="F82" s="192" t="s">
        <v>1182</v>
      </c>
      <c r="G82" s="178"/>
      <c r="H82" s="178"/>
      <c r="I82" s="181"/>
      <c r="J82" s="193">
        <f>BK82</f>
        <v>0</v>
      </c>
      <c r="K82" s="178"/>
      <c r="L82" s="183"/>
      <c r="M82" s="184"/>
      <c r="N82" s="185"/>
      <c r="O82" s="185"/>
      <c r="P82" s="186">
        <f>SUM(P83:P86)</f>
        <v>0</v>
      </c>
      <c r="Q82" s="185"/>
      <c r="R82" s="186">
        <f>SUM(R83:R86)</f>
        <v>0</v>
      </c>
      <c r="S82" s="185"/>
      <c r="T82" s="187">
        <f>SUM(T83:T86)</f>
        <v>0</v>
      </c>
      <c r="AR82" s="188" t="s">
        <v>177</v>
      </c>
      <c r="AT82" s="189" t="s">
        <v>74</v>
      </c>
      <c r="AU82" s="189" t="s">
        <v>22</v>
      </c>
      <c r="AY82" s="188" t="s">
        <v>158</v>
      </c>
      <c r="BK82" s="190">
        <f>SUM(BK83:BK86)</f>
        <v>0</v>
      </c>
    </row>
    <row r="83" spans="2:65" s="1" customFormat="1" ht="22.5" customHeight="1">
      <c r="B83" s="35"/>
      <c r="C83" s="194" t="s">
        <v>22</v>
      </c>
      <c r="D83" s="194" t="s">
        <v>160</v>
      </c>
      <c r="E83" s="195" t="s">
        <v>1183</v>
      </c>
      <c r="F83" s="196" t="s">
        <v>1184</v>
      </c>
      <c r="G83" s="197" t="s">
        <v>1185</v>
      </c>
      <c r="H83" s="198">
        <v>1</v>
      </c>
      <c r="I83" s="199"/>
      <c r="J83" s="200">
        <f>ROUND(I83*H83,2)</f>
        <v>0</v>
      </c>
      <c r="K83" s="196" t="s">
        <v>20</v>
      </c>
      <c r="L83" s="55"/>
      <c r="M83" s="201" t="s">
        <v>20</v>
      </c>
      <c r="N83" s="202" t="s">
        <v>46</v>
      </c>
      <c r="O83" s="36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AR83" s="18" t="s">
        <v>1186</v>
      </c>
      <c r="AT83" s="18" t="s">
        <v>160</v>
      </c>
      <c r="AU83" s="18" t="s">
        <v>84</v>
      </c>
      <c r="AY83" s="18" t="s">
        <v>158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18" t="s">
        <v>22</v>
      </c>
      <c r="BK83" s="205">
        <f>ROUND(I83*H83,2)</f>
        <v>0</v>
      </c>
      <c r="BL83" s="18" t="s">
        <v>1186</v>
      </c>
      <c r="BM83" s="18" t="s">
        <v>1187</v>
      </c>
    </row>
    <row r="84" spans="2:65" s="1" customFormat="1" ht="22.5" customHeight="1">
      <c r="B84" s="35"/>
      <c r="C84" s="194" t="s">
        <v>84</v>
      </c>
      <c r="D84" s="194" t="s">
        <v>160</v>
      </c>
      <c r="E84" s="195" t="s">
        <v>1188</v>
      </c>
      <c r="F84" s="196" t="s">
        <v>1189</v>
      </c>
      <c r="G84" s="197" t="s">
        <v>1185</v>
      </c>
      <c r="H84" s="198">
        <v>1</v>
      </c>
      <c r="I84" s="199"/>
      <c r="J84" s="200">
        <f>ROUND(I84*H84,2)</f>
        <v>0</v>
      </c>
      <c r="K84" s="196" t="s">
        <v>20</v>
      </c>
      <c r="L84" s="55"/>
      <c r="M84" s="201" t="s">
        <v>20</v>
      </c>
      <c r="N84" s="202" t="s">
        <v>46</v>
      </c>
      <c r="O84" s="3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18" t="s">
        <v>1186</v>
      </c>
      <c r="AT84" s="18" t="s">
        <v>160</v>
      </c>
      <c r="AU84" s="18" t="s">
        <v>84</v>
      </c>
      <c r="AY84" s="18" t="s">
        <v>158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8" t="s">
        <v>22</v>
      </c>
      <c r="BK84" s="205">
        <f>ROUND(I84*H84,2)</f>
        <v>0</v>
      </c>
      <c r="BL84" s="18" t="s">
        <v>1186</v>
      </c>
      <c r="BM84" s="18" t="s">
        <v>1190</v>
      </c>
    </row>
    <row r="85" spans="2:65" s="1" customFormat="1" ht="22.5" customHeight="1">
      <c r="B85" s="35"/>
      <c r="C85" s="194" t="s">
        <v>107</v>
      </c>
      <c r="D85" s="194" t="s">
        <v>160</v>
      </c>
      <c r="E85" s="195" t="s">
        <v>1191</v>
      </c>
      <c r="F85" s="196" t="s">
        <v>1192</v>
      </c>
      <c r="G85" s="197" t="s">
        <v>1185</v>
      </c>
      <c r="H85" s="198">
        <v>1</v>
      </c>
      <c r="I85" s="199"/>
      <c r="J85" s="200">
        <f>ROUND(I85*H85,2)</f>
        <v>0</v>
      </c>
      <c r="K85" s="196" t="s">
        <v>20</v>
      </c>
      <c r="L85" s="55"/>
      <c r="M85" s="201" t="s">
        <v>20</v>
      </c>
      <c r="N85" s="202" t="s">
        <v>46</v>
      </c>
      <c r="O85" s="36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AR85" s="18" t="s">
        <v>1186</v>
      </c>
      <c r="AT85" s="18" t="s">
        <v>160</v>
      </c>
      <c r="AU85" s="18" t="s">
        <v>84</v>
      </c>
      <c r="AY85" s="18" t="s">
        <v>158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8" t="s">
        <v>22</v>
      </c>
      <c r="BK85" s="205">
        <f>ROUND(I85*H85,2)</f>
        <v>0</v>
      </c>
      <c r="BL85" s="18" t="s">
        <v>1186</v>
      </c>
      <c r="BM85" s="18" t="s">
        <v>1193</v>
      </c>
    </row>
    <row r="86" spans="2:65" s="1" customFormat="1" ht="22.5" customHeight="1">
      <c r="B86" s="35"/>
      <c r="C86" s="194" t="s">
        <v>165</v>
      </c>
      <c r="D86" s="194" t="s">
        <v>160</v>
      </c>
      <c r="E86" s="195" t="s">
        <v>1194</v>
      </c>
      <c r="F86" s="196" t="s">
        <v>1195</v>
      </c>
      <c r="G86" s="197" t="s">
        <v>1185</v>
      </c>
      <c r="H86" s="198">
        <v>1</v>
      </c>
      <c r="I86" s="199"/>
      <c r="J86" s="200">
        <f>ROUND(I86*H86,2)</f>
        <v>0</v>
      </c>
      <c r="K86" s="196" t="s">
        <v>20</v>
      </c>
      <c r="L86" s="55"/>
      <c r="M86" s="201" t="s">
        <v>20</v>
      </c>
      <c r="N86" s="202" t="s">
        <v>46</v>
      </c>
      <c r="O86" s="3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18" t="s">
        <v>1186</v>
      </c>
      <c r="AT86" s="18" t="s">
        <v>160</v>
      </c>
      <c r="AU86" s="18" t="s">
        <v>84</v>
      </c>
      <c r="AY86" s="18" t="s">
        <v>158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8" t="s">
        <v>22</v>
      </c>
      <c r="BK86" s="205">
        <f>ROUND(I86*H86,2)</f>
        <v>0</v>
      </c>
      <c r="BL86" s="18" t="s">
        <v>1186</v>
      </c>
      <c r="BM86" s="18" t="s">
        <v>1196</v>
      </c>
    </row>
    <row r="87" spans="2:63" s="11" customFormat="1" ht="29.85" customHeight="1">
      <c r="B87" s="177"/>
      <c r="C87" s="178"/>
      <c r="D87" s="191" t="s">
        <v>74</v>
      </c>
      <c r="E87" s="192" t="s">
        <v>1197</v>
      </c>
      <c r="F87" s="192" t="s">
        <v>1198</v>
      </c>
      <c r="G87" s="178"/>
      <c r="H87" s="178"/>
      <c r="I87" s="181"/>
      <c r="J87" s="193">
        <f>BK87</f>
        <v>0</v>
      </c>
      <c r="K87" s="178"/>
      <c r="L87" s="183"/>
      <c r="M87" s="184"/>
      <c r="N87" s="185"/>
      <c r="O87" s="185"/>
      <c r="P87" s="186">
        <f>P88</f>
        <v>0</v>
      </c>
      <c r="Q87" s="185"/>
      <c r="R87" s="186">
        <f>R88</f>
        <v>0</v>
      </c>
      <c r="S87" s="185"/>
      <c r="T87" s="187">
        <f>T88</f>
        <v>0</v>
      </c>
      <c r="AR87" s="188" t="s">
        <v>177</v>
      </c>
      <c r="AT87" s="189" t="s">
        <v>74</v>
      </c>
      <c r="AU87" s="189" t="s">
        <v>22</v>
      </c>
      <c r="AY87" s="188" t="s">
        <v>158</v>
      </c>
      <c r="BK87" s="190">
        <f>BK88</f>
        <v>0</v>
      </c>
    </row>
    <row r="88" spans="2:65" s="1" customFormat="1" ht="22.5" customHeight="1">
      <c r="B88" s="35"/>
      <c r="C88" s="194" t="s">
        <v>177</v>
      </c>
      <c r="D88" s="194" t="s">
        <v>160</v>
      </c>
      <c r="E88" s="195" t="s">
        <v>1199</v>
      </c>
      <c r="F88" s="196" t="s">
        <v>1198</v>
      </c>
      <c r="G88" s="197" t="s">
        <v>1185</v>
      </c>
      <c r="H88" s="198">
        <v>1</v>
      </c>
      <c r="I88" s="199"/>
      <c r="J88" s="200">
        <f>ROUND(I88*H88,2)</f>
        <v>0</v>
      </c>
      <c r="K88" s="196" t="s">
        <v>20</v>
      </c>
      <c r="L88" s="55"/>
      <c r="M88" s="201" t="s">
        <v>20</v>
      </c>
      <c r="N88" s="202" t="s">
        <v>46</v>
      </c>
      <c r="O88" s="3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18" t="s">
        <v>1186</v>
      </c>
      <c r="AT88" s="18" t="s">
        <v>160</v>
      </c>
      <c r="AU88" s="18" t="s">
        <v>84</v>
      </c>
      <c r="AY88" s="18" t="s">
        <v>158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22</v>
      </c>
      <c r="BK88" s="205">
        <f>ROUND(I88*H88,2)</f>
        <v>0</v>
      </c>
      <c r="BL88" s="18" t="s">
        <v>1186</v>
      </c>
      <c r="BM88" s="18" t="s">
        <v>1200</v>
      </c>
    </row>
    <row r="89" spans="2:63" s="11" customFormat="1" ht="29.85" customHeight="1">
      <c r="B89" s="177"/>
      <c r="C89" s="178"/>
      <c r="D89" s="191" t="s">
        <v>74</v>
      </c>
      <c r="E89" s="192" t="s">
        <v>1201</v>
      </c>
      <c r="F89" s="192" t="s">
        <v>1202</v>
      </c>
      <c r="G89" s="178"/>
      <c r="H89" s="178"/>
      <c r="I89" s="181"/>
      <c r="J89" s="193">
        <f>BK89</f>
        <v>0</v>
      </c>
      <c r="K89" s="178"/>
      <c r="L89" s="183"/>
      <c r="M89" s="184"/>
      <c r="N89" s="185"/>
      <c r="O89" s="185"/>
      <c r="P89" s="186">
        <f>SUM(P90:P91)</f>
        <v>0</v>
      </c>
      <c r="Q89" s="185"/>
      <c r="R89" s="186">
        <f>SUM(R90:R91)</f>
        <v>0</v>
      </c>
      <c r="S89" s="185"/>
      <c r="T89" s="187">
        <f>SUM(T90:T91)</f>
        <v>0</v>
      </c>
      <c r="AR89" s="188" t="s">
        <v>177</v>
      </c>
      <c r="AT89" s="189" t="s">
        <v>74</v>
      </c>
      <c r="AU89" s="189" t="s">
        <v>22</v>
      </c>
      <c r="AY89" s="188" t="s">
        <v>158</v>
      </c>
      <c r="BK89" s="190">
        <f>SUM(BK90:BK91)</f>
        <v>0</v>
      </c>
    </row>
    <row r="90" spans="2:65" s="1" customFormat="1" ht="22.5" customHeight="1">
      <c r="B90" s="35"/>
      <c r="C90" s="194" t="s">
        <v>181</v>
      </c>
      <c r="D90" s="194" t="s">
        <v>160</v>
      </c>
      <c r="E90" s="195" t="s">
        <v>1203</v>
      </c>
      <c r="F90" s="196" t="s">
        <v>1204</v>
      </c>
      <c r="G90" s="197" t="s">
        <v>1185</v>
      </c>
      <c r="H90" s="198">
        <v>1</v>
      </c>
      <c r="I90" s="199"/>
      <c r="J90" s="200">
        <f>ROUND(I90*H90,2)</f>
        <v>0</v>
      </c>
      <c r="K90" s="196" t="s">
        <v>20</v>
      </c>
      <c r="L90" s="55"/>
      <c r="M90" s="201" t="s">
        <v>20</v>
      </c>
      <c r="N90" s="202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1186</v>
      </c>
      <c r="AT90" s="18" t="s">
        <v>160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1186</v>
      </c>
      <c r="BM90" s="18" t="s">
        <v>1205</v>
      </c>
    </row>
    <row r="91" spans="2:65" s="1" customFormat="1" ht="22.5" customHeight="1">
      <c r="B91" s="35"/>
      <c r="C91" s="194" t="s">
        <v>173</v>
      </c>
      <c r="D91" s="194" t="s">
        <v>160</v>
      </c>
      <c r="E91" s="195" t="s">
        <v>1206</v>
      </c>
      <c r="F91" s="196" t="s">
        <v>1207</v>
      </c>
      <c r="G91" s="197" t="s">
        <v>1185</v>
      </c>
      <c r="H91" s="198">
        <v>1</v>
      </c>
      <c r="I91" s="199"/>
      <c r="J91" s="200">
        <f>ROUND(I91*H91,2)</f>
        <v>0</v>
      </c>
      <c r="K91" s="196" t="s">
        <v>20</v>
      </c>
      <c r="L91" s="55"/>
      <c r="M91" s="201" t="s">
        <v>20</v>
      </c>
      <c r="N91" s="228" t="s">
        <v>46</v>
      </c>
      <c r="O91" s="229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18" t="s">
        <v>1186</v>
      </c>
      <c r="AT91" s="18" t="s">
        <v>160</v>
      </c>
      <c r="AU91" s="18" t="s">
        <v>84</v>
      </c>
      <c r="AY91" s="18" t="s">
        <v>158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8" t="s">
        <v>22</v>
      </c>
      <c r="BK91" s="205">
        <f>ROUND(I91*H91,2)</f>
        <v>0</v>
      </c>
      <c r="BL91" s="18" t="s">
        <v>1186</v>
      </c>
      <c r="BM91" s="18" t="s">
        <v>1208</v>
      </c>
    </row>
    <row r="92" spans="2:12" s="1" customFormat="1" ht="6.95" customHeight="1">
      <c r="B92" s="50"/>
      <c r="C92" s="51"/>
      <c r="D92" s="51"/>
      <c r="E92" s="51"/>
      <c r="F92" s="51"/>
      <c r="G92" s="51"/>
      <c r="H92" s="51"/>
      <c r="I92" s="138"/>
      <c r="J92" s="51"/>
      <c r="K92" s="51"/>
      <c r="L92" s="55"/>
    </row>
  </sheetData>
  <sheetProtection algorithmName="SHA-512" hashValue="+LhUM+2FT3hX+jr/+514O9C3PwstylIQ0/XISskZwTd7KZ90HCm78/57C5b5HbMU73nzSj7IUMOUTpJBiRPaoQ==" saltValue="fcQjzRMu97an5nt+WL+kRQ==" spinCount="100000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26" customWidth="1"/>
    <col min="2" max="2" width="1.66796875" style="326" customWidth="1"/>
    <col min="3" max="4" width="5" style="326" customWidth="1"/>
    <col min="5" max="5" width="11.66015625" style="326" customWidth="1"/>
    <col min="6" max="6" width="9.16015625" style="326" customWidth="1"/>
    <col min="7" max="7" width="5" style="326" customWidth="1"/>
    <col min="8" max="8" width="77.83203125" style="326" customWidth="1"/>
    <col min="9" max="10" width="20" style="326" customWidth="1"/>
    <col min="11" max="11" width="1.66796875" style="326" customWidth="1"/>
    <col min="12" max="256" width="9.33203125" style="326" customWidth="1"/>
    <col min="257" max="257" width="8.33203125" style="326" customWidth="1"/>
    <col min="258" max="258" width="1.66796875" style="326" customWidth="1"/>
    <col min="259" max="260" width="5" style="326" customWidth="1"/>
    <col min="261" max="261" width="11.66015625" style="326" customWidth="1"/>
    <col min="262" max="262" width="9.16015625" style="326" customWidth="1"/>
    <col min="263" max="263" width="5" style="326" customWidth="1"/>
    <col min="264" max="264" width="77.83203125" style="326" customWidth="1"/>
    <col min="265" max="266" width="20" style="326" customWidth="1"/>
    <col min="267" max="267" width="1.66796875" style="326" customWidth="1"/>
    <col min="268" max="512" width="9.33203125" style="326" customWidth="1"/>
    <col min="513" max="513" width="8.33203125" style="326" customWidth="1"/>
    <col min="514" max="514" width="1.66796875" style="326" customWidth="1"/>
    <col min="515" max="516" width="5" style="326" customWidth="1"/>
    <col min="517" max="517" width="11.66015625" style="326" customWidth="1"/>
    <col min="518" max="518" width="9.16015625" style="326" customWidth="1"/>
    <col min="519" max="519" width="5" style="326" customWidth="1"/>
    <col min="520" max="520" width="77.83203125" style="326" customWidth="1"/>
    <col min="521" max="522" width="20" style="326" customWidth="1"/>
    <col min="523" max="523" width="1.66796875" style="326" customWidth="1"/>
    <col min="524" max="768" width="9.33203125" style="326" customWidth="1"/>
    <col min="769" max="769" width="8.33203125" style="326" customWidth="1"/>
    <col min="770" max="770" width="1.66796875" style="326" customWidth="1"/>
    <col min="771" max="772" width="5" style="326" customWidth="1"/>
    <col min="773" max="773" width="11.66015625" style="326" customWidth="1"/>
    <col min="774" max="774" width="9.16015625" style="326" customWidth="1"/>
    <col min="775" max="775" width="5" style="326" customWidth="1"/>
    <col min="776" max="776" width="77.83203125" style="326" customWidth="1"/>
    <col min="777" max="778" width="20" style="326" customWidth="1"/>
    <col min="779" max="779" width="1.66796875" style="326" customWidth="1"/>
    <col min="780" max="1024" width="9.33203125" style="326" customWidth="1"/>
    <col min="1025" max="1025" width="8.33203125" style="326" customWidth="1"/>
    <col min="1026" max="1026" width="1.66796875" style="326" customWidth="1"/>
    <col min="1027" max="1028" width="5" style="326" customWidth="1"/>
    <col min="1029" max="1029" width="11.66015625" style="326" customWidth="1"/>
    <col min="1030" max="1030" width="9.16015625" style="326" customWidth="1"/>
    <col min="1031" max="1031" width="5" style="326" customWidth="1"/>
    <col min="1032" max="1032" width="77.83203125" style="326" customWidth="1"/>
    <col min="1033" max="1034" width="20" style="326" customWidth="1"/>
    <col min="1035" max="1035" width="1.66796875" style="326" customWidth="1"/>
    <col min="1036" max="1280" width="9.33203125" style="326" customWidth="1"/>
    <col min="1281" max="1281" width="8.33203125" style="326" customWidth="1"/>
    <col min="1282" max="1282" width="1.66796875" style="326" customWidth="1"/>
    <col min="1283" max="1284" width="5" style="326" customWidth="1"/>
    <col min="1285" max="1285" width="11.66015625" style="326" customWidth="1"/>
    <col min="1286" max="1286" width="9.16015625" style="326" customWidth="1"/>
    <col min="1287" max="1287" width="5" style="326" customWidth="1"/>
    <col min="1288" max="1288" width="77.83203125" style="326" customWidth="1"/>
    <col min="1289" max="1290" width="20" style="326" customWidth="1"/>
    <col min="1291" max="1291" width="1.66796875" style="326" customWidth="1"/>
    <col min="1292" max="1536" width="9.33203125" style="326" customWidth="1"/>
    <col min="1537" max="1537" width="8.33203125" style="326" customWidth="1"/>
    <col min="1538" max="1538" width="1.66796875" style="326" customWidth="1"/>
    <col min="1539" max="1540" width="5" style="326" customWidth="1"/>
    <col min="1541" max="1541" width="11.66015625" style="326" customWidth="1"/>
    <col min="1542" max="1542" width="9.16015625" style="326" customWidth="1"/>
    <col min="1543" max="1543" width="5" style="326" customWidth="1"/>
    <col min="1544" max="1544" width="77.83203125" style="326" customWidth="1"/>
    <col min="1545" max="1546" width="20" style="326" customWidth="1"/>
    <col min="1547" max="1547" width="1.66796875" style="326" customWidth="1"/>
    <col min="1548" max="1792" width="9.33203125" style="326" customWidth="1"/>
    <col min="1793" max="1793" width="8.33203125" style="326" customWidth="1"/>
    <col min="1794" max="1794" width="1.66796875" style="326" customWidth="1"/>
    <col min="1795" max="1796" width="5" style="326" customWidth="1"/>
    <col min="1797" max="1797" width="11.66015625" style="326" customWidth="1"/>
    <col min="1798" max="1798" width="9.16015625" style="326" customWidth="1"/>
    <col min="1799" max="1799" width="5" style="326" customWidth="1"/>
    <col min="1800" max="1800" width="77.83203125" style="326" customWidth="1"/>
    <col min="1801" max="1802" width="20" style="326" customWidth="1"/>
    <col min="1803" max="1803" width="1.66796875" style="326" customWidth="1"/>
    <col min="1804" max="2048" width="9.33203125" style="326" customWidth="1"/>
    <col min="2049" max="2049" width="8.33203125" style="326" customWidth="1"/>
    <col min="2050" max="2050" width="1.66796875" style="326" customWidth="1"/>
    <col min="2051" max="2052" width="5" style="326" customWidth="1"/>
    <col min="2053" max="2053" width="11.66015625" style="326" customWidth="1"/>
    <col min="2054" max="2054" width="9.16015625" style="326" customWidth="1"/>
    <col min="2055" max="2055" width="5" style="326" customWidth="1"/>
    <col min="2056" max="2056" width="77.83203125" style="326" customWidth="1"/>
    <col min="2057" max="2058" width="20" style="326" customWidth="1"/>
    <col min="2059" max="2059" width="1.66796875" style="326" customWidth="1"/>
    <col min="2060" max="2304" width="9.33203125" style="326" customWidth="1"/>
    <col min="2305" max="2305" width="8.33203125" style="326" customWidth="1"/>
    <col min="2306" max="2306" width="1.66796875" style="326" customWidth="1"/>
    <col min="2307" max="2308" width="5" style="326" customWidth="1"/>
    <col min="2309" max="2309" width="11.66015625" style="326" customWidth="1"/>
    <col min="2310" max="2310" width="9.16015625" style="326" customWidth="1"/>
    <col min="2311" max="2311" width="5" style="326" customWidth="1"/>
    <col min="2312" max="2312" width="77.83203125" style="326" customWidth="1"/>
    <col min="2313" max="2314" width="20" style="326" customWidth="1"/>
    <col min="2315" max="2315" width="1.66796875" style="326" customWidth="1"/>
    <col min="2316" max="2560" width="9.33203125" style="326" customWidth="1"/>
    <col min="2561" max="2561" width="8.33203125" style="326" customWidth="1"/>
    <col min="2562" max="2562" width="1.66796875" style="326" customWidth="1"/>
    <col min="2563" max="2564" width="5" style="326" customWidth="1"/>
    <col min="2565" max="2565" width="11.66015625" style="326" customWidth="1"/>
    <col min="2566" max="2566" width="9.16015625" style="326" customWidth="1"/>
    <col min="2567" max="2567" width="5" style="326" customWidth="1"/>
    <col min="2568" max="2568" width="77.83203125" style="326" customWidth="1"/>
    <col min="2569" max="2570" width="20" style="326" customWidth="1"/>
    <col min="2571" max="2571" width="1.66796875" style="326" customWidth="1"/>
    <col min="2572" max="2816" width="9.33203125" style="326" customWidth="1"/>
    <col min="2817" max="2817" width="8.33203125" style="326" customWidth="1"/>
    <col min="2818" max="2818" width="1.66796875" style="326" customWidth="1"/>
    <col min="2819" max="2820" width="5" style="326" customWidth="1"/>
    <col min="2821" max="2821" width="11.66015625" style="326" customWidth="1"/>
    <col min="2822" max="2822" width="9.16015625" style="326" customWidth="1"/>
    <col min="2823" max="2823" width="5" style="326" customWidth="1"/>
    <col min="2824" max="2824" width="77.83203125" style="326" customWidth="1"/>
    <col min="2825" max="2826" width="20" style="326" customWidth="1"/>
    <col min="2827" max="2827" width="1.66796875" style="326" customWidth="1"/>
    <col min="2828" max="3072" width="9.33203125" style="326" customWidth="1"/>
    <col min="3073" max="3073" width="8.33203125" style="326" customWidth="1"/>
    <col min="3074" max="3074" width="1.66796875" style="326" customWidth="1"/>
    <col min="3075" max="3076" width="5" style="326" customWidth="1"/>
    <col min="3077" max="3077" width="11.66015625" style="326" customWidth="1"/>
    <col min="3078" max="3078" width="9.16015625" style="326" customWidth="1"/>
    <col min="3079" max="3079" width="5" style="326" customWidth="1"/>
    <col min="3080" max="3080" width="77.83203125" style="326" customWidth="1"/>
    <col min="3081" max="3082" width="20" style="326" customWidth="1"/>
    <col min="3083" max="3083" width="1.66796875" style="326" customWidth="1"/>
    <col min="3084" max="3328" width="9.33203125" style="326" customWidth="1"/>
    <col min="3329" max="3329" width="8.33203125" style="326" customWidth="1"/>
    <col min="3330" max="3330" width="1.66796875" style="326" customWidth="1"/>
    <col min="3331" max="3332" width="5" style="326" customWidth="1"/>
    <col min="3333" max="3333" width="11.66015625" style="326" customWidth="1"/>
    <col min="3334" max="3334" width="9.16015625" style="326" customWidth="1"/>
    <col min="3335" max="3335" width="5" style="326" customWidth="1"/>
    <col min="3336" max="3336" width="77.83203125" style="326" customWidth="1"/>
    <col min="3337" max="3338" width="20" style="326" customWidth="1"/>
    <col min="3339" max="3339" width="1.66796875" style="326" customWidth="1"/>
    <col min="3340" max="3584" width="9.33203125" style="326" customWidth="1"/>
    <col min="3585" max="3585" width="8.33203125" style="326" customWidth="1"/>
    <col min="3586" max="3586" width="1.66796875" style="326" customWidth="1"/>
    <col min="3587" max="3588" width="5" style="326" customWidth="1"/>
    <col min="3589" max="3589" width="11.66015625" style="326" customWidth="1"/>
    <col min="3590" max="3590" width="9.16015625" style="326" customWidth="1"/>
    <col min="3591" max="3591" width="5" style="326" customWidth="1"/>
    <col min="3592" max="3592" width="77.83203125" style="326" customWidth="1"/>
    <col min="3593" max="3594" width="20" style="326" customWidth="1"/>
    <col min="3595" max="3595" width="1.66796875" style="326" customWidth="1"/>
    <col min="3596" max="3840" width="9.33203125" style="326" customWidth="1"/>
    <col min="3841" max="3841" width="8.33203125" style="326" customWidth="1"/>
    <col min="3842" max="3842" width="1.66796875" style="326" customWidth="1"/>
    <col min="3843" max="3844" width="5" style="326" customWidth="1"/>
    <col min="3845" max="3845" width="11.66015625" style="326" customWidth="1"/>
    <col min="3846" max="3846" width="9.16015625" style="326" customWidth="1"/>
    <col min="3847" max="3847" width="5" style="326" customWidth="1"/>
    <col min="3848" max="3848" width="77.83203125" style="326" customWidth="1"/>
    <col min="3849" max="3850" width="20" style="326" customWidth="1"/>
    <col min="3851" max="3851" width="1.66796875" style="326" customWidth="1"/>
    <col min="3852" max="4096" width="9.33203125" style="326" customWidth="1"/>
    <col min="4097" max="4097" width="8.33203125" style="326" customWidth="1"/>
    <col min="4098" max="4098" width="1.66796875" style="326" customWidth="1"/>
    <col min="4099" max="4100" width="5" style="326" customWidth="1"/>
    <col min="4101" max="4101" width="11.66015625" style="326" customWidth="1"/>
    <col min="4102" max="4102" width="9.16015625" style="326" customWidth="1"/>
    <col min="4103" max="4103" width="5" style="326" customWidth="1"/>
    <col min="4104" max="4104" width="77.83203125" style="326" customWidth="1"/>
    <col min="4105" max="4106" width="20" style="326" customWidth="1"/>
    <col min="4107" max="4107" width="1.66796875" style="326" customWidth="1"/>
    <col min="4108" max="4352" width="9.33203125" style="326" customWidth="1"/>
    <col min="4353" max="4353" width="8.33203125" style="326" customWidth="1"/>
    <col min="4354" max="4354" width="1.66796875" style="326" customWidth="1"/>
    <col min="4355" max="4356" width="5" style="326" customWidth="1"/>
    <col min="4357" max="4357" width="11.66015625" style="326" customWidth="1"/>
    <col min="4358" max="4358" width="9.16015625" style="326" customWidth="1"/>
    <col min="4359" max="4359" width="5" style="326" customWidth="1"/>
    <col min="4360" max="4360" width="77.83203125" style="326" customWidth="1"/>
    <col min="4361" max="4362" width="20" style="326" customWidth="1"/>
    <col min="4363" max="4363" width="1.66796875" style="326" customWidth="1"/>
    <col min="4364" max="4608" width="9.33203125" style="326" customWidth="1"/>
    <col min="4609" max="4609" width="8.33203125" style="326" customWidth="1"/>
    <col min="4610" max="4610" width="1.66796875" style="326" customWidth="1"/>
    <col min="4611" max="4612" width="5" style="326" customWidth="1"/>
    <col min="4613" max="4613" width="11.66015625" style="326" customWidth="1"/>
    <col min="4614" max="4614" width="9.16015625" style="326" customWidth="1"/>
    <col min="4615" max="4615" width="5" style="326" customWidth="1"/>
    <col min="4616" max="4616" width="77.83203125" style="326" customWidth="1"/>
    <col min="4617" max="4618" width="20" style="326" customWidth="1"/>
    <col min="4619" max="4619" width="1.66796875" style="326" customWidth="1"/>
    <col min="4620" max="4864" width="9.33203125" style="326" customWidth="1"/>
    <col min="4865" max="4865" width="8.33203125" style="326" customWidth="1"/>
    <col min="4866" max="4866" width="1.66796875" style="326" customWidth="1"/>
    <col min="4867" max="4868" width="5" style="326" customWidth="1"/>
    <col min="4869" max="4869" width="11.66015625" style="326" customWidth="1"/>
    <col min="4870" max="4870" width="9.16015625" style="326" customWidth="1"/>
    <col min="4871" max="4871" width="5" style="326" customWidth="1"/>
    <col min="4872" max="4872" width="77.83203125" style="326" customWidth="1"/>
    <col min="4873" max="4874" width="20" style="326" customWidth="1"/>
    <col min="4875" max="4875" width="1.66796875" style="326" customWidth="1"/>
    <col min="4876" max="5120" width="9.33203125" style="326" customWidth="1"/>
    <col min="5121" max="5121" width="8.33203125" style="326" customWidth="1"/>
    <col min="5122" max="5122" width="1.66796875" style="326" customWidth="1"/>
    <col min="5123" max="5124" width="5" style="326" customWidth="1"/>
    <col min="5125" max="5125" width="11.66015625" style="326" customWidth="1"/>
    <col min="5126" max="5126" width="9.16015625" style="326" customWidth="1"/>
    <col min="5127" max="5127" width="5" style="326" customWidth="1"/>
    <col min="5128" max="5128" width="77.83203125" style="326" customWidth="1"/>
    <col min="5129" max="5130" width="20" style="326" customWidth="1"/>
    <col min="5131" max="5131" width="1.66796875" style="326" customWidth="1"/>
    <col min="5132" max="5376" width="9.33203125" style="326" customWidth="1"/>
    <col min="5377" max="5377" width="8.33203125" style="326" customWidth="1"/>
    <col min="5378" max="5378" width="1.66796875" style="326" customWidth="1"/>
    <col min="5379" max="5380" width="5" style="326" customWidth="1"/>
    <col min="5381" max="5381" width="11.66015625" style="326" customWidth="1"/>
    <col min="5382" max="5382" width="9.16015625" style="326" customWidth="1"/>
    <col min="5383" max="5383" width="5" style="326" customWidth="1"/>
    <col min="5384" max="5384" width="77.83203125" style="326" customWidth="1"/>
    <col min="5385" max="5386" width="20" style="326" customWidth="1"/>
    <col min="5387" max="5387" width="1.66796875" style="326" customWidth="1"/>
    <col min="5388" max="5632" width="9.33203125" style="326" customWidth="1"/>
    <col min="5633" max="5633" width="8.33203125" style="326" customWidth="1"/>
    <col min="5634" max="5634" width="1.66796875" style="326" customWidth="1"/>
    <col min="5635" max="5636" width="5" style="326" customWidth="1"/>
    <col min="5637" max="5637" width="11.66015625" style="326" customWidth="1"/>
    <col min="5638" max="5638" width="9.16015625" style="326" customWidth="1"/>
    <col min="5639" max="5639" width="5" style="326" customWidth="1"/>
    <col min="5640" max="5640" width="77.83203125" style="326" customWidth="1"/>
    <col min="5641" max="5642" width="20" style="326" customWidth="1"/>
    <col min="5643" max="5643" width="1.66796875" style="326" customWidth="1"/>
    <col min="5644" max="5888" width="9.33203125" style="326" customWidth="1"/>
    <col min="5889" max="5889" width="8.33203125" style="326" customWidth="1"/>
    <col min="5890" max="5890" width="1.66796875" style="326" customWidth="1"/>
    <col min="5891" max="5892" width="5" style="326" customWidth="1"/>
    <col min="5893" max="5893" width="11.66015625" style="326" customWidth="1"/>
    <col min="5894" max="5894" width="9.16015625" style="326" customWidth="1"/>
    <col min="5895" max="5895" width="5" style="326" customWidth="1"/>
    <col min="5896" max="5896" width="77.83203125" style="326" customWidth="1"/>
    <col min="5897" max="5898" width="20" style="326" customWidth="1"/>
    <col min="5899" max="5899" width="1.66796875" style="326" customWidth="1"/>
    <col min="5900" max="6144" width="9.33203125" style="326" customWidth="1"/>
    <col min="6145" max="6145" width="8.33203125" style="326" customWidth="1"/>
    <col min="6146" max="6146" width="1.66796875" style="326" customWidth="1"/>
    <col min="6147" max="6148" width="5" style="326" customWidth="1"/>
    <col min="6149" max="6149" width="11.66015625" style="326" customWidth="1"/>
    <col min="6150" max="6150" width="9.16015625" style="326" customWidth="1"/>
    <col min="6151" max="6151" width="5" style="326" customWidth="1"/>
    <col min="6152" max="6152" width="77.83203125" style="326" customWidth="1"/>
    <col min="6153" max="6154" width="20" style="326" customWidth="1"/>
    <col min="6155" max="6155" width="1.66796875" style="326" customWidth="1"/>
    <col min="6156" max="6400" width="9.33203125" style="326" customWidth="1"/>
    <col min="6401" max="6401" width="8.33203125" style="326" customWidth="1"/>
    <col min="6402" max="6402" width="1.66796875" style="326" customWidth="1"/>
    <col min="6403" max="6404" width="5" style="326" customWidth="1"/>
    <col min="6405" max="6405" width="11.66015625" style="326" customWidth="1"/>
    <col min="6406" max="6406" width="9.16015625" style="326" customWidth="1"/>
    <col min="6407" max="6407" width="5" style="326" customWidth="1"/>
    <col min="6408" max="6408" width="77.83203125" style="326" customWidth="1"/>
    <col min="6409" max="6410" width="20" style="326" customWidth="1"/>
    <col min="6411" max="6411" width="1.66796875" style="326" customWidth="1"/>
    <col min="6412" max="6656" width="9.33203125" style="326" customWidth="1"/>
    <col min="6657" max="6657" width="8.33203125" style="326" customWidth="1"/>
    <col min="6658" max="6658" width="1.66796875" style="326" customWidth="1"/>
    <col min="6659" max="6660" width="5" style="326" customWidth="1"/>
    <col min="6661" max="6661" width="11.66015625" style="326" customWidth="1"/>
    <col min="6662" max="6662" width="9.16015625" style="326" customWidth="1"/>
    <col min="6663" max="6663" width="5" style="326" customWidth="1"/>
    <col min="6664" max="6664" width="77.83203125" style="326" customWidth="1"/>
    <col min="6665" max="6666" width="20" style="326" customWidth="1"/>
    <col min="6667" max="6667" width="1.66796875" style="326" customWidth="1"/>
    <col min="6668" max="6912" width="9.33203125" style="326" customWidth="1"/>
    <col min="6913" max="6913" width="8.33203125" style="326" customWidth="1"/>
    <col min="6914" max="6914" width="1.66796875" style="326" customWidth="1"/>
    <col min="6915" max="6916" width="5" style="326" customWidth="1"/>
    <col min="6917" max="6917" width="11.66015625" style="326" customWidth="1"/>
    <col min="6918" max="6918" width="9.16015625" style="326" customWidth="1"/>
    <col min="6919" max="6919" width="5" style="326" customWidth="1"/>
    <col min="6920" max="6920" width="77.83203125" style="326" customWidth="1"/>
    <col min="6921" max="6922" width="20" style="326" customWidth="1"/>
    <col min="6923" max="6923" width="1.66796875" style="326" customWidth="1"/>
    <col min="6924" max="7168" width="9.33203125" style="326" customWidth="1"/>
    <col min="7169" max="7169" width="8.33203125" style="326" customWidth="1"/>
    <col min="7170" max="7170" width="1.66796875" style="326" customWidth="1"/>
    <col min="7171" max="7172" width="5" style="326" customWidth="1"/>
    <col min="7173" max="7173" width="11.66015625" style="326" customWidth="1"/>
    <col min="7174" max="7174" width="9.16015625" style="326" customWidth="1"/>
    <col min="7175" max="7175" width="5" style="326" customWidth="1"/>
    <col min="7176" max="7176" width="77.83203125" style="326" customWidth="1"/>
    <col min="7177" max="7178" width="20" style="326" customWidth="1"/>
    <col min="7179" max="7179" width="1.66796875" style="326" customWidth="1"/>
    <col min="7180" max="7424" width="9.33203125" style="326" customWidth="1"/>
    <col min="7425" max="7425" width="8.33203125" style="326" customWidth="1"/>
    <col min="7426" max="7426" width="1.66796875" style="326" customWidth="1"/>
    <col min="7427" max="7428" width="5" style="326" customWidth="1"/>
    <col min="7429" max="7429" width="11.66015625" style="326" customWidth="1"/>
    <col min="7430" max="7430" width="9.16015625" style="326" customWidth="1"/>
    <col min="7431" max="7431" width="5" style="326" customWidth="1"/>
    <col min="7432" max="7432" width="77.83203125" style="326" customWidth="1"/>
    <col min="7433" max="7434" width="20" style="326" customWidth="1"/>
    <col min="7435" max="7435" width="1.66796875" style="326" customWidth="1"/>
    <col min="7436" max="7680" width="9.33203125" style="326" customWidth="1"/>
    <col min="7681" max="7681" width="8.33203125" style="326" customWidth="1"/>
    <col min="7682" max="7682" width="1.66796875" style="326" customWidth="1"/>
    <col min="7683" max="7684" width="5" style="326" customWidth="1"/>
    <col min="7685" max="7685" width="11.66015625" style="326" customWidth="1"/>
    <col min="7686" max="7686" width="9.16015625" style="326" customWidth="1"/>
    <col min="7687" max="7687" width="5" style="326" customWidth="1"/>
    <col min="7688" max="7688" width="77.83203125" style="326" customWidth="1"/>
    <col min="7689" max="7690" width="20" style="326" customWidth="1"/>
    <col min="7691" max="7691" width="1.66796875" style="326" customWidth="1"/>
    <col min="7692" max="7936" width="9.33203125" style="326" customWidth="1"/>
    <col min="7937" max="7937" width="8.33203125" style="326" customWidth="1"/>
    <col min="7938" max="7938" width="1.66796875" style="326" customWidth="1"/>
    <col min="7939" max="7940" width="5" style="326" customWidth="1"/>
    <col min="7941" max="7941" width="11.66015625" style="326" customWidth="1"/>
    <col min="7942" max="7942" width="9.16015625" style="326" customWidth="1"/>
    <col min="7943" max="7943" width="5" style="326" customWidth="1"/>
    <col min="7944" max="7944" width="77.83203125" style="326" customWidth="1"/>
    <col min="7945" max="7946" width="20" style="326" customWidth="1"/>
    <col min="7947" max="7947" width="1.66796875" style="326" customWidth="1"/>
    <col min="7948" max="8192" width="9.33203125" style="326" customWidth="1"/>
    <col min="8193" max="8193" width="8.33203125" style="326" customWidth="1"/>
    <col min="8194" max="8194" width="1.66796875" style="326" customWidth="1"/>
    <col min="8195" max="8196" width="5" style="326" customWidth="1"/>
    <col min="8197" max="8197" width="11.66015625" style="326" customWidth="1"/>
    <col min="8198" max="8198" width="9.16015625" style="326" customWidth="1"/>
    <col min="8199" max="8199" width="5" style="326" customWidth="1"/>
    <col min="8200" max="8200" width="77.83203125" style="326" customWidth="1"/>
    <col min="8201" max="8202" width="20" style="326" customWidth="1"/>
    <col min="8203" max="8203" width="1.66796875" style="326" customWidth="1"/>
    <col min="8204" max="8448" width="9.33203125" style="326" customWidth="1"/>
    <col min="8449" max="8449" width="8.33203125" style="326" customWidth="1"/>
    <col min="8450" max="8450" width="1.66796875" style="326" customWidth="1"/>
    <col min="8451" max="8452" width="5" style="326" customWidth="1"/>
    <col min="8453" max="8453" width="11.66015625" style="326" customWidth="1"/>
    <col min="8454" max="8454" width="9.16015625" style="326" customWidth="1"/>
    <col min="8455" max="8455" width="5" style="326" customWidth="1"/>
    <col min="8456" max="8456" width="77.83203125" style="326" customWidth="1"/>
    <col min="8457" max="8458" width="20" style="326" customWidth="1"/>
    <col min="8459" max="8459" width="1.66796875" style="326" customWidth="1"/>
    <col min="8460" max="8704" width="9.33203125" style="326" customWidth="1"/>
    <col min="8705" max="8705" width="8.33203125" style="326" customWidth="1"/>
    <col min="8706" max="8706" width="1.66796875" style="326" customWidth="1"/>
    <col min="8707" max="8708" width="5" style="326" customWidth="1"/>
    <col min="8709" max="8709" width="11.66015625" style="326" customWidth="1"/>
    <col min="8710" max="8710" width="9.16015625" style="326" customWidth="1"/>
    <col min="8711" max="8711" width="5" style="326" customWidth="1"/>
    <col min="8712" max="8712" width="77.83203125" style="326" customWidth="1"/>
    <col min="8713" max="8714" width="20" style="326" customWidth="1"/>
    <col min="8715" max="8715" width="1.66796875" style="326" customWidth="1"/>
    <col min="8716" max="8960" width="9.33203125" style="326" customWidth="1"/>
    <col min="8961" max="8961" width="8.33203125" style="326" customWidth="1"/>
    <col min="8962" max="8962" width="1.66796875" style="326" customWidth="1"/>
    <col min="8963" max="8964" width="5" style="326" customWidth="1"/>
    <col min="8965" max="8965" width="11.66015625" style="326" customWidth="1"/>
    <col min="8966" max="8966" width="9.16015625" style="326" customWidth="1"/>
    <col min="8967" max="8967" width="5" style="326" customWidth="1"/>
    <col min="8968" max="8968" width="77.83203125" style="326" customWidth="1"/>
    <col min="8969" max="8970" width="20" style="326" customWidth="1"/>
    <col min="8971" max="8971" width="1.66796875" style="326" customWidth="1"/>
    <col min="8972" max="9216" width="9.33203125" style="326" customWidth="1"/>
    <col min="9217" max="9217" width="8.33203125" style="326" customWidth="1"/>
    <col min="9218" max="9218" width="1.66796875" style="326" customWidth="1"/>
    <col min="9219" max="9220" width="5" style="326" customWidth="1"/>
    <col min="9221" max="9221" width="11.66015625" style="326" customWidth="1"/>
    <col min="9222" max="9222" width="9.16015625" style="326" customWidth="1"/>
    <col min="9223" max="9223" width="5" style="326" customWidth="1"/>
    <col min="9224" max="9224" width="77.83203125" style="326" customWidth="1"/>
    <col min="9225" max="9226" width="20" style="326" customWidth="1"/>
    <col min="9227" max="9227" width="1.66796875" style="326" customWidth="1"/>
    <col min="9228" max="9472" width="9.33203125" style="326" customWidth="1"/>
    <col min="9473" max="9473" width="8.33203125" style="326" customWidth="1"/>
    <col min="9474" max="9474" width="1.66796875" style="326" customWidth="1"/>
    <col min="9475" max="9476" width="5" style="326" customWidth="1"/>
    <col min="9477" max="9477" width="11.66015625" style="326" customWidth="1"/>
    <col min="9478" max="9478" width="9.16015625" style="326" customWidth="1"/>
    <col min="9479" max="9479" width="5" style="326" customWidth="1"/>
    <col min="9480" max="9480" width="77.83203125" style="326" customWidth="1"/>
    <col min="9481" max="9482" width="20" style="326" customWidth="1"/>
    <col min="9483" max="9483" width="1.66796875" style="326" customWidth="1"/>
    <col min="9484" max="9728" width="9.33203125" style="326" customWidth="1"/>
    <col min="9729" max="9729" width="8.33203125" style="326" customWidth="1"/>
    <col min="9730" max="9730" width="1.66796875" style="326" customWidth="1"/>
    <col min="9731" max="9732" width="5" style="326" customWidth="1"/>
    <col min="9733" max="9733" width="11.66015625" style="326" customWidth="1"/>
    <col min="9734" max="9734" width="9.16015625" style="326" customWidth="1"/>
    <col min="9735" max="9735" width="5" style="326" customWidth="1"/>
    <col min="9736" max="9736" width="77.83203125" style="326" customWidth="1"/>
    <col min="9737" max="9738" width="20" style="326" customWidth="1"/>
    <col min="9739" max="9739" width="1.66796875" style="326" customWidth="1"/>
    <col min="9740" max="9984" width="9.33203125" style="326" customWidth="1"/>
    <col min="9985" max="9985" width="8.33203125" style="326" customWidth="1"/>
    <col min="9986" max="9986" width="1.66796875" style="326" customWidth="1"/>
    <col min="9987" max="9988" width="5" style="326" customWidth="1"/>
    <col min="9989" max="9989" width="11.66015625" style="326" customWidth="1"/>
    <col min="9990" max="9990" width="9.16015625" style="326" customWidth="1"/>
    <col min="9991" max="9991" width="5" style="326" customWidth="1"/>
    <col min="9992" max="9992" width="77.83203125" style="326" customWidth="1"/>
    <col min="9993" max="9994" width="20" style="326" customWidth="1"/>
    <col min="9995" max="9995" width="1.66796875" style="326" customWidth="1"/>
    <col min="9996" max="10240" width="9.33203125" style="326" customWidth="1"/>
    <col min="10241" max="10241" width="8.33203125" style="326" customWidth="1"/>
    <col min="10242" max="10242" width="1.66796875" style="326" customWidth="1"/>
    <col min="10243" max="10244" width="5" style="326" customWidth="1"/>
    <col min="10245" max="10245" width="11.66015625" style="326" customWidth="1"/>
    <col min="10246" max="10246" width="9.16015625" style="326" customWidth="1"/>
    <col min="10247" max="10247" width="5" style="326" customWidth="1"/>
    <col min="10248" max="10248" width="77.83203125" style="326" customWidth="1"/>
    <col min="10249" max="10250" width="20" style="326" customWidth="1"/>
    <col min="10251" max="10251" width="1.66796875" style="326" customWidth="1"/>
    <col min="10252" max="10496" width="9.33203125" style="326" customWidth="1"/>
    <col min="10497" max="10497" width="8.33203125" style="326" customWidth="1"/>
    <col min="10498" max="10498" width="1.66796875" style="326" customWidth="1"/>
    <col min="10499" max="10500" width="5" style="326" customWidth="1"/>
    <col min="10501" max="10501" width="11.66015625" style="326" customWidth="1"/>
    <col min="10502" max="10502" width="9.16015625" style="326" customWidth="1"/>
    <col min="10503" max="10503" width="5" style="326" customWidth="1"/>
    <col min="10504" max="10504" width="77.83203125" style="326" customWidth="1"/>
    <col min="10505" max="10506" width="20" style="326" customWidth="1"/>
    <col min="10507" max="10507" width="1.66796875" style="326" customWidth="1"/>
    <col min="10508" max="10752" width="9.33203125" style="326" customWidth="1"/>
    <col min="10753" max="10753" width="8.33203125" style="326" customWidth="1"/>
    <col min="10754" max="10754" width="1.66796875" style="326" customWidth="1"/>
    <col min="10755" max="10756" width="5" style="326" customWidth="1"/>
    <col min="10757" max="10757" width="11.66015625" style="326" customWidth="1"/>
    <col min="10758" max="10758" width="9.16015625" style="326" customWidth="1"/>
    <col min="10759" max="10759" width="5" style="326" customWidth="1"/>
    <col min="10760" max="10760" width="77.83203125" style="326" customWidth="1"/>
    <col min="10761" max="10762" width="20" style="326" customWidth="1"/>
    <col min="10763" max="10763" width="1.66796875" style="326" customWidth="1"/>
    <col min="10764" max="11008" width="9.33203125" style="326" customWidth="1"/>
    <col min="11009" max="11009" width="8.33203125" style="326" customWidth="1"/>
    <col min="11010" max="11010" width="1.66796875" style="326" customWidth="1"/>
    <col min="11011" max="11012" width="5" style="326" customWidth="1"/>
    <col min="11013" max="11013" width="11.66015625" style="326" customWidth="1"/>
    <col min="11014" max="11014" width="9.16015625" style="326" customWidth="1"/>
    <col min="11015" max="11015" width="5" style="326" customWidth="1"/>
    <col min="11016" max="11016" width="77.83203125" style="326" customWidth="1"/>
    <col min="11017" max="11018" width="20" style="326" customWidth="1"/>
    <col min="11019" max="11019" width="1.66796875" style="326" customWidth="1"/>
    <col min="11020" max="11264" width="9.33203125" style="326" customWidth="1"/>
    <col min="11265" max="11265" width="8.33203125" style="326" customWidth="1"/>
    <col min="11266" max="11266" width="1.66796875" style="326" customWidth="1"/>
    <col min="11267" max="11268" width="5" style="326" customWidth="1"/>
    <col min="11269" max="11269" width="11.66015625" style="326" customWidth="1"/>
    <col min="11270" max="11270" width="9.16015625" style="326" customWidth="1"/>
    <col min="11271" max="11271" width="5" style="326" customWidth="1"/>
    <col min="11272" max="11272" width="77.83203125" style="326" customWidth="1"/>
    <col min="11273" max="11274" width="20" style="326" customWidth="1"/>
    <col min="11275" max="11275" width="1.66796875" style="326" customWidth="1"/>
    <col min="11276" max="11520" width="9.33203125" style="326" customWidth="1"/>
    <col min="11521" max="11521" width="8.33203125" style="326" customWidth="1"/>
    <col min="11522" max="11522" width="1.66796875" style="326" customWidth="1"/>
    <col min="11523" max="11524" width="5" style="326" customWidth="1"/>
    <col min="11525" max="11525" width="11.66015625" style="326" customWidth="1"/>
    <col min="11526" max="11526" width="9.16015625" style="326" customWidth="1"/>
    <col min="11527" max="11527" width="5" style="326" customWidth="1"/>
    <col min="11528" max="11528" width="77.83203125" style="326" customWidth="1"/>
    <col min="11529" max="11530" width="20" style="326" customWidth="1"/>
    <col min="11531" max="11531" width="1.66796875" style="326" customWidth="1"/>
    <col min="11532" max="11776" width="9.33203125" style="326" customWidth="1"/>
    <col min="11777" max="11777" width="8.33203125" style="326" customWidth="1"/>
    <col min="11778" max="11778" width="1.66796875" style="326" customWidth="1"/>
    <col min="11779" max="11780" width="5" style="326" customWidth="1"/>
    <col min="11781" max="11781" width="11.66015625" style="326" customWidth="1"/>
    <col min="11782" max="11782" width="9.16015625" style="326" customWidth="1"/>
    <col min="11783" max="11783" width="5" style="326" customWidth="1"/>
    <col min="11784" max="11784" width="77.83203125" style="326" customWidth="1"/>
    <col min="11785" max="11786" width="20" style="326" customWidth="1"/>
    <col min="11787" max="11787" width="1.66796875" style="326" customWidth="1"/>
    <col min="11788" max="12032" width="9.33203125" style="326" customWidth="1"/>
    <col min="12033" max="12033" width="8.33203125" style="326" customWidth="1"/>
    <col min="12034" max="12034" width="1.66796875" style="326" customWidth="1"/>
    <col min="12035" max="12036" width="5" style="326" customWidth="1"/>
    <col min="12037" max="12037" width="11.66015625" style="326" customWidth="1"/>
    <col min="12038" max="12038" width="9.16015625" style="326" customWidth="1"/>
    <col min="12039" max="12039" width="5" style="326" customWidth="1"/>
    <col min="12040" max="12040" width="77.83203125" style="326" customWidth="1"/>
    <col min="12041" max="12042" width="20" style="326" customWidth="1"/>
    <col min="12043" max="12043" width="1.66796875" style="326" customWidth="1"/>
    <col min="12044" max="12288" width="9.33203125" style="326" customWidth="1"/>
    <col min="12289" max="12289" width="8.33203125" style="326" customWidth="1"/>
    <col min="12290" max="12290" width="1.66796875" style="326" customWidth="1"/>
    <col min="12291" max="12292" width="5" style="326" customWidth="1"/>
    <col min="12293" max="12293" width="11.66015625" style="326" customWidth="1"/>
    <col min="12294" max="12294" width="9.16015625" style="326" customWidth="1"/>
    <col min="12295" max="12295" width="5" style="326" customWidth="1"/>
    <col min="12296" max="12296" width="77.83203125" style="326" customWidth="1"/>
    <col min="12297" max="12298" width="20" style="326" customWidth="1"/>
    <col min="12299" max="12299" width="1.66796875" style="326" customWidth="1"/>
    <col min="12300" max="12544" width="9.33203125" style="326" customWidth="1"/>
    <col min="12545" max="12545" width="8.33203125" style="326" customWidth="1"/>
    <col min="12546" max="12546" width="1.66796875" style="326" customWidth="1"/>
    <col min="12547" max="12548" width="5" style="326" customWidth="1"/>
    <col min="12549" max="12549" width="11.66015625" style="326" customWidth="1"/>
    <col min="12550" max="12550" width="9.16015625" style="326" customWidth="1"/>
    <col min="12551" max="12551" width="5" style="326" customWidth="1"/>
    <col min="12552" max="12552" width="77.83203125" style="326" customWidth="1"/>
    <col min="12553" max="12554" width="20" style="326" customWidth="1"/>
    <col min="12555" max="12555" width="1.66796875" style="326" customWidth="1"/>
    <col min="12556" max="12800" width="9.33203125" style="326" customWidth="1"/>
    <col min="12801" max="12801" width="8.33203125" style="326" customWidth="1"/>
    <col min="12802" max="12802" width="1.66796875" style="326" customWidth="1"/>
    <col min="12803" max="12804" width="5" style="326" customWidth="1"/>
    <col min="12805" max="12805" width="11.66015625" style="326" customWidth="1"/>
    <col min="12806" max="12806" width="9.16015625" style="326" customWidth="1"/>
    <col min="12807" max="12807" width="5" style="326" customWidth="1"/>
    <col min="12808" max="12808" width="77.83203125" style="326" customWidth="1"/>
    <col min="12809" max="12810" width="20" style="326" customWidth="1"/>
    <col min="12811" max="12811" width="1.66796875" style="326" customWidth="1"/>
    <col min="12812" max="13056" width="9.33203125" style="326" customWidth="1"/>
    <col min="13057" max="13057" width="8.33203125" style="326" customWidth="1"/>
    <col min="13058" max="13058" width="1.66796875" style="326" customWidth="1"/>
    <col min="13059" max="13060" width="5" style="326" customWidth="1"/>
    <col min="13061" max="13061" width="11.66015625" style="326" customWidth="1"/>
    <col min="13062" max="13062" width="9.16015625" style="326" customWidth="1"/>
    <col min="13063" max="13063" width="5" style="326" customWidth="1"/>
    <col min="13064" max="13064" width="77.83203125" style="326" customWidth="1"/>
    <col min="13065" max="13066" width="20" style="326" customWidth="1"/>
    <col min="13067" max="13067" width="1.66796875" style="326" customWidth="1"/>
    <col min="13068" max="13312" width="9.33203125" style="326" customWidth="1"/>
    <col min="13313" max="13313" width="8.33203125" style="326" customWidth="1"/>
    <col min="13314" max="13314" width="1.66796875" style="326" customWidth="1"/>
    <col min="13315" max="13316" width="5" style="326" customWidth="1"/>
    <col min="13317" max="13317" width="11.66015625" style="326" customWidth="1"/>
    <col min="13318" max="13318" width="9.16015625" style="326" customWidth="1"/>
    <col min="13319" max="13319" width="5" style="326" customWidth="1"/>
    <col min="13320" max="13320" width="77.83203125" style="326" customWidth="1"/>
    <col min="13321" max="13322" width="20" style="326" customWidth="1"/>
    <col min="13323" max="13323" width="1.66796875" style="326" customWidth="1"/>
    <col min="13324" max="13568" width="9.33203125" style="326" customWidth="1"/>
    <col min="13569" max="13569" width="8.33203125" style="326" customWidth="1"/>
    <col min="13570" max="13570" width="1.66796875" style="326" customWidth="1"/>
    <col min="13571" max="13572" width="5" style="326" customWidth="1"/>
    <col min="13573" max="13573" width="11.66015625" style="326" customWidth="1"/>
    <col min="13574" max="13574" width="9.16015625" style="326" customWidth="1"/>
    <col min="13575" max="13575" width="5" style="326" customWidth="1"/>
    <col min="13576" max="13576" width="77.83203125" style="326" customWidth="1"/>
    <col min="13577" max="13578" width="20" style="326" customWidth="1"/>
    <col min="13579" max="13579" width="1.66796875" style="326" customWidth="1"/>
    <col min="13580" max="13824" width="9.33203125" style="326" customWidth="1"/>
    <col min="13825" max="13825" width="8.33203125" style="326" customWidth="1"/>
    <col min="13826" max="13826" width="1.66796875" style="326" customWidth="1"/>
    <col min="13827" max="13828" width="5" style="326" customWidth="1"/>
    <col min="13829" max="13829" width="11.66015625" style="326" customWidth="1"/>
    <col min="13830" max="13830" width="9.16015625" style="326" customWidth="1"/>
    <col min="13831" max="13831" width="5" style="326" customWidth="1"/>
    <col min="13832" max="13832" width="77.83203125" style="326" customWidth="1"/>
    <col min="13833" max="13834" width="20" style="326" customWidth="1"/>
    <col min="13835" max="13835" width="1.66796875" style="326" customWidth="1"/>
    <col min="13836" max="14080" width="9.33203125" style="326" customWidth="1"/>
    <col min="14081" max="14081" width="8.33203125" style="326" customWidth="1"/>
    <col min="14082" max="14082" width="1.66796875" style="326" customWidth="1"/>
    <col min="14083" max="14084" width="5" style="326" customWidth="1"/>
    <col min="14085" max="14085" width="11.66015625" style="326" customWidth="1"/>
    <col min="14086" max="14086" width="9.16015625" style="326" customWidth="1"/>
    <col min="14087" max="14087" width="5" style="326" customWidth="1"/>
    <col min="14088" max="14088" width="77.83203125" style="326" customWidth="1"/>
    <col min="14089" max="14090" width="20" style="326" customWidth="1"/>
    <col min="14091" max="14091" width="1.66796875" style="326" customWidth="1"/>
    <col min="14092" max="14336" width="9.33203125" style="326" customWidth="1"/>
    <col min="14337" max="14337" width="8.33203125" style="326" customWidth="1"/>
    <col min="14338" max="14338" width="1.66796875" style="326" customWidth="1"/>
    <col min="14339" max="14340" width="5" style="326" customWidth="1"/>
    <col min="14341" max="14341" width="11.66015625" style="326" customWidth="1"/>
    <col min="14342" max="14342" width="9.16015625" style="326" customWidth="1"/>
    <col min="14343" max="14343" width="5" style="326" customWidth="1"/>
    <col min="14344" max="14344" width="77.83203125" style="326" customWidth="1"/>
    <col min="14345" max="14346" width="20" style="326" customWidth="1"/>
    <col min="14347" max="14347" width="1.66796875" style="326" customWidth="1"/>
    <col min="14348" max="14592" width="9.33203125" style="326" customWidth="1"/>
    <col min="14593" max="14593" width="8.33203125" style="326" customWidth="1"/>
    <col min="14594" max="14594" width="1.66796875" style="326" customWidth="1"/>
    <col min="14595" max="14596" width="5" style="326" customWidth="1"/>
    <col min="14597" max="14597" width="11.66015625" style="326" customWidth="1"/>
    <col min="14598" max="14598" width="9.16015625" style="326" customWidth="1"/>
    <col min="14599" max="14599" width="5" style="326" customWidth="1"/>
    <col min="14600" max="14600" width="77.83203125" style="326" customWidth="1"/>
    <col min="14601" max="14602" width="20" style="326" customWidth="1"/>
    <col min="14603" max="14603" width="1.66796875" style="326" customWidth="1"/>
    <col min="14604" max="14848" width="9.33203125" style="326" customWidth="1"/>
    <col min="14849" max="14849" width="8.33203125" style="326" customWidth="1"/>
    <col min="14850" max="14850" width="1.66796875" style="326" customWidth="1"/>
    <col min="14851" max="14852" width="5" style="326" customWidth="1"/>
    <col min="14853" max="14853" width="11.66015625" style="326" customWidth="1"/>
    <col min="14854" max="14854" width="9.16015625" style="326" customWidth="1"/>
    <col min="14855" max="14855" width="5" style="326" customWidth="1"/>
    <col min="14856" max="14856" width="77.83203125" style="326" customWidth="1"/>
    <col min="14857" max="14858" width="20" style="326" customWidth="1"/>
    <col min="14859" max="14859" width="1.66796875" style="326" customWidth="1"/>
    <col min="14860" max="15104" width="9.33203125" style="326" customWidth="1"/>
    <col min="15105" max="15105" width="8.33203125" style="326" customWidth="1"/>
    <col min="15106" max="15106" width="1.66796875" style="326" customWidth="1"/>
    <col min="15107" max="15108" width="5" style="326" customWidth="1"/>
    <col min="15109" max="15109" width="11.66015625" style="326" customWidth="1"/>
    <col min="15110" max="15110" width="9.16015625" style="326" customWidth="1"/>
    <col min="15111" max="15111" width="5" style="326" customWidth="1"/>
    <col min="15112" max="15112" width="77.83203125" style="326" customWidth="1"/>
    <col min="15113" max="15114" width="20" style="326" customWidth="1"/>
    <col min="15115" max="15115" width="1.66796875" style="326" customWidth="1"/>
    <col min="15116" max="15360" width="9.33203125" style="326" customWidth="1"/>
    <col min="15361" max="15361" width="8.33203125" style="326" customWidth="1"/>
    <col min="15362" max="15362" width="1.66796875" style="326" customWidth="1"/>
    <col min="15363" max="15364" width="5" style="326" customWidth="1"/>
    <col min="15365" max="15365" width="11.66015625" style="326" customWidth="1"/>
    <col min="15366" max="15366" width="9.16015625" style="326" customWidth="1"/>
    <col min="15367" max="15367" width="5" style="326" customWidth="1"/>
    <col min="15368" max="15368" width="77.83203125" style="326" customWidth="1"/>
    <col min="15369" max="15370" width="20" style="326" customWidth="1"/>
    <col min="15371" max="15371" width="1.66796875" style="326" customWidth="1"/>
    <col min="15372" max="15616" width="9.33203125" style="326" customWidth="1"/>
    <col min="15617" max="15617" width="8.33203125" style="326" customWidth="1"/>
    <col min="15618" max="15618" width="1.66796875" style="326" customWidth="1"/>
    <col min="15619" max="15620" width="5" style="326" customWidth="1"/>
    <col min="15621" max="15621" width="11.66015625" style="326" customWidth="1"/>
    <col min="15622" max="15622" width="9.16015625" style="326" customWidth="1"/>
    <col min="15623" max="15623" width="5" style="326" customWidth="1"/>
    <col min="15624" max="15624" width="77.83203125" style="326" customWidth="1"/>
    <col min="15625" max="15626" width="20" style="326" customWidth="1"/>
    <col min="15627" max="15627" width="1.66796875" style="326" customWidth="1"/>
    <col min="15628" max="15872" width="9.33203125" style="326" customWidth="1"/>
    <col min="15873" max="15873" width="8.33203125" style="326" customWidth="1"/>
    <col min="15874" max="15874" width="1.66796875" style="326" customWidth="1"/>
    <col min="15875" max="15876" width="5" style="326" customWidth="1"/>
    <col min="15877" max="15877" width="11.66015625" style="326" customWidth="1"/>
    <col min="15878" max="15878" width="9.16015625" style="326" customWidth="1"/>
    <col min="15879" max="15879" width="5" style="326" customWidth="1"/>
    <col min="15880" max="15880" width="77.83203125" style="326" customWidth="1"/>
    <col min="15881" max="15882" width="20" style="326" customWidth="1"/>
    <col min="15883" max="15883" width="1.66796875" style="326" customWidth="1"/>
    <col min="15884" max="16128" width="9.33203125" style="326" customWidth="1"/>
    <col min="16129" max="16129" width="8.33203125" style="326" customWidth="1"/>
    <col min="16130" max="16130" width="1.66796875" style="326" customWidth="1"/>
    <col min="16131" max="16132" width="5" style="326" customWidth="1"/>
    <col min="16133" max="16133" width="11.66015625" style="326" customWidth="1"/>
    <col min="16134" max="16134" width="9.16015625" style="326" customWidth="1"/>
    <col min="16135" max="16135" width="5" style="326" customWidth="1"/>
    <col min="16136" max="16136" width="77.83203125" style="326" customWidth="1"/>
    <col min="16137" max="16138" width="20" style="326" customWidth="1"/>
    <col min="16139" max="16139" width="1.66796875" style="326" customWidth="1"/>
    <col min="16140" max="16384" width="9.33203125" style="326" customWidth="1"/>
  </cols>
  <sheetData>
    <row r="1" ht="37.5" customHeight="1"/>
    <row r="2" spans="2:11" ht="7.5" customHeight="1">
      <c r="B2" s="327"/>
      <c r="C2" s="328"/>
      <c r="D2" s="328"/>
      <c r="E2" s="328"/>
      <c r="F2" s="328"/>
      <c r="G2" s="328"/>
      <c r="H2" s="328"/>
      <c r="I2" s="328"/>
      <c r="J2" s="328"/>
      <c r="K2" s="329"/>
    </row>
    <row r="3" spans="2:11" s="333" customFormat="1" ht="45" customHeight="1">
      <c r="B3" s="330"/>
      <c r="C3" s="331" t="s">
        <v>1216</v>
      </c>
      <c r="D3" s="331"/>
      <c r="E3" s="331"/>
      <c r="F3" s="331"/>
      <c r="G3" s="331"/>
      <c r="H3" s="331"/>
      <c r="I3" s="331"/>
      <c r="J3" s="331"/>
      <c r="K3" s="332"/>
    </row>
    <row r="4" spans="2:11" ht="25.5" customHeight="1">
      <c r="B4" s="334"/>
      <c r="C4" s="335" t="s">
        <v>1217</v>
      </c>
      <c r="D4" s="335"/>
      <c r="E4" s="335"/>
      <c r="F4" s="335"/>
      <c r="G4" s="335"/>
      <c r="H4" s="335"/>
      <c r="I4" s="335"/>
      <c r="J4" s="335"/>
      <c r="K4" s="336"/>
    </row>
    <row r="5" spans="2:11" ht="5.25" customHeight="1">
      <c r="B5" s="334"/>
      <c r="C5" s="337"/>
      <c r="D5" s="337"/>
      <c r="E5" s="337"/>
      <c r="F5" s="337"/>
      <c r="G5" s="337"/>
      <c r="H5" s="337"/>
      <c r="I5" s="337"/>
      <c r="J5" s="337"/>
      <c r="K5" s="336"/>
    </row>
    <row r="6" spans="2:11" ht="15" customHeight="1">
      <c r="B6" s="334"/>
      <c r="C6" s="338" t="s">
        <v>1218</v>
      </c>
      <c r="D6" s="338"/>
      <c r="E6" s="338"/>
      <c r="F6" s="338"/>
      <c r="G6" s="338"/>
      <c r="H6" s="338"/>
      <c r="I6" s="338"/>
      <c r="J6" s="338"/>
      <c r="K6" s="336"/>
    </row>
    <row r="7" spans="2:11" ht="15" customHeight="1">
      <c r="B7" s="339"/>
      <c r="C7" s="338" t="s">
        <v>1219</v>
      </c>
      <c r="D7" s="338"/>
      <c r="E7" s="338"/>
      <c r="F7" s="338"/>
      <c r="G7" s="338"/>
      <c r="H7" s="338"/>
      <c r="I7" s="338"/>
      <c r="J7" s="338"/>
      <c r="K7" s="336"/>
    </row>
    <row r="8" spans="2:11" ht="12.75" customHeight="1">
      <c r="B8" s="339"/>
      <c r="C8" s="340"/>
      <c r="D8" s="340"/>
      <c r="E8" s="340"/>
      <c r="F8" s="340"/>
      <c r="G8" s="340"/>
      <c r="H8" s="340"/>
      <c r="I8" s="340"/>
      <c r="J8" s="340"/>
      <c r="K8" s="336"/>
    </row>
    <row r="9" spans="2:11" ht="15" customHeight="1">
      <c r="B9" s="339"/>
      <c r="C9" s="338" t="s">
        <v>1220</v>
      </c>
      <c r="D9" s="338"/>
      <c r="E9" s="338"/>
      <c r="F9" s="338"/>
      <c r="G9" s="338"/>
      <c r="H9" s="338"/>
      <c r="I9" s="338"/>
      <c r="J9" s="338"/>
      <c r="K9" s="336"/>
    </row>
    <row r="10" spans="2:11" ht="15" customHeight="1">
      <c r="B10" s="339"/>
      <c r="C10" s="340"/>
      <c r="D10" s="338" t="s">
        <v>1221</v>
      </c>
      <c r="E10" s="338"/>
      <c r="F10" s="338"/>
      <c r="G10" s="338"/>
      <c r="H10" s="338"/>
      <c r="I10" s="338"/>
      <c r="J10" s="338"/>
      <c r="K10" s="336"/>
    </row>
    <row r="11" spans="2:11" ht="15" customHeight="1">
      <c r="B11" s="339"/>
      <c r="C11" s="341"/>
      <c r="D11" s="338" t="s">
        <v>1222</v>
      </c>
      <c r="E11" s="338"/>
      <c r="F11" s="338"/>
      <c r="G11" s="338"/>
      <c r="H11" s="338"/>
      <c r="I11" s="338"/>
      <c r="J11" s="338"/>
      <c r="K11" s="336"/>
    </row>
    <row r="12" spans="2:11" ht="12.75" customHeight="1">
      <c r="B12" s="339"/>
      <c r="C12" s="341"/>
      <c r="D12" s="341"/>
      <c r="E12" s="341"/>
      <c r="F12" s="341"/>
      <c r="G12" s="341"/>
      <c r="H12" s="341"/>
      <c r="I12" s="341"/>
      <c r="J12" s="341"/>
      <c r="K12" s="336"/>
    </row>
    <row r="13" spans="2:11" ht="15" customHeight="1">
      <c r="B13" s="339"/>
      <c r="C13" s="341"/>
      <c r="D13" s="338" t="s">
        <v>1223</v>
      </c>
      <c r="E13" s="338"/>
      <c r="F13" s="338"/>
      <c r="G13" s="338"/>
      <c r="H13" s="338"/>
      <c r="I13" s="338"/>
      <c r="J13" s="338"/>
      <c r="K13" s="336"/>
    </row>
    <row r="14" spans="2:11" ht="15" customHeight="1">
      <c r="B14" s="339"/>
      <c r="C14" s="341"/>
      <c r="D14" s="338" t="s">
        <v>1224</v>
      </c>
      <c r="E14" s="338"/>
      <c r="F14" s="338"/>
      <c r="G14" s="338"/>
      <c r="H14" s="338"/>
      <c r="I14" s="338"/>
      <c r="J14" s="338"/>
      <c r="K14" s="336"/>
    </row>
    <row r="15" spans="2:11" ht="15" customHeight="1">
      <c r="B15" s="339"/>
      <c r="C15" s="341"/>
      <c r="D15" s="338" t="s">
        <v>1225</v>
      </c>
      <c r="E15" s="338"/>
      <c r="F15" s="338"/>
      <c r="G15" s="338"/>
      <c r="H15" s="338"/>
      <c r="I15" s="338"/>
      <c r="J15" s="338"/>
      <c r="K15" s="336"/>
    </row>
    <row r="16" spans="2:11" ht="15" customHeight="1">
      <c r="B16" s="339"/>
      <c r="C16" s="341"/>
      <c r="D16" s="341"/>
      <c r="E16" s="342" t="s">
        <v>81</v>
      </c>
      <c r="F16" s="338" t="s">
        <v>1226</v>
      </c>
      <c r="G16" s="338"/>
      <c r="H16" s="338"/>
      <c r="I16" s="338"/>
      <c r="J16" s="338"/>
      <c r="K16" s="336"/>
    </row>
    <row r="17" spans="2:11" ht="15" customHeight="1">
      <c r="B17" s="339"/>
      <c r="C17" s="341"/>
      <c r="D17" s="341"/>
      <c r="E17" s="342" t="s">
        <v>1227</v>
      </c>
      <c r="F17" s="338" t="s">
        <v>1228</v>
      </c>
      <c r="G17" s="338"/>
      <c r="H17" s="338"/>
      <c r="I17" s="338"/>
      <c r="J17" s="338"/>
      <c r="K17" s="336"/>
    </row>
    <row r="18" spans="2:11" ht="15" customHeight="1">
      <c r="B18" s="339"/>
      <c r="C18" s="341"/>
      <c r="D18" s="341"/>
      <c r="E18" s="342" t="s">
        <v>1229</v>
      </c>
      <c r="F18" s="338" t="s">
        <v>1230</v>
      </c>
      <c r="G18" s="338"/>
      <c r="H18" s="338"/>
      <c r="I18" s="338"/>
      <c r="J18" s="338"/>
      <c r="K18" s="336"/>
    </row>
    <row r="19" spans="2:11" ht="15" customHeight="1">
      <c r="B19" s="339"/>
      <c r="C19" s="341"/>
      <c r="D19" s="341"/>
      <c r="E19" s="342" t="s">
        <v>124</v>
      </c>
      <c r="F19" s="338" t="s">
        <v>123</v>
      </c>
      <c r="G19" s="338"/>
      <c r="H19" s="338"/>
      <c r="I19" s="338"/>
      <c r="J19" s="338"/>
      <c r="K19" s="336"/>
    </row>
    <row r="20" spans="2:11" ht="15" customHeight="1">
      <c r="B20" s="339"/>
      <c r="C20" s="341"/>
      <c r="D20" s="341"/>
      <c r="E20" s="342" t="s">
        <v>1231</v>
      </c>
      <c r="F20" s="338" t="s">
        <v>1232</v>
      </c>
      <c r="G20" s="338"/>
      <c r="H20" s="338"/>
      <c r="I20" s="338"/>
      <c r="J20" s="338"/>
      <c r="K20" s="336"/>
    </row>
    <row r="21" spans="2:11" ht="15" customHeight="1">
      <c r="B21" s="339"/>
      <c r="C21" s="341"/>
      <c r="D21" s="341"/>
      <c r="E21" s="342" t="s">
        <v>86</v>
      </c>
      <c r="F21" s="338" t="s">
        <v>1233</v>
      </c>
      <c r="G21" s="338"/>
      <c r="H21" s="338"/>
      <c r="I21" s="338"/>
      <c r="J21" s="338"/>
      <c r="K21" s="336"/>
    </row>
    <row r="22" spans="2:11" ht="12.75" customHeight="1">
      <c r="B22" s="339"/>
      <c r="C22" s="341"/>
      <c r="D22" s="341"/>
      <c r="E22" s="341"/>
      <c r="F22" s="341"/>
      <c r="G22" s="341"/>
      <c r="H22" s="341"/>
      <c r="I22" s="341"/>
      <c r="J22" s="341"/>
      <c r="K22" s="336"/>
    </row>
    <row r="23" spans="2:11" ht="15" customHeight="1">
      <c r="B23" s="339"/>
      <c r="C23" s="338" t="s">
        <v>1234</v>
      </c>
      <c r="D23" s="338"/>
      <c r="E23" s="338"/>
      <c r="F23" s="338"/>
      <c r="G23" s="338"/>
      <c r="H23" s="338"/>
      <c r="I23" s="338"/>
      <c r="J23" s="338"/>
      <c r="K23" s="336"/>
    </row>
    <row r="24" spans="2:11" ht="15" customHeight="1">
      <c r="B24" s="339"/>
      <c r="C24" s="338" t="s">
        <v>1235</v>
      </c>
      <c r="D24" s="338"/>
      <c r="E24" s="338"/>
      <c r="F24" s="338"/>
      <c r="G24" s="338"/>
      <c r="H24" s="338"/>
      <c r="I24" s="338"/>
      <c r="J24" s="338"/>
      <c r="K24" s="336"/>
    </row>
    <row r="25" spans="2:11" ht="15" customHeight="1">
      <c r="B25" s="339"/>
      <c r="C25" s="340"/>
      <c r="D25" s="338" t="s">
        <v>1236</v>
      </c>
      <c r="E25" s="338"/>
      <c r="F25" s="338"/>
      <c r="G25" s="338"/>
      <c r="H25" s="338"/>
      <c r="I25" s="338"/>
      <c r="J25" s="338"/>
      <c r="K25" s="336"/>
    </row>
    <row r="26" spans="2:11" ht="15" customHeight="1">
      <c r="B26" s="339"/>
      <c r="C26" s="341"/>
      <c r="D26" s="338" t="s">
        <v>1237</v>
      </c>
      <c r="E26" s="338"/>
      <c r="F26" s="338"/>
      <c r="G26" s="338"/>
      <c r="H26" s="338"/>
      <c r="I26" s="338"/>
      <c r="J26" s="338"/>
      <c r="K26" s="336"/>
    </row>
    <row r="27" spans="2:11" ht="12.75" customHeight="1">
      <c r="B27" s="339"/>
      <c r="C27" s="341"/>
      <c r="D27" s="341"/>
      <c r="E27" s="341"/>
      <c r="F27" s="341"/>
      <c r="G27" s="341"/>
      <c r="H27" s="341"/>
      <c r="I27" s="341"/>
      <c r="J27" s="341"/>
      <c r="K27" s="336"/>
    </row>
    <row r="28" spans="2:11" ht="15" customHeight="1">
      <c r="B28" s="339"/>
      <c r="C28" s="341"/>
      <c r="D28" s="338" t="s">
        <v>1238</v>
      </c>
      <c r="E28" s="338"/>
      <c r="F28" s="338"/>
      <c r="G28" s="338"/>
      <c r="H28" s="338"/>
      <c r="I28" s="338"/>
      <c r="J28" s="338"/>
      <c r="K28" s="336"/>
    </row>
    <row r="29" spans="2:11" ht="15" customHeight="1">
      <c r="B29" s="339"/>
      <c r="C29" s="341"/>
      <c r="D29" s="338" t="s">
        <v>1239</v>
      </c>
      <c r="E29" s="338"/>
      <c r="F29" s="338"/>
      <c r="G29" s="338"/>
      <c r="H29" s="338"/>
      <c r="I29" s="338"/>
      <c r="J29" s="338"/>
      <c r="K29" s="336"/>
    </row>
    <row r="30" spans="2:11" ht="12.75" customHeight="1">
      <c r="B30" s="339"/>
      <c r="C30" s="341"/>
      <c r="D30" s="341"/>
      <c r="E30" s="341"/>
      <c r="F30" s="341"/>
      <c r="G30" s="341"/>
      <c r="H30" s="341"/>
      <c r="I30" s="341"/>
      <c r="J30" s="341"/>
      <c r="K30" s="336"/>
    </row>
    <row r="31" spans="2:11" ht="15" customHeight="1">
      <c r="B31" s="339"/>
      <c r="C31" s="341"/>
      <c r="D31" s="338" t="s">
        <v>1240</v>
      </c>
      <c r="E31" s="338"/>
      <c r="F31" s="338"/>
      <c r="G31" s="338"/>
      <c r="H31" s="338"/>
      <c r="I31" s="338"/>
      <c r="J31" s="338"/>
      <c r="K31" s="336"/>
    </row>
    <row r="32" spans="2:11" ht="15" customHeight="1">
      <c r="B32" s="339"/>
      <c r="C32" s="341"/>
      <c r="D32" s="338" t="s">
        <v>1241</v>
      </c>
      <c r="E32" s="338"/>
      <c r="F32" s="338"/>
      <c r="G32" s="338"/>
      <c r="H32" s="338"/>
      <c r="I32" s="338"/>
      <c r="J32" s="338"/>
      <c r="K32" s="336"/>
    </row>
    <row r="33" spans="2:11" ht="15" customHeight="1">
      <c r="B33" s="339"/>
      <c r="C33" s="341"/>
      <c r="D33" s="338" t="s">
        <v>1242</v>
      </c>
      <c r="E33" s="338"/>
      <c r="F33" s="338"/>
      <c r="G33" s="338"/>
      <c r="H33" s="338"/>
      <c r="I33" s="338"/>
      <c r="J33" s="338"/>
      <c r="K33" s="336"/>
    </row>
    <row r="34" spans="2:11" ht="15" customHeight="1">
      <c r="B34" s="339"/>
      <c r="C34" s="341"/>
      <c r="D34" s="340"/>
      <c r="E34" s="343" t="s">
        <v>143</v>
      </c>
      <c r="F34" s="340"/>
      <c r="G34" s="338" t="s">
        <v>1243</v>
      </c>
      <c r="H34" s="338"/>
      <c r="I34" s="338"/>
      <c r="J34" s="338"/>
      <c r="K34" s="336"/>
    </row>
    <row r="35" spans="2:11" ht="30.75" customHeight="1">
      <c r="B35" s="339"/>
      <c r="C35" s="341"/>
      <c r="D35" s="340"/>
      <c r="E35" s="343" t="s">
        <v>1244</v>
      </c>
      <c r="F35" s="340"/>
      <c r="G35" s="338" t="s">
        <v>1245</v>
      </c>
      <c r="H35" s="338"/>
      <c r="I35" s="338"/>
      <c r="J35" s="338"/>
      <c r="K35" s="336"/>
    </row>
    <row r="36" spans="2:11" ht="15" customHeight="1">
      <c r="B36" s="339"/>
      <c r="C36" s="341"/>
      <c r="D36" s="340"/>
      <c r="E36" s="343" t="s">
        <v>56</v>
      </c>
      <c r="F36" s="340"/>
      <c r="G36" s="338" t="s">
        <v>1246</v>
      </c>
      <c r="H36" s="338"/>
      <c r="I36" s="338"/>
      <c r="J36" s="338"/>
      <c r="K36" s="336"/>
    </row>
    <row r="37" spans="2:11" ht="15" customHeight="1">
      <c r="B37" s="339"/>
      <c r="C37" s="341"/>
      <c r="D37" s="340"/>
      <c r="E37" s="343" t="s">
        <v>144</v>
      </c>
      <c r="F37" s="340"/>
      <c r="G37" s="338" t="s">
        <v>1247</v>
      </c>
      <c r="H37" s="338"/>
      <c r="I37" s="338"/>
      <c r="J37" s="338"/>
      <c r="K37" s="336"/>
    </row>
    <row r="38" spans="2:11" ht="15" customHeight="1">
      <c r="B38" s="339"/>
      <c r="C38" s="341"/>
      <c r="D38" s="340"/>
      <c r="E38" s="343" t="s">
        <v>145</v>
      </c>
      <c r="F38" s="340"/>
      <c r="G38" s="338" t="s">
        <v>1248</v>
      </c>
      <c r="H38" s="338"/>
      <c r="I38" s="338"/>
      <c r="J38" s="338"/>
      <c r="K38" s="336"/>
    </row>
    <row r="39" spans="2:11" ht="15" customHeight="1">
      <c r="B39" s="339"/>
      <c r="C39" s="341"/>
      <c r="D39" s="340"/>
      <c r="E39" s="343" t="s">
        <v>146</v>
      </c>
      <c r="F39" s="340"/>
      <c r="G39" s="338" t="s">
        <v>1249</v>
      </c>
      <c r="H39" s="338"/>
      <c r="I39" s="338"/>
      <c r="J39" s="338"/>
      <c r="K39" s="336"/>
    </row>
    <row r="40" spans="2:11" ht="15" customHeight="1">
      <c r="B40" s="339"/>
      <c r="C40" s="341"/>
      <c r="D40" s="340"/>
      <c r="E40" s="343" t="s">
        <v>1250</v>
      </c>
      <c r="F40" s="340"/>
      <c r="G40" s="338" t="s">
        <v>1251</v>
      </c>
      <c r="H40" s="338"/>
      <c r="I40" s="338"/>
      <c r="J40" s="338"/>
      <c r="K40" s="336"/>
    </row>
    <row r="41" spans="2:11" ht="15" customHeight="1">
      <c r="B41" s="339"/>
      <c r="C41" s="341"/>
      <c r="D41" s="340"/>
      <c r="E41" s="343"/>
      <c r="F41" s="340"/>
      <c r="G41" s="338" t="s">
        <v>1252</v>
      </c>
      <c r="H41" s="338"/>
      <c r="I41" s="338"/>
      <c r="J41" s="338"/>
      <c r="K41" s="336"/>
    </row>
    <row r="42" spans="2:11" ht="15" customHeight="1">
      <c r="B42" s="339"/>
      <c r="C42" s="341"/>
      <c r="D42" s="340"/>
      <c r="E42" s="343" t="s">
        <v>1253</v>
      </c>
      <c r="F42" s="340"/>
      <c r="G42" s="338" t="s">
        <v>1254</v>
      </c>
      <c r="H42" s="338"/>
      <c r="I42" s="338"/>
      <c r="J42" s="338"/>
      <c r="K42" s="336"/>
    </row>
    <row r="43" spans="2:11" ht="15" customHeight="1">
      <c r="B43" s="339"/>
      <c r="C43" s="341"/>
      <c r="D43" s="340"/>
      <c r="E43" s="343" t="s">
        <v>148</v>
      </c>
      <c r="F43" s="340"/>
      <c r="G43" s="338" t="s">
        <v>1255</v>
      </c>
      <c r="H43" s="338"/>
      <c r="I43" s="338"/>
      <c r="J43" s="338"/>
      <c r="K43" s="336"/>
    </row>
    <row r="44" spans="2:11" ht="12.75" customHeight="1">
      <c r="B44" s="339"/>
      <c r="C44" s="341"/>
      <c r="D44" s="340"/>
      <c r="E44" s="340"/>
      <c r="F44" s="340"/>
      <c r="G44" s="340"/>
      <c r="H44" s="340"/>
      <c r="I44" s="340"/>
      <c r="J44" s="340"/>
      <c r="K44" s="336"/>
    </row>
    <row r="45" spans="2:11" ht="15" customHeight="1">
      <c r="B45" s="339"/>
      <c r="C45" s="341"/>
      <c r="D45" s="338" t="s">
        <v>1256</v>
      </c>
      <c r="E45" s="338"/>
      <c r="F45" s="338"/>
      <c r="G45" s="338"/>
      <c r="H45" s="338"/>
      <c r="I45" s="338"/>
      <c r="J45" s="338"/>
      <c r="K45" s="336"/>
    </row>
    <row r="46" spans="2:11" ht="15" customHeight="1">
      <c r="B46" s="339"/>
      <c r="C46" s="341"/>
      <c r="D46" s="341"/>
      <c r="E46" s="338" t="s">
        <v>1257</v>
      </c>
      <c r="F46" s="338"/>
      <c r="G46" s="338"/>
      <c r="H46" s="338"/>
      <c r="I46" s="338"/>
      <c r="J46" s="338"/>
      <c r="K46" s="336"/>
    </row>
    <row r="47" spans="2:11" ht="15" customHeight="1">
      <c r="B47" s="339"/>
      <c r="C47" s="341"/>
      <c r="D47" s="341"/>
      <c r="E47" s="338" t="s">
        <v>1258</v>
      </c>
      <c r="F47" s="338"/>
      <c r="G47" s="338"/>
      <c r="H47" s="338"/>
      <c r="I47" s="338"/>
      <c r="J47" s="338"/>
      <c r="K47" s="336"/>
    </row>
    <row r="48" spans="2:11" ht="15" customHeight="1">
      <c r="B48" s="339"/>
      <c r="C48" s="341"/>
      <c r="D48" s="341"/>
      <c r="E48" s="338" t="s">
        <v>1259</v>
      </c>
      <c r="F48" s="338"/>
      <c r="G48" s="338"/>
      <c r="H48" s="338"/>
      <c r="I48" s="338"/>
      <c r="J48" s="338"/>
      <c r="K48" s="336"/>
    </row>
    <row r="49" spans="2:11" ht="15" customHeight="1">
      <c r="B49" s="339"/>
      <c r="C49" s="341"/>
      <c r="D49" s="338" t="s">
        <v>1260</v>
      </c>
      <c r="E49" s="338"/>
      <c r="F49" s="338"/>
      <c r="G49" s="338"/>
      <c r="H49" s="338"/>
      <c r="I49" s="338"/>
      <c r="J49" s="338"/>
      <c r="K49" s="336"/>
    </row>
    <row r="50" spans="2:11" ht="25.5" customHeight="1">
      <c r="B50" s="334"/>
      <c r="C50" s="335" t="s">
        <v>1261</v>
      </c>
      <c r="D50" s="335"/>
      <c r="E50" s="335"/>
      <c r="F50" s="335"/>
      <c r="G50" s="335"/>
      <c r="H50" s="335"/>
      <c r="I50" s="335"/>
      <c r="J50" s="335"/>
      <c r="K50" s="336"/>
    </row>
    <row r="51" spans="2:11" ht="5.25" customHeight="1">
      <c r="B51" s="334"/>
      <c r="C51" s="337"/>
      <c r="D51" s="337"/>
      <c r="E51" s="337"/>
      <c r="F51" s="337"/>
      <c r="G51" s="337"/>
      <c r="H51" s="337"/>
      <c r="I51" s="337"/>
      <c r="J51" s="337"/>
      <c r="K51" s="336"/>
    </row>
    <row r="52" spans="2:11" ht="15" customHeight="1">
      <c r="B52" s="334"/>
      <c r="C52" s="338" t="s">
        <v>1262</v>
      </c>
      <c r="D52" s="338"/>
      <c r="E52" s="338"/>
      <c r="F52" s="338"/>
      <c r="G52" s="338"/>
      <c r="H52" s="338"/>
      <c r="I52" s="338"/>
      <c r="J52" s="338"/>
      <c r="K52" s="336"/>
    </row>
    <row r="53" spans="2:11" ht="15" customHeight="1">
      <c r="B53" s="334"/>
      <c r="C53" s="338" t="s">
        <v>1263</v>
      </c>
      <c r="D53" s="338"/>
      <c r="E53" s="338"/>
      <c r="F53" s="338"/>
      <c r="G53" s="338"/>
      <c r="H53" s="338"/>
      <c r="I53" s="338"/>
      <c r="J53" s="338"/>
      <c r="K53" s="336"/>
    </row>
    <row r="54" spans="2:11" ht="12.75" customHeight="1">
      <c r="B54" s="334"/>
      <c r="C54" s="340"/>
      <c r="D54" s="340"/>
      <c r="E54" s="340"/>
      <c r="F54" s="340"/>
      <c r="G54" s="340"/>
      <c r="H54" s="340"/>
      <c r="I54" s="340"/>
      <c r="J54" s="340"/>
      <c r="K54" s="336"/>
    </row>
    <row r="55" spans="2:11" ht="15" customHeight="1">
      <c r="B55" s="334"/>
      <c r="C55" s="338" t="s">
        <v>1264</v>
      </c>
      <c r="D55" s="338"/>
      <c r="E55" s="338"/>
      <c r="F55" s="338"/>
      <c r="G55" s="338"/>
      <c r="H55" s="338"/>
      <c r="I55" s="338"/>
      <c r="J55" s="338"/>
      <c r="K55" s="336"/>
    </row>
    <row r="56" spans="2:11" ht="15" customHeight="1">
      <c r="B56" s="334"/>
      <c r="C56" s="341"/>
      <c r="D56" s="338" t="s">
        <v>1265</v>
      </c>
      <c r="E56" s="338"/>
      <c r="F56" s="338"/>
      <c r="G56" s="338"/>
      <c r="H56" s="338"/>
      <c r="I56" s="338"/>
      <c r="J56" s="338"/>
      <c r="K56" s="336"/>
    </row>
    <row r="57" spans="2:11" ht="15" customHeight="1">
      <c r="B57" s="334"/>
      <c r="C57" s="341"/>
      <c r="D57" s="338" t="s">
        <v>1266</v>
      </c>
      <c r="E57" s="338"/>
      <c r="F57" s="338"/>
      <c r="G57" s="338"/>
      <c r="H57" s="338"/>
      <c r="I57" s="338"/>
      <c r="J57" s="338"/>
      <c r="K57" s="336"/>
    </row>
    <row r="58" spans="2:11" ht="15" customHeight="1">
      <c r="B58" s="334"/>
      <c r="C58" s="341"/>
      <c r="D58" s="338" t="s">
        <v>1267</v>
      </c>
      <c r="E58" s="338"/>
      <c r="F58" s="338"/>
      <c r="G58" s="338"/>
      <c r="H58" s="338"/>
      <c r="I58" s="338"/>
      <c r="J58" s="338"/>
      <c r="K58" s="336"/>
    </row>
    <row r="59" spans="2:11" ht="15" customHeight="1">
      <c r="B59" s="334"/>
      <c r="C59" s="341"/>
      <c r="D59" s="338" t="s">
        <v>1268</v>
      </c>
      <c r="E59" s="338"/>
      <c r="F59" s="338"/>
      <c r="G59" s="338"/>
      <c r="H59" s="338"/>
      <c r="I59" s="338"/>
      <c r="J59" s="338"/>
      <c r="K59" s="336"/>
    </row>
    <row r="60" spans="2:11" ht="15" customHeight="1">
      <c r="B60" s="334"/>
      <c r="C60" s="341"/>
      <c r="D60" s="344" t="s">
        <v>1269</v>
      </c>
      <c r="E60" s="344"/>
      <c r="F60" s="344"/>
      <c r="G60" s="344"/>
      <c r="H60" s="344"/>
      <c r="I60" s="344"/>
      <c r="J60" s="344"/>
      <c r="K60" s="336"/>
    </row>
    <row r="61" spans="2:11" ht="15" customHeight="1">
      <c r="B61" s="334"/>
      <c r="C61" s="341"/>
      <c r="D61" s="338" t="s">
        <v>1270</v>
      </c>
      <c r="E61" s="338"/>
      <c r="F61" s="338"/>
      <c r="G61" s="338"/>
      <c r="H61" s="338"/>
      <c r="I61" s="338"/>
      <c r="J61" s="338"/>
      <c r="K61" s="336"/>
    </row>
    <row r="62" spans="2:11" ht="12.75" customHeight="1">
      <c r="B62" s="334"/>
      <c r="C62" s="341"/>
      <c r="D62" s="341"/>
      <c r="E62" s="345"/>
      <c r="F62" s="341"/>
      <c r="G62" s="341"/>
      <c r="H62" s="341"/>
      <c r="I62" s="341"/>
      <c r="J62" s="341"/>
      <c r="K62" s="336"/>
    </row>
    <row r="63" spans="2:11" ht="15" customHeight="1">
      <c r="B63" s="334"/>
      <c r="C63" s="341"/>
      <c r="D63" s="338" t="s">
        <v>1271</v>
      </c>
      <c r="E63" s="338"/>
      <c r="F63" s="338"/>
      <c r="G63" s="338"/>
      <c r="H63" s="338"/>
      <c r="I63" s="338"/>
      <c r="J63" s="338"/>
      <c r="K63" s="336"/>
    </row>
    <row r="64" spans="2:11" ht="15" customHeight="1">
      <c r="B64" s="334"/>
      <c r="C64" s="341"/>
      <c r="D64" s="344" t="s">
        <v>1272</v>
      </c>
      <c r="E64" s="344"/>
      <c r="F64" s="344"/>
      <c r="G64" s="344"/>
      <c r="H64" s="344"/>
      <c r="I64" s="344"/>
      <c r="J64" s="344"/>
      <c r="K64" s="336"/>
    </row>
    <row r="65" spans="2:11" ht="15" customHeight="1">
      <c r="B65" s="334"/>
      <c r="C65" s="341"/>
      <c r="D65" s="338" t="s">
        <v>1273</v>
      </c>
      <c r="E65" s="338"/>
      <c r="F65" s="338"/>
      <c r="G65" s="338"/>
      <c r="H65" s="338"/>
      <c r="I65" s="338"/>
      <c r="J65" s="338"/>
      <c r="K65" s="336"/>
    </row>
    <row r="66" spans="2:11" ht="15" customHeight="1">
      <c r="B66" s="334"/>
      <c r="C66" s="341"/>
      <c r="D66" s="338" t="s">
        <v>1274</v>
      </c>
      <c r="E66" s="338"/>
      <c r="F66" s="338"/>
      <c r="G66" s="338"/>
      <c r="H66" s="338"/>
      <c r="I66" s="338"/>
      <c r="J66" s="338"/>
      <c r="K66" s="336"/>
    </row>
    <row r="67" spans="2:11" ht="15" customHeight="1">
      <c r="B67" s="334"/>
      <c r="C67" s="341"/>
      <c r="D67" s="338" t="s">
        <v>1275</v>
      </c>
      <c r="E67" s="338"/>
      <c r="F67" s="338"/>
      <c r="G67" s="338"/>
      <c r="H67" s="338"/>
      <c r="I67" s="338"/>
      <c r="J67" s="338"/>
      <c r="K67" s="336"/>
    </row>
    <row r="68" spans="2:11" ht="15" customHeight="1">
      <c r="B68" s="334"/>
      <c r="C68" s="341"/>
      <c r="D68" s="338" t="s">
        <v>1276</v>
      </c>
      <c r="E68" s="338"/>
      <c r="F68" s="338"/>
      <c r="G68" s="338"/>
      <c r="H68" s="338"/>
      <c r="I68" s="338"/>
      <c r="J68" s="338"/>
      <c r="K68" s="336"/>
    </row>
    <row r="69" spans="2:11" ht="12.75" customHeight="1">
      <c r="B69" s="346"/>
      <c r="C69" s="347"/>
      <c r="D69" s="347"/>
      <c r="E69" s="347"/>
      <c r="F69" s="347"/>
      <c r="G69" s="347"/>
      <c r="H69" s="347"/>
      <c r="I69" s="347"/>
      <c r="J69" s="347"/>
      <c r="K69" s="348"/>
    </row>
    <row r="70" spans="2:11" ht="18.75" customHeight="1">
      <c r="B70" s="349"/>
      <c r="C70" s="349"/>
      <c r="D70" s="349"/>
      <c r="E70" s="349"/>
      <c r="F70" s="349"/>
      <c r="G70" s="349"/>
      <c r="H70" s="349"/>
      <c r="I70" s="349"/>
      <c r="J70" s="349"/>
      <c r="K70" s="350"/>
    </row>
    <row r="71" spans="2:11" ht="18.75" customHeight="1">
      <c r="B71" s="350"/>
      <c r="C71" s="350"/>
      <c r="D71" s="350"/>
      <c r="E71" s="350"/>
      <c r="F71" s="350"/>
      <c r="G71" s="350"/>
      <c r="H71" s="350"/>
      <c r="I71" s="350"/>
      <c r="J71" s="350"/>
      <c r="K71" s="350"/>
    </row>
    <row r="72" spans="2:11" ht="7.5" customHeight="1">
      <c r="B72" s="351"/>
      <c r="C72" s="352"/>
      <c r="D72" s="352"/>
      <c r="E72" s="352"/>
      <c r="F72" s="352"/>
      <c r="G72" s="352"/>
      <c r="H72" s="352"/>
      <c r="I72" s="352"/>
      <c r="J72" s="352"/>
      <c r="K72" s="353"/>
    </row>
    <row r="73" spans="2:11" ht="45" customHeight="1">
      <c r="B73" s="354"/>
      <c r="C73" s="355" t="s">
        <v>1215</v>
      </c>
      <c r="D73" s="355"/>
      <c r="E73" s="355"/>
      <c r="F73" s="355"/>
      <c r="G73" s="355"/>
      <c r="H73" s="355"/>
      <c r="I73" s="355"/>
      <c r="J73" s="355"/>
      <c r="K73" s="356"/>
    </row>
    <row r="74" spans="2:11" ht="17.25" customHeight="1">
      <c r="B74" s="354"/>
      <c r="C74" s="357" t="s">
        <v>1277</v>
      </c>
      <c r="D74" s="357"/>
      <c r="E74" s="357"/>
      <c r="F74" s="357" t="s">
        <v>1278</v>
      </c>
      <c r="G74" s="358"/>
      <c r="H74" s="357" t="s">
        <v>144</v>
      </c>
      <c r="I74" s="357" t="s">
        <v>60</v>
      </c>
      <c r="J74" s="357" t="s">
        <v>1279</v>
      </c>
      <c r="K74" s="356"/>
    </row>
    <row r="75" spans="2:11" ht="17.25" customHeight="1">
      <c r="B75" s="354"/>
      <c r="C75" s="359" t="s">
        <v>1280</v>
      </c>
      <c r="D75" s="359"/>
      <c r="E75" s="359"/>
      <c r="F75" s="360" t="s">
        <v>1281</v>
      </c>
      <c r="G75" s="361"/>
      <c r="H75" s="359"/>
      <c r="I75" s="359"/>
      <c r="J75" s="359" t="s">
        <v>1282</v>
      </c>
      <c r="K75" s="356"/>
    </row>
    <row r="76" spans="2:11" ht="5.25" customHeight="1">
      <c r="B76" s="354"/>
      <c r="C76" s="362"/>
      <c r="D76" s="362"/>
      <c r="E76" s="362"/>
      <c r="F76" s="362"/>
      <c r="G76" s="363"/>
      <c r="H76" s="362"/>
      <c r="I76" s="362"/>
      <c r="J76" s="362"/>
      <c r="K76" s="356"/>
    </row>
    <row r="77" spans="2:11" ht="15" customHeight="1">
      <c r="B77" s="354"/>
      <c r="C77" s="343" t="s">
        <v>56</v>
      </c>
      <c r="D77" s="362"/>
      <c r="E77" s="362"/>
      <c r="F77" s="364" t="s">
        <v>1283</v>
      </c>
      <c r="G77" s="363"/>
      <c r="H77" s="343" t="s">
        <v>1284</v>
      </c>
      <c r="I77" s="343" t="s">
        <v>1285</v>
      </c>
      <c r="J77" s="343">
        <v>20</v>
      </c>
      <c r="K77" s="356"/>
    </row>
    <row r="78" spans="2:11" ht="15" customHeight="1">
      <c r="B78" s="354"/>
      <c r="C78" s="343" t="s">
        <v>1286</v>
      </c>
      <c r="D78" s="343"/>
      <c r="E78" s="343"/>
      <c r="F78" s="364" t="s">
        <v>1283</v>
      </c>
      <c r="G78" s="363"/>
      <c r="H78" s="343" t="s">
        <v>1287</v>
      </c>
      <c r="I78" s="343" t="s">
        <v>1285</v>
      </c>
      <c r="J78" s="343">
        <v>120</v>
      </c>
      <c r="K78" s="356"/>
    </row>
    <row r="79" spans="2:11" ht="15" customHeight="1">
      <c r="B79" s="365"/>
      <c r="C79" s="343" t="s">
        <v>1288</v>
      </c>
      <c r="D79" s="343"/>
      <c r="E79" s="343"/>
      <c r="F79" s="364" t="s">
        <v>1289</v>
      </c>
      <c r="G79" s="363"/>
      <c r="H79" s="343" t="s">
        <v>1290</v>
      </c>
      <c r="I79" s="343" t="s">
        <v>1285</v>
      </c>
      <c r="J79" s="343">
        <v>50</v>
      </c>
      <c r="K79" s="356"/>
    </row>
    <row r="80" spans="2:11" ht="15" customHeight="1">
      <c r="B80" s="365"/>
      <c r="C80" s="343" t="s">
        <v>1291</v>
      </c>
      <c r="D80" s="343"/>
      <c r="E80" s="343"/>
      <c r="F80" s="364" t="s">
        <v>1283</v>
      </c>
      <c r="G80" s="363"/>
      <c r="H80" s="343" t="s">
        <v>1292</v>
      </c>
      <c r="I80" s="343" t="s">
        <v>1293</v>
      </c>
      <c r="J80" s="343"/>
      <c r="K80" s="356"/>
    </row>
    <row r="81" spans="2:11" ht="15" customHeight="1">
      <c r="B81" s="365"/>
      <c r="C81" s="366" t="s">
        <v>1294</v>
      </c>
      <c r="D81" s="366"/>
      <c r="E81" s="366"/>
      <c r="F81" s="367" t="s">
        <v>1289</v>
      </c>
      <c r="G81" s="366"/>
      <c r="H81" s="366" t="s">
        <v>1295</v>
      </c>
      <c r="I81" s="366" t="s">
        <v>1285</v>
      </c>
      <c r="J81" s="366">
        <v>15</v>
      </c>
      <c r="K81" s="356"/>
    </row>
    <row r="82" spans="2:11" ht="15" customHeight="1">
      <c r="B82" s="365"/>
      <c r="C82" s="366" t="s">
        <v>1296</v>
      </c>
      <c r="D82" s="366"/>
      <c r="E82" s="366"/>
      <c r="F82" s="367" t="s">
        <v>1289</v>
      </c>
      <c r="G82" s="366"/>
      <c r="H82" s="366" t="s">
        <v>1297</v>
      </c>
      <c r="I82" s="366" t="s">
        <v>1285</v>
      </c>
      <c r="J82" s="366">
        <v>15</v>
      </c>
      <c r="K82" s="356"/>
    </row>
    <row r="83" spans="2:11" ht="15" customHeight="1">
      <c r="B83" s="365"/>
      <c r="C83" s="366" t="s">
        <v>1298</v>
      </c>
      <c r="D83" s="366"/>
      <c r="E83" s="366"/>
      <c r="F83" s="367" t="s">
        <v>1289</v>
      </c>
      <c r="G83" s="366"/>
      <c r="H83" s="366" t="s">
        <v>1299</v>
      </c>
      <c r="I83" s="366" t="s">
        <v>1285</v>
      </c>
      <c r="J83" s="366">
        <v>20</v>
      </c>
      <c r="K83" s="356"/>
    </row>
    <row r="84" spans="2:11" ht="15" customHeight="1">
      <c r="B84" s="365"/>
      <c r="C84" s="366" t="s">
        <v>1300</v>
      </c>
      <c r="D84" s="366"/>
      <c r="E84" s="366"/>
      <c r="F84" s="367" t="s">
        <v>1289</v>
      </c>
      <c r="G84" s="366"/>
      <c r="H84" s="366" t="s">
        <v>1301</v>
      </c>
      <c r="I84" s="366" t="s">
        <v>1285</v>
      </c>
      <c r="J84" s="366">
        <v>20</v>
      </c>
      <c r="K84" s="356"/>
    </row>
    <row r="85" spans="2:11" ht="15" customHeight="1">
      <c r="B85" s="365"/>
      <c r="C85" s="343" t="s">
        <v>1302</v>
      </c>
      <c r="D85" s="343"/>
      <c r="E85" s="343"/>
      <c r="F85" s="364" t="s">
        <v>1289</v>
      </c>
      <c r="G85" s="363"/>
      <c r="H85" s="343" t="s">
        <v>1303</v>
      </c>
      <c r="I85" s="343" t="s">
        <v>1285</v>
      </c>
      <c r="J85" s="343">
        <v>50</v>
      </c>
      <c r="K85" s="356"/>
    </row>
    <row r="86" spans="2:11" ht="15" customHeight="1">
      <c r="B86" s="365"/>
      <c r="C86" s="343" t="s">
        <v>1304</v>
      </c>
      <c r="D86" s="343"/>
      <c r="E86" s="343"/>
      <c r="F86" s="364" t="s">
        <v>1289</v>
      </c>
      <c r="G86" s="363"/>
      <c r="H86" s="343" t="s">
        <v>1305</v>
      </c>
      <c r="I86" s="343" t="s">
        <v>1285</v>
      </c>
      <c r="J86" s="343">
        <v>20</v>
      </c>
      <c r="K86" s="356"/>
    </row>
    <row r="87" spans="2:11" ht="15" customHeight="1">
      <c r="B87" s="365"/>
      <c r="C87" s="343" t="s">
        <v>1306</v>
      </c>
      <c r="D87" s="343"/>
      <c r="E87" s="343"/>
      <c r="F87" s="364" t="s">
        <v>1289</v>
      </c>
      <c r="G87" s="363"/>
      <c r="H87" s="343" t="s">
        <v>1307</v>
      </c>
      <c r="I87" s="343" t="s">
        <v>1285</v>
      </c>
      <c r="J87" s="343">
        <v>20</v>
      </c>
      <c r="K87" s="356"/>
    </row>
    <row r="88" spans="2:11" ht="15" customHeight="1">
      <c r="B88" s="365"/>
      <c r="C88" s="343" t="s">
        <v>1308</v>
      </c>
      <c r="D88" s="343"/>
      <c r="E88" s="343"/>
      <c r="F88" s="364" t="s">
        <v>1289</v>
      </c>
      <c r="G88" s="363"/>
      <c r="H88" s="343" t="s">
        <v>1309</v>
      </c>
      <c r="I88" s="343" t="s">
        <v>1285</v>
      </c>
      <c r="J88" s="343">
        <v>50</v>
      </c>
      <c r="K88" s="356"/>
    </row>
    <row r="89" spans="2:11" ht="15" customHeight="1">
      <c r="B89" s="365"/>
      <c r="C89" s="343" t="s">
        <v>1310</v>
      </c>
      <c r="D89" s="343"/>
      <c r="E89" s="343"/>
      <c r="F89" s="364" t="s">
        <v>1289</v>
      </c>
      <c r="G89" s="363"/>
      <c r="H89" s="343" t="s">
        <v>1310</v>
      </c>
      <c r="I89" s="343" t="s">
        <v>1285</v>
      </c>
      <c r="J89" s="343">
        <v>50</v>
      </c>
      <c r="K89" s="356"/>
    </row>
    <row r="90" spans="2:11" ht="15" customHeight="1">
      <c r="B90" s="365"/>
      <c r="C90" s="343" t="s">
        <v>149</v>
      </c>
      <c r="D90" s="343"/>
      <c r="E90" s="343"/>
      <c r="F90" s="364" t="s">
        <v>1289</v>
      </c>
      <c r="G90" s="363"/>
      <c r="H90" s="343" t="s">
        <v>1311</v>
      </c>
      <c r="I90" s="343" t="s">
        <v>1285</v>
      </c>
      <c r="J90" s="343">
        <v>255</v>
      </c>
      <c r="K90" s="356"/>
    </row>
    <row r="91" spans="2:11" ht="15" customHeight="1">
      <c r="B91" s="365"/>
      <c r="C91" s="343" t="s">
        <v>1312</v>
      </c>
      <c r="D91" s="343"/>
      <c r="E91" s="343"/>
      <c r="F91" s="364" t="s">
        <v>1283</v>
      </c>
      <c r="G91" s="363"/>
      <c r="H91" s="343" t="s">
        <v>1313</v>
      </c>
      <c r="I91" s="343" t="s">
        <v>1314</v>
      </c>
      <c r="J91" s="343"/>
      <c r="K91" s="356"/>
    </row>
    <row r="92" spans="2:11" ht="15" customHeight="1">
      <c r="B92" s="365"/>
      <c r="C92" s="343" t="s">
        <v>1315</v>
      </c>
      <c r="D92" s="343"/>
      <c r="E92" s="343"/>
      <c r="F92" s="364" t="s">
        <v>1283</v>
      </c>
      <c r="G92" s="363"/>
      <c r="H92" s="343" t="s">
        <v>1316</v>
      </c>
      <c r="I92" s="343" t="s">
        <v>1317</v>
      </c>
      <c r="J92" s="343"/>
      <c r="K92" s="356"/>
    </row>
    <row r="93" spans="2:11" ht="15" customHeight="1">
      <c r="B93" s="365"/>
      <c r="C93" s="343" t="s">
        <v>1318</v>
      </c>
      <c r="D93" s="343"/>
      <c r="E93" s="343"/>
      <c r="F93" s="364" t="s">
        <v>1283</v>
      </c>
      <c r="G93" s="363"/>
      <c r="H93" s="343" t="s">
        <v>1318</v>
      </c>
      <c r="I93" s="343" t="s">
        <v>1317</v>
      </c>
      <c r="J93" s="343"/>
      <c r="K93" s="356"/>
    </row>
    <row r="94" spans="2:11" ht="15" customHeight="1">
      <c r="B94" s="365"/>
      <c r="C94" s="343" t="s">
        <v>41</v>
      </c>
      <c r="D94" s="343"/>
      <c r="E94" s="343"/>
      <c r="F94" s="364" t="s">
        <v>1283</v>
      </c>
      <c r="G94" s="363"/>
      <c r="H94" s="343" t="s">
        <v>1319</v>
      </c>
      <c r="I94" s="343" t="s">
        <v>1317</v>
      </c>
      <c r="J94" s="343"/>
      <c r="K94" s="356"/>
    </row>
    <row r="95" spans="2:11" ht="15" customHeight="1">
      <c r="B95" s="365"/>
      <c r="C95" s="343" t="s">
        <v>51</v>
      </c>
      <c r="D95" s="343"/>
      <c r="E95" s="343"/>
      <c r="F95" s="364" t="s">
        <v>1283</v>
      </c>
      <c r="G95" s="363"/>
      <c r="H95" s="343" t="s">
        <v>1320</v>
      </c>
      <c r="I95" s="343" t="s">
        <v>1317</v>
      </c>
      <c r="J95" s="343"/>
      <c r="K95" s="356"/>
    </row>
    <row r="96" spans="2:11" ht="15" customHeight="1">
      <c r="B96" s="368"/>
      <c r="C96" s="369"/>
      <c r="D96" s="369"/>
      <c r="E96" s="369"/>
      <c r="F96" s="369"/>
      <c r="G96" s="369"/>
      <c r="H96" s="369"/>
      <c r="I96" s="369"/>
      <c r="J96" s="369"/>
      <c r="K96" s="370"/>
    </row>
    <row r="97" spans="2:11" ht="18.75" customHeight="1">
      <c r="B97" s="371"/>
      <c r="C97" s="372"/>
      <c r="D97" s="372"/>
      <c r="E97" s="372"/>
      <c r="F97" s="372"/>
      <c r="G97" s="372"/>
      <c r="H97" s="372"/>
      <c r="I97" s="372"/>
      <c r="J97" s="372"/>
      <c r="K97" s="371"/>
    </row>
    <row r="98" spans="2:11" ht="18.75" customHeight="1">
      <c r="B98" s="350"/>
      <c r="C98" s="350"/>
      <c r="D98" s="350"/>
      <c r="E98" s="350"/>
      <c r="F98" s="350"/>
      <c r="G98" s="350"/>
      <c r="H98" s="350"/>
      <c r="I98" s="350"/>
      <c r="J98" s="350"/>
      <c r="K98" s="350"/>
    </row>
    <row r="99" spans="2:11" ht="7.5" customHeight="1">
      <c r="B99" s="351"/>
      <c r="C99" s="352"/>
      <c r="D99" s="352"/>
      <c r="E99" s="352"/>
      <c r="F99" s="352"/>
      <c r="G99" s="352"/>
      <c r="H99" s="352"/>
      <c r="I99" s="352"/>
      <c r="J99" s="352"/>
      <c r="K99" s="353"/>
    </row>
    <row r="100" spans="2:11" ht="45" customHeight="1">
      <c r="B100" s="354"/>
      <c r="C100" s="355" t="s">
        <v>1321</v>
      </c>
      <c r="D100" s="355"/>
      <c r="E100" s="355"/>
      <c r="F100" s="355"/>
      <c r="G100" s="355"/>
      <c r="H100" s="355"/>
      <c r="I100" s="355"/>
      <c r="J100" s="355"/>
      <c r="K100" s="356"/>
    </row>
    <row r="101" spans="2:11" ht="17.25" customHeight="1">
      <c r="B101" s="354"/>
      <c r="C101" s="357" t="s">
        <v>1277</v>
      </c>
      <c r="D101" s="357"/>
      <c r="E101" s="357"/>
      <c r="F101" s="357" t="s">
        <v>1278</v>
      </c>
      <c r="G101" s="358"/>
      <c r="H101" s="357" t="s">
        <v>144</v>
      </c>
      <c r="I101" s="357" t="s">
        <v>60</v>
      </c>
      <c r="J101" s="357" t="s">
        <v>1279</v>
      </c>
      <c r="K101" s="356"/>
    </row>
    <row r="102" spans="2:11" ht="17.25" customHeight="1">
      <c r="B102" s="354"/>
      <c r="C102" s="359" t="s">
        <v>1280</v>
      </c>
      <c r="D102" s="359"/>
      <c r="E102" s="359"/>
      <c r="F102" s="360" t="s">
        <v>1281</v>
      </c>
      <c r="G102" s="361"/>
      <c r="H102" s="359"/>
      <c r="I102" s="359"/>
      <c r="J102" s="359" t="s">
        <v>1282</v>
      </c>
      <c r="K102" s="356"/>
    </row>
    <row r="103" spans="2:11" ht="5.25" customHeight="1">
      <c r="B103" s="354"/>
      <c r="C103" s="357"/>
      <c r="D103" s="357"/>
      <c r="E103" s="357"/>
      <c r="F103" s="357"/>
      <c r="G103" s="373"/>
      <c r="H103" s="357"/>
      <c r="I103" s="357"/>
      <c r="J103" s="357"/>
      <c r="K103" s="356"/>
    </row>
    <row r="104" spans="2:11" ht="15" customHeight="1">
      <c r="B104" s="354"/>
      <c r="C104" s="343" t="s">
        <v>56</v>
      </c>
      <c r="D104" s="362"/>
      <c r="E104" s="362"/>
      <c r="F104" s="364" t="s">
        <v>1283</v>
      </c>
      <c r="G104" s="373"/>
      <c r="H104" s="343" t="s">
        <v>1322</v>
      </c>
      <c r="I104" s="343" t="s">
        <v>1285</v>
      </c>
      <c r="J104" s="343">
        <v>20</v>
      </c>
      <c r="K104" s="356"/>
    </row>
    <row r="105" spans="2:11" ht="15" customHeight="1">
      <c r="B105" s="354"/>
      <c r="C105" s="343" t="s">
        <v>1286</v>
      </c>
      <c r="D105" s="343"/>
      <c r="E105" s="343"/>
      <c r="F105" s="364" t="s">
        <v>1283</v>
      </c>
      <c r="G105" s="343"/>
      <c r="H105" s="343" t="s">
        <v>1322</v>
      </c>
      <c r="I105" s="343" t="s">
        <v>1285</v>
      </c>
      <c r="J105" s="343">
        <v>120</v>
      </c>
      <c r="K105" s="356"/>
    </row>
    <row r="106" spans="2:11" ht="15" customHeight="1">
      <c r="B106" s="365"/>
      <c r="C106" s="343" t="s">
        <v>1288</v>
      </c>
      <c r="D106" s="343"/>
      <c r="E106" s="343"/>
      <c r="F106" s="364" t="s">
        <v>1289</v>
      </c>
      <c r="G106" s="343"/>
      <c r="H106" s="343" t="s">
        <v>1322</v>
      </c>
      <c r="I106" s="343" t="s">
        <v>1285</v>
      </c>
      <c r="J106" s="343">
        <v>50</v>
      </c>
      <c r="K106" s="356"/>
    </row>
    <row r="107" spans="2:11" ht="15" customHeight="1">
      <c r="B107" s="365"/>
      <c r="C107" s="343" t="s">
        <v>1291</v>
      </c>
      <c r="D107" s="343"/>
      <c r="E107" s="343"/>
      <c r="F107" s="364" t="s">
        <v>1283</v>
      </c>
      <c r="G107" s="343"/>
      <c r="H107" s="343" t="s">
        <v>1322</v>
      </c>
      <c r="I107" s="343" t="s">
        <v>1293</v>
      </c>
      <c r="J107" s="343"/>
      <c r="K107" s="356"/>
    </row>
    <row r="108" spans="2:11" ht="15" customHeight="1">
      <c r="B108" s="365"/>
      <c r="C108" s="343" t="s">
        <v>1302</v>
      </c>
      <c r="D108" s="343"/>
      <c r="E108" s="343"/>
      <c r="F108" s="364" t="s">
        <v>1289</v>
      </c>
      <c r="G108" s="343"/>
      <c r="H108" s="343" t="s">
        <v>1322</v>
      </c>
      <c r="I108" s="343" t="s">
        <v>1285</v>
      </c>
      <c r="J108" s="343">
        <v>50</v>
      </c>
      <c r="K108" s="356"/>
    </row>
    <row r="109" spans="2:11" ht="15" customHeight="1">
      <c r="B109" s="365"/>
      <c r="C109" s="343" t="s">
        <v>1310</v>
      </c>
      <c r="D109" s="343"/>
      <c r="E109" s="343"/>
      <c r="F109" s="364" t="s">
        <v>1289</v>
      </c>
      <c r="G109" s="343"/>
      <c r="H109" s="343" t="s">
        <v>1322</v>
      </c>
      <c r="I109" s="343" t="s">
        <v>1285</v>
      </c>
      <c r="J109" s="343">
        <v>50</v>
      </c>
      <c r="K109" s="356"/>
    </row>
    <row r="110" spans="2:11" ht="15" customHeight="1">
      <c r="B110" s="365"/>
      <c r="C110" s="343" t="s">
        <v>1308</v>
      </c>
      <c r="D110" s="343"/>
      <c r="E110" s="343"/>
      <c r="F110" s="364" t="s">
        <v>1289</v>
      </c>
      <c r="G110" s="343"/>
      <c r="H110" s="343" t="s">
        <v>1322</v>
      </c>
      <c r="I110" s="343" t="s">
        <v>1285</v>
      </c>
      <c r="J110" s="343">
        <v>50</v>
      </c>
      <c r="K110" s="356"/>
    </row>
    <row r="111" spans="2:11" ht="15" customHeight="1">
      <c r="B111" s="365"/>
      <c r="C111" s="343" t="s">
        <v>56</v>
      </c>
      <c r="D111" s="343"/>
      <c r="E111" s="343"/>
      <c r="F111" s="364" t="s">
        <v>1283</v>
      </c>
      <c r="G111" s="343"/>
      <c r="H111" s="343" t="s">
        <v>1323</v>
      </c>
      <c r="I111" s="343" t="s">
        <v>1285</v>
      </c>
      <c r="J111" s="343">
        <v>20</v>
      </c>
      <c r="K111" s="356"/>
    </row>
    <row r="112" spans="2:11" ht="15" customHeight="1">
      <c r="B112" s="365"/>
      <c r="C112" s="343" t="s">
        <v>1324</v>
      </c>
      <c r="D112" s="343"/>
      <c r="E112" s="343"/>
      <c r="F112" s="364" t="s">
        <v>1283</v>
      </c>
      <c r="G112" s="343"/>
      <c r="H112" s="343" t="s">
        <v>1325</v>
      </c>
      <c r="I112" s="343" t="s">
        <v>1285</v>
      </c>
      <c r="J112" s="343">
        <v>120</v>
      </c>
      <c r="K112" s="356"/>
    </row>
    <row r="113" spans="2:11" ht="15" customHeight="1">
      <c r="B113" s="365"/>
      <c r="C113" s="343" t="s">
        <v>41</v>
      </c>
      <c r="D113" s="343"/>
      <c r="E113" s="343"/>
      <c r="F113" s="364" t="s">
        <v>1283</v>
      </c>
      <c r="G113" s="343"/>
      <c r="H113" s="343" t="s">
        <v>1326</v>
      </c>
      <c r="I113" s="343" t="s">
        <v>1317</v>
      </c>
      <c r="J113" s="343"/>
      <c r="K113" s="356"/>
    </row>
    <row r="114" spans="2:11" ht="15" customHeight="1">
      <c r="B114" s="365"/>
      <c r="C114" s="343" t="s">
        <v>51</v>
      </c>
      <c r="D114" s="343"/>
      <c r="E114" s="343"/>
      <c r="F114" s="364" t="s">
        <v>1283</v>
      </c>
      <c r="G114" s="343"/>
      <c r="H114" s="343" t="s">
        <v>1327</v>
      </c>
      <c r="I114" s="343" t="s">
        <v>1317</v>
      </c>
      <c r="J114" s="343"/>
      <c r="K114" s="356"/>
    </row>
    <row r="115" spans="2:11" ht="15" customHeight="1">
      <c r="B115" s="365"/>
      <c r="C115" s="343" t="s">
        <v>60</v>
      </c>
      <c r="D115" s="343"/>
      <c r="E115" s="343"/>
      <c r="F115" s="364" t="s">
        <v>1283</v>
      </c>
      <c r="G115" s="343"/>
      <c r="H115" s="343" t="s">
        <v>1328</v>
      </c>
      <c r="I115" s="343" t="s">
        <v>1329</v>
      </c>
      <c r="J115" s="343"/>
      <c r="K115" s="356"/>
    </row>
    <row r="116" spans="2:11" ht="15" customHeight="1">
      <c r="B116" s="368"/>
      <c r="C116" s="374"/>
      <c r="D116" s="374"/>
      <c r="E116" s="374"/>
      <c r="F116" s="374"/>
      <c r="G116" s="374"/>
      <c r="H116" s="374"/>
      <c r="I116" s="374"/>
      <c r="J116" s="374"/>
      <c r="K116" s="370"/>
    </row>
    <row r="117" spans="2:11" ht="18.75" customHeight="1">
      <c r="B117" s="375"/>
      <c r="C117" s="340"/>
      <c r="D117" s="340"/>
      <c r="E117" s="340"/>
      <c r="F117" s="376"/>
      <c r="G117" s="340"/>
      <c r="H117" s="340"/>
      <c r="I117" s="340"/>
      <c r="J117" s="340"/>
      <c r="K117" s="375"/>
    </row>
    <row r="118" spans="2:11" ht="18.75" customHeight="1">
      <c r="B118" s="350"/>
      <c r="C118" s="350"/>
      <c r="D118" s="350"/>
      <c r="E118" s="350"/>
      <c r="F118" s="350"/>
      <c r="G118" s="350"/>
      <c r="H118" s="350"/>
      <c r="I118" s="350"/>
      <c r="J118" s="350"/>
      <c r="K118" s="350"/>
    </row>
    <row r="119" spans="2:11" ht="7.5" customHeight="1">
      <c r="B119" s="377"/>
      <c r="C119" s="378"/>
      <c r="D119" s="378"/>
      <c r="E119" s="378"/>
      <c r="F119" s="378"/>
      <c r="G119" s="378"/>
      <c r="H119" s="378"/>
      <c r="I119" s="378"/>
      <c r="J119" s="378"/>
      <c r="K119" s="379"/>
    </row>
    <row r="120" spans="2:11" ht="45" customHeight="1">
      <c r="B120" s="380"/>
      <c r="C120" s="331" t="s">
        <v>1330</v>
      </c>
      <c r="D120" s="331"/>
      <c r="E120" s="331"/>
      <c r="F120" s="331"/>
      <c r="G120" s="331"/>
      <c r="H120" s="331"/>
      <c r="I120" s="331"/>
      <c r="J120" s="331"/>
      <c r="K120" s="381"/>
    </row>
    <row r="121" spans="2:11" ht="17.25" customHeight="1">
      <c r="B121" s="382"/>
      <c r="C121" s="357" t="s">
        <v>1277</v>
      </c>
      <c r="D121" s="357"/>
      <c r="E121" s="357"/>
      <c r="F121" s="357" t="s">
        <v>1278</v>
      </c>
      <c r="G121" s="358"/>
      <c r="H121" s="357" t="s">
        <v>144</v>
      </c>
      <c r="I121" s="357" t="s">
        <v>60</v>
      </c>
      <c r="J121" s="357" t="s">
        <v>1279</v>
      </c>
      <c r="K121" s="383"/>
    </row>
    <row r="122" spans="2:11" ht="17.25" customHeight="1">
      <c r="B122" s="382"/>
      <c r="C122" s="359" t="s">
        <v>1280</v>
      </c>
      <c r="D122" s="359"/>
      <c r="E122" s="359"/>
      <c r="F122" s="360" t="s">
        <v>1281</v>
      </c>
      <c r="G122" s="361"/>
      <c r="H122" s="359"/>
      <c r="I122" s="359"/>
      <c r="J122" s="359" t="s">
        <v>1282</v>
      </c>
      <c r="K122" s="383"/>
    </row>
    <row r="123" spans="2:11" ht="5.25" customHeight="1">
      <c r="B123" s="384"/>
      <c r="C123" s="362"/>
      <c r="D123" s="362"/>
      <c r="E123" s="362"/>
      <c r="F123" s="362"/>
      <c r="G123" s="343"/>
      <c r="H123" s="362"/>
      <c r="I123" s="362"/>
      <c r="J123" s="362"/>
      <c r="K123" s="385"/>
    </row>
    <row r="124" spans="2:11" ht="15" customHeight="1">
      <c r="B124" s="384"/>
      <c r="C124" s="343" t="s">
        <v>1286</v>
      </c>
      <c r="D124" s="362"/>
      <c r="E124" s="362"/>
      <c r="F124" s="364" t="s">
        <v>1283</v>
      </c>
      <c r="G124" s="343"/>
      <c r="H124" s="343" t="s">
        <v>1322</v>
      </c>
      <c r="I124" s="343" t="s">
        <v>1285</v>
      </c>
      <c r="J124" s="343">
        <v>120</v>
      </c>
      <c r="K124" s="386"/>
    </row>
    <row r="125" spans="2:11" ht="15" customHeight="1">
      <c r="B125" s="384"/>
      <c r="C125" s="343" t="s">
        <v>1331</v>
      </c>
      <c r="D125" s="343"/>
      <c r="E125" s="343"/>
      <c r="F125" s="364" t="s">
        <v>1283</v>
      </c>
      <c r="G125" s="343"/>
      <c r="H125" s="343" t="s">
        <v>1332</v>
      </c>
      <c r="I125" s="343" t="s">
        <v>1285</v>
      </c>
      <c r="J125" s="343" t="s">
        <v>1333</v>
      </c>
      <c r="K125" s="386"/>
    </row>
    <row r="126" spans="2:11" ht="15" customHeight="1">
      <c r="B126" s="384"/>
      <c r="C126" s="343" t="s">
        <v>86</v>
      </c>
      <c r="D126" s="343"/>
      <c r="E126" s="343"/>
      <c r="F126" s="364" t="s">
        <v>1283</v>
      </c>
      <c r="G126" s="343"/>
      <c r="H126" s="343" t="s">
        <v>1334</v>
      </c>
      <c r="I126" s="343" t="s">
        <v>1285</v>
      </c>
      <c r="J126" s="343" t="s">
        <v>1333</v>
      </c>
      <c r="K126" s="386"/>
    </row>
    <row r="127" spans="2:11" ht="15" customHeight="1">
      <c r="B127" s="384"/>
      <c r="C127" s="343" t="s">
        <v>1294</v>
      </c>
      <c r="D127" s="343"/>
      <c r="E127" s="343"/>
      <c r="F127" s="364" t="s">
        <v>1289</v>
      </c>
      <c r="G127" s="343"/>
      <c r="H127" s="343" t="s">
        <v>1295</v>
      </c>
      <c r="I127" s="343" t="s">
        <v>1285</v>
      </c>
      <c r="J127" s="343">
        <v>15</v>
      </c>
      <c r="K127" s="386"/>
    </row>
    <row r="128" spans="2:11" ht="15" customHeight="1">
      <c r="B128" s="384"/>
      <c r="C128" s="366" t="s">
        <v>1296</v>
      </c>
      <c r="D128" s="366"/>
      <c r="E128" s="366"/>
      <c r="F128" s="367" t="s">
        <v>1289</v>
      </c>
      <c r="G128" s="366"/>
      <c r="H128" s="366" t="s">
        <v>1297</v>
      </c>
      <c r="I128" s="366" t="s">
        <v>1285</v>
      </c>
      <c r="J128" s="366">
        <v>15</v>
      </c>
      <c r="K128" s="386"/>
    </row>
    <row r="129" spans="2:11" ht="15" customHeight="1">
      <c r="B129" s="384"/>
      <c r="C129" s="366" t="s">
        <v>1298</v>
      </c>
      <c r="D129" s="366"/>
      <c r="E129" s="366"/>
      <c r="F129" s="367" t="s">
        <v>1289</v>
      </c>
      <c r="G129" s="366"/>
      <c r="H129" s="366" t="s">
        <v>1299</v>
      </c>
      <c r="I129" s="366" t="s">
        <v>1285</v>
      </c>
      <c r="J129" s="366">
        <v>20</v>
      </c>
      <c r="K129" s="386"/>
    </row>
    <row r="130" spans="2:11" ht="15" customHeight="1">
      <c r="B130" s="384"/>
      <c r="C130" s="366" t="s">
        <v>1300</v>
      </c>
      <c r="D130" s="366"/>
      <c r="E130" s="366"/>
      <c r="F130" s="367" t="s">
        <v>1289</v>
      </c>
      <c r="G130" s="366"/>
      <c r="H130" s="366" t="s">
        <v>1301</v>
      </c>
      <c r="I130" s="366" t="s">
        <v>1285</v>
      </c>
      <c r="J130" s="366">
        <v>20</v>
      </c>
      <c r="K130" s="386"/>
    </row>
    <row r="131" spans="2:11" ht="15" customHeight="1">
      <c r="B131" s="384"/>
      <c r="C131" s="343" t="s">
        <v>1288</v>
      </c>
      <c r="D131" s="343"/>
      <c r="E131" s="343"/>
      <c r="F131" s="364" t="s">
        <v>1289</v>
      </c>
      <c r="G131" s="343"/>
      <c r="H131" s="343" t="s">
        <v>1322</v>
      </c>
      <c r="I131" s="343" t="s">
        <v>1285</v>
      </c>
      <c r="J131" s="343">
        <v>50</v>
      </c>
      <c r="K131" s="386"/>
    </row>
    <row r="132" spans="2:11" ht="15" customHeight="1">
      <c r="B132" s="384"/>
      <c r="C132" s="343" t="s">
        <v>1302</v>
      </c>
      <c r="D132" s="343"/>
      <c r="E132" s="343"/>
      <c r="F132" s="364" t="s">
        <v>1289</v>
      </c>
      <c r="G132" s="343"/>
      <c r="H132" s="343" t="s">
        <v>1322</v>
      </c>
      <c r="I132" s="343" t="s">
        <v>1285</v>
      </c>
      <c r="J132" s="343">
        <v>50</v>
      </c>
      <c r="K132" s="386"/>
    </row>
    <row r="133" spans="2:11" ht="15" customHeight="1">
      <c r="B133" s="384"/>
      <c r="C133" s="343" t="s">
        <v>1308</v>
      </c>
      <c r="D133" s="343"/>
      <c r="E133" s="343"/>
      <c r="F133" s="364" t="s">
        <v>1289</v>
      </c>
      <c r="G133" s="343"/>
      <c r="H133" s="343" t="s">
        <v>1322</v>
      </c>
      <c r="I133" s="343" t="s">
        <v>1285</v>
      </c>
      <c r="J133" s="343">
        <v>50</v>
      </c>
      <c r="K133" s="386"/>
    </row>
    <row r="134" spans="2:11" ht="15" customHeight="1">
      <c r="B134" s="384"/>
      <c r="C134" s="343" t="s">
        <v>1310</v>
      </c>
      <c r="D134" s="343"/>
      <c r="E134" s="343"/>
      <c r="F134" s="364" t="s">
        <v>1289</v>
      </c>
      <c r="G134" s="343"/>
      <c r="H134" s="343" t="s">
        <v>1322</v>
      </c>
      <c r="I134" s="343" t="s">
        <v>1285</v>
      </c>
      <c r="J134" s="343">
        <v>50</v>
      </c>
      <c r="K134" s="386"/>
    </row>
    <row r="135" spans="2:11" ht="15" customHeight="1">
      <c r="B135" s="384"/>
      <c r="C135" s="343" t="s">
        <v>149</v>
      </c>
      <c r="D135" s="343"/>
      <c r="E135" s="343"/>
      <c r="F135" s="364" t="s">
        <v>1289</v>
      </c>
      <c r="G135" s="343"/>
      <c r="H135" s="343" t="s">
        <v>1335</v>
      </c>
      <c r="I135" s="343" t="s">
        <v>1285</v>
      </c>
      <c r="J135" s="343">
        <v>255</v>
      </c>
      <c r="K135" s="386"/>
    </row>
    <row r="136" spans="2:11" ht="15" customHeight="1">
      <c r="B136" s="384"/>
      <c r="C136" s="343" t="s">
        <v>1312</v>
      </c>
      <c r="D136" s="343"/>
      <c r="E136" s="343"/>
      <c r="F136" s="364" t="s">
        <v>1283</v>
      </c>
      <c r="G136" s="343"/>
      <c r="H136" s="343" t="s">
        <v>1336</v>
      </c>
      <c r="I136" s="343" t="s">
        <v>1314</v>
      </c>
      <c r="J136" s="343"/>
      <c r="K136" s="386"/>
    </row>
    <row r="137" spans="2:11" ht="15" customHeight="1">
      <c r="B137" s="384"/>
      <c r="C137" s="343" t="s">
        <v>1315</v>
      </c>
      <c r="D137" s="343"/>
      <c r="E137" s="343"/>
      <c r="F137" s="364" t="s">
        <v>1283</v>
      </c>
      <c r="G137" s="343"/>
      <c r="H137" s="343" t="s">
        <v>1337</v>
      </c>
      <c r="I137" s="343" t="s">
        <v>1317</v>
      </c>
      <c r="J137" s="343"/>
      <c r="K137" s="386"/>
    </row>
    <row r="138" spans="2:11" ht="15" customHeight="1">
      <c r="B138" s="384"/>
      <c r="C138" s="343" t="s">
        <v>1318</v>
      </c>
      <c r="D138" s="343"/>
      <c r="E138" s="343"/>
      <c r="F138" s="364" t="s">
        <v>1283</v>
      </c>
      <c r="G138" s="343"/>
      <c r="H138" s="343" t="s">
        <v>1318</v>
      </c>
      <c r="I138" s="343" t="s">
        <v>1317</v>
      </c>
      <c r="J138" s="343"/>
      <c r="K138" s="386"/>
    </row>
    <row r="139" spans="2:11" ht="15" customHeight="1">
      <c r="B139" s="384"/>
      <c r="C139" s="343" t="s">
        <v>41</v>
      </c>
      <c r="D139" s="343"/>
      <c r="E139" s="343"/>
      <c r="F139" s="364" t="s">
        <v>1283</v>
      </c>
      <c r="G139" s="343"/>
      <c r="H139" s="343" t="s">
        <v>1338</v>
      </c>
      <c r="I139" s="343" t="s">
        <v>1317</v>
      </c>
      <c r="J139" s="343"/>
      <c r="K139" s="386"/>
    </row>
    <row r="140" spans="2:11" ht="15" customHeight="1">
      <c r="B140" s="384"/>
      <c r="C140" s="343" t="s">
        <v>1339</v>
      </c>
      <c r="D140" s="343"/>
      <c r="E140" s="343"/>
      <c r="F140" s="364" t="s">
        <v>1283</v>
      </c>
      <c r="G140" s="343"/>
      <c r="H140" s="343" t="s">
        <v>1340</v>
      </c>
      <c r="I140" s="343" t="s">
        <v>1317</v>
      </c>
      <c r="J140" s="343"/>
      <c r="K140" s="386"/>
    </row>
    <row r="141" spans="2:11" ht="15" customHeight="1">
      <c r="B141" s="387"/>
      <c r="C141" s="388"/>
      <c r="D141" s="388"/>
      <c r="E141" s="388"/>
      <c r="F141" s="388"/>
      <c r="G141" s="388"/>
      <c r="H141" s="388"/>
      <c r="I141" s="388"/>
      <c r="J141" s="388"/>
      <c r="K141" s="389"/>
    </row>
    <row r="142" spans="2:11" ht="18.75" customHeight="1">
      <c r="B142" s="340"/>
      <c r="C142" s="340"/>
      <c r="D142" s="340"/>
      <c r="E142" s="340"/>
      <c r="F142" s="376"/>
      <c r="G142" s="340"/>
      <c r="H142" s="340"/>
      <c r="I142" s="340"/>
      <c r="J142" s="340"/>
      <c r="K142" s="340"/>
    </row>
    <row r="143" spans="2:11" ht="18.75" customHeight="1">
      <c r="B143" s="350"/>
      <c r="C143" s="350"/>
      <c r="D143" s="350"/>
      <c r="E143" s="350"/>
      <c r="F143" s="350"/>
      <c r="G143" s="350"/>
      <c r="H143" s="350"/>
      <c r="I143" s="350"/>
      <c r="J143" s="350"/>
      <c r="K143" s="350"/>
    </row>
    <row r="144" spans="2:11" ht="7.5" customHeight="1">
      <c r="B144" s="351"/>
      <c r="C144" s="352"/>
      <c r="D144" s="352"/>
      <c r="E144" s="352"/>
      <c r="F144" s="352"/>
      <c r="G144" s="352"/>
      <c r="H144" s="352"/>
      <c r="I144" s="352"/>
      <c r="J144" s="352"/>
      <c r="K144" s="353"/>
    </row>
    <row r="145" spans="2:11" ht="45" customHeight="1">
      <c r="B145" s="354"/>
      <c r="C145" s="355" t="s">
        <v>1341</v>
      </c>
      <c r="D145" s="355"/>
      <c r="E145" s="355"/>
      <c r="F145" s="355"/>
      <c r="G145" s="355"/>
      <c r="H145" s="355"/>
      <c r="I145" s="355"/>
      <c r="J145" s="355"/>
      <c r="K145" s="356"/>
    </row>
    <row r="146" spans="2:11" ht="17.25" customHeight="1">
      <c r="B146" s="354"/>
      <c r="C146" s="357" t="s">
        <v>1277</v>
      </c>
      <c r="D146" s="357"/>
      <c r="E146" s="357"/>
      <c r="F146" s="357" t="s">
        <v>1278</v>
      </c>
      <c r="G146" s="358"/>
      <c r="H146" s="357" t="s">
        <v>144</v>
      </c>
      <c r="I146" s="357" t="s">
        <v>60</v>
      </c>
      <c r="J146" s="357" t="s">
        <v>1279</v>
      </c>
      <c r="K146" s="356"/>
    </row>
    <row r="147" spans="2:11" ht="17.25" customHeight="1">
      <c r="B147" s="354"/>
      <c r="C147" s="359" t="s">
        <v>1280</v>
      </c>
      <c r="D147" s="359"/>
      <c r="E147" s="359"/>
      <c r="F147" s="360" t="s">
        <v>1281</v>
      </c>
      <c r="G147" s="361"/>
      <c r="H147" s="359"/>
      <c r="I147" s="359"/>
      <c r="J147" s="359" t="s">
        <v>1282</v>
      </c>
      <c r="K147" s="356"/>
    </row>
    <row r="148" spans="2:11" ht="5.25" customHeight="1">
      <c r="B148" s="365"/>
      <c r="C148" s="362"/>
      <c r="D148" s="362"/>
      <c r="E148" s="362"/>
      <c r="F148" s="362"/>
      <c r="G148" s="363"/>
      <c r="H148" s="362"/>
      <c r="I148" s="362"/>
      <c r="J148" s="362"/>
      <c r="K148" s="386"/>
    </row>
    <row r="149" spans="2:11" ht="15" customHeight="1">
      <c r="B149" s="365"/>
      <c r="C149" s="390" t="s">
        <v>1286</v>
      </c>
      <c r="D149" s="343"/>
      <c r="E149" s="343"/>
      <c r="F149" s="391" t="s">
        <v>1283</v>
      </c>
      <c r="G149" s="343"/>
      <c r="H149" s="390" t="s">
        <v>1322</v>
      </c>
      <c r="I149" s="390" t="s">
        <v>1285</v>
      </c>
      <c r="J149" s="390">
        <v>120</v>
      </c>
      <c r="K149" s="386"/>
    </row>
    <row r="150" spans="2:11" ht="15" customHeight="1">
      <c r="B150" s="365"/>
      <c r="C150" s="390" t="s">
        <v>1331</v>
      </c>
      <c r="D150" s="343"/>
      <c r="E150" s="343"/>
      <c r="F150" s="391" t="s">
        <v>1283</v>
      </c>
      <c r="G150" s="343"/>
      <c r="H150" s="390" t="s">
        <v>1342</v>
      </c>
      <c r="I150" s="390" t="s">
        <v>1285</v>
      </c>
      <c r="J150" s="390" t="s">
        <v>1333</v>
      </c>
      <c r="K150" s="386"/>
    </row>
    <row r="151" spans="2:11" ht="15" customHeight="1">
      <c r="B151" s="365"/>
      <c r="C151" s="390" t="s">
        <v>86</v>
      </c>
      <c r="D151" s="343"/>
      <c r="E151" s="343"/>
      <c r="F151" s="391" t="s">
        <v>1283</v>
      </c>
      <c r="G151" s="343"/>
      <c r="H151" s="390" t="s">
        <v>1343</v>
      </c>
      <c r="I151" s="390" t="s">
        <v>1285</v>
      </c>
      <c r="J151" s="390" t="s">
        <v>1333</v>
      </c>
      <c r="K151" s="386"/>
    </row>
    <row r="152" spans="2:11" ht="15" customHeight="1">
      <c r="B152" s="365"/>
      <c r="C152" s="390" t="s">
        <v>1288</v>
      </c>
      <c r="D152" s="343"/>
      <c r="E152" s="343"/>
      <c r="F152" s="391" t="s">
        <v>1289</v>
      </c>
      <c r="G152" s="343"/>
      <c r="H152" s="390" t="s">
        <v>1322</v>
      </c>
      <c r="I152" s="390" t="s">
        <v>1285</v>
      </c>
      <c r="J152" s="390">
        <v>50</v>
      </c>
      <c r="K152" s="386"/>
    </row>
    <row r="153" spans="2:11" ht="15" customHeight="1">
      <c r="B153" s="365"/>
      <c r="C153" s="390" t="s">
        <v>1291</v>
      </c>
      <c r="D153" s="343"/>
      <c r="E153" s="343"/>
      <c r="F153" s="391" t="s">
        <v>1283</v>
      </c>
      <c r="G153" s="343"/>
      <c r="H153" s="390" t="s">
        <v>1322</v>
      </c>
      <c r="I153" s="390" t="s">
        <v>1293</v>
      </c>
      <c r="J153" s="390"/>
      <c r="K153" s="386"/>
    </row>
    <row r="154" spans="2:11" ht="15" customHeight="1">
      <c r="B154" s="365"/>
      <c r="C154" s="390" t="s">
        <v>1302</v>
      </c>
      <c r="D154" s="343"/>
      <c r="E154" s="343"/>
      <c r="F154" s="391" t="s">
        <v>1289</v>
      </c>
      <c r="G154" s="343"/>
      <c r="H154" s="390" t="s">
        <v>1322</v>
      </c>
      <c r="I154" s="390" t="s">
        <v>1285</v>
      </c>
      <c r="J154" s="390">
        <v>50</v>
      </c>
      <c r="K154" s="386"/>
    </row>
    <row r="155" spans="2:11" ht="15" customHeight="1">
      <c r="B155" s="365"/>
      <c r="C155" s="390" t="s">
        <v>1310</v>
      </c>
      <c r="D155" s="343"/>
      <c r="E155" s="343"/>
      <c r="F155" s="391" t="s">
        <v>1289</v>
      </c>
      <c r="G155" s="343"/>
      <c r="H155" s="390" t="s">
        <v>1322</v>
      </c>
      <c r="I155" s="390" t="s">
        <v>1285</v>
      </c>
      <c r="J155" s="390">
        <v>50</v>
      </c>
      <c r="K155" s="386"/>
    </row>
    <row r="156" spans="2:11" ht="15" customHeight="1">
      <c r="B156" s="365"/>
      <c r="C156" s="390" t="s">
        <v>1308</v>
      </c>
      <c r="D156" s="343"/>
      <c r="E156" s="343"/>
      <c r="F156" s="391" t="s">
        <v>1289</v>
      </c>
      <c r="G156" s="343"/>
      <c r="H156" s="390" t="s">
        <v>1322</v>
      </c>
      <c r="I156" s="390" t="s">
        <v>1285</v>
      </c>
      <c r="J156" s="390">
        <v>50</v>
      </c>
      <c r="K156" s="386"/>
    </row>
    <row r="157" spans="2:11" ht="15" customHeight="1">
      <c r="B157" s="365"/>
      <c r="C157" s="390" t="s">
        <v>133</v>
      </c>
      <c r="D157" s="343"/>
      <c r="E157" s="343"/>
      <c r="F157" s="391" t="s">
        <v>1283</v>
      </c>
      <c r="G157" s="343"/>
      <c r="H157" s="390" t="s">
        <v>1344</v>
      </c>
      <c r="I157" s="390" t="s">
        <v>1285</v>
      </c>
      <c r="J157" s="390" t="s">
        <v>1345</v>
      </c>
      <c r="K157" s="386"/>
    </row>
    <row r="158" spans="2:11" ht="15" customHeight="1">
      <c r="B158" s="365"/>
      <c r="C158" s="390" t="s">
        <v>1346</v>
      </c>
      <c r="D158" s="343"/>
      <c r="E158" s="343"/>
      <c r="F158" s="391" t="s">
        <v>1283</v>
      </c>
      <c r="G158" s="343"/>
      <c r="H158" s="390" t="s">
        <v>1347</v>
      </c>
      <c r="I158" s="390" t="s">
        <v>1317</v>
      </c>
      <c r="J158" s="390"/>
      <c r="K158" s="386"/>
    </row>
    <row r="159" spans="2:11" ht="15" customHeight="1">
      <c r="B159" s="392"/>
      <c r="C159" s="374"/>
      <c r="D159" s="374"/>
      <c r="E159" s="374"/>
      <c r="F159" s="374"/>
      <c r="G159" s="374"/>
      <c r="H159" s="374"/>
      <c r="I159" s="374"/>
      <c r="J159" s="374"/>
      <c r="K159" s="393"/>
    </row>
    <row r="160" spans="2:11" ht="18.75" customHeight="1">
      <c r="B160" s="340"/>
      <c r="C160" s="343"/>
      <c r="D160" s="343"/>
      <c r="E160" s="343"/>
      <c r="F160" s="364"/>
      <c r="G160" s="343"/>
      <c r="H160" s="343"/>
      <c r="I160" s="343"/>
      <c r="J160" s="343"/>
      <c r="K160" s="340"/>
    </row>
    <row r="161" spans="2:11" ht="18.75" customHeight="1">
      <c r="B161" s="350"/>
      <c r="C161" s="350"/>
      <c r="D161" s="350"/>
      <c r="E161" s="350"/>
      <c r="F161" s="350"/>
      <c r="G161" s="350"/>
      <c r="H161" s="350"/>
      <c r="I161" s="350"/>
      <c r="J161" s="350"/>
      <c r="K161" s="350"/>
    </row>
    <row r="162" spans="2:11" ht="7.5" customHeight="1">
      <c r="B162" s="327"/>
      <c r="C162" s="328"/>
      <c r="D162" s="328"/>
      <c r="E162" s="328"/>
      <c r="F162" s="328"/>
      <c r="G162" s="328"/>
      <c r="H162" s="328"/>
      <c r="I162" s="328"/>
      <c r="J162" s="328"/>
      <c r="K162" s="329"/>
    </row>
    <row r="163" spans="2:11" ht="45" customHeight="1">
      <c r="B163" s="330"/>
      <c r="C163" s="331" t="s">
        <v>1348</v>
      </c>
      <c r="D163" s="331"/>
      <c r="E163" s="331"/>
      <c r="F163" s="331"/>
      <c r="G163" s="331"/>
      <c r="H163" s="331"/>
      <c r="I163" s="331"/>
      <c r="J163" s="331"/>
      <c r="K163" s="332"/>
    </row>
    <row r="164" spans="2:11" ht="17.25" customHeight="1">
      <c r="B164" s="330"/>
      <c r="C164" s="357" t="s">
        <v>1277</v>
      </c>
      <c r="D164" s="357"/>
      <c r="E164" s="357"/>
      <c r="F164" s="357" t="s">
        <v>1278</v>
      </c>
      <c r="G164" s="394"/>
      <c r="H164" s="395" t="s">
        <v>144</v>
      </c>
      <c r="I164" s="395" t="s">
        <v>60</v>
      </c>
      <c r="J164" s="357" t="s">
        <v>1279</v>
      </c>
      <c r="K164" s="332"/>
    </row>
    <row r="165" spans="2:11" ht="17.25" customHeight="1">
      <c r="B165" s="334"/>
      <c r="C165" s="359" t="s">
        <v>1280</v>
      </c>
      <c r="D165" s="359"/>
      <c r="E165" s="359"/>
      <c r="F165" s="360" t="s">
        <v>1281</v>
      </c>
      <c r="G165" s="396"/>
      <c r="H165" s="397"/>
      <c r="I165" s="397"/>
      <c r="J165" s="359" t="s">
        <v>1282</v>
      </c>
      <c r="K165" s="336"/>
    </row>
    <row r="166" spans="2:11" ht="5.25" customHeight="1">
      <c r="B166" s="365"/>
      <c r="C166" s="362"/>
      <c r="D166" s="362"/>
      <c r="E166" s="362"/>
      <c r="F166" s="362"/>
      <c r="G166" s="363"/>
      <c r="H166" s="362"/>
      <c r="I166" s="362"/>
      <c r="J166" s="362"/>
      <c r="K166" s="386"/>
    </row>
    <row r="167" spans="2:11" ht="15" customHeight="1">
      <c r="B167" s="365"/>
      <c r="C167" s="343" t="s">
        <v>1286</v>
      </c>
      <c r="D167" s="343"/>
      <c r="E167" s="343"/>
      <c r="F167" s="364" t="s">
        <v>1283</v>
      </c>
      <c r="G167" s="343"/>
      <c r="H167" s="343" t="s">
        <v>1322</v>
      </c>
      <c r="I167" s="343" t="s">
        <v>1285</v>
      </c>
      <c r="J167" s="343">
        <v>120</v>
      </c>
      <c r="K167" s="386"/>
    </row>
    <row r="168" spans="2:11" ht="15" customHeight="1">
      <c r="B168" s="365"/>
      <c r="C168" s="343" t="s">
        <v>1331</v>
      </c>
      <c r="D168" s="343"/>
      <c r="E168" s="343"/>
      <c r="F168" s="364" t="s">
        <v>1283</v>
      </c>
      <c r="G168" s="343"/>
      <c r="H168" s="343" t="s">
        <v>1332</v>
      </c>
      <c r="I168" s="343" t="s">
        <v>1285</v>
      </c>
      <c r="J168" s="343" t="s">
        <v>1333</v>
      </c>
      <c r="K168" s="386"/>
    </row>
    <row r="169" spans="2:11" ht="15" customHeight="1">
      <c r="B169" s="365"/>
      <c r="C169" s="343" t="s">
        <v>86</v>
      </c>
      <c r="D169" s="343"/>
      <c r="E169" s="343"/>
      <c r="F169" s="364" t="s">
        <v>1283</v>
      </c>
      <c r="G169" s="343"/>
      <c r="H169" s="343" t="s">
        <v>1349</v>
      </c>
      <c r="I169" s="343" t="s">
        <v>1285</v>
      </c>
      <c r="J169" s="343" t="s">
        <v>1333</v>
      </c>
      <c r="K169" s="386"/>
    </row>
    <row r="170" spans="2:11" ht="15" customHeight="1">
      <c r="B170" s="365"/>
      <c r="C170" s="343" t="s">
        <v>1288</v>
      </c>
      <c r="D170" s="343"/>
      <c r="E170" s="343"/>
      <c r="F170" s="364" t="s">
        <v>1289</v>
      </c>
      <c r="G170" s="343"/>
      <c r="H170" s="343" t="s">
        <v>1349</v>
      </c>
      <c r="I170" s="343" t="s">
        <v>1285</v>
      </c>
      <c r="J170" s="343">
        <v>50</v>
      </c>
      <c r="K170" s="386"/>
    </row>
    <row r="171" spans="2:11" ht="15" customHeight="1">
      <c r="B171" s="365"/>
      <c r="C171" s="343" t="s">
        <v>1291</v>
      </c>
      <c r="D171" s="343"/>
      <c r="E171" s="343"/>
      <c r="F171" s="364" t="s">
        <v>1283</v>
      </c>
      <c r="G171" s="343"/>
      <c r="H171" s="343" t="s">
        <v>1349</v>
      </c>
      <c r="I171" s="343" t="s">
        <v>1293</v>
      </c>
      <c r="J171" s="343"/>
      <c r="K171" s="386"/>
    </row>
    <row r="172" spans="2:11" ht="15" customHeight="1">
      <c r="B172" s="365"/>
      <c r="C172" s="343" t="s">
        <v>1302</v>
      </c>
      <c r="D172" s="343"/>
      <c r="E172" s="343"/>
      <c r="F172" s="364" t="s">
        <v>1289</v>
      </c>
      <c r="G172" s="343"/>
      <c r="H172" s="343" t="s">
        <v>1349</v>
      </c>
      <c r="I172" s="343" t="s">
        <v>1285</v>
      </c>
      <c r="J172" s="343">
        <v>50</v>
      </c>
      <c r="K172" s="386"/>
    </row>
    <row r="173" spans="2:11" ht="15" customHeight="1">
      <c r="B173" s="365"/>
      <c r="C173" s="343" t="s">
        <v>1310</v>
      </c>
      <c r="D173" s="343"/>
      <c r="E173" s="343"/>
      <c r="F173" s="364" t="s">
        <v>1289</v>
      </c>
      <c r="G173" s="343"/>
      <c r="H173" s="343" t="s">
        <v>1349</v>
      </c>
      <c r="I173" s="343" t="s">
        <v>1285</v>
      </c>
      <c r="J173" s="343">
        <v>50</v>
      </c>
      <c r="K173" s="386"/>
    </row>
    <row r="174" spans="2:11" ht="15" customHeight="1">
      <c r="B174" s="365"/>
      <c r="C174" s="343" t="s">
        <v>1308</v>
      </c>
      <c r="D174" s="343"/>
      <c r="E174" s="343"/>
      <c r="F174" s="364" t="s">
        <v>1289</v>
      </c>
      <c r="G174" s="343"/>
      <c r="H174" s="343" t="s">
        <v>1349</v>
      </c>
      <c r="I174" s="343" t="s">
        <v>1285</v>
      </c>
      <c r="J174" s="343">
        <v>50</v>
      </c>
      <c r="K174" s="386"/>
    </row>
    <row r="175" spans="2:11" ht="15" customHeight="1">
      <c r="B175" s="365"/>
      <c r="C175" s="343" t="s">
        <v>143</v>
      </c>
      <c r="D175" s="343"/>
      <c r="E175" s="343"/>
      <c r="F175" s="364" t="s">
        <v>1283</v>
      </c>
      <c r="G175" s="343"/>
      <c r="H175" s="343" t="s">
        <v>1350</v>
      </c>
      <c r="I175" s="343" t="s">
        <v>1351</v>
      </c>
      <c r="J175" s="343"/>
      <c r="K175" s="386"/>
    </row>
    <row r="176" spans="2:11" ht="15" customHeight="1">
      <c r="B176" s="365"/>
      <c r="C176" s="343" t="s">
        <v>60</v>
      </c>
      <c r="D176" s="343"/>
      <c r="E176" s="343"/>
      <c r="F176" s="364" t="s">
        <v>1283</v>
      </c>
      <c r="G176" s="343"/>
      <c r="H176" s="343" t="s">
        <v>1352</v>
      </c>
      <c r="I176" s="343" t="s">
        <v>1353</v>
      </c>
      <c r="J176" s="343">
        <v>1</v>
      </c>
      <c r="K176" s="386"/>
    </row>
    <row r="177" spans="2:11" ht="15" customHeight="1">
      <c r="B177" s="365"/>
      <c r="C177" s="343" t="s">
        <v>56</v>
      </c>
      <c r="D177" s="343"/>
      <c r="E177" s="343"/>
      <c r="F177" s="364" t="s">
        <v>1283</v>
      </c>
      <c r="G177" s="343"/>
      <c r="H177" s="343" t="s">
        <v>1354</v>
      </c>
      <c r="I177" s="343" t="s">
        <v>1285</v>
      </c>
      <c r="J177" s="343">
        <v>20</v>
      </c>
      <c r="K177" s="386"/>
    </row>
    <row r="178" spans="2:11" ht="15" customHeight="1">
      <c r="B178" s="365"/>
      <c r="C178" s="343" t="s">
        <v>144</v>
      </c>
      <c r="D178" s="343"/>
      <c r="E178" s="343"/>
      <c r="F178" s="364" t="s">
        <v>1283</v>
      </c>
      <c r="G178" s="343"/>
      <c r="H178" s="343" t="s">
        <v>1355</v>
      </c>
      <c r="I178" s="343" t="s">
        <v>1285</v>
      </c>
      <c r="J178" s="343">
        <v>255</v>
      </c>
      <c r="K178" s="386"/>
    </row>
    <row r="179" spans="2:11" ht="15" customHeight="1">
      <c r="B179" s="365"/>
      <c r="C179" s="343" t="s">
        <v>145</v>
      </c>
      <c r="D179" s="343"/>
      <c r="E179" s="343"/>
      <c r="F179" s="364" t="s">
        <v>1283</v>
      </c>
      <c r="G179" s="343"/>
      <c r="H179" s="343" t="s">
        <v>1248</v>
      </c>
      <c r="I179" s="343" t="s">
        <v>1285</v>
      </c>
      <c r="J179" s="343">
        <v>10</v>
      </c>
      <c r="K179" s="386"/>
    </row>
    <row r="180" spans="2:11" ht="15" customHeight="1">
      <c r="B180" s="365"/>
      <c r="C180" s="343" t="s">
        <v>146</v>
      </c>
      <c r="D180" s="343"/>
      <c r="E180" s="343"/>
      <c r="F180" s="364" t="s">
        <v>1283</v>
      </c>
      <c r="G180" s="343"/>
      <c r="H180" s="343" t="s">
        <v>1356</v>
      </c>
      <c r="I180" s="343" t="s">
        <v>1317</v>
      </c>
      <c r="J180" s="343"/>
      <c r="K180" s="386"/>
    </row>
    <row r="181" spans="2:11" ht="15" customHeight="1">
      <c r="B181" s="365"/>
      <c r="C181" s="343" t="s">
        <v>1357</v>
      </c>
      <c r="D181" s="343"/>
      <c r="E181" s="343"/>
      <c r="F181" s="364" t="s">
        <v>1283</v>
      </c>
      <c r="G181" s="343"/>
      <c r="H181" s="343" t="s">
        <v>1358</v>
      </c>
      <c r="I181" s="343" t="s">
        <v>1317</v>
      </c>
      <c r="J181" s="343"/>
      <c r="K181" s="386"/>
    </row>
    <row r="182" spans="2:11" ht="15" customHeight="1">
      <c r="B182" s="365"/>
      <c r="C182" s="343" t="s">
        <v>1346</v>
      </c>
      <c r="D182" s="343"/>
      <c r="E182" s="343"/>
      <c r="F182" s="364" t="s">
        <v>1283</v>
      </c>
      <c r="G182" s="343"/>
      <c r="H182" s="343" t="s">
        <v>1359</v>
      </c>
      <c r="I182" s="343" t="s">
        <v>1317</v>
      </c>
      <c r="J182" s="343"/>
      <c r="K182" s="386"/>
    </row>
    <row r="183" spans="2:11" ht="15" customHeight="1">
      <c r="B183" s="365"/>
      <c r="C183" s="343" t="s">
        <v>148</v>
      </c>
      <c r="D183" s="343"/>
      <c r="E183" s="343"/>
      <c r="F183" s="364" t="s">
        <v>1289</v>
      </c>
      <c r="G183" s="343"/>
      <c r="H183" s="343" t="s">
        <v>1360</v>
      </c>
      <c r="I183" s="343" t="s">
        <v>1285</v>
      </c>
      <c r="J183" s="343">
        <v>50</v>
      </c>
      <c r="K183" s="386"/>
    </row>
    <row r="184" spans="2:11" ht="15" customHeight="1">
      <c r="B184" s="365"/>
      <c r="C184" s="343" t="s">
        <v>1361</v>
      </c>
      <c r="D184" s="343"/>
      <c r="E184" s="343"/>
      <c r="F184" s="364" t="s">
        <v>1289</v>
      </c>
      <c r="G184" s="343"/>
      <c r="H184" s="343" t="s">
        <v>1362</v>
      </c>
      <c r="I184" s="343" t="s">
        <v>1363</v>
      </c>
      <c r="J184" s="343"/>
      <c r="K184" s="386"/>
    </row>
    <row r="185" spans="2:11" ht="15" customHeight="1">
      <c r="B185" s="365"/>
      <c r="C185" s="343" t="s">
        <v>1364</v>
      </c>
      <c r="D185" s="343"/>
      <c r="E185" s="343"/>
      <c r="F185" s="364" t="s">
        <v>1289</v>
      </c>
      <c r="G185" s="343"/>
      <c r="H185" s="343" t="s">
        <v>1365</v>
      </c>
      <c r="I185" s="343" t="s">
        <v>1363</v>
      </c>
      <c r="J185" s="343"/>
      <c r="K185" s="386"/>
    </row>
    <row r="186" spans="2:11" ht="15" customHeight="1">
      <c r="B186" s="365"/>
      <c r="C186" s="343" t="s">
        <v>1366</v>
      </c>
      <c r="D186" s="343"/>
      <c r="E186" s="343"/>
      <c r="F186" s="364" t="s">
        <v>1289</v>
      </c>
      <c r="G186" s="343"/>
      <c r="H186" s="343" t="s">
        <v>1367</v>
      </c>
      <c r="I186" s="343" t="s">
        <v>1363</v>
      </c>
      <c r="J186" s="343"/>
      <c r="K186" s="386"/>
    </row>
    <row r="187" spans="2:11" ht="15" customHeight="1">
      <c r="B187" s="365"/>
      <c r="C187" s="398" t="s">
        <v>1368</v>
      </c>
      <c r="D187" s="343"/>
      <c r="E187" s="343"/>
      <c r="F187" s="364" t="s">
        <v>1289</v>
      </c>
      <c r="G187" s="343"/>
      <c r="H187" s="343" t="s">
        <v>1369</v>
      </c>
      <c r="I187" s="343" t="s">
        <v>1370</v>
      </c>
      <c r="J187" s="399" t="s">
        <v>1371</v>
      </c>
      <c r="K187" s="386"/>
    </row>
    <row r="188" spans="2:11" ht="15" customHeight="1">
      <c r="B188" s="365"/>
      <c r="C188" s="349" t="s">
        <v>45</v>
      </c>
      <c r="D188" s="343"/>
      <c r="E188" s="343"/>
      <c r="F188" s="364" t="s">
        <v>1283</v>
      </c>
      <c r="G188" s="343"/>
      <c r="H188" s="340" t="s">
        <v>1372</v>
      </c>
      <c r="I188" s="343" t="s">
        <v>1373</v>
      </c>
      <c r="J188" s="343"/>
      <c r="K188" s="386"/>
    </row>
    <row r="189" spans="2:11" ht="15" customHeight="1">
      <c r="B189" s="365"/>
      <c r="C189" s="349" t="s">
        <v>1374</v>
      </c>
      <c r="D189" s="343"/>
      <c r="E189" s="343"/>
      <c r="F189" s="364" t="s">
        <v>1283</v>
      </c>
      <c r="G189" s="343"/>
      <c r="H189" s="343" t="s">
        <v>1375</v>
      </c>
      <c r="I189" s="343" t="s">
        <v>1317</v>
      </c>
      <c r="J189" s="343"/>
      <c r="K189" s="386"/>
    </row>
    <row r="190" spans="2:11" ht="15" customHeight="1">
      <c r="B190" s="365"/>
      <c r="C190" s="349" t="s">
        <v>1376</v>
      </c>
      <c r="D190" s="343"/>
      <c r="E190" s="343"/>
      <c r="F190" s="364" t="s">
        <v>1283</v>
      </c>
      <c r="G190" s="343"/>
      <c r="H190" s="343" t="s">
        <v>1377</v>
      </c>
      <c r="I190" s="343" t="s">
        <v>1317</v>
      </c>
      <c r="J190" s="343"/>
      <c r="K190" s="386"/>
    </row>
    <row r="191" spans="2:11" ht="15" customHeight="1">
      <c r="B191" s="365"/>
      <c r="C191" s="349" t="s">
        <v>1378</v>
      </c>
      <c r="D191" s="343"/>
      <c r="E191" s="343"/>
      <c r="F191" s="364" t="s">
        <v>1289</v>
      </c>
      <c r="G191" s="343"/>
      <c r="H191" s="343" t="s">
        <v>1379</v>
      </c>
      <c r="I191" s="343" t="s">
        <v>1317</v>
      </c>
      <c r="J191" s="343"/>
      <c r="K191" s="386"/>
    </row>
    <row r="192" spans="2:11" ht="15" customHeight="1">
      <c r="B192" s="392"/>
      <c r="C192" s="400"/>
      <c r="D192" s="374"/>
      <c r="E192" s="374"/>
      <c r="F192" s="374"/>
      <c r="G192" s="374"/>
      <c r="H192" s="374"/>
      <c r="I192" s="374"/>
      <c r="J192" s="374"/>
      <c r="K192" s="393"/>
    </row>
    <row r="193" spans="2:11" ht="18.75" customHeight="1">
      <c r="B193" s="340"/>
      <c r="C193" s="343"/>
      <c r="D193" s="343"/>
      <c r="E193" s="343"/>
      <c r="F193" s="364"/>
      <c r="G193" s="343"/>
      <c r="H193" s="343"/>
      <c r="I193" s="343"/>
      <c r="J193" s="343"/>
      <c r="K193" s="340"/>
    </row>
    <row r="194" spans="2:11" ht="18.75" customHeight="1">
      <c r="B194" s="340"/>
      <c r="C194" s="343"/>
      <c r="D194" s="343"/>
      <c r="E194" s="343"/>
      <c r="F194" s="364"/>
      <c r="G194" s="343"/>
      <c r="H194" s="343"/>
      <c r="I194" s="343"/>
      <c r="J194" s="343"/>
      <c r="K194" s="340"/>
    </row>
    <row r="195" spans="2:11" ht="18.75" customHeight="1">
      <c r="B195" s="350"/>
      <c r="C195" s="350"/>
      <c r="D195" s="350"/>
      <c r="E195" s="350"/>
      <c r="F195" s="350"/>
      <c r="G195" s="350"/>
      <c r="H195" s="350"/>
      <c r="I195" s="350"/>
      <c r="J195" s="350"/>
      <c r="K195" s="350"/>
    </row>
    <row r="196" spans="2:11" ht="13.5">
      <c r="B196" s="327"/>
      <c r="C196" s="328"/>
      <c r="D196" s="328"/>
      <c r="E196" s="328"/>
      <c r="F196" s="328"/>
      <c r="G196" s="328"/>
      <c r="H196" s="328"/>
      <c r="I196" s="328"/>
      <c r="J196" s="328"/>
      <c r="K196" s="329"/>
    </row>
    <row r="197" spans="2:11" ht="21">
      <c r="B197" s="330"/>
      <c r="C197" s="331" t="s">
        <v>1380</v>
      </c>
      <c r="D197" s="331"/>
      <c r="E197" s="331"/>
      <c r="F197" s="331"/>
      <c r="G197" s="331"/>
      <c r="H197" s="331"/>
      <c r="I197" s="331"/>
      <c r="J197" s="331"/>
      <c r="K197" s="332"/>
    </row>
    <row r="198" spans="2:11" ht="25.5" customHeight="1">
      <c r="B198" s="330"/>
      <c r="C198" s="401" t="s">
        <v>1381</v>
      </c>
      <c r="D198" s="401"/>
      <c r="E198" s="401"/>
      <c r="F198" s="401" t="s">
        <v>1382</v>
      </c>
      <c r="G198" s="402"/>
      <c r="H198" s="403" t="s">
        <v>1383</v>
      </c>
      <c r="I198" s="403"/>
      <c r="J198" s="403"/>
      <c r="K198" s="332"/>
    </row>
    <row r="199" spans="2:11" ht="5.25" customHeight="1">
      <c r="B199" s="365"/>
      <c r="C199" s="362"/>
      <c r="D199" s="362"/>
      <c r="E199" s="362"/>
      <c r="F199" s="362"/>
      <c r="G199" s="343"/>
      <c r="H199" s="362"/>
      <c r="I199" s="362"/>
      <c r="J199" s="362"/>
      <c r="K199" s="386"/>
    </row>
    <row r="200" spans="2:11" ht="15" customHeight="1">
      <c r="B200" s="365"/>
      <c r="C200" s="343" t="s">
        <v>1373</v>
      </c>
      <c r="D200" s="343"/>
      <c r="E200" s="343"/>
      <c r="F200" s="364" t="s">
        <v>46</v>
      </c>
      <c r="G200" s="343"/>
      <c r="H200" s="404" t="s">
        <v>1384</v>
      </c>
      <c r="I200" s="404"/>
      <c r="J200" s="404"/>
      <c r="K200" s="386"/>
    </row>
    <row r="201" spans="2:11" ht="15" customHeight="1">
      <c r="B201" s="365"/>
      <c r="C201" s="371"/>
      <c r="D201" s="343"/>
      <c r="E201" s="343"/>
      <c r="F201" s="364" t="s">
        <v>47</v>
      </c>
      <c r="G201" s="343"/>
      <c r="H201" s="404" t="s">
        <v>1385</v>
      </c>
      <c r="I201" s="404"/>
      <c r="J201" s="404"/>
      <c r="K201" s="386"/>
    </row>
    <row r="202" spans="2:11" ht="15" customHeight="1">
      <c r="B202" s="365"/>
      <c r="C202" s="371"/>
      <c r="D202" s="343"/>
      <c r="E202" s="343"/>
      <c r="F202" s="364" t="s">
        <v>50</v>
      </c>
      <c r="G202" s="343"/>
      <c r="H202" s="404" t="s">
        <v>1386</v>
      </c>
      <c r="I202" s="404"/>
      <c r="J202" s="404"/>
      <c r="K202" s="386"/>
    </row>
    <row r="203" spans="2:11" ht="15" customHeight="1">
      <c r="B203" s="365"/>
      <c r="C203" s="343"/>
      <c r="D203" s="343"/>
      <c r="E203" s="343"/>
      <c r="F203" s="364" t="s">
        <v>48</v>
      </c>
      <c r="G203" s="343"/>
      <c r="H203" s="404" t="s">
        <v>1387</v>
      </c>
      <c r="I203" s="404"/>
      <c r="J203" s="404"/>
      <c r="K203" s="386"/>
    </row>
    <row r="204" spans="2:11" ht="15" customHeight="1">
      <c r="B204" s="365"/>
      <c r="C204" s="343"/>
      <c r="D204" s="343"/>
      <c r="E204" s="343"/>
      <c r="F204" s="364" t="s">
        <v>49</v>
      </c>
      <c r="G204" s="343"/>
      <c r="H204" s="404" t="s">
        <v>1388</v>
      </c>
      <c r="I204" s="404"/>
      <c r="J204" s="404"/>
      <c r="K204" s="386"/>
    </row>
    <row r="205" spans="2:11" ht="15" customHeight="1">
      <c r="B205" s="365"/>
      <c r="C205" s="343"/>
      <c r="D205" s="343"/>
      <c r="E205" s="343"/>
      <c r="F205" s="364"/>
      <c r="G205" s="343"/>
      <c r="H205" s="343"/>
      <c r="I205" s="343"/>
      <c r="J205" s="343"/>
      <c r="K205" s="386"/>
    </row>
    <row r="206" spans="2:11" ht="15" customHeight="1">
      <c r="B206" s="365"/>
      <c r="C206" s="343" t="s">
        <v>1329</v>
      </c>
      <c r="D206" s="343"/>
      <c r="E206" s="343"/>
      <c r="F206" s="364" t="s">
        <v>81</v>
      </c>
      <c r="G206" s="343"/>
      <c r="H206" s="404" t="s">
        <v>1389</v>
      </c>
      <c r="I206" s="404"/>
      <c r="J206" s="404"/>
      <c r="K206" s="386"/>
    </row>
    <row r="207" spans="2:11" ht="15" customHeight="1">
      <c r="B207" s="365"/>
      <c r="C207" s="371"/>
      <c r="D207" s="343"/>
      <c r="E207" s="343"/>
      <c r="F207" s="364" t="s">
        <v>1229</v>
      </c>
      <c r="G207" s="343"/>
      <c r="H207" s="404" t="s">
        <v>1230</v>
      </c>
      <c r="I207" s="404"/>
      <c r="J207" s="404"/>
      <c r="K207" s="386"/>
    </row>
    <row r="208" spans="2:11" ht="15" customHeight="1">
      <c r="B208" s="365"/>
      <c r="C208" s="343"/>
      <c r="D208" s="343"/>
      <c r="E208" s="343"/>
      <c r="F208" s="364" t="s">
        <v>1227</v>
      </c>
      <c r="G208" s="343"/>
      <c r="H208" s="404" t="s">
        <v>1390</v>
      </c>
      <c r="I208" s="404"/>
      <c r="J208" s="404"/>
      <c r="K208" s="386"/>
    </row>
    <row r="209" spans="2:11" ht="15" customHeight="1">
      <c r="B209" s="405"/>
      <c r="C209" s="371"/>
      <c r="D209" s="371"/>
      <c r="E209" s="371"/>
      <c r="F209" s="364" t="s">
        <v>124</v>
      </c>
      <c r="G209" s="349"/>
      <c r="H209" s="406" t="s">
        <v>123</v>
      </c>
      <c r="I209" s="406"/>
      <c r="J209" s="406"/>
      <c r="K209" s="407"/>
    </row>
    <row r="210" spans="2:11" ht="15" customHeight="1">
      <c r="B210" s="405"/>
      <c r="C210" s="371"/>
      <c r="D210" s="371"/>
      <c r="E210" s="371"/>
      <c r="F210" s="364" t="s">
        <v>1231</v>
      </c>
      <c r="G210" s="349"/>
      <c r="H210" s="406" t="s">
        <v>1391</v>
      </c>
      <c r="I210" s="406"/>
      <c r="J210" s="406"/>
      <c r="K210" s="407"/>
    </row>
    <row r="211" spans="2:11" ht="15" customHeight="1">
      <c r="B211" s="405"/>
      <c r="C211" s="371"/>
      <c r="D211" s="371"/>
      <c r="E211" s="371"/>
      <c r="F211" s="408"/>
      <c r="G211" s="349"/>
      <c r="H211" s="409"/>
      <c r="I211" s="409"/>
      <c r="J211" s="409"/>
      <c r="K211" s="407"/>
    </row>
    <row r="212" spans="2:11" ht="15" customHeight="1">
      <c r="B212" s="405"/>
      <c r="C212" s="343" t="s">
        <v>1353</v>
      </c>
      <c r="D212" s="371"/>
      <c r="E212" s="371"/>
      <c r="F212" s="364">
        <v>1</v>
      </c>
      <c r="G212" s="349"/>
      <c r="H212" s="406" t="s">
        <v>1392</v>
      </c>
      <c r="I212" s="406"/>
      <c r="J212" s="406"/>
      <c r="K212" s="407"/>
    </row>
    <row r="213" spans="2:11" ht="15" customHeight="1">
      <c r="B213" s="405"/>
      <c r="C213" s="371"/>
      <c r="D213" s="371"/>
      <c r="E213" s="371"/>
      <c r="F213" s="364">
        <v>2</v>
      </c>
      <c r="G213" s="349"/>
      <c r="H213" s="406" t="s">
        <v>1393</v>
      </c>
      <c r="I213" s="406"/>
      <c r="J213" s="406"/>
      <c r="K213" s="407"/>
    </row>
    <row r="214" spans="2:11" ht="15" customHeight="1">
      <c r="B214" s="405"/>
      <c r="C214" s="371"/>
      <c r="D214" s="371"/>
      <c r="E214" s="371"/>
      <c r="F214" s="364">
        <v>3</v>
      </c>
      <c r="G214" s="349"/>
      <c r="H214" s="406" t="s">
        <v>1394</v>
      </c>
      <c r="I214" s="406"/>
      <c r="J214" s="406"/>
      <c r="K214" s="407"/>
    </row>
    <row r="215" spans="2:11" ht="15" customHeight="1">
      <c r="B215" s="405"/>
      <c r="C215" s="371"/>
      <c r="D215" s="371"/>
      <c r="E215" s="371"/>
      <c r="F215" s="364">
        <v>4</v>
      </c>
      <c r="G215" s="349"/>
      <c r="H215" s="406" t="s">
        <v>1395</v>
      </c>
      <c r="I215" s="406"/>
      <c r="J215" s="406"/>
      <c r="K215" s="407"/>
    </row>
    <row r="216" spans="2:11" ht="12.75" customHeight="1">
      <c r="B216" s="410"/>
      <c r="C216" s="411"/>
      <c r="D216" s="411"/>
      <c r="E216" s="411"/>
      <c r="F216" s="411"/>
      <c r="G216" s="411"/>
      <c r="H216" s="411"/>
      <c r="I216" s="411"/>
      <c r="J216" s="411"/>
      <c r="K216" s="41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ht="13.5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2:11" s="1" customFormat="1" ht="22.5" customHeight="1">
      <c r="B9" s="35"/>
      <c r="C9" s="36"/>
      <c r="D9" s="36"/>
      <c r="E9" s="311" t="s">
        <v>129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2:11" s="1" customFormat="1" ht="36.95" customHeight="1">
      <c r="B11" s="35"/>
      <c r="C11" s="36"/>
      <c r="D11" s="36"/>
      <c r="E11" s="312" t="s">
        <v>131</v>
      </c>
      <c r="F11" s="280"/>
      <c r="G11" s="280"/>
      <c r="H11" s="280"/>
      <c r="I11" s="117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88</v>
      </c>
      <c r="G13" s="36"/>
      <c r="H13" s="36"/>
      <c r="I13" s="118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ROUNDUP(J87,2)</f>
        <v>0</v>
      </c>
      <c r="K29" s="39"/>
    </row>
    <row r="30" spans="2:11" s="1" customFormat="1" ht="6.95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>
      <c r="B32" s="35"/>
      <c r="C32" s="36"/>
      <c r="D32" s="43" t="s">
        <v>45</v>
      </c>
      <c r="E32" s="43" t="s">
        <v>46</v>
      </c>
      <c r="F32" s="129">
        <f>ROUNDUP(SUM(BE87:BE122),2)</f>
        <v>0</v>
      </c>
      <c r="G32" s="36"/>
      <c r="H32" s="36"/>
      <c r="I32" s="130">
        <v>0.21</v>
      </c>
      <c r="J32" s="129">
        <f>ROUNDUP(ROUNDUP((SUM(BE87:BE122)),2)*I32,1)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47</v>
      </c>
      <c r="F33" s="129">
        <f>ROUNDUP(SUM(BF87:BF122),2)</f>
        <v>0</v>
      </c>
      <c r="G33" s="36"/>
      <c r="H33" s="36"/>
      <c r="I33" s="130">
        <v>0.15</v>
      </c>
      <c r="J33" s="129">
        <f>ROUNDUP(ROUNDUP((SUM(BF87:BF122)),2)*I33,1)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</v>
      </c>
      <c r="F34" s="129">
        <f>ROUNDUP(SUM(BG87:BG122),2)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49</v>
      </c>
      <c r="F35" s="129">
        <f>ROUNDUP(SUM(BH87:BH122),2)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</v>
      </c>
      <c r="F36" s="129">
        <f>ROUNDUP(SUM(BI87:BI122),2)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ht="13.5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11" s="1" customFormat="1" ht="22.5" customHeight="1">
      <c r="B49" s="35"/>
      <c r="C49" s="36"/>
      <c r="D49" s="36"/>
      <c r="E49" s="311" t="s">
        <v>129</v>
      </c>
      <c r="F49" s="280"/>
      <c r="G49" s="280"/>
      <c r="H49" s="280"/>
      <c r="I49" s="117"/>
      <c r="J49" s="36"/>
      <c r="K49" s="39"/>
    </row>
    <row r="50" spans="2:11" s="1" customFormat="1" ht="14.45" customHeight="1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11" s="1" customFormat="1" ht="23.25" customHeight="1">
      <c r="B51" s="35"/>
      <c r="C51" s="36"/>
      <c r="D51" s="36"/>
      <c r="E51" s="312" t="str">
        <f>E11</f>
        <v>1 - SO 31 Armaturní šachta</v>
      </c>
      <c r="F51" s="280"/>
      <c r="G51" s="280"/>
      <c r="H51" s="280"/>
      <c r="I51" s="117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11" s="1" customFormat="1" ht="13.5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11" s="1" customFormat="1" ht="29.25" customHeight="1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J87</f>
        <v>0</v>
      </c>
      <c r="K60" s="39"/>
      <c r="AU60" s="18" t="s">
        <v>136</v>
      </c>
    </row>
    <row r="61" spans="2:11" s="8" customFormat="1" ht="24.95" customHeight="1">
      <c r="B61" s="148"/>
      <c r="C61" s="149"/>
      <c r="D61" s="150" t="s">
        <v>137</v>
      </c>
      <c r="E61" s="151"/>
      <c r="F61" s="151"/>
      <c r="G61" s="151"/>
      <c r="H61" s="151"/>
      <c r="I61" s="152"/>
      <c r="J61" s="153">
        <f>J88</f>
        <v>0</v>
      </c>
      <c r="K61" s="154"/>
    </row>
    <row r="62" spans="2:11" s="9" customFormat="1" ht="19.9" customHeight="1">
      <c r="B62" s="155"/>
      <c r="C62" s="156"/>
      <c r="D62" s="157" t="s">
        <v>138</v>
      </c>
      <c r="E62" s="158"/>
      <c r="F62" s="158"/>
      <c r="G62" s="158"/>
      <c r="H62" s="158"/>
      <c r="I62" s="159"/>
      <c r="J62" s="160">
        <f>J89</f>
        <v>0</v>
      </c>
      <c r="K62" s="161"/>
    </row>
    <row r="63" spans="2:11" s="9" customFormat="1" ht="19.9" customHeight="1">
      <c r="B63" s="155"/>
      <c r="C63" s="156"/>
      <c r="D63" s="157" t="s">
        <v>139</v>
      </c>
      <c r="E63" s="158"/>
      <c r="F63" s="158"/>
      <c r="G63" s="158"/>
      <c r="H63" s="158"/>
      <c r="I63" s="159"/>
      <c r="J63" s="160">
        <f>J103</f>
        <v>0</v>
      </c>
      <c r="K63" s="161"/>
    </row>
    <row r="64" spans="2:11" s="9" customFormat="1" ht="19.9" customHeight="1">
      <c r="B64" s="155"/>
      <c r="C64" s="156"/>
      <c r="D64" s="157" t="s">
        <v>140</v>
      </c>
      <c r="E64" s="158"/>
      <c r="F64" s="158"/>
      <c r="G64" s="158"/>
      <c r="H64" s="158"/>
      <c r="I64" s="159"/>
      <c r="J64" s="160">
        <f>J105</f>
        <v>0</v>
      </c>
      <c r="K64" s="161"/>
    </row>
    <row r="65" spans="2:11" s="9" customFormat="1" ht="19.9" customHeight="1">
      <c r="B65" s="155"/>
      <c r="C65" s="156"/>
      <c r="D65" s="157" t="s">
        <v>141</v>
      </c>
      <c r="E65" s="158"/>
      <c r="F65" s="158"/>
      <c r="G65" s="158"/>
      <c r="H65" s="158"/>
      <c r="I65" s="159"/>
      <c r="J65" s="160">
        <f>J121</f>
        <v>0</v>
      </c>
      <c r="K65" s="161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7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8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41"/>
      <c r="J71" s="54"/>
      <c r="K71" s="54"/>
      <c r="L71" s="55"/>
    </row>
    <row r="72" spans="2:12" s="1" customFormat="1" ht="36.95" customHeight="1">
      <c r="B72" s="35"/>
      <c r="C72" s="56" t="s">
        <v>142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4.45" customHeight="1">
      <c r="B74" s="35"/>
      <c r="C74" s="59" t="s">
        <v>16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2.5" customHeight="1">
      <c r="B75" s="35"/>
      <c r="C75" s="57"/>
      <c r="D75" s="57"/>
      <c r="E75" s="314" t="str">
        <f>E7</f>
        <v>Jezero Most-napojení na komunikace a IS - část III</v>
      </c>
      <c r="F75" s="291"/>
      <c r="G75" s="291"/>
      <c r="H75" s="291"/>
      <c r="I75" s="162"/>
      <c r="J75" s="57"/>
      <c r="K75" s="57"/>
      <c r="L75" s="55"/>
    </row>
    <row r="76" spans="2:12" ht="13.5">
      <c r="B76" s="22"/>
      <c r="C76" s="59" t="s">
        <v>128</v>
      </c>
      <c r="D76" s="163"/>
      <c r="E76" s="163"/>
      <c r="F76" s="163"/>
      <c r="G76" s="163"/>
      <c r="H76" s="163"/>
      <c r="J76" s="163"/>
      <c r="K76" s="163"/>
      <c r="L76" s="164"/>
    </row>
    <row r="77" spans="2:12" s="1" customFormat="1" ht="22.5" customHeight="1">
      <c r="B77" s="35"/>
      <c r="C77" s="57"/>
      <c r="D77" s="57"/>
      <c r="E77" s="314" t="s">
        <v>129</v>
      </c>
      <c r="F77" s="291"/>
      <c r="G77" s="291"/>
      <c r="H77" s="291"/>
      <c r="I77" s="162"/>
      <c r="J77" s="57"/>
      <c r="K77" s="57"/>
      <c r="L77" s="55"/>
    </row>
    <row r="78" spans="2:12" s="1" customFormat="1" ht="14.45" customHeight="1">
      <c r="B78" s="35"/>
      <c r="C78" s="59" t="s">
        <v>130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3.25" customHeight="1">
      <c r="B79" s="35"/>
      <c r="C79" s="57"/>
      <c r="D79" s="57"/>
      <c r="E79" s="288" t="str">
        <f>E11</f>
        <v>1 - SO 31 Armaturní šachta</v>
      </c>
      <c r="F79" s="291"/>
      <c r="G79" s="291"/>
      <c r="H79" s="291"/>
      <c r="I79" s="162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62"/>
      <c r="J80" s="57"/>
      <c r="K80" s="57"/>
      <c r="L80" s="55"/>
    </row>
    <row r="81" spans="2:12" s="1" customFormat="1" ht="18" customHeight="1">
      <c r="B81" s="35"/>
      <c r="C81" s="59" t="s">
        <v>23</v>
      </c>
      <c r="D81" s="57"/>
      <c r="E81" s="57"/>
      <c r="F81" s="165" t="str">
        <f>F14</f>
        <v xml:space="preserve"> </v>
      </c>
      <c r="G81" s="57"/>
      <c r="H81" s="57"/>
      <c r="I81" s="166" t="s">
        <v>25</v>
      </c>
      <c r="J81" s="67" t="str">
        <f>IF(J14="","",J14)</f>
        <v>7. 12. 2016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12" s="1" customFormat="1" ht="13.5">
      <c r="B83" s="35"/>
      <c r="C83" s="59" t="s">
        <v>29</v>
      </c>
      <c r="D83" s="57"/>
      <c r="E83" s="57"/>
      <c r="F83" s="165" t="str">
        <f>E17</f>
        <v>ČR - Ministerstvo financí</v>
      </c>
      <c r="G83" s="57"/>
      <c r="H83" s="57"/>
      <c r="I83" s="166" t="s">
        <v>36</v>
      </c>
      <c r="J83" s="165" t="str">
        <f>E23</f>
        <v>Báňské projekty Teplice a.s.</v>
      </c>
      <c r="K83" s="57"/>
      <c r="L83" s="55"/>
    </row>
    <row r="84" spans="2:12" s="1" customFormat="1" ht="14.45" customHeight="1">
      <c r="B84" s="35"/>
      <c r="C84" s="59" t="s">
        <v>33</v>
      </c>
      <c r="D84" s="57"/>
      <c r="E84" s="57"/>
      <c r="F84" s="165" t="str">
        <f>IF(E20="","",E20)</f>
        <v/>
      </c>
      <c r="G84" s="57"/>
      <c r="H84" s="57"/>
      <c r="I84" s="162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20" s="10" customFormat="1" ht="29.25" customHeight="1">
      <c r="B86" s="167"/>
      <c r="C86" s="168" t="s">
        <v>143</v>
      </c>
      <c r="D86" s="169" t="s">
        <v>60</v>
      </c>
      <c r="E86" s="169" t="s">
        <v>56</v>
      </c>
      <c r="F86" s="169" t="s">
        <v>144</v>
      </c>
      <c r="G86" s="169" t="s">
        <v>145</v>
      </c>
      <c r="H86" s="169" t="s">
        <v>146</v>
      </c>
      <c r="I86" s="170" t="s">
        <v>147</v>
      </c>
      <c r="J86" s="169" t="s">
        <v>134</v>
      </c>
      <c r="K86" s="171" t="s">
        <v>148</v>
      </c>
      <c r="L86" s="172"/>
      <c r="M86" s="76" t="s">
        <v>149</v>
      </c>
      <c r="N86" s="77" t="s">
        <v>45</v>
      </c>
      <c r="O86" s="77" t="s">
        <v>150</v>
      </c>
      <c r="P86" s="77" t="s">
        <v>151</v>
      </c>
      <c r="Q86" s="77" t="s">
        <v>152</v>
      </c>
      <c r="R86" s="77" t="s">
        <v>153</v>
      </c>
      <c r="S86" s="77" t="s">
        <v>154</v>
      </c>
      <c r="T86" s="78" t="s">
        <v>155</v>
      </c>
    </row>
    <row r="87" spans="2:63" s="1" customFormat="1" ht="29.25" customHeight="1">
      <c r="B87" s="35"/>
      <c r="C87" s="82" t="s">
        <v>135</v>
      </c>
      <c r="D87" s="57"/>
      <c r="E87" s="57"/>
      <c r="F87" s="57"/>
      <c r="G87" s="57"/>
      <c r="H87" s="57"/>
      <c r="I87" s="162"/>
      <c r="J87" s="173">
        <f>BK87</f>
        <v>0</v>
      </c>
      <c r="K87" s="57"/>
      <c r="L87" s="55"/>
      <c r="M87" s="79"/>
      <c r="N87" s="80"/>
      <c r="O87" s="80"/>
      <c r="P87" s="174">
        <f>P88</f>
        <v>0</v>
      </c>
      <c r="Q87" s="80"/>
      <c r="R87" s="174">
        <f>R88</f>
        <v>29.885752130000004</v>
      </c>
      <c r="S87" s="80"/>
      <c r="T87" s="175">
        <f>T88</f>
        <v>0</v>
      </c>
      <c r="AT87" s="18" t="s">
        <v>74</v>
      </c>
      <c r="AU87" s="18" t="s">
        <v>136</v>
      </c>
      <c r="BK87" s="176">
        <f>BK88</f>
        <v>0</v>
      </c>
    </row>
    <row r="88" spans="2:63" s="11" customFormat="1" ht="37.35" customHeight="1">
      <c r="B88" s="177"/>
      <c r="C88" s="178"/>
      <c r="D88" s="179" t="s">
        <v>74</v>
      </c>
      <c r="E88" s="180" t="s">
        <v>156</v>
      </c>
      <c r="F88" s="180" t="s">
        <v>157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P89+P103+P105+P121</f>
        <v>0</v>
      </c>
      <c r="Q88" s="185"/>
      <c r="R88" s="186">
        <f>R89+R103+R105+R121</f>
        <v>29.885752130000004</v>
      </c>
      <c r="S88" s="185"/>
      <c r="T88" s="187">
        <f>T89+T103+T105+T121</f>
        <v>0</v>
      </c>
      <c r="AR88" s="188" t="s">
        <v>22</v>
      </c>
      <c r="AT88" s="189" t="s">
        <v>74</v>
      </c>
      <c r="AU88" s="189" t="s">
        <v>75</v>
      </c>
      <c r="AY88" s="188" t="s">
        <v>158</v>
      </c>
      <c r="BK88" s="190">
        <f>BK89+BK103+BK105+BK121</f>
        <v>0</v>
      </c>
    </row>
    <row r="89" spans="2:63" s="11" customFormat="1" ht="19.9" customHeight="1">
      <c r="B89" s="177"/>
      <c r="C89" s="178"/>
      <c r="D89" s="191" t="s">
        <v>74</v>
      </c>
      <c r="E89" s="192" t="s">
        <v>22</v>
      </c>
      <c r="F89" s="192" t="s">
        <v>159</v>
      </c>
      <c r="G89" s="178"/>
      <c r="H89" s="178"/>
      <c r="I89" s="181"/>
      <c r="J89" s="193">
        <f>BK89</f>
        <v>0</v>
      </c>
      <c r="K89" s="178"/>
      <c r="L89" s="183"/>
      <c r="M89" s="184"/>
      <c r="N89" s="185"/>
      <c r="O89" s="185"/>
      <c r="P89" s="186">
        <f>SUM(P90:P102)</f>
        <v>0</v>
      </c>
      <c r="Q89" s="185"/>
      <c r="R89" s="186">
        <f>SUM(R90:R102)</f>
        <v>0.028229270000000004</v>
      </c>
      <c r="S89" s="185"/>
      <c r="T89" s="187">
        <f>SUM(T90:T102)</f>
        <v>0</v>
      </c>
      <c r="AR89" s="188" t="s">
        <v>22</v>
      </c>
      <c r="AT89" s="189" t="s">
        <v>74</v>
      </c>
      <c r="AU89" s="189" t="s">
        <v>22</v>
      </c>
      <c r="AY89" s="188" t="s">
        <v>158</v>
      </c>
      <c r="BK89" s="190">
        <f>SUM(BK90:BK102)</f>
        <v>0</v>
      </c>
    </row>
    <row r="90" spans="2:65" s="1" customFormat="1" ht="22.5" customHeight="1">
      <c r="B90" s="35"/>
      <c r="C90" s="194" t="s">
        <v>22</v>
      </c>
      <c r="D90" s="194" t="s">
        <v>160</v>
      </c>
      <c r="E90" s="195" t="s">
        <v>161</v>
      </c>
      <c r="F90" s="196" t="s">
        <v>162</v>
      </c>
      <c r="G90" s="197" t="s">
        <v>163</v>
      </c>
      <c r="H90" s="198">
        <v>102.26</v>
      </c>
      <c r="I90" s="199"/>
      <c r="J90" s="200">
        <f>ROUND(I90*H90,2)</f>
        <v>0</v>
      </c>
      <c r="K90" s="196" t="s">
        <v>164</v>
      </c>
      <c r="L90" s="55"/>
      <c r="M90" s="201" t="s">
        <v>20</v>
      </c>
      <c r="N90" s="202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165</v>
      </c>
      <c r="AT90" s="18" t="s">
        <v>160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165</v>
      </c>
      <c r="BM90" s="18" t="s">
        <v>22</v>
      </c>
    </row>
    <row r="91" spans="2:65" s="1" customFormat="1" ht="22.5" customHeight="1">
      <c r="B91" s="35"/>
      <c r="C91" s="194" t="s">
        <v>84</v>
      </c>
      <c r="D91" s="194" t="s">
        <v>160</v>
      </c>
      <c r="E91" s="195" t="s">
        <v>166</v>
      </c>
      <c r="F91" s="196" t="s">
        <v>167</v>
      </c>
      <c r="G91" s="197" t="s">
        <v>163</v>
      </c>
      <c r="H91" s="198">
        <v>51.13</v>
      </c>
      <c r="I91" s="199"/>
      <c r="J91" s="200">
        <f>ROUND(I91*H91,2)</f>
        <v>0</v>
      </c>
      <c r="K91" s="196" t="s">
        <v>164</v>
      </c>
      <c r="L91" s="55"/>
      <c r="M91" s="201" t="s">
        <v>20</v>
      </c>
      <c r="N91" s="202" t="s">
        <v>46</v>
      </c>
      <c r="O91" s="3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18" t="s">
        <v>165</v>
      </c>
      <c r="AT91" s="18" t="s">
        <v>160</v>
      </c>
      <c r="AU91" s="18" t="s">
        <v>84</v>
      </c>
      <c r="AY91" s="18" t="s">
        <v>158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8" t="s">
        <v>22</v>
      </c>
      <c r="BK91" s="205">
        <f>ROUND(I91*H91,2)</f>
        <v>0</v>
      </c>
      <c r="BL91" s="18" t="s">
        <v>165</v>
      </c>
      <c r="BM91" s="18" t="s">
        <v>84</v>
      </c>
    </row>
    <row r="92" spans="2:51" s="12" customFormat="1" ht="13.5">
      <c r="B92" s="206"/>
      <c r="C92" s="207"/>
      <c r="D92" s="208" t="s">
        <v>168</v>
      </c>
      <c r="E92" s="207"/>
      <c r="F92" s="209" t="s">
        <v>169</v>
      </c>
      <c r="G92" s="207"/>
      <c r="H92" s="210">
        <v>51.13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168</v>
      </c>
      <c r="AU92" s="216" t="s">
        <v>84</v>
      </c>
      <c r="AV92" s="12" t="s">
        <v>84</v>
      </c>
      <c r="AW92" s="12" t="s">
        <v>4</v>
      </c>
      <c r="AX92" s="12" t="s">
        <v>22</v>
      </c>
      <c r="AY92" s="216" t="s">
        <v>158</v>
      </c>
    </row>
    <row r="93" spans="2:65" s="1" customFormat="1" ht="22.5" customHeight="1">
      <c r="B93" s="35"/>
      <c r="C93" s="194" t="s">
        <v>107</v>
      </c>
      <c r="D93" s="194" t="s">
        <v>160</v>
      </c>
      <c r="E93" s="195" t="s">
        <v>170</v>
      </c>
      <c r="F93" s="196" t="s">
        <v>171</v>
      </c>
      <c r="G93" s="197" t="s">
        <v>172</v>
      </c>
      <c r="H93" s="198">
        <v>40.27</v>
      </c>
      <c r="I93" s="199"/>
      <c r="J93" s="200">
        <f>ROUND(I93*H93,2)</f>
        <v>0</v>
      </c>
      <c r="K93" s="196" t="s">
        <v>164</v>
      </c>
      <c r="L93" s="55"/>
      <c r="M93" s="201" t="s">
        <v>20</v>
      </c>
      <c r="N93" s="202" t="s">
        <v>46</v>
      </c>
      <c r="O93" s="36"/>
      <c r="P93" s="203">
        <f>O93*H93</f>
        <v>0</v>
      </c>
      <c r="Q93" s="203">
        <v>0.000701</v>
      </c>
      <c r="R93" s="203">
        <f>Q93*H93</f>
        <v>0.028229270000000004</v>
      </c>
      <c r="S93" s="203">
        <v>0</v>
      </c>
      <c r="T93" s="204">
        <f>S93*H93</f>
        <v>0</v>
      </c>
      <c r="AR93" s="18" t="s">
        <v>165</v>
      </c>
      <c r="AT93" s="18" t="s">
        <v>160</v>
      </c>
      <c r="AU93" s="18" t="s">
        <v>84</v>
      </c>
      <c r="AY93" s="18" t="s">
        <v>158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22</v>
      </c>
      <c r="BK93" s="205">
        <f>ROUND(I93*H93,2)</f>
        <v>0</v>
      </c>
      <c r="BL93" s="18" t="s">
        <v>165</v>
      </c>
      <c r="BM93" s="18" t="s">
        <v>173</v>
      </c>
    </row>
    <row r="94" spans="2:65" s="1" customFormat="1" ht="22.5" customHeight="1">
      <c r="B94" s="35"/>
      <c r="C94" s="194" t="s">
        <v>165</v>
      </c>
      <c r="D94" s="194" t="s">
        <v>160</v>
      </c>
      <c r="E94" s="195" t="s">
        <v>174</v>
      </c>
      <c r="F94" s="196" t="s">
        <v>175</v>
      </c>
      <c r="G94" s="197" t="s">
        <v>172</v>
      </c>
      <c r="H94" s="198">
        <v>40.27</v>
      </c>
      <c r="I94" s="199"/>
      <c r="J94" s="200">
        <f>ROUND(I94*H94,2)</f>
        <v>0</v>
      </c>
      <c r="K94" s="196" t="s">
        <v>164</v>
      </c>
      <c r="L94" s="55"/>
      <c r="M94" s="201" t="s">
        <v>20</v>
      </c>
      <c r="N94" s="202" t="s">
        <v>46</v>
      </c>
      <c r="O94" s="3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8" t="s">
        <v>165</v>
      </c>
      <c r="AT94" s="18" t="s">
        <v>160</v>
      </c>
      <c r="AU94" s="18" t="s">
        <v>84</v>
      </c>
      <c r="AY94" s="18" t="s">
        <v>158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22</v>
      </c>
      <c r="BK94" s="205">
        <f>ROUND(I94*H94,2)</f>
        <v>0</v>
      </c>
      <c r="BL94" s="18" t="s">
        <v>165</v>
      </c>
      <c r="BM94" s="18" t="s">
        <v>176</v>
      </c>
    </row>
    <row r="95" spans="2:65" s="1" customFormat="1" ht="22.5" customHeight="1">
      <c r="B95" s="35"/>
      <c r="C95" s="194" t="s">
        <v>177</v>
      </c>
      <c r="D95" s="194" t="s">
        <v>160</v>
      </c>
      <c r="E95" s="195" t="s">
        <v>178</v>
      </c>
      <c r="F95" s="196" t="s">
        <v>179</v>
      </c>
      <c r="G95" s="197" t="s">
        <v>163</v>
      </c>
      <c r="H95" s="198">
        <v>102.26</v>
      </c>
      <c r="I95" s="199"/>
      <c r="J95" s="200">
        <f>ROUND(I95*H95,2)</f>
        <v>0</v>
      </c>
      <c r="K95" s="196" t="s">
        <v>164</v>
      </c>
      <c r="L95" s="55"/>
      <c r="M95" s="201" t="s">
        <v>20</v>
      </c>
      <c r="N95" s="202" t="s">
        <v>46</v>
      </c>
      <c r="O95" s="3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18" t="s">
        <v>165</v>
      </c>
      <c r="AT95" s="18" t="s">
        <v>160</v>
      </c>
      <c r="AU95" s="18" t="s">
        <v>84</v>
      </c>
      <c r="AY95" s="18" t="s">
        <v>158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22</v>
      </c>
      <c r="BK95" s="205">
        <f>ROUND(I95*H95,2)</f>
        <v>0</v>
      </c>
      <c r="BL95" s="18" t="s">
        <v>165</v>
      </c>
      <c r="BM95" s="18" t="s">
        <v>180</v>
      </c>
    </row>
    <row r="96" spans="2:65" s="1" customFormat="1" ht="22.5" customHeight="1">
      <c r="B96" s="35"/>
      <c r="C96" s="194" t="s">
        <v>181</v>
      </c>
      <c r="D96" s="194" t="s">
        <v>160</v>
      </c>
      <c r="E96" s="195" t="s">
        <v>182</v>
      </c>
      <c r="F96" s="196" t="s">
        <v>183</v>
      </c>
      <c r="G96" s="197" t="s">
        <v>163</v>
      </c>
      <c r="H96" s="198">
        <v>22.76</v>
      </c>
      <c r="I96" s="199"/>
      <c r="J96" s="200">
        <f>ROUND(I96*H96,2)</f>
        <v>0</v>
      </c>
      <c r="K96" s="196" t="s">
        <v>164</v>
      </c>
      <c r="L96" s="55"/>
      <c r="M96" s="201" t="s">
        <v>20</v>
      </c>
      <c r="N96" s="202" t="s">
        <v>46</v>
      </c>
      <c r="O96" s="3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184</v>
      </c>
    </row>
    <row r="97" spans="2:65" s="1" customFormat="1" ht="31.5" customHeight="1">
      <c r="B97" s="35"/>
      <c r="C97" s="194" t="s">
        <v>173</v>
      </c>
      <c r="D97" s="194" t="s">
        <v>160</v>
      </c>
      <c r="E97" s="195" t="s">
        <v>185</v>
      </c>
      <c r="F97" s="196" t="s">
        <v>186</v>
      </c>
      <c r="G97" s="197" t="s">
        <v>163</v>
      </c>
      <c r="H97" s="198">
        <v>113.8</v>
      </c>
      <c r="I97" s="199"/>
      <c r="J97" s="200">
        <f>ROUND(I97*H97,2)</f>
        <v>0</v>
      </c>
      <c r="K97" s="196" t="s">
        <v>164</v>
      </c>
      <c r="L97" s="55"/>
      <c r="M97" s="201" t="s">
        <v>20</v>
      </c>
      <c r="N97" s="202" t="s">
        <v>46</v>
      </c>
      <c r="O97" s="3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8" t="s">
        <v>165</v>
      </c>
      <c r="AT97" s="18" t="s">
        <v>160</v>
      </c>
      <c r="AU97" s="18" t="s">
        <v>84</v>
      </c>
      <c r="AY97" s="18" t="s">
        <v>158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8" t="s">
        <v>22</v>
      </c>
      <c r="BK97" s="205">
        <f>ROUND(I97*H97,2)</f>
        <v>0</v>
      </c>
      <c r="BL97" s="18" t="s">
        <v>165</v>
      </c>
      <c r="BM97" s="18" t="s">
        <v>27</v>
      </c>
    </row>
    <row r="98" spans="2:51" s="12" customFormat="1" ht="13.5">
      <c r="B98" s="206"/>
      <c r="C98" s="207"/>
      <c r="D98" s="208" t="s">
        <v>168</v>
      </c>
      <c r="E98" s="207"/>
      <c r="F98" s="209" t="s">
        <v>187</v>
      </c>
      <c r="G98" s="207"/>
      <c r="H98" s="210">
        <v>113.8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168</v>
      </c>
      <c r="AU98" s="216" t="s">
        <v>84</v>
      </c>
      <c r="AV98" s="12" t="s">
        <v>84</v>
      </c>
      <c r="AW98" s="12" t="s">
        <v>4</v>
      </c>
      <c r="AX98" s="12" t="s">
        <v>22</v>
      </c>
      <c r="AY98" s="216" t="s">
        <v>158</v>
      </c>
    </row>
    <row r="99" spans="2:65" s="1" customFormat="1" ht="22.5" customHeight="1">
      <c r="B99" s="35"/>
      <c r="C99" s="194" t="s">
        <v>176</v>
      </c>
      <c r="D99" s="194" t="s">
        <v>160</v>
      </c>
      <c r="E99" s="195" t="s">
        <v>188</v>
      </c>
      <c r="F99" s="196" t="s">
        <v>189</v>
      </c>
      <c r="G99" s="197" t="s">
        <v>190</v>
      </c>
      <c r="H99" s="198">
        <v>38.692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191</v>
      </c>
    </row>
    <row r="100" spans="2:51" s="12" customFormat="1" ht="13.5">
      <c r="B100" s="206"/>
      <c r="C100" s="207"/>
      <c r="D100" s="208" t="s">
        <v>168</v>
      </c>
      <c r="E100" s="207"/>
      <c r="F100" s="209" t="s">
        <v>192</v>
      </c>
      <c r="G100" s="207"/>
      <c r="H100" s="210">
        <v>38.692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168</v>
      </c>
      <c r="AU100" s="216" t="s">
        <v>84</v>
      </c>
      <c r="AV100" s="12" t="s">
        <v>84</v>
      </c>
      <c r="AW100" s="12" t="s">
        <v>4</v>
      </c>
      <c r="AX100" s="12" t="s">
        <v>22</v>
      </c>
      <c r="AY100" s="216" t="s">
        <v>158</v>
      </c>
    </row>
    <row r="101" spans="2:65" s="1" customFormat="1" ht="22.5" customHeight="1">
      <c r="B101" s="35"/>
      <c r="C101" s="194" t="s">
        <v>184</v>
      </c>
      <c r="D101" s="194" t="s">
        <v>160</v>
      </c>
      <c r="E101" s="195" t="s">
        <v>193</v>
      </c>
      <c r="F101" s="196" t="s">
        <v>194</v>
      </c>
      <c r="G101" s="197" t="s">
        <v>163</v>
      </c>
      <c r="H101" s="198">
        <v>79.5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195</v>
      </c>
    </row>
    <row r="102" spans="2:65" s="1" customFormat="1" ht="22.5" customHeight="1">
      <c r="B102" s="35"/>
      <c r="C102" s="194" t="s">
        <v>27</v>
      </c>
      <c r="D102" s="194" t="s">
        <v>160</v>
      </c>
      <c r="E102" s="195" t="s">
        <v>196</v>
      </c>
      <c r="F102" s="196" t="s">
        <v>197</v>
      </c>
      <c r="G102" s="197" t="s">
        <v>172</v>
      </c>
      <c r="H102" s="198">
        <v>21.45</v>
      </c>
      <c r="I102" s="199"/>
      <c r="J102" s="200">
        <f>ROUND(I102*H102,2)</f>
        <v>0</v>
      </c>
      <c r="K102" s="196" t="s">
        <v>164</v>
      </c>
      <c r="L102" s="55"/>
      <c r="M102" s="201" t="s">
        <v>20</v>
      </c>
      <c r="N102" s="202" t="s">
        <v>46</v>
      </c>
      <c r="O102" s="3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18" t="s">
        <v>165</v>
      </c>
      <c r="AT102" s="18" t="s">
        <v>160</v>
      </c>
      <c r="AU102" s="18" t="s">
        <v>84</v>
      </c>
      <c r="AY102" s="18" t="s">
        <v>158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22</v>
      </c>
      <c r="BK102" s="205">
        <f>ROUND(I102*H102,2)</f>
        <v>0</v>
      </c>
      <c r="BL102" s="18" t="s">
        <v>165</v>
      </c>
      <c r="BM102" s="18" t="s">
        <v>8</v>
      </c>
    </row>
    <row r="103" spans="2:63" s="11" customFormat="1" ht="29.85" customHeight="1">
      <c r="B103" s="177"/>
      <c r="C103" s="178"/>
      <c r="D103" s="191" t="s">
        <v>74</v>
      </c>
      <c r="E103" s="192" t="s">
        <v>165</v>
      </c>
      <c r="F103" s="192" t="s">
        <v>198</v>
      </c>
      <c r="G103" s="178"/>
      <c r="H103" s="178"/>
      <c r="I103" s="181"/>
      <c r="J103" s="193">
        <f>BK103</f>
        <v>0</v>
      </c>
      <c r="K103" s="178"/>
      <c r="L103" s="183"/>
      <c r="M103" s="184"/>
      <c r="N103" s="185"/>
      <c r="O103" s="185"/>
      <c r="P103" s="186">
        <f>P104</f>
        <v>0</v>
      </c>
      <c r="Q103" s="185"/>
      <c r="R103" s="186">
        <f>R104</f>
        <v>2.88186</v>
      </c>
      <c r="S103" s="185"/>
      <c r="T103" s="187">
        <f>T104</f>
        <v>0</v>
      </c>
      <c r="AR103" s="188" t="s">
        <v>22</v>
      </c>
      <c r="AT103" s="189" t="s">
        <v>74</v>
      </c>
      <c r="AU103" s="189" t="s">
        <v>22</v>
      </c>
      <c r="AY103" s="188" t="s">
        <v>158</v>
      </c>
      <c r="BK103" s="190">
        <f>BK104</f>
        <v>0</v>
      </c>
    </row>
    <row r="104" spans="2:65" s="1" customFormat="1" ht="22.5" customHeight="1">
      <c r="B104" s="35"/>
      <c r="C104" s="194" t="s">
        <v>199</v>
      </c>
      <c r="D104" s="194" t="s">
        <v>160</v>
      </c>
      <c r="E104" s="195" t="s">
        <v>200</v>
      </c>
      <c r="F104" s="196" t="s">
        <v>201</v>
      </c>
      <c r="G104" s="197" t="s">
        <v>163</v>
      </c>
      <c r="H104" s="198">
        <v>1.29</v>
      </c>
      <c r="I104" s="199"/>
      <c r="J104" s="200">
        <f>ROUND(I104*H104,2)</f>
        <v>0</v>
      </c>
      <c r="K104" s="196" t="s">
        <v>164</v>
      </c>
      <c r="L104" s="55"/>
      <c r="M104" s="201" t="s">
        <v>20</v>
      </c>
      <c r="N104" s="202" t="s">
        <v>46</v>
      </c>
      <c r="O104" s="36"/>
      <c r="P104" s="203">
        <f>O104*H104</f>
        <v>0</v>
      </c>
      <c r="Q104" s="203">
        <v>2.234</v>
      </c>
      <c r="R104" s="203">
        <f>Q104*H104</f>
        <v>2.88186</v>
      </c>
      <c r="S104" s="203">
        <v>0</v>
      </c>
      <c r="T104" s="204">
        <f>S104*H104</f>
        <v>0</v>
      </c>
      <c r="AR104" s="18" t="s">
        <v>165</v>
      </c>
      <c r="AT104" s="18" t="s">
        <v>160</v>
      </c>
      <c r="AU104" s="18" t="s">
        <v>84</v>
      </c>
      <c r="AY104" s="18" t="s">
        <v>158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8" t="s">
        <v>22</v>
      </c>
      <c r="BK104" s="205">
        <f>ROUND(I104*H104,2)</f>
        <v>0</v>
      </c>
      <c r="BL104" s="18" t="s">
        <v>165</v>
      </c>
      <c r="BM104" s="18" t="s">
        <v>202</v>
      </c>
    </row>
    <row r="105" spans="2:63" s="11" customFormat="1" ht="29.85" customHeight="1">
      <c r="B105" s="177"/>
      <c r="C105" s="178"/>
      <c r="D105" s="191" t="s">
        <v>74</v>
      </c>
      <c r="E105" s="192" t="s">
        <v>176</v>
      </c>
      <c r="F105" s="192" t="s">
        <v>203</v>
      </c>
      <c r="G105" s="178"/>
      <c r="H105" s="178"/>
      <c r="I105" s="181"/>
      <c r="J105" s="193">
        <f>BK105</f>
        <v>0</v>
      </c>
      <c r="K105" s="178"/>
      <c r="L105" s="183"/>
      <c r="M105" s="184"/>
      <c r="N105" s="185"/>
      <c r="O105" s="185"/>
      <c r="P105" s="186">
        <f>SUM(P106:P120)</f>
        <v>0</v>
      </c>
      <c r="Q105" s="185"/>
      <c r="R105" s="186">
        <f>SUM(R106:R120)</f>
        <v>26.975662860000003</v>
      </c>
      <c r="S105" s="185"/>
      <c r="T105" s="187">
        <f>SUM(T106:T120)</f>
        <v>0</v>
      </c>
      <c r="AR105" s="188" t="s">
        <v>22</v>
      </c>
      <c r="AT105" s="189" t="s">
        <v>74</v>
      </c>
      <c r="AU105" s="189" t="s">
        <v>22</v>
      </c>
      <c r="AY105" s="188" t="s">
        <v>158</v>
      </c>
      <c r="BK105" s="190">
        <f>SUM(BK106:BK120)</f>
        <v>0</v>
      </c>
    </row>
    <row r="106" spans="2:65" s="1" customFormat="1" ht="22.5" customHeight="1">
      <c r="B106" s="35"/>
      <c r="C106" s="194" t="s">
        <v>195</v>
      </c>
      <c r="D106" s="194" t="s">
        <v>160</v>
      </c>
      <c r="E106" s="195" t="s">
        <v>204</v>
      </c>
      <c r="F106" s="196" t="s">
        <v>205</v>
      </c>
      <c r="G106" s="197" t="s">
        <v>206</v>
      </c>
      <c r="H106" s="198">
        <v>4</v>
      </c>
      <c r="I106" s="199"/>
      <c r="J106" s="200">
        <f aca="true" t="shared" si="0" ref="J106:J113">ROUND(I106*H106,2)</f>
        <v>0</v>
      </c>
      <c r="K106" s="196" t="s">
        <v>164</v>
      </c>
      <c r="L106" s="55"/>
      <c r="M106" s="201" t="s">
        <v>20</v>
      </c>
      <c r="N106" s="202" t="s">
        <v>46</v>
      </c>
      <c r="O106" s="36"/>
      <c r="P106" s="203">
        <f aca="true" t="shared" si="1" ref="P106:P113">O106*H106</f>
        <v>0</v>
      </c>
      <c r="Q106" s="203">
        <v>0.00289674</v>
      </c>
      <c r="R106" s="203">
        <f aca="true" t="shared" si="2" ref="R106:R113">Q106*H106</f>
        <v>0.01158696</v>
      </c>
      <c r="S106" s="203">
        <v>0</v>
      </c>
      <c r="T106" s="204">
        <f aca="true" t="shared" si="3" ref="T106:T113"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 aca="true" t="shared" si="4" ref="BE106:BE113">IF(N106="základní",J106,0)</f>
        <v>0</v>
      </c>
      <c r="BF106" s="205">
        <f aca="true" t="shared" si="5" ref="BF106:BF113">IF(N106="snížená",J106,0)</f>
        <v>0</v>
      </c>
      <c r="BG106" s="205">
        <f aca="true" t="shared" si="6" ref="BG106:BG113">IF(N106="zákl. přenesená",J106,0)</f>
        <v>0</v>
      </c>
      <c r="BH106" s="205">
        <f aca="true" t="shared" si="7" ref="BH106:BH113">IF(N106="sníž. přenesená",J106,0)</f>
        <v>0</v>
      </c>
      <c r="BI106" s="205">
        <f aca="true" t="shared" si="8" ref="BI106:BI113">IF(N106="nulová",J106,0)</f>
        <v>0</v>
      </c>
      <c r="BJ106" s="18" t="s">
        <v>22</v>
      </c>
      <c r="BK106" s="205">
        <f aca="true" t="shared" si="9" ref="BK106:BK113">ROUND(I106*H106,2)</f>
        <v>0</v>
      </c>
      <c r="BL106" s="18" t="s">
        <v>165</v>
      </c>
      <c r="BM106" s="18" t="s">
        <v>207</v>
      </c>
    </row>
    <row r="107" spans="2:65" s="1" customFormat="1" ht="22.5" customHeight="1">
      <c r="B107" s="35"/>
      <c r="C107" s="217" t="s">
        <v>208</v>
      </c>
      <c r="D107" s="217" t="s">
        <v>209</v>
      </c>
      <c r="E107" s="218" t="s">
        <v>210</v>
      </c>
      <c r="F107" s="219" t="s">
        <v>211</v>
      </c>
      <c r="G107" s="220" t="s">
        <v>206</v>
      </c>
      <c r="H107" s="221">
        <v>2</v>
      </c>
      <c r="I107" s="222"/>
      <c r="J107" s="223">
        <f t="shared" si="0"/>
        <v>0</v>
      </c>
      <c r="K107" s="219" t="s">
        <v>20</v>
      </c>
      <c r="L107" s="224"/>
      <c r="M107" s="225" t="s">
        <v>20</v>
      </c>
      <c r="N107" s="226" t="s">
        <v>46</v>
      </c>
      <c r="O107" s="36"/>
      <c r="P107" s="203">
        <f t="shared" si="1"/>
        <v>0</v>
      </c>
      <c r="Q107" s="203">
        <v>0.0078</v>
      </c>
      <c r="R107" s="203">
        <f t="shared" si="2"/>
        <v>0.0156</v>
      </c>
      <c r="S107" s="203">
        <v>0</v>
      </c>
      <c r="T107" s="204">
        <f t="shared" si="3"/>
        <v>0</v>
      </c>
      <c r="AR107" s="18" t="s">
        <v>176</v>
      </c>
      <c r="AT107" s="18" t="s">
        <v>209</v>
      </c>
      <c r="AU107" s="18" t="s">
        <v>84</v>
      </c>
      <c r="AY107" s="18" t="s">
        <v>158</v>
      </c>
      <c r="BE107" s="205">
        <f t="shared" si="4"/>
        <v>0</v>
      </c>
      <c r="BF107" s="205">
        <f t="shared" si="5"/>
        <v>0</v>
      </c>
      <c r="BG107" s="205">
        <f t="shared" si="6"/>
        <v>0</v>
      </c>
      <c r="BH107" s="205">
        <f t="shared" si="7"/>
        <v>0</v>
      </c>
      <c r="BI107" s="205">
        <f t="shared" si="8"/>
        <v>0</v>
      </c>
      <c r="BJ107" s="18" t="s">
        <v>22</v>
      </c>
      <c r="BK107" s="205">
        <f t="shared" si="9"/>
        <v>0</v>
      </c>
      <c r="BL107" s="18" t="s">
        <v>165</v>
      </c>
      <c r="BM107" s="18" t="s">
        <v>212</v>
      </c>
    </row>
    <row r="108" spans="2:65" s="1" customFormat="1" ht="22.5" customHeight="1">
      <c r="B108" s="35"/>
      <c r="C108" s="217" t="s">
        <v>213</v>
      </c>
      <c r="D108" s="217" t="s">
        <v>209</v>
      </c>
      <c r="E108" s="218" t="s">
        <v>214</v>
      </c>
      <c r="F108" s="219" t="s">
        <v>215</v>
      </c>
      <c r="G108" s="220" t="s">
        <v>206</v>
      </c>
      <c r="H108" s="221">
        <v>2</v>
      </c>
      <c r="I108" s="222"/>
      <c r="J108" s="223">
        <f t="shared" si="0"/>
        <v>0</v>
      </c>
      <c r="K108" s="219" t="s">
        <v>20</v>
      </c>
      <c r="L108" s="224"/>
      <c r="M108" s="225" t="s">
        <v>20</v>
      </c>
      <c r="N108" s="226" t="s">
        <v>46</v>
      </c>
      <c r="O108" s="36"/>
      <c r="P108" s="203">
        <f t="shared" si="1"/>
        <v>0</v>
      </c>
      <c r="Q108" s="203">
        <v>0.0122</v>
      </c>
      <c r="R108" s="203">
        <f t="shared" si="2"/>
        <v>0.0244</v>
      </c>
      <c r="S108" s="203">
        <v>0</v>
      </c>
      <c r="T108" s="204">
        <f t="shared" si="3"/>
        <v>0</v>
      </c>
      <c r="AR108" s="18" t="s">
        <v>176</v>
      </c>
      <c r="AT108" s="18" t="s">
        <v>209</v>
      </c>
      <c r="AU108" s="18" t="s">
        <v>84</v>
      </c>
      <c r="AY108" s="18" t="s">
        <v>158</v>
      </c>
      <c r="BE108" s="205">
        <f t="shared" si="4"/>
        <v>0</v>
      </c>
      <c r="BF108" s="205">
        <f t="shared" si="5"/>
        <v>0</v>
      </c>
      <c r="BG108" s="205">
        <f t="shared" si="6"/>
        <v>0</v>
      </c>
      <c r="BH108" s="205">
        <f t="shared" si="7"/>
        <v>0</v>
      </c>
      <c r="BI108" s="205">
        <f t="shared" si="8"/>
        <v>0</v>
      </c>
      <c r="BJ108" s="18" t="s">
        <v>22</v>
      </c>
      <c r="BK108" s="205">
        <f t="shared" si="9"/>
        <v>0</v>
      </c>
      <c r="BL108" s="18" t="s">
        <v>165</v>
      </c>
      <c r="BM108" s="18" t="s">
        <v>216</v>
      </c>
    </row>
    <row r="109" spans="2:65" s="1" customFormat="1" ht="22.5" customHeight="1">
      <c r="B109" s="35"/>
      <c r="C109" s="194" t="s">
        <v>8</v>
      </c>
      <c r="D109" s="194" t="s">
        <v>160</v>
      </c>
      <c r="E109" s="195" t="s">
        <v>217</v>
      </c>
      <c r="F109" s="196" t="s">
        <v>218</v>
      </c>
      <c r="G109" s="197" t="s">
        <v>206</v>
      </c>
      <c r="H109" s="198">
        <v>2</v>
      </c>
      <c r="I109" s="199"/>
      <c r="J109" s="200">
        <f t="shared" si="0"/>
        <v>0</v>
      </c>
      <c r="K109" s="196" t="s">
        <v>164</v>
      </c>
      <c r="L109" s="55"/>
      <c r="M109" s="201" t="s">
        <v>20</v>
      </c>
      <c r="N109" s="202" t="s">
        <v>46</v>
      </c>
      <c r="O109" s="36"/>
      <c r="P109" s="203">
        <f t="shared" si="1"/>
        <v>0</v>
      </c>
      <c r="Q109" s="203">
        <v>0.00080532</v>
      </c>
      <c r="R109" s="203">
        <f t="shared" si="2"/>
        <v>0.00161064</v>
      </c>
      <c r="S109" s="203">
        <v>0</v>
      </c>
      <c r="T109" s="204">
        <f t="shared" si="3"/>
        <v>0</v>
      </c>
      <c r="AR109" s="18" t="s">
        <v>165</v>
      </c>
      <c r="AT109" s="18" t="s">
        <v>160</v>
      </c>
      <c r="AU109" s="18" t="s">
        <v>84</v>
      </c>
      <c r="AY109" s="18" t="s">
        <v>158</v>
      </c>
      <c r="BE109" s="205">
        <f t="shared" si="4"/>
        <v>0</v>
      </c>
      <c r="BF109" s="205">
        <f t="shared" si="5"/>
        <v>0</v>
      </c>
      <c r="BG109" s="205">
        <f t="shared" si="6"/>
        <v>0</v>
      </c>
      <c r="BH109" s="205">
        <f t="shared" si="7"/>
        <v>0</v>
      </c>
      <c r="BI109" s="205">
        <f t="shared" si="8"/>
        <v>0</v>
      </c>
      <c r="BJ109" s="18" t="s">
        <v>22</v>
      </c>
      <c r="BK109" s="205">
        <f t="shared" si="9"/>
        <v>0</v>
      </c>
      <c r="BL109" s="18" t="s">
        <v>165</v>
      </c>
      <c r="BM109" s="18" t="s">
        <v>219</v>
      </c>
    </row>
    <row r="110" spans="2:65" s="1" customFormat="1" ht="22.5" customHeight="1">
      <c r="B110" s="35"/>
      <c r="C110" s="217" t="s">
        <v>220</v>
      </c>
      <c r="D110" s="217" t="s">
        <v>209</v>
      </c>
      <c r="E110" s="218" t="s">
        <v>221</v>
      </c>
      <c r="F110" s="219" t="s">
        <v>222</v>
      </c>
      <c r="G110" s="220" t="s">
        <v>206</v>
      </c>
      <c r="H110" s="221">
        <v>2</v>
      </c>
      <c r="I110" s="222"/>
      <c r="J110" s="223">
        <f t="shared" si="0"/>
        <v>0</v>
      </c>
      <c r="K110" s="219" t="s">
        <v>20</v>
      </c>
      <c r="L110" s="224"/>
      <c r="M110" s="225" t="s">
        <v>20</v>
      </c>
      <c r="N110" s="226" t="s">
        <v>46</v>
      </c>
      <c r="O110" s="36"/>
      <c r="P110" s="203">
        <f t="shared" si="1"/>
        <v>0</v>
      </c>
      <c r="Q110" s="203">
        <v>0.01847</v>
      </c>
      <c r="R110" s="203">
        <f t="shared" si="2"/>
        <v>0.03694</v>
      </c>
      <c r="S110" s="203">
        <v>0</v>
      </c>
      <c r="T110" s="204">
        <f t="shared" si="3"/>
        <v>0</v>
      </c>
      <c r="AR110" s="18" t="s">
        <v>176</v>
      </c>
      <c r="AT110" s="18" t="s">
        <v>209</v>
      </c>
      <c r="AU110" s="18" t="s">
        <v>84</v>
      </c>
      <c r="AY110" s="18" t="s">
        <v>158</v>
      </c>
      <c r="BE110" s="205">
        <f t="shared" si="4"/>
        <v>0</v>
      </c>
      <c r="BF110" s="205">
        <f t="shared" si="5"/>
        <v>0</v>
      </c>
      <c r="BG110" s="205">
        <f t="shared" si="6"/>
        <v>0</v>
      </c>
      <c r="BH110" s="205">
        <f t="shared" si="7"/>
        <v>0</v>
      </c>
      <c r="BI110" s="205">
        <f t="shared" si="8"/>
        <v>0</v>
      </c>
      <c r="BJ110" s="18" t="s">
        <v>22</v>
      </c>
      <c r="BK110" s="205">
        <f t="shared" si="9"/>
        <v>0</v>
      </c>
      <c r="BL110" s="18" t="s">
        <v>165</v>
      </c>
      <c r="BM110" s="18" t="s">
        <v>223</v>
      </c>
    </row>
    <row r="111" spans="2:65" s="1" customFormat="1" ht="22.5" customHeight="1">
      <c r="B111" s="35"/>
      <c r="C111" s="217" t="s">
        <v>224</v>
      </c>
      <c r="D111" s="217" t="s">
        <v>209</v>
      </c>
      <c r="E111" s="218" t="s">
        <v>225</v>
      </c>
      <c r="F111" s="219" t="s">
        <v>226</v>
      </c>
      <c r="G111" s="220" t="s">
        <v>206</v>
      </c>
      <c r="H111" s="221">
        <v>2</v>
      </c>
      <c r="I111" s="222"/>
      <c r="J111" s="223">
        <f t="shared" si="0"/>
        <v>0</v>
      </c>
      <c r="K111" s="219" t="s">
        <v>20</v>
      </c>
      <c r="L111" s="224"/>
      <c r="M111" s="225" t="s">
        <v>20</v>
      </c>
      <c r="N111" s="226" t="s">
        <v>46</v>
      </c>
      <c r="O111" s="36"/>
      <c r="P111" s="203">
        <f t="shared" si="1"/>
        <v>0</v>
      </c>
      <c r="Q111" s="203">
        <v>0.00105</v>
      </c>
      <c r="R111" s="203">
        <f t="shared" si="2"/>
        <v>0.0021</v>
      </c>
      <c r="S111" s="203">
        <v>0</v>
      </c>
      <c r="T111" s="204">
        <f t="shared" si="3"/>
        <v>0</v>
      </c>
      <c r="AR111" s="18" t="s">
        <v>176</v>
      </c>
      <c r="AT111" s="18" t="s">
        <v>209</v>
      </c>
      <c r="AU111" s="18" t="s">
        <v>84</v>
      </c>
      <c r="AY111" s="18" t="s">
        <v>158</v>
      </c>
      <c r="BE111" s="205">
        <f t="shared" si="4"/>
        <v>0</v>
      </c>
      <c r="BF111" s="205">
        <f t="shared" si="5"/>
        <v>0</v>
      </c>
      <c r="BG111" s="205">
        <f t="shared" si="6"/>
        <v>0</v>
      </c>
      <c r="BH111" s="205">
        <f t="shared" si="7"/>
        <v>0</v>
      </c>
      <c r="BI111" s="205">
        <f t="shared" si="8"/>
        <v>0</v>
      </c>
      <c r="BJ111" s="18" t="s">
        <v>22</v>
      </c>
      <c r="BK111" s="205">
        <f t="shared" si="9"/>
        <v>0</v>
      </c>
      <c r="BL111" s="18" t="s">
        <v>165</v>
      </c>
      <c r="BM111" s="18" t="s">
        <v>227</v>
      </c>
    </row>
    <row r="112" spans="2:65" s="1" customFormat="1" ht="22.5" customHeight="1">
      <c r="B112" s="35"/>
      <c r="C112" s="194" t="s">
        <v>202</v>
      </c>
      <c r="D112" s="194" t="s">
        <v>160</v>
      </c>
      <c r="E112" s="195" t="s">
        <v>228</v>
      </c>
      <c r="F112" s="196" t="s">
        <v>229</v>
      </c>
      <c r="G112" s="197" t="s">
        <v>206</v>
      </c>
      <c r="H112" s="198">
        <v>1</v>
      </c>
      <c r="I112" s="199"/>
      <c r="J112" s="200">
        <f t="shared" si="0"/>
        <v>0</v>
      </c>
      <c r="K112" s="196" t="s">
        <v>164</v>
      </c>
      <c r="L112" s="55"/>
      <c r="M112" s="201" t="s">
        <v>20</v>
      </c>
      <c r="N112" s="202" t="s">
        <v>46</v>
      </c>
      <c r="O112" s="36"/>
      <c r="P112" s="203">
        <f t="shared" si="1"/>
        <v>0</v>
      </c>
      <c r="Q112" s="203">
        <v>0.00080532</v>
      </c>
      <c r="R112" s="203">
        <f t="shared" si="2"/>
        <v>0.00080532</v>
      </c>
      <c r="S112" s="203">
        <v>0</v>
      </c>
      <c r="T112" s="204">
        <f t="shared" si="3"/>
        <v>0</v>
      </c>
      <c r="AR112" s="18" t="s">
        <v>165</v>
      </c>
      <c r="AT112" s="18" t="s">
        <v>160</v>
      </c>
      <c r="AU112" s="18" t="s">
        <v>84</v>
      </c>
      <c r="AY112" s="18" t="s">
        <v>158</v>
      </c>
      <c r="BE112" s="205">
        <f t="shared" si="4"/>
        <v>0</v>
      </c>
      <c r="BF112" s="205">
        <f t="shared" si="5"/>
        <v>0</v>
      </c>
      <c r="BG112" s="205">
        <f t="shared" si="6"/>
        <v>0</v>
      </c>
      <c r="BH112" s="205">
        <f t="shared" si="7"/>
        <v>0</v>
      </c>
      <c r="BI112" s="205">
        <f t="shared" si="8"/>
        <v>0</v>
      </c>
      <c r="BJ112" s="18" t="s">
        <v>22</v>
      </c>
      <c r="BK112" s="205">
        <f t="shared" si="9"/>
        <v>0</v>
      </c>
      <c r="BL112" s="18" t="s">
        <v>165</v>
      </c>
      <c r="BM112" s="18" t="s">
        <v>230</v>
      </c>
    </row>
    <row r="113" spans="2:65" s="1" customFormat="1" ht="22.5" customHeight="1">
      <c r="B113" s="35"/>
      <c r="C113" s="217" t="s">
        <v>231</v>
      </c>
      <c r="D113" s="217" t="s">
        <v>209</v>
      </c>
      <c r="E113" s="218" t="s">
        <v>232</v>
      </c>
      <c r="F113" s="219" t="s">
        <v>233</v>
      </c>
      <c r="G113" s="220" t="s">
        <v>206</v>
      </c>
      <c r="H113" s="221">
        <v>1</v>
      </c>
      <c r="I113" s="222"/>
      <c r="J113" s="223">
        <f t="shared" si="0"/>
        <v>0</v>
      </c>
      <c r="K113" s="219" t="s">
        <v>164</v>
      </c>
      <c r="L113" s="224"/>
      <c r="M113" s="225" t="s">
        <v>20</v>
      </c>
      <c r="N113" s="226" t="s">
        <v>46</v>
      </c>
      <c r="O113" s="36"/>
      <c r="P113" s="203">
        <f t="shared" si="1"/>
        <v>0</v>
      </c>
      <c r="Q113" s="203">
        <v>0.0063</v>
      </c>
      <c r="R113" s="203">
        <f t="shared" si="2"/>
        <v>0.0063</v>
      </c>
      <c r="S113" s="203">
        <v>0</v>
      </c>
      <c r="T113" s="204">
        <f t="shared" si="3"/>
        <v>0</v>
      </c>
      <c r="AR113" s="18" t="s">
        <v>176</v>
      </c>
      <c r="AT113" s="18" t="s">
        <v>209</v>
      </c>
      <c r="AU113" s="18" t="s">
        <v>84</v>
      </c>
      <c r="AY113" s="18" t="s">
        <v>158</v>
      </c>
      <c r="BE113" s="205">
        <f t="shared" si="4"/>
        <v>0</v>
      </c>
      <c r="BF113" s="205">
        <f t="shared" si="5"/>
        <v>0</v>
      </c>
      <c r="BG113" s="205">
        <f t="shared" si="6"/>
        <v>0</v>
      </c>
      <c r="BH113" s="205">
        <f t="shared" si="7"/>
        <v>0</v>
      </c>
      <c r="BI113" s="205">
        <f t="shared" si="8"/>
        <v>0</v>
      </c>
      <c r="BJ113" s="18" t="s">
        <v>22</v>
      </c>
      <c r="BK113" s="205">
        <f t="shared" si="9"/>
        <v>0</v>
      </c>
      <c r="BL113" s="18" t="s">
        <v>165</v>
      </c>
      <c r="BM113" s="18" t="s">
        <v>234</v>
      </c>
    </row>
    <row r="114" spans="2:47" s="1" customFormat="1" ht="27">
      <c r="B114" s="35"/>
      <c r="C114" s="57"/>
      <c r="D114" s="208" t="s">
        <v>235</v>
      </c>
      <c r="E114" s="57"/>
      <c r="F114" s="227" t="s">
        <v>236</v>
      </c>
      <c r="G114" s="57"/>
      <c r="H114" s="57"/>
      <c r="I114" s="162"/>
      <c r="J114" s="57"/>
      <c r="K114" s="57"/>
      <c r="L114" s="55"/>
      <c r="M114" s="72"/>
      <c r="N114" s="36"/>
      <c r="O114" s="36"/>
      <c r="P114" s="36"/>
      <c r="Q114" s="36"/>
      <c r="R114" s="36"/>
      <c r="S114" s="36"/>
      <c r="T114" s="73"/>
      <c r="AT114" s="18" t="s">
        <v>235</v>
      </c>
      <c r="AU114" s="18" t="s">
        <v>84</v>
      </c>
    </row>
    <row r="115" spans="2:65" s="1" customFormat="1" ht="22.5" customHeight="1">
      <c r="B115" s="35"/>
      <c r="C115" s="194" t="s">
        <v>237</v>
      </c>
      <c r="D115" s="194" t="s">
        <v>160</v>
      </c>
      <c r="E115" s="195" t="s">
        <v>238</v>
      </c>
      <c r="F115" s="196" t="s">
        <v>239</v>
      </c>
      <c r="G115" s="197" t="s">
        <v>206</v>
      </c>
      <c r="H115" s="198">
        <v>1</v>
      </c>
      <c r="I115" s="199"/>
      <c r="J115" s="200">
        <f>ROUND(I115*H115,2)</f>
        <v>0</v>
      </c>
      <c r="K115" s="196" t="s">
        <v>164</v>
      </c>
      <c r="L115" s="55"/>
      <c r="M115" s="201" t="s">
        <v>20</v>
      </c>
      <c r="N115" s="202" t="s">
        <v>46</v>
      </c>
      <c r="O115" s="36"/>
      <c r="P115" s="203">
        <f>O115*H115</f>
        <v>0</v>
      </c>
      <c r="Q115" s="203">
        <v>0.00285494</v>
      </c>
      <c r="R115" s="203">
        <f>Q115*H115</f>
        <v>0.00285494</v>
      </c>
      <c r="S115" s="203">
        <v>0</v>
      </c>
      <c r="T115" s="204">
        <f>S115*H115</f>
        <v>0</v>
      </c>
      <c r="AR115" s="18" t="s">
        <v>165</v>
      </c>
      <c r="AT115" s="18" t="s">
        <v>160</v>
      </c>
      <c r="AU115" s="18" t="s">
        <v>84</v>
      </c>
      <c r="AY115" s="18" t="s">
        <v>158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8" t="s">
        <v>22</v>
      </c>
      <c r="BK115" s="205">
        <f>ROUND(I115*H115,2)</f>
        <v>0</v>
      </c>
      <c r="BL115" s="18" t="s">
        <v>165</v>
      </c>
      <c r="BM115" s="18" t="s">
        <v>240</v>
      </c>
    </row>
    <row r="116" spans="2:65" s="1" customFormat="1" ht="22.5" customHeight="1">
      <c r="B116" s="35"/>
      <c r="C116" s="217" t="s">
        <v>7</v>
      </c>
      <c r="D116" s="217" t="s">
        <v>209</v>
      </c>
      <c r="E116" s="218" t="s">
        <v>241</v>
      </c>
      <c r="F116" s="219" t="s">
        <v>242</v>
      </c>
      <c r="G116" s="220" t="s">
        <v>206</v>
      </c>
      <c r="H116" s="221">
        <v>1</v>
      </c>
      <c r="I116" s="222"/>
      <c r="J116" s="223">
        <f>ROUND(I116*H116,2)</f>
        <v>0</v>
      </c>
      <c r="K116" s="219" t="s">
        <v>20</v>
      </c>
      <c r="L116" s="224"/>
      <c r="M116" s="225" t="s">
        <v>20</v>
      </c>
      <c r="N116" s="226" t="s">
        <v>46</v>
      </c>
      <c r="O116" s="36"/>
      <c r="P116" s="203">
        <f>O116*H116</f>
        <v>0</v>
      </c>
      <c r="Q116" s="203">
        <v>0.04025</v>
      </c>
      <c r="R116" s="203">
        <f>Q116*H116</f>
        <v>0.04025</v>
      </c>
      <c r="S116" s="203">
        <v>0</v>
      </c>
      <c r="T116" s="204">
        <f>S116*H116</f>
        <v>0</v>
      </c>
      <c r="AR116" s="18" t="s">
        <v>176</v>
      </c>
      <c r="AT116" s="18" t="s">
        <v>209</v>
      </c>
      <c r="AU116" s="18" t="s">
        <v>84</v>
      </c>
      <c r="AY116" s="18" t="s">
        <v>158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8" t="s">
        <v>22</v>
      </c>
      <c r="BK116" s="205">
        <f>ROUND(I116*H116,2)</f>
        <v>0</v>
      </c>
      <c r="BL116" s="18" t="s">
        <v>165</v>
      </c>
      <c r="BM116" s="18" t="s">
        <v>243</v>
      </c>
    </row>
    <row r="117" spans="2:65" s="1" customFormat="1" ht="22.5" customHeight="1">
      <c r="B117" s="35"/>
      <c r="C117" s="217" t="s">
        <v>244</v>
      </c>
      <c r="D117" s="217" t="s">
        <v>209</v>
      </c>
      <c r="E117" s="218" t="s">
        <v>245</v>
      </c>
      <c r="F117" s="219" t="s">
        <v>246</v>
      </c>
      <c r="G117" s="220" t="s">
        <v>206</v>
      </c>
      <c r="H117" s="221">
        <v>1</v>
      </c>
      <c r="I117" s="222"/>
      <c r="J117" s="223">
        <f>ROUND(I117*H117,2)</f>
        <v>0</v>
      </c>
      <c r="K117" s="219" t="s">
        <v>20</v>
      </c>
      <c r="L117" s="224"/>
      <c r="M117" s="225" t="s">
        <v>20</v>
      </c>
      <c r="N117" s="226" t="s">
        <v>46</v>
      </c>
      <c r="O117" s="36"/>
      <c r="P117" s="203">
        <f>O117*H117</f>
        <v>0</v>
      </c>
      <c r="Q117" s="203">
        <v>0.002375</v>
      </c>
      <c r="R117" s="203">
        <f>Q117*H117</f>
        <v>0.002375</v>
      </c>
      <c r="S117" s="203">
        <v>0</v>
      </c>
      <c r="T117" s="204">
        <f>S117*H117</f>
        <v>0</v>
      </c>
      <c r="AR117" s="18" t="s">
        <v>176</v>
      </c>
      <c r="AT117" s="18" t="s">
        <v>209</v>
      </c>
      <c r="AU117" s="18" t="s">
        <v>84</v>
      </c>
      <c r="AY117" s="18" t="s">
        <v>158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8" t="s">
        <v>22</v>
      </c>
      <c r="BK117" s="205">
        <f>ROUND(I117*H117,2)</f>
        <v>0</v>
      </c>
      <c r="BL117" s="18" t="s">
        <v>165</v>
      </c>
      <c r="BM117" s="18" t="s">
        <v>247</v>
      </c>
    </row>
    <row r="118" spans="2:65" s="1" customFormat="1" ht="22.5" customHeight="1">
      <c r="B118" s="35"/>
      <c r="C118" s="194" t="s">
        <v>248</v>
      </c>
      <c r="D118" s="194" t="s">
        <v>160</v>
      </c>
      <c r="E118" s="195" t="s">
        <v>249</v>
      </c>
      <c r="F118" s="196" t="s">
        <v>250</v>
      </c>
      <c r="G118" s="197" t="s">
        <v>206</v>
      </c>
      <c r="H118" s="198">
        <v>1</v>
      </c>
      <c r="I118" s="199"/>
      <c r="J118" s="200">
        <f>ROUND(I118*H118,2)</f>
        <v>0</v>
      </c>
      <c r="K118" s="196" t="s">
        <v>20</v>
      </c>
      <c r="L118" s="55"/>
      <c r="M118" s="201" t="s">
        <v>20</v>
      </c>
      <c r="N118" s="202" t="s">
        <v>46</v>
      </c>
      <c r="O118" s="36"/>
      <c r="P118" s="203">
        <f>O118*H118</f>
        <v>0</v>
      </c>
      <c r="Q118" s="203">
        <v>26.79484</v>
      </c>
      <c r="R118" s="203">
        <f>Q118*H118</f>
        <v>26.79484</v>
      </c>
      <c r="S118" s="203">
        <v>0</v>
      </c>
      <c r="T118" s="204">
        <f>S118*H118</f>
        <v>0</v>
      </c>
      <c r="AR118" s="18" t="s">
        <v>165</v>
      </c>
      <c r="AT118" s="18" t="s">
        <v>160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251</v>
      </c>
    </row>
    <row r="119" spans="2:47" s="1" customFormat="1" ht="27">
      <c r="B119" s="35"/>
      <c r="C119" s="57"/>
      <c r="D119" s="208" t="s">
        <v>235</v>
      </c>
      <c r="E119" s="57"/>
      <c r="F119" s="227" t="s">
        <v>252</v>
      </c>
      <c r="G119" s="57"/>
      <c r="H119" s="57"/>
      <c r="I119" s="162"/>
      <c r="J119" s="57"/>
      <c r="K119" s="57"/>
      <c r="L119" s="55"/>
      <c r="M119" s="72"/>
      <c r="N119" s="36"/>
      <c r="O119" s="36"/>
      <c r="P119" s="36"/>
      <c r="Q119" s="36"/>
      <c r="R119" s="36"/>
      <c r="S119" s="36"/>
      <c r="T119" s="73"/>
      <c r="AT119" s="18" t="s">
        <v>235</v>
      </c>
      <c r="AU119" s="18" t="s">
        <v>84</v>
      </c>
    </row>
    <row r="120" spans="2:65" s="1" customFormat="1" ht="22.5" customHeight="1">
      <c r="B120" s="35"/>
      <c r="C120" s="217" t="s">
        <v>253</v>
      </c>
      <c r="D120" s="217" t="s">
        <v>209</v>
      </c>
      <c r="E120" s="218" t="s">
        <v>254</v>
      </c>
      <c r="F120" s="219" t="s">
        <v>255</v>
      </c>
      <c r="G120" s="220" t="s">
        <v>206</v>
      </c>
      <c r="H120" s="221">
        <v>1</v>
      </c>
      <c r="I120" s="222"/>
      <c r="J120" s="223">
        <f>ROUND(I120*H120,2)</f>
        <v>0</v>
      </c>
      <c r="K120" s="219" t="s">
        <v>20</v>
      </c>
      <c r="L120" s="224"/>
      <c r="M120" s="225" t="s">
        <v>20</v>
      </c>
      <c r="N120" s="226" t="s">
        <v>46</v>
      </c>
      <c r="O120" s="36"/>
      <c r="P120" s="203">
        <f>O120*H120</f>
        <v>0</v>
      </c>
      <c r="Q120" s="203">
        <v>0.036</v>
      </c>
      <c r="R120" s="203">
        <f>Q120*H120</f>
        <v>0.036</v>
      </c>
      <c r="S120" s="203">
        <v>0</v>
      </c>
      <c r="T120" s="204">
        <f>S120*H120</f>
        <v>0</v>
      </c>
      <c r="AR120" s="18" t="s">
        <v>176</v>
      </c>
      <c r="AT120" s="18" t="s">
        <v>209</v>
      </c>
      <c r="AU120" s="18" t="s">
        <v>84</v>
      </c>
      <c r="AY120" s="18" t="s">
        <v>158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22</v>
      </c>
      <c r="BK120" s="205">
        <f>ROUND(I120*H120,2)</f>
        <v>0</v>
      </c>
      <c r="BL120" s="18" t="s">
        <v>165</v>
      </c>
      <c r="BM120" s="18" t="s">
        <v>256</v>
      </c>
    </row>
    <row r="121" spans="2:63" s="11" customFormat="1" ht="29.85" customHeight="1">
      <c r="B121" s="177"/>
      <c r="C121" s="178"/>
      <c r="D121" s="191" t="s">
        <v>74</v>
      </c>
      <c r="E121" s="192" t="s">
        <v>257</v>
      </c>
      <c r="F121" s="192" t="s">
        <v>258</v>
      </c>
      <c r="G121" s="178"/>
      <c r="H121" s="178"/>
      <c r="I121" s="181"/>
      <c r="J121" s="193">
        <f>BK121</f>
        <v>0</v>
      </c>
      <c r="K121" s="178"/>
      <c r="L121" s="183"/>
      <c r="M121" s="184"/>
      <c r="N121" s="185"/>
      <c r="O121" s="185"/>
      <c r="P121" s="186">
        <f>P122</f>
        <v>0</v>
      </c>
      <c r="Q121" s="185"/>
      <c r="R121" s="186">
        <f>R122</f>
        <v>0</v>
      </c>
      <c r="S121" s="185"/>
      <c r="T121" s="187">
        <f>T122</f>
        <v>0</v>
      </c>
      <c r="AR121" s="188" t="s">
        <v>22</v>
      </c>
      <c r="AT121" s="189" t="s">
        <v>74</v>
      </c>
      <c r="AU121" s="189" t="s">
        <v>22</v>
      </c>
      <c r="AY121" s="188" t="s">
        <v>158</v>
      </c>
      <c r="BK121" s="190">
        <f>BK122</f>
        <v>0</v>
      </c>
    </row>
    <row r="122" spans="2:65" s="1" customFormat="1" ht="22.5" customHeight="1">
      <c r="B122" s="35"/>
      <c r="C122" s="194" t="s">
        <v>259</v>
      </c>
      <c r="D122" s="194" t="s">
        <v>160</v>
      </c>
      <c r="E122" s="195" t="s">
        <v>260</v>
      </c>
      <c r="F122" s="196" t="s">
        <v>261</v>
      </c>
      <c r="G122" s="197" t="s">
        <v>190</v>
      </c>
      <c r="H122" s="198">
        <v>29.886</v>
      </c>
      <c r="I122" s="199"/>
      <c r="J122" s="200">
        <f>ROUND(I122*H122,2)</f>
        <v>0</v>
      </c>
      <c r="K122" s="196" t="s">
        <v>164</v>
      </c>
      <c r="L122" s="55"/>
      <c r="M122" s="201" t="s">
        <v>20</v>
      </c>
      <c r="N122" s="228" t="s">
        <v>46</v>
      </c>
      <c r="O122" s="229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262</v>
      </c>
    </row>
    <row r="123" spans="2:12" s="1" customFormat="1" ht="6.95" customHeight="1">
      <c r="B123" s="50"/>
      <c r="C123" s="51"/>
      <c r="D123" s="51"/>
      <c r="E123" s="51"/>
      <c r="F123" s="51"/>
      <c r="G123" s="51"/>
      <c r="H123" s="51"/>
      <c r="I123" s="138"/>
      <c r="J123" s="51"/>
      <c r="K123" s="51"/>
      <c r="L123" s="55"/>
    </row>
  </sheetData>
  <sheetProtection algorithmName="SHA-512" hashValue="0J5AmLtHiy3+dSDr+9jZODyZaJyozLAAgVJ/vVTTuQt8KGbF1DuJgcDLcQNQlXDiU9UxJ+/iuxUq6K9O6U5OYg==" saltValue="WODRiLFiFuzOcwf74Df+tw==" spinCount="100000"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90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ht="13.5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2:11" s="1" customFormat="1" ht="22.5" customHeight="1">
      <c r="B9" s="35"/>
      <c r="C9" s="36"/>
      <c r="D9" s="36"/>
      <c r="E9" s="311" t="s">
        <v>129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2:11" s="1" customFormat="1" ht="36.95" customHeight="1">
      <c r="B11" s="35"/>
      <c r="C11" s="36"/>
      <c r="D11" s="36"/>
      <c r="E11" s="312" t="s">
        <v>263</v>
      </c>
      <c r="F11" s="280"/>
      <c r="G11" s="280"/>
      <c r="H11" s="280"/>
      <c r="I11" s="117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88</v>
      </c>
      <c r="G13" s="36"/>
      <c r="H13" s="36"/>
      <c r="I13" s="118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ROUNDUP(J87,2)</f>
        <v>0</v>
      </c>
      <c r="K29" s="39"/>
    </row>
    <row r="30" spans="2:11" s="1" customFormat="1" ht="6.95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>
      <c r="B32" s="35"/>
      <c r="C32" s="36"/>
      <c r="D32" s="43" t="s">
        <v>45</v>
      </c>
      <c r="E32" s="43" t="s">
        <v>46</v>
      </c>
      <c r="F32" s="129">
        <f>ROUNDUP(SUM(BE87:BE164),2)</f>
        <v>0</v>
      </c>
      <c r="G32" s="36"/>
      <c r="H32" s="36"/>
      <c r="I32" s="130">
        <v>0.21</v>
      </c>
      <c r="J32" s="129">
        <f>ROUNDUP(ROUNDUP((SUM(BE87:BE164)),2)*I32,1)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47</v>
      </c>
      <c r="F33" s="129">
        <f>ROUNDUP(SUM(BF87:BF164),2)</f>
        <v>0</v>
      </c>
      <c r="G33" s="36"/>
      <c r="H33" s="36"/>
      <c r="I33" s="130">
        <v>0.15</v>
      </c>
      <c r="J33" s="129">
        <f>ROUNDUP(ROUNDUP((SUM(BF87:BF164)),2)*I33,1)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</v>
      </c>
      <c r="F34" s="129">
        <f>ROUNDUP(SUM(BG87:BG164),2)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49</v>
      </c>
      <c r="F35" s="129">
        <f>ROUNDUP(SUM(BH87:BH164),2)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</v>
      </c>
      <c r="F36" s="129">
        <f>ROUNDUP(SUM(BI87:BI164),2)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ht="13.5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11" s="1" customFormat="1" ht="22.5" customHeight="1">
      <c r="B49" s="35"/>
      <c r="C49" s="36"/>
      <c r="D49" s="36"/>
      <c r="E49" s="311" t="s">
        <v>129</v>
      </c>
      <c r="F49" s="280"/>
      <c r="G49" s="280"/>
      <c r="H49" s="280"/>
      <c r="I49" s="117"/>
      <c r="J49" s="36"/>
      <c r="K49" s="39"/>
    </row>
    <row r="50" spans="2:11" s="1" customFormat="1" ht="14.45" customHeight="1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11" s="1" customFormat="1" ht="23.25" customHeight="1">
      <c r="B51" s="35"/>
      <c r="C51" s="36"/>
      <c r="D51" s="36"/>
      <c r="E51" s="312" t="str">
        <f>E11</f>
        <v>2 - SO 31 Zásobní řad pitné vody</v>
      </c>
      <c r="F51" s="280"/>
      <c r="G51" s="280"/>
      <c r="H51" s="280"/>
      <c r="I51" s="117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11" s="1" customFormat="1" ht="13.5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11" s="1" customFormat="1" ht="29.25" customHeight="1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J87</f>
        <v>0</v>
      </c>
      <c r="K60" s="39"/>
      <c r="AU60" s="18" t="s">
        <v>136</v>
      </c>
    </row>
    <row r="61" spans="2:11" s="8" customFormat="1" ht="24.95" customHeight="1">
      <c r="B61" s="148"/>
      <c r="C61" s="149"/>
      <c r="D61" s="150" t="s">
        <v>137</v>
      </c>
      <c r="E61" s="151"/>
      <c r="F61" s="151"/>
      <c r="G61" s="151"/>
      <c r="H61" s="151"/>
      <c r="I61" s="152"/>
      <c r="J61" s="153">
        <f>J88</f>
        <v>0</v>
      </c>
      <c r="K61" s="154"/>
    </row>
    <row r="62" spans="2:11" s="9" customFormat="1" ht="19.9" customHeight="1">
      <c r="B62" s="155"/>
      <c r="C62" s="156"/>
      <c r="D62" s="157" t="s">
        <v>138</v>
      </c>
      <c r="E62" s="158"/>
      <c r="F62" s="158"/>
      <c r="G62" s="158"/>
      <c r="H62" s="158"/>
      <c r="I62" s="159"/>
      <c r="J62" s="160">
        <f>J89</f>
        <v>0</v>
      </c>
      <c r="K62" s="161"/>
    </row>
    <row r="63" spans="2:11" s="9" customFormat="1" ht="19.9" customHeight="1">
      <c r="B63" s="155"/>
      <c r="C63" s="156"/>
      <c r="D63" s="157" t="s">
        <v>139</v>
      </c>
      <c r="E63" s="158"/>
      <c r="F63" s="158"/>
      <c r="G63" s="158"/>
      <c r="H63" s="158"/>
      <c r="I63" s="159"/>
      <c r="J63" s="160">
        <f>J113</f>
        <v>0</v>
      </c>
      <c r="K63" s="161"/>
    </row>
    <row r="64" spans="2:11" s="9" customFormat="1" ht="19.9" customHeight="1">
      <c r="B64" s="155"/>
      <c r="C64" s="156"/>
      <c r="D64" s="157" t="s">
        <v>140</v>
      </c>
      <c r="E64" s="158"/>
      <c r="F64" s="158"/>
      <c r="G64" s="158"/>
      <c r="H64" s="158"/>
      <c r="I64" s="159"/>
      <c r="J64" s="160">
        <f>J118</f>
        <v>0</v>
      </c>
      <c r="K64" s="161"/>
    </row>
    <row r="65" spans="2:11" s="9" customFormat="1" ht="19.9" customHeight="1">
      <c r="B65" s="155"/>
      <c r="C65" s="156"/>
      <c r="D65" s="157" t="s">
        <v>141</v>
      </c>
      <c r="E65" s="158"/>
      <c r="F65" s="158"/>
      <c r="G65" s="158"/>
      <c r="H65" s="158"/>
      <c r="I65" s="159"/>
      <c r="J65" s="160">
        <f>J163</f>
        <v>0</v>
      </c>
      <c r="K65" s="161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7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8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41"/>
      <c r="J71" s="54"/>
      <c r="K71" s="54"/>
      <c r="L71" s="55"/>
    </row>
    <row r="72" spans="2:12" s="1" customFormat="1" ht="36.95" customHeight="1">
      <c r="B72" s="35"/>
      <c r="C72" s="56" t="s">
        <v>142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4.45" customHeight="1">
      <c r="B74" s="35"/>
      <c r="C74" s="59" t="s">
        <v>16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2.5" customHeight="1">
      <c r="B75" s="35"/>
      <c r="C75" s="57"/>
      <c r="D75" s="57"/>
      <c r="E75" s="314" t="str">
        <f>E7</f>
        <v>Jezero Most-napojení na komunikace a IS - část III</v>
      </c>
      <c r="F75" s="291"/>
      <c r="G75" s="291"/>
      <c r="H75" s="291"/>
      <c r="I75" s="162"/>
      <c r="J75" s="57"/>
      <c r="K75" s="57"/>
      <c r="L75" s="55"/>
    </row>
    <row r="76" spans="2:12" ht="13.5">
      <c r="B76" s="22"/>
      <c r="C76" s="59" t="s">
        <v>128</v>
      </c>
      <c r="D76" s="163"/>
      <c r="E76" s="163"/>
      <c r="F76" s="163"/>
      <c r="G76" s="163"/>
      <c r="H76" s="163"/>
      <c r="J76" s="163"/>
      <c r="K76" s="163"/>
      <c r="L76" s="164"/>
    </row>
    <row r="77" spans="2:12" s="1" customFormat="1" ht="22.5" customHeight="1">
      <c r="B77" s="35"/>
      <c r="C77" s="57"/>
      <c r="D77" s="57"/>
      <c r="E77" s="314" t="s">
        <v>129</v>
      </c>
      <c r="F77" s="291"/>
      <c r="G77" s="291"/>
      <c r="H77" s="291"/>
      <c r="I77" s="162"/>
      <c r="J77" s="57"/>
      <c r="K77" s="57"/>
      <c r="L77" s="55"/>
    </row>
    <row r="78" spans="2:12" s="1" customFormat="1" ht="14.45" customHeight="1">
      <c r="B78" s="35"/>
      <c r="C78" s="59" t="s">
        <v>130</v>
      </c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23.25" customHeight="1">
      <c r="B79" s="35"/>
      <c r="C79" s="57"/>
      <c r="D79" s="57"/>
      <c r="E79" s="288" t="str">
        <f>E11</f>
        <v>2 - SO 31 Zásobní řad pitné vody</v>
      </c>
      <c r="F79" s="291"/>
      <c r="G79" s="291"/>
      <c r="H79" s="291"/>
      <c r="I79" s="162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62"/>
      <c r="J80" s="57"/>
      <c r="K80" s="57"/>
      <c r="L80" s="55"/>
    </row>
    <row r="81" spans="2:12" s="1" customFormat="1" ht="18" customHeight="1">
      <c r="B81" s="35"/>
      <c r="C81" s="59" t="s">
        <v>23</v>
      </c>
      <c r="D81" s="57"/>
      <c r="E81" s="57"/>
      <c r="F81" s="165" t="str">
        <f>F14</f>
        <v xml:space="preserve"> </v>
      </c>
      <c r="G81" s="57"/>
      <c r="H81" s="57"/>
      <c r="I81" s="166" t="s">
        <v>25</v>
      </c>
      <c r="J81" s="67" t="str">
        <f>IF(J14="","",J14)</f>
        <v>7. 12. 2016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12" s="1" customFormat="1" ht="13.5">
      <c r="B83" s="35"/>
      <c r="C83" s="59" t="s">
        <v>29</v>
      </c>
      <c r="D83" s="57"/>
      <c r="E83" s="57"/>
      <c r="F83" s="165" t="str">
        <f>E17</f>
        <v>ČR - Ministerstvo financí</v>
      </c>
      <c r="G83" s="57"/>
      <c r="H83" s="57"/>
      <c r="I83" s="166" t="s">
        <v>36</v>
      </c>
      <c r="J83" s="165" t="str">
        <f>E23</f>
        <v>Báňské projekty Teplice a.s.</v>
      </c>
      <c r="K83" s="57"/>
      <c r="L83" s="55"/>
    </row>
    <row r="84" spans="2:12" s="1" customFormat="1" ht="14.45" customHeight="1">
      <c r="B84" s="35"/>
      <c r="C84" s="59" t="s">
        <v>33</v>
      </c>
      <c r="D84" s="57"/>
      <c r="E84" s="57"/>
      <c r="F84" s="165" t="str">
        <f>IF(E20="","",E20)</f>
        <v/>
      </c>
      <c r="G84" s="57"/>
      <c r="H84" s="57"/>
      <c r="I84" s="162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20" s="10" customFormat="1" ht="29.25" customHeight="1">
      <c r="B86" s="167"/>
      <c r="C86" s="168" t="s">
        <v>143</v>
      </c>
      <c r="D86" s="169" t="s">
        <v>60</v>
      </c>
      <c r="E86" s="169" t="s">
        <v>56</v>
      </c>
      <c r="F86" s="169" t="s">
        <v>144</v>
      </c>
      <c r="G86" s="169" t="s">
        <v>145</v>
      </c>
      <c r="H86" s="169" t="s">
        <v>146</v>
      </c>
      <c r="I86" s="170" t="s">
        <v>147</v>
      </c>
      <c r="J86" s="169" t="s">
        <v>134</v>
      </c>
      <c r="K86" s="171" t="s">
        <v>148</v>
      </c>
      <c r="L86" s="172"/>
      <c r="M86" s="76" t="s">
        <v>149</v>
      </c>
      <c r="N86" s="77" t="s">
        <v>45</v>
      </c>
      <c r="O86" s="77" t="s">
        <v>150</v>
      </c>
      <c r="P86" s="77" t="s">
        <v>151</v>
      </c>
      <c r="Q86" s="77" t="s">
        <v>152</v>
      </c>
      <c r="R86" s="77" t="s">
        <v>153</v>
      </c>
      <c r="S86" s="77" t="s">
        <v>154</v>
      </c>
      <c r="T86" s="78" t="s">
        <v>155</v>
      </c>
    </row>
    <row r="87" spans="2:63" s="1" customFormat="1" ht="29.25" customHeight="1">
      <c r="B87" s="35"/>
      <c r="C87" s="82" t="s">
        <v>135</v>
      </c>
      <c r="D87" s="57"/>
      <c r="E87" s="57"/>
      <c r="F87" s="57"/>
      <c r="G87" s="57"/>
      <c r="H87" s="57"/>
      <c r="I87" s="162"/>
      <c r="J87" s="173">
        <f>BK87</f>
        <v>0</v>
      </c>
      <c r="K87" s="57"/>
      <c r="L87" s="55"/>
      <c r="M87" s="79"/>
      <c r="N87" s="80"/>
      <c r="O87" s="80"/>
      <c r="P87" s="174">
        <f>P88</f>
        <v>0</v>
      </c>
      <c r="Q87" s="80"/>
      <c r="R87" s="174">
        <f>R88</f>
        <v>491.4899279648</v>
      </c>
      <c r="S87" s="80"/>
      <c r="T87" s="175">
        <f>T88</f>
        <v>0</v>
      </c>
      <c r="AT87" s="18" t="s">
        <v>74</v>
      </c>
      <c r="AU87" s="18" t="s">
        <v>136</v>
      </c>
      <c r="BK87" s="176">
        <f>BK88</f>
        <v>0</v>
      </c>
    </row>
    <row r="88" spans="2:63" s="11" customFormat="1" ht="37.35" customHeight="1">
      <c r="B88" s="177"/>
      <c r="C88" s="178"/>
      <c r="D88" s="179" t="s">
        <v>74</v>
      </c>
      <c r="E88" s="180" t="s">
        <v>156</v>
      </c>
      <c r="F88" s="180" t="s">
        <v>157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P89+P113+P118+P163</f>
        <v>0</v>
      </c>
      <c r="Q88" s="185"/>
      <c r="R88" s="186">
        <f>R89+R113+R118+R163</f>
        <v>491.4899279648</v>
      </c>
      <c r="S88" s="185"/>
      <c r="T88" s="187">
        <f>T89+T113+T118+T163</f>
        <v>0</v>
      </c>
      <c r="AR88" s="188" t="s">
        <v>22</v>
      </c>
      <c r="AT88" s="189" t="s">
        <v>74</v>
      </c>
      <c r="AU88" s="189" t="s">
        <v>75</v>
      </c>
      <c r="AY88" s="188" t="s">
        <v>158</v>
      </c>
      <c r="BK88" s="190">
        <f>BK89+BK113+BK118+BK163</f>
        <v>0</v>
      </c>
    </row>
    <row r="89" spans="2:63" s="11" customFormat="1" ht="19.9" customHeight="1">
      <c r="B89" s="177"/>
      <c r="C89" s="178"/>
      <c r="D89" s="191" t="s">
        <v>74</v>
      </c>
      <c r="E89" s="192" t="s">
        <v>22</v>
      </c>
      <c r="F89" s="192" t="s">
        <v>159</v>
      </c>
      <c r="G89" s="178"/>
      <c r="H89" s="178"/>
      <c r="I89" s="181"/>
      <c r="J89" s="193">
        <f>BK89</f>
        <v>0</v>
      </c>
      <c r="K89" s="178"/>
      <c r="L89" s="183"/>
      <c r="M89" s="184"/>
      <c r="N89" s="185"/>
      <c r="O89" s="185"/>
      <c r="P89" s="186">
        <f>SUM(P90:P112)</f>
        <v>0</v>
      </c>
      <c r="Q89" s="185"/>
      <c r="R89" s="186">
        <f>SUM(R90:R112)</f>
        <v>330.0398192168</v>
      </c>
      <c r="S89" s="185"/>
      <c r="T89" s="187">
        <f>SUM(T90:T112)</f>
        <v>0</v>
      </c>
      <c r="AR89" s="188" t="s">
        <v>22</v>
      </c>
      <c r="AT89" s="189" t="s">
        <v>74</v>
      </c>
      <c r="AU89" s="189" t="s">
        <v>22</v>
      </c>
      <c r="AY89" s="188" t="s">
        <v>158</v>
      </c>
      <c r="BK89" s="190">
        <f>SUM(BK90:BK112)</f>
        <v>0</v>
      </c>
    </row>
    <row r="90" spans="2:65" s="1" customFormat="1" ht="22.5" customHeight="1">
      <c r="B90" s="35"/>
      <c r="C90" s="194" t="s">
        <v>22</v>
      </c>
      <c r="D90" s="194" t="s">
        <v>160</v>
      </c>
      <c r="E90" s="195" t="s">
        <v>264</v>
      </c>
      <c r="F90" s="196" t="s">
        <v>265</v>
      </c>
      <c r="G90" s="197" t="s">
        <v>163</v>
      </c>
      <c r="H90" s="198">
        <v>640.26</v>
      </c>
      <c r="I90" s="199"/>
      <c r="J90" s="200">
        <f>ROUND(I90*H90,2)</f>
        <v>0</v>
      </c>
      <c r="K90" s="196" t="s">
        <v>164</v>
      </c>
      <c r="L90" s="55"/>
      <c r="M90" s="201" t="s">
        <v>20</v>
      </c>
      <c r="N90" s="202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165</v>
      </c>
      <c r="AT90" s="18" t="s">
        <v>160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165</v>
      </c>
      <c r="BM90" s="18" t="s">
        <v>266</v>
      </c>
    </row>
    <row r="91" spans="2:51" s="12" customFormat="1" ht="13.5">
      <c r="B91" s="206"/>
      <c r="C91" s="207"/>
      <c r="D91" s="208" t="s">
        <v>168</v>
      </c>
      <c r="E91" s="232" t="s">
        <v>20</v>
      </c>
      <c r="F91" s="209" t="s">
        <v>267</v>
      </c>
      <c r="G91" s="207"/>
      <c r="H91" s="210">
        <v>640.26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168</v>
      </c>
      <c r="AU91" s="216" t="s">
        <v>84</v>
      </c>
      <c r="AV91" s="12" t="s">
        <v>84</v>
      </c>
      <c r="AW91" s="12" t="s">
        <v>35</v>
      </c>
      <c r="AX91" s="12" t="s">
        <v>75</v>
      </c>
      <c r="AY91" s="216" t="s">
        <v>158</v>
      </c>
    </row>
    <row r="92" spans="2:65" s="1" customFormat="1" ht="22.5" customHeight="1">
      <c r="B92" s="35"/>
      <c r="C92" s="194" t="s">
        <v>84</v>
      </c>
      <c r="D92" s="194" t="s">
        <v>160</v>
      </c>
      <c r="E92" s="195" t="s">
        <v>268</v>
      </c>
      <c r="F92" s="196" t="s">
        <v>269</v>
      </c>
      <c r="G92" s="197" t="s">
        <v>163</v>
      </c>
      <c r="H92" s="198">
        <v>320.13</v>
      </c>
      <c r="I92" s="199"/>
      <c r="J92" s="200">
        <f>ROUND(I92*H92,2)</f>
        <v>0</v>
      </c>
      <c r="K92" s="196" t="s">
        <v>164</v>
      </c>
      <c r="L92" s="55"/>
      <c r="M92" s="201" t="s">
        <v>20</v>
      </c>
      <c r="N92" s="202" t="s">
        <v>46</v>
      </c>
      <c r="O92" s="3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18" t="s">
        <v>165</v>
      </c>
      <c r="AT92" s="18" t="s">
        <v>160</v>
      </c>
      <c r="AU92" s="18" t="s">
        <v>84</v>
      </c>
      <c r="AY92" s="18" t="s">
        <v>158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8" t="s">
        <v>22</v>
      </c>
      <c r="BK92" s="205">
        <f>ROUND(I92*H92,2)</f>
        <v>0</v>
      </c>
      <c r="BL92" s="18" t="s">
        <v>165</v>
      </c>
      <c r="BM92" s="18" t="s">
        <v>165</v>
      </c>
    </row>
    <row r="93" spans="2:51" s="12" customFormat="1" ht="13.5">
      <c r="B93" s="206"/>
      <c r="C93" s="207"/>
      <c r="D93" s="233" t="s">
        <v>168</v>
      </c>
      <c r="E93" s="234" t="s">
        <v>20</v>
      </c>
      <c r="F93" s="235" t="s">
        <v>270</v>
      </c>
      <c r="G93" s="207"/>
      <c r="H93" s="236">
        <v>640.26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168</v>
      </c>
      <c r="AU93" s="216" t="s">
        <v>84</v>
      </c>
      <c r="AV93" s="12" t="s">
        <v>84</v>
      </c>
      <c r="AW93" s="12" t="s">
        <v>35</v>
      </c>
      <c r="AX93" s="12" t="s">
        <v>75</v>
      </c>
      <c r="AY93" s="216" t="s">
        <v>158</v>
      </c>
    </row>
    <row r="94" spans="2:51" s="12" customFormat="1" ht="13.5">
      <c r="B94" s="206"/>
      <c r="C94" s="207"/>
      <c r="D94" s="208" t="s">
        <v>168</v>
      </c>
      <c r="E94" s="207"/>
      <c r="F94" s="209" t="s">
        <v>271</v>
      </c>
      <c r="G94" s="207"/>
      <c r="H94" s="210">
        <v>320.13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168</v>
      </c>
      <c r="AU94" s="216" t="s">
        <v>84</v>
      </c>
      <c r="AV94" s="12" t="s">
        <v>84</v>
      </c>
      <c r="AW94" s="12" t="s">
        <v>4</v>
      </c>
      <c r="AX94" s="12" t="s">
        <v>22</v>
      </c>
      <c r="AY94" s="216" t="s">
        <v>158</v>
      </c>
    </row>
    <row r="95" spans="2:65" s="1" customFormat="1" ht="22.5" customHeight="1">
      <c r="B95" s="35"/>
      <c r="C95" s="194" t="s">
        <v>107</v>
      </c>
      <c r="D95" s="194" t="s">
        <v>160</v>
      </c>
      <c r="E95" s="195" t="s">
        <v>272</v>
      </c>
      <c r="F95" s="196" t="s">
        <v>273</v>
      </c>
      <c r="G95" s="197" t="s">
        <v>172</v>
      </c>
      <c r="H95" s="198">
        <v>853.68</v>
      </c>
      <c r="I95" s="199"/>
      <c r="J95" s="200">
        <f>ROUND(I95*H95,2)</f>
        <v>0</v>
      </c>
      <c r="K95" s="196" t="s">
        <v>164</v>
      </c>
      <c r="L95" s="55"/>
      <c r="M95" s="201" t="s">
        <v>20</v>
      </c>
      <c r="N95" s="202" t="s">
        <v>46</v>
      </c>
      <c r="O95" s="36"/>
      <c r="P95" s="203">
        <f>O95*H95</f>
        <v>0</v>
      </c>
      <c r="Q95" s="203">
        <v>0.00083851</v>
      </c>
      <c r="R95" s="203">
        <f>Q95*H95</f>
        <v>0.7158192167999999</v>
      </c>
      <c r="S95" s="203">
        <v>0</v>
      </c>
      <c r="T95" s="204">
        <f>S95*H95</f>
        <v>0</v>
      </c>
      <c r="AR95" s="18" t="s">
        <v>165</v>
      </c>
      <c r="AT95" s="18" t="s">
        <v>160</v>
      </c>
      <c r="AU95" s="18" t="s">
        <v>84</v>
      </c>
      <c r="AY95" s="18" t="s">
        <v>158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22</v>
      </c>
      <c r="BK95" s="205">
        <f>ROUND(I95*H95,2)</f>
        <v>0</v>
      </c>
      <c r="BL95" s="18" t="s">
        <v>165</v>
      </c>
      <c r="BM95" s="18" t="s">
        <v>177</v>
      </c>
    </row>
    <row r="96" spans="2:51" s="12" customFormat="1" ht="13.5">
      <c r="B96" s="206"/>
      <c r="C96" s="207"/>
      <c r="D96" s="208" t="s">
        <v>168</v>
      </c>
      <c r="E96" s="232" t="s">
        <v>20</v>
      </c>
      <c r="F96" s="209" t="s">
        <v>274</v>
      </c>
      <c r="G96" s="207"/>
      <c r="H96" s="210">
        <v>853.68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168</v>
      </c>
      <c r="AU96" s="216" t="s">
        <v>84</v>
      </c>
      <c r="AV96" s="12" t="s">
        <v>84</v>
      </c>
      <c r="AW96" s="12" t="s">
        <v>35</v>
      </c>
      <c r="AX96" s="12" t="s">
        <v>75</v>
      </c>
      <c r="AY96" s="216" t="s">
        <v>158</v>
      </c>
    </row>
    <row r="97" spans="2:65" s="1" customFormat="1" ht="22.5" customHeight="1">
      <c r="B97" s="35"/>
      <c r="C97" s="194" t="s">
        <v>165</v>
      </c>
      <c r="D97" s="194" t="s">
        <v>160</v>
      </c>
      <c r="E97" s="195" t="s">
        <v>275</v>
      </c>
      <c r="F97" s="196" t="s">
        <v>276</v>
      </c>
      <c r="G97" s="197" t="s">
        <v>172</v>
      </c>
      <c r="H97" s="198">
        <v>853.68</v>
      </c>
      <c r="I97" s="199"/>
      <c r="J97" s="200">
        <f>ROUND(I97*H97,2)</f>
        <v>0</v>
      </c>
      <c r="K97" s="196" t="s">
        <v>164</v>
      </c>
      <c r="L97" s="55"/>
      <c r="M97" s="201" t="s">
        <v>20</v>
      </c>
      <c r="N97" s="202" t="s">
        <v>46</v>
      </c>
      <c r="O97" s="3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8" t="s">
        <v>165</v>
      </c>
      <c r="AT97" s="18" t="s">
        <v>160</v>
      </c>
      <c r="AU97" s="18" t="s">
        <v>84</v>
      </c>
      <c r="AY97" s="18" t="s">
        <v>158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8" t="s">
        <v>22</v>
      </c>
      <c r="BK97" s="205">
        <f>ROUND(I97*H97,2)</f>
        <v>0</v>
      </c>
      <c r="BL97" s="18" t="s">
        <v>165</v>
      </c>
      <c r="BM97" s="18" t="s">
        <v>181</v>
      </c>
    </row>
    <row r="98" spans="2:51" s="12" customFormat="1" ht="13.5">
      <c r="B98" s="206"/>
      <c r="C98" s="207"/>
      <c r="D98" s="208" t="s">
        <v>168</v>
      </c>
      <c r="E98" s="232" t="s">
        <v>20</v>
      </c>
      <c r="F98" s="209" t="s">
        <v>277</v>
      </c>
      <c r="G98" s="207"/>
      <c r="H98" s="210">
        <v>853.68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168</v>
      </c>
      <c r="AU98" s="216" t="s">
        <v>84</v>
      </c>
      <c r="AV98" s="12" t="s">
        <v>84</v>
      </c>
      <c r="AW98" s="12" t="s">
        <v>35</v>
      </c>
      <c r="AX98" s="12" t="s">
        <v>75</v>
      </c>
      <c r="AY98" s="216" t="s">
        <v>158</v>
      </c>
    </row>
    <row r="99" spans="2:65" s="1" customFormat="1" ht="22.5" customHeight="1">
      <c r="B99" s="35"/>
      <c r="C99" s="194" t="s">
        <v>177</v>
      </c>
      <c r="D99" s="194" t="s">
        <v>160</v>
      </c>
      <c r="E99" s="195" t="s">
        <v>278</v>
      </c>
      <c r="F99" s="196" t="s">
        <v>279</v>
      </c>
      <c r="G99" s="197" t="s">
        <v>163</v>
      </c>
      <c r="H99" s="198">
        <v>640.26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280</v>
      </c>
    </row>
    <row r="100" spans="2:51" s="12" customFormat="1" ht="13.5">
      <c r="B100" s="206"/>
      <c r="C100" s="207"/>
      <c r="D100" s="208" t="s">
        <v>168</v>
      </c>
      <c r="E100" s="232" t="s">
        <v>20</v>
      </c>
      <c r="F100" s="209" t="s">
        <v>281</v>
      </c>
      <c r="G100" s="207"/>
      <c r="H100" s="210">
        <v>640.26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168</v>
      </c>
      <c r="AU100" s="216" t="s">
        <v>84</v>
      </c>
      <c r="AV100" s="12" t="s">
        <v>84</v>
      </c>
      <c r="AW100" s="12" t="s">
        <v>35</v>
      </c>
      <c r="AX100" s="12" t="s">
        <v>75</v>
      </c>
      <c r="AY100" s="216" t="s">
        <v>158</v>
      </c>
    </row>
    <row r="101" spans="2:65" s="1" customFormat="1" ht="22.5" customHeight="1">
      <c r="B101" s="35"/>
      <c r="C101" s="194" t="s">
        <v>181</v>
      </c>
      <c r="D101" s="194" t="s">
        <v>160</v>
      </c>
      <c r="E101" s="195" t="s">
        <v>182</v>
      </c>
      <c r="F101" s="196" t="s">
        <v>183</v>
      </c>
      <c r="G101" s="197" t="s">
        <v>163</v>
      </c>
      <c r="H101" s="198">
        <v>289.8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184</v>
      </c>
    </row>
    <row r="102" spans="2:51" s="12" customFormat="1" ht="13.5">
      <c r="B102" s="206"/>
      <c r="C102" s="207"/>
      <c r="D102" s="208" t="s">
        <v>168</v>
      </c>
      <c r="E102" s="232" t="s">
        <v>20</v>
      </c>
      <c r="F102" s="209" t="s">
        <v>282</v>
      </c>
      <c r="G102" s="207"/>
      <c r="H102" s="210">
        <v>289.8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168</v>
      </c>
      <c r="AU102" s="216" t="s">
        <v>84</v>
      </c>
      <c r="AV102" s="12" t="s">
        <v>84</v>
      </c>
      <c r="AW102" s="12" t="s">
        <v>35</v>
      </c>
      <c r="AX102" s="12" t="s">
        <v>75</v>
      </c>
      <c r="AY102" s="216" t="s">
        <v>158</v>
      </c>
    </row>
    <row r="103" spans="2:65" s="1" customFormat="1" ht="31.5" customHeight="1">
      <c r="B103" s="35"/>
      <c r="C103" s="194" t="s">
        <v>173</v>
      </c>
      <c r="D103" s="194" t="s">
        <v>160</v>
      </c>
      <c r="E103" s="195" t="s">
        <v>185</v>
      </c>
      <c r="F103" s="196" t="s">
        <v>186</v>
      </c>
      <c r="G103" s="197" t="s">
        <v>163</v>
      </c>
      <c r="H103" s="198">
        <v>1449</v>
      </c>
      <c r="I103" s="199"/>
      <c r="J103" s="200">
        <f>ROUND(I103*H103,2)</f>
        <v>0</v>
      </c>
      <c r="K103" s="196" t="s">
        <v>164</v>
      </c>
      <c r="L103" s="55"/>
      <c r="M103" s="201" t="s">
        <v>20</v>
      </c>
      <c r="N103" s="202" t="s">
        <v>46</v>
      </c>
      <c r="O103" s="3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18" t="s">
        <v>165</v>
      </c>
      <c r="AT103" s="18" t="s">
        <v>160</v>
      </c>
      <c r="AU103" s="18" t="s">
        <v>84</v>
      </c>
      <c r="AY103" s="18" t="s">
        <v>158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8" t="s">
        <v>22</v>
      </c>
      <c r="BK103" s="205">
        <f>ROUND(I103*H103,2)</f>
        <v>0</v>
      </c>
      <c r="BL103" s="18" t="s">
        <v>165</v>
      </c>
      <c r="BM103" s="18" t="s">
        <v>27</v>
      </c>
    </row>
    <row r="104" spans="2:51" s="12" customFormat="1" ht="13.5">
      <c r="B104" s="206"/>
      <c r="C104" s="207"/>
      <c r="D104" s="208" t="s">
        <v>168</v>
      </c>
      <c r="E104" s="207"/>
      <c r="F104" s="209" t="s">
        <v>283</v>
      </c>
      <c r="G104" s="207"/>
      <c r="H104" s="210">
        <v>1449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168</v>
      </c>
      <c r="AU104" s="216" t="s">
        <v>84</v>
      </c>
      <c r="AV104" s="12" t="s">
        <v>84</v>
      </c>
      <c r="AW104" s="12" t="s">
        <v>4</v>
      </c>
      <c r="AX104" s="12" t="s">
        <v>22</v>
      </c>
      <c r="AY104" s="216" t="s">
        <v>158</v>
      </c>
    </row>
    <row r="105" spans="2:65" s="1" customFormat="1" ht="22.5" customHeight="1">
      <c r="B105" s="35"/>
      <c r="C105" s="194" t="s">
        <v>176</v>
      </c>
      <c r="D105" s="194" t="s">
        <v>160</v>
      </c>
      <c r="E105" s="195" t="s">
        <v>188</v>
      </c>
      <c r="F105" s="196" t="s">
        <v>189</v>
      </c>
      <c r="G105" s="197" t="s">
        <v>190</v>
      </c>
      <c r="H105" s="198">
        <v>492.66</v>
      </c>
      <c r="I105" s="199"/>
      <c r="J105" s="200">
        <f>ROUND(I105*H105,2)</f>
        <v>0</v>
      </c>
      <c r="K105" s="196" t="s">
        <v>164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284</v>
      </c>
    </row>
    <row r="106" spans="2:51" s="12" customFormat="1" ht="13.5">
      <c r="B106" s="206"/>
      <c r="C106" s="207"/>
      <c r="D106" s="208" t="s">
        <v>168</v>
      </c>
      <c r="E106" s="207"/>
      <c r="F106" s="209" t="s">
        <v>285</v>
      </c>
      <c r="G106" s="207"/>
      <c r="H106" s="210">
        <v>492.66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168</v>
      </c>
      <c r="AU106" s="216" t="s">
        <v>84</v>
      </c>
      <c r="AV106" s="12" t="s">
        <v>84</v>
      </c>
      <c r="AW106" s="12" t="s">
        <v>4</v>
      </c>
      <c r="AX106" s="12" t="s">
        <v>22</v>
      </c>
      <c r="AY106" s="216" t="s">
        <v>158</v>
      </c>
    </row>
    <row r="107" spans="2:65" s="1" customFormat="1" ht="22.5" customHeight="1">
      <c r="B107" s="35"/>
      <c r="C107" s="194" t="s">
        <v>184</v>
      </c>
      <c r="D107" s="194" t="s">
        <v>160</v>
      </c>
      <c r="E107" s="195" t="s">
        <v>193</v>
      </c>
      <c r="F107" s="196" t="s">
        <v>194</v>
      </c>
      <c r="G107" s="197" t="s">
        <v>163</v>
      </c>
      <c r="H107" s="198">
        <v>350.46</v>
      </c>
      <c r="I107" s="199"/>
      <c r="J107" s="200">
        <f>ROUND(I107*H107,2)</f>
        <v>0</v>
      </c>
      <c r="K107" s="196" t="s">
        <v>164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195</v>
      </c>
    </row>
    <row r="108" spans="2:51" s="12" customFormat="1" ht="13.5">
      <c r="B108" s="206"/>
      <c r="C108" s="207"/>
      <c r="D108" s="208" t="s">
        <v>168</v>
      </c>
      <c r="E108" s="232" t="s">
        <v>20</v>
      </c>
      <c r="F108" s="209" t="s">
        <v>286</v>
      </c>
      <c r="G108" s="207"/>
      <c r="H108" s="210">
        <v>350.46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168</v>
      </c>
      <c r="AU108" s="216" t="s">
        <v>84</v>
      </c>
      <c r="AV108" s="12" t="s">
        <v>84</v>
      </c>
      <c r="AW108" s="12" t="s">
        <v>35</v>
      </c>
      <c r="AX108" s="12" t="s">
        <v>75</v>
      </c>
      <c r="AY108" s="216" t="s">
        <v>158</v>
      </c>
    </row>
    <row r="109" spans="2:65" s="1" customFormat="1" ht="22.5" customHeight="1">
      <c r="B109" s="35"/>
      <c r="C109" s="194" t="s">
        <v>27</v>
      </c>
      <c r="D109" s="194" t="s">
        <v>160</v>
      </c>
      <c r="E109" s="195" t="s">
        <v>287</v>
      </c>
      <c r="F109" s="196" t="s">
        <v>288</v>
      </c>
      <c r="G109" s="197" t="s">
        <v>163</v>
      </c>
      <c r="H109" s="198">
        <v>197.2</v>
      </c>
      <c r="I109" s="199"/>
      <c r="J109" s="200">
        <f>ROUND(I109*H109,2)</f>
        <v>0</v>
      </c>
      <c r="K109" s="196" t="s">
        <v>164</v>
      </c>
      <c r="L109" s="55"/>
      <c r="M109" s="201" t="s">
        <v>20</v>
      </c>
      <c r="N109" s="202" t="s">
        <v>46</v>
      </c>
      <c r="O109" s="3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AR109" s="18" t="s">
        <v>165</v>
      </c>
      <c r="AT109" s="18" t="s">
        <v>160</v>
      </c>
      <c r="AU109" s="18" t="s">
        <v>84</v>
      </c>
      <c r="AY109" s="18" t="s">
        <v>158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8" t="s">
        <v>22</v>
      </c>
      <c r="BK109" s="205">
        <f>ROUND(I109*H109,2)</f>
        <v>0</v>
      </c>
      <c r="BL109" s="18" t="s">
        <v>165</v>
      </c>
      <c r="BM109" s="18" t="s">
        <v>208</v>
      </c>
    </row>
    <row r="110" spans="2:51" s="12" customFormat="1" ht="13.5">
      <c r="B110" s="206"/>
      <c r="C110" s="207"/>
      <c r="D110" s="208" t="s">
        <v>168</v>
      </c>
      <c r="E110" s="232" t="s">
        <v>20</v>
      </c>
      <c r="F110" s="209" t="s">
        <v>289</v>
      </c>
      <c r="G110" s="207"/>
      <c r="H110" s="210">
        <v>197.2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168</v>
      </c>
      <c r="AU110" s="216" t="s">
        <v>84</v>
      </c>
      <c r="AV110" s="12" t="s">
        <v>84</v>
      </c>
      <c r="AW110" s="12" t="s">
        <v>35</v>
      </c>
      <c r="AX110" s="12" t="s">
        <v>75</v>
      </c>
      <c r="AY110" s="216" t="s">
        <v>158</v>
      </c>
    </row>
    <row r="111" spans="2:65" s="1" customFormat="1" ht="22.5" customHeight="1">
      <c r="B111" s="35"/>
      <c r="C111" s="217" t="s">
        <v>199</v>
      </c>
      <c r="D111" s="217" t="s">
        <v>209</v>
      </c>
      <c r="E111" s="218" t="s">
        <v>290</v>
      </c>
      <c r="F111" s="219" t="s">
        <v>291</v>
      </c>
      <c r="G111" s="220" t="s">
        <v>190</v>
      </c>
      <c r="H111" s="221">
        <v>329.324</v>
      </c>
      <c r="I111" s="222"/>
      <c r="J111" s="223">
        <f>ROUND(I111*H111,2)</f>
        <v>0</v>
      </c>
      <c r="K111" s="219" t="s">
        <v>164</v>
      </c>
      <c r="L111" s="224"/>
      <c r="M111" s="225" t="s">
        <v>20</v>
      </c>
      <c r="N111" s="226" t="s">
        <v>46</v>
      </c>
      <c r="O111" s="36"/>
      <c r="P111" s="203">
        <f>O111*H111</f>
        <v>0</v>
      </c>
      <c r="Q111" s="203">
        <v>1</v>
      </c>
      <c r="R111" s="203">
        <f>Q111*H111</f>
        <v>329.324</v>
      </c>
      <c r="S111" s="203">
        <v>0</v>
      </c>
      <c r="T111" s="204">
        <f>S111*H111</f>
        <v>0</v>
      </c>
      <c r="AR111" s="18" t="s">
        <v>176</v>
      </c>
      <c r="AT111" s="18" t="s">
        <v>209</v>
      </c>
      <c r="AU111" s="18" t="s">
        <v>84</v>
      </c>
      <c r="AY111" s="18" t="s">
        <v>158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8" t="s">
        <v>22</v>
      </c>
      <c r="BK111" s="205">
        <f>ROUND(I111*H111,2)</f>
        <v>0</v>
      </c>
      <c r="BL111" s="18" t="s">
        <v>165</v>
      </c>
      <c r="BM111" s="18" t="s">
        <v>292</v>
      </c>
    </row>
    <row r="112" spans="2:51" s="12" customFormat="1" ht="13.5">
      <c r="B112" s="206"/>
      <c r="C112" s="207"/>
      <c r="D112" s="233" t="s">
        <v>168</v>
      </c>
      <c r="E112" s="207"/>
      <c r="F112" s="235" t="s">
        <v>293</v>
      </c>
      <c r="G112" s="207"/>
      <c r="H112" s="236">
        <v>329.324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168</v>
      </c>
      <c r="AU112" s="216" t="s">
        <v>84</v>
      </c>
      <c r="AV112" s="12" t="s">
        <v>84</v>
      </c>
      <c r="AW112" s="12" t="s">
        <v>4</v>
      </c>
      <c r="AX112" s="12" t="s">
        <v>22</v>
      </c>
      <c r="AY112" s="216" t="s">
        <v>158</v>
      </c>
    </row>
    <row r="113" spans="2:63" s="11" customFormat="1" ht="29.85" customHeight="1">
      <c r="B113" s="177"/>
      <c r="C113" s="178"/>
      <c r="D113" s="191" t="s">
        <v>74</v>
      </c>
      <c r="E113" s="192" t="s">
        <v>165</v>
      </c>
      <c r="F113" s="192" t="s">
        <v>198</v>
      </c>
      <c r="G113" s="178"/>
      <c r="H113" s="178"/>
      <c r="I113" s="181"/>
      <c r="J113" s="193">
        <f>BK113</f>
        <v>0</v>
      </c>
      <c r="K113" s="178"/>
      <c r="L113" s="183"/>
      <c r="M113" s="184"/>
      <c r="N113" s="185"/>
      <c r="O113" s="185"/>
      <c r="P113" s="186">
        <f>SUM(P114:P117)</f>
        <v>0</v>
      </c>
      <c r="Q113" s="185"/>
      <c r="R113" s="186">
        <f>SUM(R114:R117)</f>
        <v>157.382336</v>
      </c>
      <c r="S113" s="185"/>
      <c r="T113" s="187">
        <f>SUM(T114:T117)</f>
        <v>0</v>
      </c>
      <c r="AR113" s="188" t="s">
        <v>22</v>
      </c>
      <c r="AT113" s="189" t="s">
        <v>74</v>
      </c>
      <c r="AU113" s="189" t="s">
        <v>22</v>
      </c>
      <c r="AY113" s="188" t="s">
        <v>158</v>
      </c>
      <c r="BK113" s="190">
        <f>SUM(BK114:BK117)</f>
        <v>0</v>
      </c>
    </row>
    <row r="114" spans="2:65" s="1" customFormat="1" ht="22.5" customHeight="1">
      <c r="B114" s="35"/>
      <c r="C114" s="194" t="s">
        <v>195</v>
      </c>
      <c r="D114" s="194" t="s">
        <v>160</v>
      </c>
      <c r="E114" s="195" t="s">
        <v>294</v>
      </c>
      <c r="F114" s="196" t="s">
        <v>295</v>
      </c>
      <c r="G114" s="197" t="s">
        <v>163</v>
      </c>
      <c r="H114" s="198">
        <v>82.8</v>
      </c>
      <c r="I114" s="199"/>
      <c r="J114" s="200">
        <f>ROUND(I114*H114,2)</f>
        <v>0</v>
      </c>
      <c r="K114" s="196" t="s">
        <v>164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1.89077</v>
      </c>
      <c r="R114" s="203">
        <f>Q114*H114</f>
        <v>156.555756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224</v>
      </c>
    </row>
    <row r="115" spans="2:51" s="12" customFormat="1" ht="13.5">
      <c r="B115" s="206"/>
      <c r="C115" s="207"/>
      <c r="D115" s="208" t="s">
        <v>168</v>
      </c>
      <c r="E115" s="232" t="s">
        <v>20</v>
      </c>
      <c r="F115" s="209" t="s">
        <v>296</v>
      </c>
      <c r="G115" s="207"/>
      <c r="H115" s="210">
        <v>82.8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168</v>
      </c>
      <c r="AU115" s="216" t="s">
        <v>84</v>
      </c>
      <c r="AV115" s="12" t="s">
        <v>84</v>
      </c>
      <c r="AW115" s="12" t="s">
        <v>35</v>
      </c>
      <c r="AX115" s="12" t="s">
        <v>75</v>
      </c>
      <c r="AY115" s="216" t="s">
        <v>158</v>
      </c>
    </row>
    <row r="116" spans="2:65" s="1" customFormat="1" ht="22.5" customHeight="1">
      <c r="B116" s="35"/>
      <c r="C116" s="194" t="s">
        <v>208</v>
      </c>
      <c r="D116" s="194" t="s">
        <v>160</v>
      </c>
      <c r="E116" s="195" t="s">
        <v>297</v>
      </c>
      <c r="F116" s="196" t="s">
        <v>298</v>
      </c>
      <c r="G116" s="197" t="s">
        <v>163</v>
      </c>
      <c r="H116" s="198">
        <v>0.37</v>
      </c>
      <c r="I116" s="199"/>
      <c r="J116" s="200">
        <f>ROUND(I116*H116,2)</f>
        <v>0</v>
      </c>
      <c r="K116" s="196" t="s">
        <v>164</v>
      </c>
      <c r="L116" s="55"/>
      <c r="M116" s="201" t="s">
        <v>20</v>
      </c>
      <c r="N116" s="202" t="s">
        <v>46</v>
      </c>
      <c r="O116" s="36"/>
      <c r="P116" s="203">
        <f>O116*H116</f>
        <v>0</v>
      </c>
      <c r="Q116" s="203">
        <v>2.234</v>
      </c>
      <c r="R116" s="203">
        <f>Q116*H116</f>
        <v>0.82658</v>
      </c>
      <c r="S116" s="203">
        <v>0</v>
      </c>
      <c r="T116" s="204">
        <f>S116*H116</f>
        <v>0</v>
      </c>
      <c r="AR116" s="18" t="s">
        <v>165</v>
      </c>
      <c r="AT116" s="18" t="s">
        <v>160</v>
      </c>
      <c r="AU116" s="18" t="s">
        <v>84</v>
      </c>
      <c r="AY116" s="18" t="s">
        <v>158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8" t="s">
        <v>22</v>
      </c>
      <c r="BK116" s="205">
        <f>ROUND(I116*H116,2)</f>
        <v>0</v>
      </c>
      <c r="BL116" s="18" t="s">
        <v>165</v>
      </c>
      <c r="BM116" s="18" t="s">
        <v>231</v>
      </c>
    </row>
    <row r="117" spans="2:51" s="12" customFormat="1" ht="13.5">
      <c r="B117" s="206"/>
      <c r="C117" s="207"/>
      <c r="D117" s="233" t="s">
        <v>168</v>
      </c>
      <c r="E117" s="234" t="s">
        <v>20</v>
      </c>
      <c r="F117" s="235" t="s">
        <v>299</v>
      </c>
      <c r="G117" s="207"/>
      <c r="H117" s="236">
        <v>0.36996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168</v>
      </c>
      <c r="AU117" s="216" t="s">
        <v>84</v>
      </c>
      <c r="AV117" s="12" t="s">
        <v>84</v>
      </c>
      <c r="AW117" s="12" t="s">
        <v>35</v>
      </c>
      <c r="AX117" s="12" t="s">
        <v>75</v>
      </c>
      <c r="AY117" s="216" t="s">
        <v>158</v>
      </c>
    </row>
    <row r="118" spans="2:63" s="11" customFormat="1" ht="29.85" customHeight="1">
      <c r="B118" s="177"/>
      <c r="C118" s="178"/>
      <c r="D118" s="191" t="s">
        <v>74</v>
      </c>
      <c r="E118" s="192" t="s">
        <v>176</v>
      </c>
      <c r="F118" s="192" t="s">
        <v>203</v>
      </c>
      <c r="G118" s="178"/>
      <c r="H118" s="178"/>
      <c r="I118" s="181"/>
      <c r="J118" s="193">
        <f>BK118</f>
        <v>0</v>
      </c>
      <c r="K118" s="178"/>
      <c r="L118" s="183"/>
      <c r="M118" s="184"/>
      <c r="N118" s="185"/>
      <c r="O118" s="185"/>
      <c r="P118" s="186">
        <f>SUM(P119:P162)</f>
        <v>0</v>
      </c>
      <c r="Q118" s="185"/>
      <c r="R118" s="186">
        <f>SUM(R119:R162)</f>
        <v>4.067772747999999</v>
      </c>
      <c r="S118" s="185"/>
      <c r="T118" s="187">
        <f>SUM(T119:T162)</f>
        <v>0</v>
      </c>
      <c r="AR118" s="188" t="s">
        <v>22</v>
      </c>
      <c r="AT118" s="189" t="s">
        <v>74</v>
      </c>
      <c r="AU118" s="189" t="s">
        <v>22</v>
      </c>
      <c r="AY118" s="188" t="s">
        <v>158</v>
      </c>
      <c r="BK118" s="190">
        <f>SUM(BK119:BK162)</f>
        <v>0</v>
      </c>
    </row>
    <row r="119" spans="2:65" s="1" customFormat="1" ht="22.5" customHeight="1">
      <c r="B119" s="35"/>
      <c r="C119" s="194" t="s">
        <v>213</v>
      </c>
      <c r="D119" s="194" t="s">
        <v>160</v>
      </c>
      <c r="E119" s="195" t="s">
        <v>300</v>
      </c>
      <c r="F119" s="196" t="s">
        <v>301</v>
      </c>
      <c r="G119" s="197" t="s">
        <v>206</v>
      </c>
      <c r="H119" s="198">
        <v>2</v>
      </c>
      <c r="I119" s="199"/>
      <c r="J119" s="200">
        <f>ROUND(I119*H119,2)</f>
        <v>0</v>
      </c>
      <c r="K119" s="196" t="s">
        <v>164</v>
      </c>
      <c r="L119" s="55"/>
      <c r="M119" s="201" t="s">
        <v>20</v>
      </c>
      <c r="N119" s="202" t="s">
        <v>46</v>
      </c>
      <c r="O119" s="36"/>
      <c r="P119" s="203">
        <f>O119*H119</f>
        <v>0</v>
      </c>
      <c r="Q119" s="203">
        <v>0.00080532</v>
      </c>
      <c r="R119" s="203">
        <f>Q119*H119</f>
        <v>0.00161064</v>
      </c>
      <c r="S119" s="203">
        <v>0</v>
      </c>
      <c r="T119" s="204">
        <f>S119*H119</f>
        <v>0</v>
      </c>
      <c r="AR119" s="18" t="s">
        <v>165</v>
      </c>
      <c r="AT119" s="18" t="s">
        <v>160</v>
      </c>
      <c r="AU119" s="18" t="s">
        <v>84</v>
      </c>
      <c r="AY119" s="18" t="s">
        <v>158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8" t="s">
        <v>22</v>
      </c>
      <c r="BK119" s="205">
        <f>ROUND(I119*H119,2)</f>
        <v>0</v>
      </c>
      <c r="BL119" s="18" t="s">
        <v>165</v>
      </c>
      <c r="BM119" s="18" t="s">
        <v>302</v>
      </c>
    </row>
    <row r="120" spans="2:51" s="12" customFormat="1" ht="13.5">
      <c r="B120" s="206"/>
      <c r="C120" s="207"/>
      <c r="D120" s="208" t="s">
        <v>168</v>
      </c>
      <c r="E120" s="232" t="s">
        <v>20</v>
      </c>
      <c r="F120" s="209" t="s">
        <v>303</v>
      </c>
      <c r="G120" s="207"/>
      <c r="H120" s="210">
        <v>2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168</v>
      </c>
      <c r="AU120" s="216" t="s">
        <v>84</v>
      </c>
      <c r="AV120" s="12" t="s">
        <v>84</v>
      </c>
      <c r="AW120" s="12" t="s">
        <v>35</v>
      </c>
      <c r="AX120" s="12" t="s">
        <v>75</v>
      </c>
      <c r="AY120" s="216" t="s">
        <v>158</v>
      </c>
    </row>
    <row r="121" spans="2:65" s="1" customFormat="1" ht="22.5" customHeight="1">
      <c r="B121" s="35"/>
      <c r="C121" s="217" t="s">
        <v>8</v>
      </c>
      <c r="D121" s="217" t="s">
        <v>209</v>
      </c>
      <c r="E121" s="218" t="s">
        <v>304</v>
      </c>
      <c r="F121" s="219" t="s">
        <v>305</v>
      </c>
      <c r="G121" s="220" t="s">
        <v>206</v>
      </c>
      <c r="H121" s="221">
        <v>1</v>
      </c>
      <c r="I121" s="222"/>
      <c r="J121" s="223">
        <f>ROUND(I121*H121,2)</f>
        <v>0</v>
      </c>
      <c r="K121" s="219" t="s">
        <v>20</v>
      </c>
      <c r="L121" s="224"/>
      <c r="M121" s="225" t="s">
        <v>20</v>
      </c>
      <c r="N121" s="226" t="s">
        <v>46</v>
      </c>
      <c r="O121" s="36"/>
      <c r="P121" s="203">
        <f>O121*H121</f>
        <v>0</v>
      </c>
      <c r="Q121" s="203">
        <v>0.0134</v>
      </c>
      <c r="R121" s="203">
        <f>Q121*H121</f>
        <v>0.0134</v>
      </c>
      <c r="S121" s="203">
        <v>0</v>
      </c>
      <c r="T121" s="204">
        <f>S121*H121</f>
        <v>0</v>
      </c>
      <c r="AR121" s="18" t="s">
        <v>176</v>
      </c>
      <c r="AT121" s="18" t="s">
        <v>209</v>
      </c>
      <c r="AU121" s="18" t="s">
        <v>84</v>
      </c>
      <c r="AY121" s="18" t="s">
        <v>158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8" t="s">
        <v>22</v>
      </c>
      <c r="BK121" s="205">
        <f>ROUND(I121*H121,2)</f>
        <v>0</v>
      </c>
      <c r="BL121" s="18" t="s">
        <v>165</v>
      </c>
      <c r="BM121" s="18" t="s">
        <v>306</v>
      </c>
    </row>
    <row r="122" spans="2:65" s="1" customFormat="1" ht="22.5" customHeight="1">
      <c r="B122" s="35"/>
      <c r="C122" s="217" t="s">
        <v>220</v>
      </c>
      <c r="D122" s="217" t="s">
        <v>209</v>
      </c>
      <c r="E122" s="218" t="s">
        <v>307</v>
      </c>
      <c r="F122" s="219" t="s">
        <v>308</v>
      </c>
      <c r="G122" s="220" t="s">
        <v>206</v>
      </c>
      <c r="H122" s="221">
        <v>1</v>
      </c>
      <c r="I122" s="222"/>
      <c r="J122" s="223">
        <f>ROUND(I122*H122,2)</f>
        <v>0</v>
      </c>
      <c r="K122" s="219" t="s">
        <v>20</v>
      </c>
      <c r="L122" s="224"/>
      <c r="M122" s="225" t="s">
        <v>20</v>
      </c>
      <c r="N122" s="226" t="s">
        <v>46</v>
      </c>
      <c r="O122" s="36"/>
      <c r="P122" s="203">
        <f>O122*H122</f>
        <v>0</v>
      </c>
      <c r="Q122" s="203">
        <v>0.0041</v>
      </c>
      <c r="R122" s="203">
        <f>Q122*H122</f>
        <v>0.0041</v>
      </c>
      <c r="S122" s="203">
        <v>0</v>
      </c>
      <c r="T122" s="204">
        <f>S122*H122</f>
        <v>0</v>
      </c>
      <c r="AR122" s="18" t="s">
        <v>176</v>
      </c>
      <c r="AT122" s="18" t="s">
        <v>209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309</v>
      </c>
    </row>
    <row r="123" spans="2:65" s="1" customFormat="1" ht="22.5" customHeight="1">
      <c r="B123" s="35"/>
      <c r="C123" s="194" t="s">
        <v>224</v>
      </c>
      <c r="D123" s="194" t="s">
        <v>160</v>
      </c>
      <c r="E123" s="195" t="s">
        <v>204</v>
      </c>
      <c r="F123" s="196" t="s">
        <v>205</v>
      </c>
      <c r="G123" s="197" t="s">
        <v>206</v>
      </c>
      <c r="H123" s="198">
        <v>5</v>
      </c>
      <c r="I123" s="199"/>
      <c r="J123" s="200">
        <f>ROUND(I123*H123,2)</f>
        <v>0</v>
      </c>
      <c r="K123" s="196" t="s">
        <v>164</v>
      </c>
      <c r="L123" s="55"/>
      <c r="M123" s="201" t="s">
        <v>20</v>
      </c>
      <c r="N123" s="202" t="s">
        <v>46</v>
      </c>
      <c r="O123" s="36"/>
      <c r="P123" s="203">
        <f>O123*H123</f>
        <v>0</v>
      </c>
      <c r="Q123" s="203">
        <v>0.00289674</v>
      </c>
      <c r="R123" s="203">
        <f>Q123*H123</f>
        <v>0.0144837</v>
      </c>
      <c r="S123" s="203">
        <v>0</v>
      </c>
      <c r="T123" s="204">
        <f>S123*H123</f>
        <v>0</v>
      </c>
      <c r="AR123" s="18" t="s">
        <v>165</v>
      </c>
      <c r="AT123" s="18" t="s">
        <v>160</v>
      </c>
      <c r="AU123" s="18" t="s">
        <v>84</v>
      </c>
      <c r="AY123" s="18" t="s">
        <v>158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22</v>
      </c>
      <c r="BK123" s="205">
        <f>ROUND(I123*H123,2)</f>
        <v>0</v>
      </c>
      <c r="BL123" s="18" t="s">
        <v>165</v>
      </c>
      <c r="BM123" s="18" t="s">
        <v>310</v>
      </c>
    </row>
    <row r="124" spans="2:51" s="12" customFormat="1" ht="13.5">
      <c r="B124" s="206"/>
      <c r="C124" s="207"/>
      <c r="D124" s="208" t="s">
        <v>168</v>
      </c>
      <c r="E124" s="232" t="s">
        <v>20</v>
      </c>
      <c r="F124" s="209" t="s">
        <v>311</v>
      </c>
      <c r="G124" s="207"/>
      <c r="H124" s="210">
        <v>5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168</v>
      </c>
      <c r="AU124" s="216" t="s">
        <v>84</v>
      </c>
      <c r="AV124" s="12" t="s">
        <v>84</v>
      </c>
      <c r="AW124" s="12" t="s">
        <v>35</v>
      </c>
      <c r="AX124" s="12" t="s">
        <v>75</v>
      </c>
      <c r="AY124" s="216" t="s">
        <v>158</v>
      </c>
    </row>
    <row r="125" spans="2:65" s="1" customFormat="1" ht="22.5" customHeight="1">
      <c r="B125" s="35"/>
      <c r="C125" s="217" t="s">
        <v>202</v>
      </c>
      <c r="D125" s="217" t="s">
        <v>209</v>
      </c>
      <c r="E125" s="218" t="s">
        <v>312</v>
      </c>
      <c r="F125" s="219" t="s">
        <v>313</v>
      </c>
      <c r="G125" s="220" t="s">
        <v>206</v>
      </c>
      <c r="H125" s="221">
        <v>2</v>
      </c>
      <c r="I125" s="222"/>
      <c r="J125" s="223">
        <f>ROUND(I125*H125,2)</f>
        <v>0</v>
      </c>
      <c r="K125" s="219" t="s">
        <v>20</v>
      </c>
      <c r="L125" s="224"/>
      <c r="M125" s="225" t="s">
        <v>20</v>
      </c>
      <c r="N125" s="226" t="s">
        <v>46</v>
      </c>
      <c r="O125" s="36"/>
      <c r="P125" s="203">
        <f>O125*H125</f>
        <v>0</v>
      </c>
      <c r="Q125" s="203">
        <v>0.0067</v>
      </c>
      <c r="R125" s="203">
        <f>Q125*H125</f>
        <v>0.0134</v>
      </c>
      <c r="S125" s="203">
        <v>0</v>
      </c>
      <c r="T125" s="204">
        <f>S125*H125</f>
        <v>0</v>
      </c>
      <c r="AR125" s="18" t="s">
        <v>176</v>
      </c>
      <c r="AT125" s="18" t="s">
        <v>209</v>
      </c>
      <c r="AU125" s="18" t="s">
        <v>84</v>
      </c>
      <c r="AY125" s="18" t="s">
        <v>158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22</v>
      </c>
      <c r="BK125" s="205">
        <f>ROUND(I125*H125,2)</f>
        <v>0</v>
      </c>
      <c r="BL125" s="18" t="s">
        <v>165</v>
      </c>
      <c r="BM125" s="18" t="s">
        <v>314</v>
      </c>
    </row>
    <row r="126" spans="2:65" s="1" customFormat="1" ht="22.5" customHeight="1">
      <c r="B126" s="35"/>
      <c r="C126" s="217" t="s">
        <v>231</v>
      </c>
      <c r="D126" s="217" t="s">
        <v>209</v>
      </c>
      <c r="E126" s="218" t="s">
        <v>210</v>
      </c>
      <c r="F126" s="219" t="s">
        <v>315</v>
      </c>
      <c r="G126" s="220" t="s">
        <v>206</v>
      </c>
      <c r="H126" s="221">
        <v>3</v>
      </c>
      <c r="I126" s="222"/>
      <c r="J126" s="223">
        <f>ROUND(I126*H126,2)</f>
        <v>0</v>
      </c>
      <c r="K126" s="219" t="s">
        <v>20</v>
      </c>
      <c r="L126" s="224"/>
      <c r="M126" s="225" t="s">
        <v>20</v>
      </c>
      <c r="N126" s="226" t="s">
        <v>46</v>
      </c>
      <c r="O126" s="36"/>
      <c r="P126" s="203">
        <f>O126*H126</f>
        <v>0</v>
      </c>
      <c r="Q126" s="203">
        <v>0.0078</v>
      </c>
      <c r="R126" s="203">
        <f>Q126*H126</f>
        <v>0.023399999999999997</v>
      </c>
      <c r="S126" s="203">
        <v>0</v>
      </c>
      <c r="T126" s="204">
        <f>S126*H126</f>
        <v>0</v>
      </c>
      <c r="AR126" s="18" t="s">
        <v>176</v>
      </c>
      <c r="AT126" s="18" t="s">
        <v>209</v>
      </c>
      <c r="AU126" s="18" t="s">
        <v>84</v>
      </c>
      <c r="AY126" s="18" t="s">
        <v>158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22</v>
      </c>
      <c r="BK126" s="205">
        <f>ROUND(I126*H126,2)</f>
        <v>0</v>
      </c>
      <c r="BL126" s="18" t="s">
        <v>165</v>
      </c>
      <c r="BM126" s="18" t="s">
        <v>316</v>
      </c>
    </row>
    <row r="127" spans="2:65" s="1" customFormat="1" ht="22.5" customHeight="1">
      <c r="B127" s="35"/>
      <c r="C127" s="194" t="s">
        <v>237</v>
      </c>
      <c r="D127" s="194" t="s">
        <v>160</v>
      </c>
      <c r="E127" s="195" t="s">
        <v>317</v>
      </c>
      <c r="F127" s="196" t="s">
        <v>318</v>
      </c>
      <c r="G127" s="197" t="s">
        <v>206</v>
      </c>
      <c r="H127" s="198">
        <v>2</v>
      </c>
      <c r="I127" s="199"/>
      <c r="J127" s="200">
        <f>ROUND(I127*H127,2)</f>
        <v>0</v>
      </c>
      <c r="K127" s="196" t="s">
        <v>164</v>
      </c>
      <c r="L127" s="55"/>
      <c r="M127" s="201" t="s">
        <v>20</v>
      </c>
      <c r="N127" s="202" t="s">
        <v>46</v>
      </c>
      <c r="O127" s="36"/>
      <c r="P127" s="203">
        <f>O127*H127</f>
        <v>0</v>
      </c>
      <c r="Q127" s="203">
        <v>0.00371306</v>
      </c>
      <c r="R127" s="203">
        <f>Q127*H127</f>
        <v>0.00742612</v>
      </c>
      <c r="S127" s="203">
        <v>0</v>
      </c>
      <c r="T127" s="204">
        <f>S127*H127</f>
        <v>0</v>
      </c>
      <c r="AR127" s="18" t="s">
        <v>165</v>
      </c>
      <c r="AT127" s="18" t="s">
        <v>160</v>
      </c>
      <c r="AU127" s="18" t="s">
        <v>84</v>
      </c>
      <c r="AY127" s="18" t="s">
        <v>158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22</v>
      </c>
      <c r="BK127" s="205">
        <f>ROUND(I127*H127,2)</f>
        <v>0</v>
      </c>
      <c r="BL127" s="18" t="s">
        <v>165</v>
      </c>
      <c r="BM127" s="18" t="s">
        <v>319</v>
      </c>
    </row>
    <row r="128" spans="2:51" s="12" customFormat="1" ht="13.5">
      <c r="B128" s="206"/>
      <c r="C128" s="207"/>
      <c r="D128" s="208" t="s">
        <v>168</v>
      </c>
      <c r="E128" s="232" t="s">
        <v>20</v>
      </c>
      <c r="F128" s="209" t="s">
        <v>320</v>
      </c>
      <c r="G128" s="207"/>
      <c r="H128" s="210">
        <v>2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168</v>
      </c>
      <c r="AU128" s="216" t="s">
        <v>84</v>
      </c>
      <c r="AV128" s="12" t="s">
        <v>84</v>
      </c>
      <c r="AW128" s="12" t="s">
        <v>35</v>
      </c>
      <c r="AX128" s="12" t="s">
        <v>75</v>
      </c>
      <c r="AY128" s="216" t="s">
        <v>158</v>
      </c>
    </row>
    <row r="129" spans="2:65" s="1" customFormat="1" ht="22.5" customHeight="1">
      <c r="B129" s="35"/>
      <c r="C129" s="217" t="s">
        <v>7</v>
      </c>
      <c r="D129" s="217" t="s">
        <v>209</v>
      </c>
      <c r="E129" s="218" t="s">
        <v>321</v>
      </c>
      <c r="F129" s="219" t="s">
        <v>322</v>
      </c>
      <c r="G129" s="220" t="s">
        <v>206</v>
      </c>
      <c r="H129" s="221">
        <v>1</v>
      </c>
      <c r="I129" s="222"/>
      <c r="J129" s="223">
        <f>ROUND(I129*H129,2)</f>
        <v>0</v>
      </c>
      <c r="K129" s="219" t="s">
        <v>20</v>
      </c>
      <c r="L129" s="224"/>
      <c r="M129" s="225" t="s">
        <v>20</v>
      </c>
      <c r="N129" s="226" t="s">
        <v>46</v>
      </c>
      <c r="O129" s="36"/>
      <c r="P129" s="203">
        <f>O129*H129</f>
        <v>0</v>
      </c>
      <c r="Q129" s="203">
        <v>0.029</v>
      </c>
      <c r="R129" s="203">
        <f>Q129*H129</f>
        <v>0.029</v>
      </c>
      <c r="S129" s="203">
        <v>0</v>
      </c>
      <c r="T129" s="204">
        <f>S129*H129</f>
        <v>0</v>
      </c>
      <c r="AR129" s="18" t="s">
        <v>176</v>
      </c>
      <c r="AT129" s="18" t="s">
        <v>209</v>
      </c>
      <c r="AU129" s="18" t="s">
        <v>84</v>
      </c>
      <c r="AY129" s="18" t="s">
        <v>158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8" t="s">
        <v>22</v>
      </c>
      <c r="BK129" s="205">
        <f>ROUND(I129*H129,2)</f>
        <v>0</v>
      </c>
      <c r="BL129" s="18" t="s">
        <v>165</v>
      </c>
      <c r="BM129" s="18" t="s">
        <v>323</v>
      </c>
    </row>
    <row r="130" spans="2:65" s="1" customFormat="1" ht="22.5" customHeight="1">
      <c r="B130" s="35"/>
      <c r="C130" s="217" t="s">
        <v>244</v>
      </c>
      <c r="D130" s="217" t="s">
        <v>209</v>
      </c>
      <c r="E130" s="218" t="s">
        <v>324</v>
      </c>
      <c r="F130" s="219" t="s">
        <v>325</v>
      </c>
      <c r="G130" s="220" t="s">
        <v>206</v>
      </c>
      <c r="H130" s="221">
        <v>1</v>
      </c>
      <c r="I130" s="222"/>
      <c r="J130" s="223">
        <f>ROUND(I130*H130,2)</f>
        <v>0</v>
      </c>
      <c r="K130" s="219" t="s">
        <v>20</v>
      </c>
      <c r="L130" s="224"/>
      <c r="M130" s="225" t="s">
        <v>20</v>
      </c>
      <c r="N130" s="226" t="s">
        <v>46</v>
      </c>
      <c r="O130" s="36"/>
      <c r="P130" s="203">
        <f>O130*H130</f>
        <v>0</v>
      </c>
      <c r="Q130" s="203">
        <v>0.032</v>
      </c>
      <c r="R130" s="203">
        <f>Q130*H130</f>
        <v>0.032</v>
      </c>
      <c r="S130" s="203">
        <v>0</v>
      </c>
      <c r="T130" s="204">
        <f>S130*H130</f>
        <v>0</v>
      </c>
      <c r="AR130" s="18" t="s">
        <v>176</v>
      </c>
      <c r="AT130" s="18" t="s">
        <v>209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326</v>
      </c>
    </row>
    <row r="131" spans="2:65" s="1" customFormat="1" ht="31.5" customHeight="1">
      <c r="B131" s="35"/>
      <c r="C131" s="194" t="s">
        <v>248</v>
      </c>
      <c r="D131" s="194" t="s">
        <v>160</v>
      </c>
      <c r="E131" s="195" t="s">
        <v>327</v>
      </c>
      <c r="F131" s="196" t="s">
        <v>328</v>
      </c>
      <c r="G131" s="197" t="s">
        <v>329</v>
      </c>
      <c r="H131" s="198">
        <v>552</v>
      </c>
      <c r="I131" s="199"/>
      <c r="J131" s="200">
        <f>ROUND(I131*H131,2)</f>
        <v>0</v>
      </c>
      <c r="K131" s="196" t="s">
        <v>164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330</v>
      </c>
    </row>
    <row r="132" spans="2:51" s="12" customFormat="1" ht="13.5">
      <c r="B132" s="206"/>
      <c r="C132" s="207"/>
      <c r="D132" s="208" t="s">
        <v>168</v>
      </c>
      <c r="E132" s="232" t="s">
        <v>20</v>
      </c>
      <c r="F132" s="209" t="s">
        <v>331</v>
      </c>
      <c r="G132" s="207"/>
      <c r="H132" s="210">
        <v>552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168</v>
      </c>
      <c r="AU132" s="216" t="s">
        <v>84</v>
      </c>
      <c r="AV132" s="12" t="s">
        <v>84</v>
      </c>
      <c r="AW132" s="12" t="s">
        <v>35</v>
      </c>
      <c r="AX132" s="12" t="s">
        <v>22</v>
      </c>
      <c r="AY132" s="216" t="s">
        <v>158</v>
      </c>
    </row>
    <row r="133" spans="2:65" s="1" customFormat="1" ht="22.5" customHeight="1">
      <c r="B133" s="35"/>
      <c r="C133" s="217" t="s">
        <v>253</v>
      </c>
      <c r="D133" s="217" t="s">
        <v>209</v>
      </c>
      <c r="E133" s="218" t="s">
        <v>332</v>
      </c>
      <c r="F133" s="219" t="s">
        <v>333</v>
      </c>
      <c r="G133" s="220" t="s">
        <v>329</v>
      </c>
      <c r="H133" s="221">
        <v>560.28</v>
      </c>
      <c r="I133" s="222"/>
      <c r="J133" s="223">
        <f>ROUND(I133*H133,2)</f>
        <v>0</v>
      </c>
      <c r="K133" s="219" t="s">
        <v>164</v>
      </c>
      <c r="L133" s="224"/>
      <c r="M133" s="225" t="s">
        <v>20</v>
      </c>
      <c r="N133" s="226" t="s">
        <v>46</v>
      </c>
      <c r="O133" s="36"/>
      <c r="P133" s="203">
        <f>O133*H133</f>
        <v>0</v>
      </c>
      <c r="Q133" s="203">
        <v>0.0056</v>
      </c>
      <c r="R133" s="203">
        <f>Q133*H133</f>
        <v>3.137568</v>
      </c>
      <c r="S133" s="203">
        <v>0</v>
      </c>
      <c r="T133" s="204">
        <f>S133*H133</f>
        <v>0</v>
      </c>
      <c r="AR133" s="18" t="s">
        <v>176</v>
      </c>
      <c r="AT133" s="18" t="s">
        <v>209</v>
      </c>
      <c r="AU133" s="18" t="s">
        <v>84</v>
      </c>
      <c r="AY133" s="18" t="s">
        <v>158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22</v>
      </c>
      <c r="BK133" s="205">
        <f>ROUND(I133*H133,2)</f>
        <v>0</v>
      </c>
      <c r="BL133" s="18" t="s">
        <v>165</v>
      </c>
      <c r="BM133" s="18" t="s">
        <v>334</v>
      </c>
    </row>
    <row r="134" spans="2:51" s="12" customFormat="1" ht="13.5">
      <c r="B134" s="206"/>
      <c r="C134" s="207"/>
      <c r="D134" s="208" t="s">
        <v>168</v>
      </c>
      <c r="E134" s="207"/>
      <c r="F134" s="209" t="s">
        <v>335</v>
      </c>
      <c r="G134" s="207"/>
      <c r="H134" s="210">
        <v>560.28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168</v>
      </c>
      <c r="AU134" s="216" t="s">
        <v>84</v>
      </c>
      <c r="AV134" s="12" t="s">
        <v>84</v>
      </c>
      <c r="AW134" s="12" t="s">
        <v>4</v>
      </c>
      <c r="AX134" s="12" t="s">
        <v>22</v>
      </c>
      <c r="AY134" s="216" t="s">
        <v>158</v>
      </c>
    </row>
    <row r="135" spans="2:65" s="1" customFormat="1" ht="22.5" customHeight="1">
      <c r="B135" s="35"/>
      <c r="C135" s="194" t="s">
        <v>259</v>
      </c>
      <c r="D135" s="194" t="s">
        <v>160</v>
      </c>
      <c r="E135" s="195" t="s">
        <v>336</v>
      </c>
      <c r="F135" s="196" t="s">
        <v>337</v>
      </c>
      <c r="G135" s="197" t="s">
        <v>206</v>
      </c>
      <c r="H135" s="198">
        <v>92</v>
      </c>
      <c r="I135" s="199"/>
      <c r="J135" s="200">
        <f>ROUND(I135*H135,2)</f>
        <v>0</v>
      </c>
      <c r="K135" s="196" t="s">
        <v>164</v>
      </c>
      <c r="L135" s="55"/>
      <c r="M135" s="201" t="s">
        <v>20</v>
      </c>
      <c r="N135" s="202" t="s">
        <v>46</v>
      </c>
      <c r="O135" s="36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18" t="s">
        <v>165</v>
      </c>
      <c r="AT135" s="18" t="s">
        <v>160</v>
      </c>
      <c r="AU135" s="18" t="s">
        <v>84</v>
      </c>
      <c r="AY135" s="18" t="s">
        <v>158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22</v>
      </c>
      <c r="BK135" s="205">
        <f>ROUND(I135*H135,2)</f>
        <v>0</v>
      </c>
      <c r="BL135" s="18" t="s">
        <v>165</v>
      </c>
      <c r="BM135" s="18" t="s">
        <v>338</v>
      </c>
    </row>
    <row r="136" spans="2:51" s="12" customFormat="1" ht="13.5">
      <c r="B136" s="206"/>
      <c r="C136" s="207"/>
      <c r="D136" s="208" t="s">
        <v>168</v>
      </c>
      <c r="E136" s="232" t="s">
        <v>20</v>
      </c>
      <c r="F136" s="209" t="s">
        <v>339</v>
      </c>
      <c r="G136" s="207"/>
      <c r="H136" s="210">
        <v>92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168</v>
      </c>
      <c r="AU136" s="216" t="s">
        <v>84</v>
      </c>
      <c r="AV136" s="12" t="s">
        <v>84</v>
      </c>
      <c r="AW136" s="12" t="s">
        <v>35</v>
      </c>
      <c r="AX136" s="12" t="s">
        <v>75</v>
      </c>
      <c r="AY136" s="216" t="s">
        <v>158</v>
      </c>
    </row>
    <row r="137" spans="2:65" s="1" customFormat="1" ht="22.5" customHeight="1">
      <c r="B137" s="35"/>
      <c r="C137" s="217" t="s">
        <v>340</v>
      </c>
      <c r="D137" s="217" t="s">
        <v>209</v>
      </c>
      <c r="E137" s="218" t="s">
        <v>341</v>
      </c>
      <c r="F137" s="219" t="s">
        <v>342</v>
      </c>
      <c r="G137" s="220" t="s">
        <v>206</v>
      </c>
      <c r="H137" s="221">
        <v>92</v>
      </c>
      <c r="I137" s="222"/>
      <c r="J137" s="223">
        <f>ROUND(I137*H137,2)</f>
        <v>0</v>
      </c>
      <c r="K137" s="219" t="s">
        <v>164</v>
      </c>
      <c r="L137" s="224"/>
      <c r="M137" s="225" t="s">
        <v>20</v>
      </c>
      <c r="N137" s="226" t="s">
        <v>46</v>
      </c>
      <c r="O137" s="36"/>
      <c r="P137" s="203">
        <f>O137*H137</f>
        <v>0</v>
      </c>
      <c r="Q137" s="203">
        <v>0.001055</v>
      </c>
      <c r="R137" s="203">
        <f>Q137*H137</f>
        <v>0.09706</v>
      </c>
      <c r="S137" s="203">
        <v>0</v>
      </c>
      <c r="T137" s="204">
        <f>S137*H137</f>
        <v>0</v>
      </c>
      <c r="AR137" s="18" t="s">
        <v>176</v>
      </c>
      <c r="AT137" s="18" t="s">
        <v>209</v>
      </c>
      <c r="AU137" s="18" t="s">
        <v>84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22</v>
      </c>
      <c r="BK137" s="205">
        <f>ROUND(I137*H137,2)</f>
        <v>0</v>
      </c>
      <c r="BL137" s="18" t="s">
        <v>165</v>
      </c>
      <c r="BM137" s="18" t="s">
        <v>343</v>
      </c>
    </row>
    <row r="138" spans="2:65" s="1" customFormat="1" ht="22.5" customHeight="1">
      <c r="B138" s="35"/>
      <c r="C138" s="194" t="s">
        <v>344</v>
      </c>
      <c r="D138" s="194" t="s">
        <v>160</v>
      </c>
      <c r="E138" s="195" t="s">
        <v>345</v>
      </c>
      <c r="F138" s="196" t="s">
        <v>346</v>
      </c>
      <c r="G138" s="197" t="s">
        <v>206</v>
      </c>
      <c r="H138" s="198">
        <v>5</v>
      </c>
      <c r="I138" s="199"/>
      <c r="J138" s="200">
        <f>ROUND(I138*H138,2)</f>
        <v>0</v>
      </c>
      <c r="K138" s="196" t="s">
        <v>164</v>
      </c>
      <c r="L138" s="55"/>
      <c r="M138" s="201" t="s">
        <v>20</v>
      </c>
      <c r="N138" s="202" t="s">
        <v>46</v>
      </c>
      <c r="O138" s="3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AR138" s="18" t="s">
        <v>165</v>
      </c>
      <c r="AT138" s="18" t="s">
        <v>160</v>
      </c>
      <c r="AU138" s="18" t="s">
        <v>84</v>
      </c>
      <c r="AY138" s="18" t="s">
        <v>158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22</v>
      </c>
      <c r="BK138" s="205">
        <f>ROUND(I138*H138,2)</f>
        <v>0</v>
      </c>
      <c r="BL138" s="18" t="s">
        <v>165</v>
      </c>
      <c r="BM138" s="18" t="s">
        <v>347</v>
      </c>
    </row>
    <row r="139" spans="2:51" s="12" customFormat="1" ht="13.5">
      <c r="B139" s="206"/>
      <c r="C139" s="207"/>
      <c r="D139" s="208" t="s">
        <v>168</v>
      </c>
      <c r="E139" s="232" t="s">
        <v>20</v>
      </c>
      <c r="F139" s="209" t="s">
        <v>348</v>
      </c>
      <c r="G139" s="207"/>
      <c r="H139" s="210">
        <v>5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168</v>
      </c>
      <c r="AU139" s="216" t="s">
        <v>84</v>
      </c>
      <c r="AV139" s="12" t="s">
        <v>84</v>
      </c>
      <c r="AW139" s="12" t="s">
        <v>35</v>
      </c>
      <c r="AX139" s="12" t="s">
        <v>22</v>
      </c>
      <c r="AY139" s="216" t="s">
        <v>158</v>
      </c>
    </row>
    <row r="140" spans="2:65" s="1" customFormat="1" ht="22.5" customHeight="1">
      <c r="B140" s="35"/>
      <c r="C140" s="217" t="s">
        <v>349</v>
      </c>
      <c r="D140" s="217" t="s">
        <v>209</v>
      </c>
      <c r="E140" s="218" t="s">
        <v>350</v>
      </c>
      <c r="F140" s="219" t="s">
        <v>351</v>
      </c>
      <c r="G140" s="220" t="s">
        <v>206</v>
      </c>
      <c r="H140" s="221">
        <v>2</v>
      </c>
      <c r="I140" s="222"/>
      <c r="J140" s="223">
        <f>ROUND(I140*H140,2)</f>
        <v>0</v>
      </c>
      <c r="K140" s="219" t="s">
        <v>164</v>
      </c>
      <c r="L140" s="224"/>
      <c r="M140" s="225" t="s">
        <v>20</v>
      </c>
      <c r="N140" s="226" t="s">
        <v>46</v>
      </c>
      <c r="O140" s="36"/>
      <c r="P140" s="203">
        <f>O140*H140</f>
        <v>0</v>
      </c>
      <c r="Q140" s="203">
        <v>0.0018</v>
      </c>
      <c r="R140" s="203">
        <f>Q140*H140</f>
        <v>0.0036</v>
      </c>
      <c r="S140" s="203">
        <v>0</v>
      </c>
      <c r="T140" s="204">
        <f>S140*H140</f>
        <v>0</v>
      </c>
      <c r="AR140" s="18" t="s">
        <v>176</v>
      </c>
      <c r="AT140" s="18" t="s">
        <v>209</v>
      </c>
      <c r="AU140" s="18" t="s">
        <v>84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22</v>
      </c>
      <c r="BK140" s="205">
        <f>ROUND(I140*H140,2)</f>
        <v>0</v>
      </c>
      <c r="BL140" s="18" t="s">
        <v>165</v>
      </c>
      <c r="BM140" s="18" t="s">
        <v>352</v>
      </c>
    </row>
    <row r="141" spans="2:65" s="1" customFormat="1" ht="22.5" customHeight="1">
      <c r="B141" s="35"/>
      <c r="C141" s="217" t="s">
        <v>353</v>
      </c>
      <c r="D141" s="217" t="s">
        <v>209</v>
      </c>
      <c r="E141" s="218" t="s">
        <v>354</v>
      </c>
      <c r="F141" s="219" t="s">
        <v>355</v>
      </c>
      <c r="G141" s="220" t="s">
        <v>206</v>
      </c>
      <c r="H141" s="221">
        <v>3</v>
      </c>
      <c r="I141" s="222"/>
      <c r="J141" s="223">
        <f>ROUND(I141*H141,2)</f>
        <v>0</v>
      </c>
      <c r="K141" s="219" t="s">
        <v>20</v>
      </c>
      <c r="L141" s="224"/>
      <c r="M141" s="225" t="s">
        <v>20</v>
      </c>
      <c r="N141" s="226" t="s">
        <v>46</v>
      </c>
      <c r="O141" s="36"/>
      <c r="P141" s="203">
        <f>O141*H141</f>
        <v>0</v>
      </c>
      <c r="Q141" s="203">
        <v>0.0018</v>
      </c>
      <c r="R141" s="203">
        <f>Q141*H141</f>
        <v>0.0054</v>
      </c>
      <c r="S141" s="203">
        <v>0</v>
      </c>
      <c r="T141" s="204">
        <f>S141*H141</f>
        <v>0</v>
      </c>
      <c r="AR141" s="18" t="s">
        <v>176</v>
      </c>
      <c r="AT141" s="18" t="s">
        <v>209</v>
      </c>
      <c r="AU141" s="18" t="s">
        <v>84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22</v>
      </c>
      <c r="BK141" s="205">
        <f>ROUND(I141*H141,2)</f>
        <v>0</v>
      </c>
      <c r="BL141" s="18" t="s">
        <v>165</v>
      </c>
      <c r="BM141" s="18" t="s">
        <v>356</v>
      </c>
    </row>
    <row r="142" spans="2:65" s="1" customFormat="1" ht="22.5" customHeight="1">
      <c r="B142" s="35"/>
      <c r="C142" s="194" t="s">
        <v>357</v>
      </c>
      <c r="D142" s="194" t="s">
        <v>160</v>
      </c>
      <c r="E142" s="195" t="s">
        <v>358</v>
      </c>
      <c r="F142" s="196" t="s">
        <v>359</v>
      </c>
      <c r="G142" s="197" t="s">
        <v>206</v>
      </c>
      <c r="H142" s="198">
        <v>1</v>
      </c>
      <c r="I142" s="199"/>
      <c r="J142" s="200">
        <f>ROUND(I142*H142,2)</f>
        <v>0</v>
      </c>
      <c r="K142" s="196" t="s">
        <v>164</v>
      </c>
      <c r="L142" s="55"/>
      <c r="M142" s="201" t="s">
        <v>20</v>
      </c>
      <c r="N142" s="202" t="s">
        <v>46</v>
      </c>
      <c r="O142" s="3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AR142" s="18" t="s">
        <v>165</v>
      </c>
      <c r="AT142" s="18" t="s">
        <v>160</v>
      </c>
      <c r="AU142" s="18" t="s">
        <v>84</v>
      </c>
      <c r="AY142" s="18" t="s">
        <v>158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8" t="s">
        <v>22</v>
      </c>
      <c r="BK142" s="205">
        <f>ROUND(I142*H142,2)</f>
        <v>0</v>
      </c>
      <c r="BL142" s="18" t="s">
        <v>165</v>
      </c>
      <c r="BM142" s="18" t="s">
        <v>360</v>
      </c>
    </row>
    <row r="143" spans="2:51" s="12" customFormat="1" ht="13.5">
      <c r="B143" s="206"/>
      <c r="C143" s="207"/>
      <c r="D143" s="208" t="s">
        <v>168</v>
      </c>
      <c r="E143" s="232" t="s">
        <v>20</v>
      </c>
      <c r="F143" s="209" t="s">
        <v>361</v>
      </c>
      <c r="G143" s="207"/>
      <c r="H143" s="210">
        <v>1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168</v>
      </c>
      <c r="AU143" s="216" t="s">
        <v>84</v>
      </c>
      <c r="AV143" s="12" t="s">
        <v>84</v>
      </c>
      <c r="AW143" s="12" t="s">
        <v>35</v>
      </c>
      <c r="AX143" s="12" t="s">
        <v>22</v>
      </c>
      <c r="AY143" s="216" t="s">
        <v>158</v>
      </c>
    </row>
    <row r="144" spans="2:65" s="1" customFormat="1" ht="22.5" customHeight="1">
      <c r="B144" s="35"/>
      <c r="C144" s="217" t="s">
        <v>362</v>
      </c>
      <c r="D144" s="217" t="s">
        <v>209</v>
      </c>
      <c r="E144" s="218" t="s">
        <v>363</v>
      </c>
      <c r="F144" s="219" t="s">
        <v>364</v>
      </c>
      <c r="G144" s="220" t="s">
        <v>206</v>
      </c>
      <c r="H144" s="221">
        <v>1</v>
      </c>
      <c r="I144" s="222"/>
      <c r="J144" s="223">
        <f>ROUND(I144*H144,2)</f>
        <v>0</v>
      </c>
      <c r="K144" s="219" t="s">
        <v>164</v>
      </c>
      <c r="L144" s="224"/>
      <c r="M144" s="225" t="s">
        <v>20</v>
      </c>
      <c r="N144" s="226" t="s">
        <v>46</v>
      </c>
      <c r="O144" s="36"/>
      <c r="P144" s="203">
        <f>O144*H144</f>
        <v>0</v>
      </c>
      <c r="Q144" s="203">
        <v>0.003433</v>
      </c>
      <c r="R144" s="203">
        <f>Q144*H144</f>
        <v>0.003433</v>
      </c>
      <c r="S144" s="203">
        <v>0</v>
      </c>
      <c r="T144" s="204">
        <f>S144*H144</f>
        <v>0</v>
      </c>
      <c r="AR144" s="18" t="s">
        <v>176</v>
      </c>
      <c r="AT144" s="18" t="s">
        <v>209</v>
      </c>
      <c r="AU144" s="18" t="s">
        <v>84</v>
      </c>
      <c r="AY144" s="18" t="s">
        <v>158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8" t="s">
        <v>22</v>
      </c>
      <c r="BK144" s="205">
        <f>ROUND(I144*H144,2)</f>
        <v>0</v>
      </c>
      <c r="BL144" s="18" t="s">
        <v>165</v>
      </c>
      <c r="BM144" s="18" t="s">
        <v>365</v>
      </c>
    </row>
    <row r="145" spans="2:65" s="1" customFormat="1" ht="22.5" customHeight="1">
      <c r="B145" s="35"/>
      <c r="C145" s="194" t="s">
        <v>366</v>
      </c>
      <c r="D145" s="194" t="s">
        <v>160</v>
      </c>
      <c r="E145" s="195" t="s">
        <v>367</v>
      </c>
      <c r="F145" s="196" t="s">
        <v>368</v>
      </c>
      <c r="G145" s="197" t="s">
        <v>329</v>
      </c>
      <c r="H145" s="198">
        <v>2602.56</v>
      </c>
      <c r="I145" s="199"/>
      <c r="J145" s="200">
        <f>ROUND(I145*H145,2)</f>
        <v>0</v>
      </c>
      <c r="K145" s="196" t="s">
        <v>20</v>
      </c>
      <c r="L145" s="55"/>
      <c r="M145" s="201" t="s">
        <v>20</v>
      </c>
      <c r="N145" s="202" t="s">
        <v>46</v>
      </c>
      <c r="O145" s="3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AR145" s="18" t="s">
        <v>165</v>
      </c>
      <c r="AT145" s="18" t="s">
        <v>160</v>
      </c>
      <c r="AU145" s="18" t="s">
        <v>84</v>
      </c>
      <c r="AY145" s="18" t="s">
        <v>158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8" t="s">
        <v>22</v>
      </c>
      <c r="BK145" s="205">
        <f>ROUND(I145*H145,2)</f>
        <v>0</v>
      </c>
      <c r="BL145" s="18" t="s">
        <v>165</v>
      </c>
      <c r="BM145" s="18" t="s">
        <v>369</v>
      </c>
    </row>
    <row r="146" spans="2:47" s="1" customFormat="1" ht="27">
      <c r="B146" s="35"/>
      <c r="C146" s="57"/>
      <c r="D146" s="233" t="s">
        <v>235</v>
      </c>
      <c r="E146" s="57"/>
      <c r="F146" s="237" t="s">
        <v>370</v>
      </c>
      <c r="G146" s="57"/>
      <c r="H146" s="57"/>
      <c r="I146" s="162"/>
      <c r="J146" s="57"/>
      <c r="K146" s="57"/>
      <c r="L146" s="55"/>
      <c r="M146" s="72"/>
      <c r="N146" s="36"/>
      <c r="O146" s="36"/>
      <c r="P146" s="36"/>
      <c r="Q146" s="36"/>
      <c r="R146" s="36"/>
      <c r="S146" s="36"/>
      <c r="T146" s="73"/>
      <c r="AT146" s="18" t="s">
        <v>235</v>
      </c>
      <c r="AU146" s="18" t="s">
        <v>84</v>
      </c>
    </row>
    <row r="147" spans="2:51" s="12" customFormat="1" ht="13.5">
      <c r="B147" s="206"/>
      <c r="C147" s="207"/>
      <c r="D147" s="208" t="s">
        <v>168</v>
      </c>
      <c r="E147" s="207"/>
      <c r="F147" s="209" t="s">
        <v>371</v>
      </c>
      <c r="G147" s="207"/>
      <c r="H147" s="210">
        <v>2602.56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168</v>
      </c>
      <c r="AU147" s="216" t="s">
        <v>84</v>
      </c>
      <c r="AV147" s="12" t="s">
        <v>84</v>
      </c>
      <c r="AW147" s="12" t="s">
        <v>4</v>
      </c>
      <c r="AX147" s="12" t="s">
        <v>22</v>
      </c>
      <c r="AY147" s="216" t="s">
        <v>158</v>
      </c>
    </row>
    <row r="148" spans="2:65" s="1" customFormat="1" ht="22.5" customHeight="1">
      <c r="B148" s="35"/>
      <c r="C148" s="194" t="s">
        <v>372</v>
      </c>
      <c r="D148" s="194" t="s">
        <v>160</v>
      </c>
      <c r="E148" s="195" t="s">
        <v>373</v>
      </c>
      <c r="F148" s="196" t="s">
        <v>374</v>
      </c>
      <c r="G148" s="197" t="s">
        <v>206</v>
      </c>
      <c r="H148" s="198">
        <v>1</v>
      </c>
      <c r="I148" s="199"/>
      <c r="J148" s="200">
        <f>ROUND(I148*H148,2)</f>
        <v>0</v>
      </c>
      <c r="K148" s="196" t="s">
        <v>164</v>
      </c>
      <c r="L148" s="55"/>
      <c r="M148" s="201" t="s">
        <v>20</v>
      </c>
      <c r="N148" s="202" t="s">
        <v>46</v>
      </c>
      <c r="O148" s="36"/>
      <c r="P148" s="203">
        <f>O148*H148</f>
        <v>0</v>
      </c>
      <c r="Q148" s="203">
        <v>0.00080532</v>
      </c>
      <c r="R148" s="203">
        <f>Q148*H148</f>
        <v>0.00080532</v>
      </c>
      <c r="S148" s="203">
        <v>0</v>
      </c>
      <c r="T148" s="204">
        <f>S148*H148</f>
        <v>0</v>
      </c>
      <c r="AR148" s="18" t="s">
        <v>165</v>
      </c>
      <c r="AT148" s="18" t="s">
        <v>160</v>
      </c>
      <c r="AU148" s="18" t="s">
        <v>84</v>
      </c>
      <c r="AY148" s="18" t="s">
        <v>158</v>
      </c>
      <c r="BE148" s="205">
        <f>IF(N148="základní",J148,0)</f>
        <v>0</v>
      </c>
      <c r="BF148" s="205">
        <f>IF(N148="snížená",J148,0)</f>
        <v>0</v>
      </c>
      <c r="BG148" s="205">
        <f>IF(N148="zákl. přenesená",J148,0)</f>
        <v>0</v>
      </c>
      <c r="BH148" s="205">
        <f>IF(N148="sníž. přenesená",J148,0)</f>
        <v>0</v>
      </c>
      <c r="BI148" s="205">
        <f>IF(N148="nulová",J148,0)</f>
        <v>0</v>
      </c>
      <c r="BJ148" s="18" t="s">
        <v>22</v>
      </c>
      <c r="BK148" s="205">
        <f>ROUND(I148*H148,2)</f>
        <v>0</v>
      </c>
      <c r="BL148" s="18" t="s">
        <v>165</v>
      </c>
      <c r="BM148" s="18" t="s">
        <v>375</v>
      </c>
    </row>
    <row r="149" spans="2:51" s="12" customFormat="1" ht="13.5">
      <c r="B149" s="206"/>
      <c r="C149" s="207"/>
      <c r="D149" s="208" t="s">
        <v>168</v>
      </c>
      <c r="E149" s="232" t="s">
        <v>20</v>
      </c>
      <c r="F149" s="209" t="s">
        <v>361</v>
      </c>
      <c r="G149" s="207"/>
      <c r="H149" s="210">
        <v>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168</v>
      </c>
      <c r="AU149" s="216" t="s">
        <v>84</v>
      </c>
      <c r="AV149" s="12" t="s">
        <v>84</v>
      </c>
      <c r="AW149" s="12" t="s">
        <v>35</v>
      </c>
      <c r="AX149" s="12" t="s">
        <v>75</v>
      </c>
      <c r="AY149" s="216" t="s">
        <v>158</v>
      </c>
    </row>
    <row r="150" spans="2:65" s="1" customFormat="1" ht="22.5" customHeight="1">
      <c r="B150" s="35"/>
      <c r="C150" s="217" t="s">
        <v>376</v>
      </c>
      <c r="D150" s="217" t="s">
        <v>209</v>
      </c>
      <c r="E150" s="218" t="s">
        <v>221</v>
      </c>
      <c r="F150" s="219" t="s">
        <v>222</v>
      </c>
      <c r="G150" s="220" t="s">
        <v>206</v>
      </c>
      <c r="H150" s="221">
        <v>1</v>
      </c>
      <c r="I150" s="222"/>
      <c r="J150" s="223">
        <f>ROUND(I150*H150,2)</f>
        <v>0</v>
      </c>
      <c r="K150" s="219" t="s">
        <v>20</v>
      </c>
      <c r="L150" s="224"/>
      <c r="M150" s="225" t="s">
        <v>20</v>
      </c>
      <c r="N150" s="226" t="s">
        <v>46</v>
      </c>
      <c r="O150" s="36"/>
      <c r="P150" s="203">
        <f>O150*H150</f>
        <v>0</v>
      </c>
      <c r="Q150" s="203">
        <v>0.01847</v>
      </c>
      <c r="R150" s="203">
        <f>Q150*H150</f>
        <v>0.01847</v>
      </c>
      <c r="S150" s="203">
        <v>0</v>
      </c>
      <c r="T150" s="204">
        <f>S150*H150</f>
        <v>0</v>
      </c>
      <c r="AR150" s="18" t="s">
        <v>176</v>
      </c>
      <c r="AT150" s="18" t="s">
        <v>209</v>
      </c>
      <c r="AU150" s="18" t="s">
        <v>84</v>
      </c>
      <c r="AY150" s="18" t="s">
        <v>158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22</v>
      </c>
      <c r="BK150" s="205">
        <f>ROUND(I150*H150,2)</f>
        <v>0</v>
      </c>
      <c r="BL150" s="18" t="s">
        <v>165</v>
      </c>
      <c r="BM150" s="18" t="s">
        <v>377</v>
      </c>
    </row>
    <row r="151" spans="2:65" s="1" customFormat="1" ht="22.5" customHeight="1">
      <c r="B151" s="35"/>
      <c r="C151" s="217" t="s">
        <v>378</v>
      </c>
      <c r="D151" s="217" t="s">
        <v>209</v>
      </c>
      <c r="E151" s="218" t="s">
        <v>379</v>
      </c>
      <c r="F151" s="219" t="s">
        <v>380</v>
      </c>
      <c r="G151" s="220" t="s">
        <v>206</v>
      </c>
      <c r="H151" s="221">
        <v>1</v>
      </c>
      <c r="I151" s="222"/>
      <c r="J151" s="223">
        <f>ROUND(I151*H151,2)</f>
        <v>0</v>
      </c>
      <c r="K151" s="219" t="s">
        <v>20</v>
      </c>
      <c r="L151" s="224"/>
      <c r="M151" s="225" t="s">
        <v>20</v>
      </c>
      <c r="N151" s="226" t="s">
        <v>46</v>
      </c>
      <c r="O151" s="36"/>
      <c r="P151" s="203">
        <f>O151*H151</f>
        <v>0</v>
      </c>
      <c r="Q151" s="203">
        <v>0.0073</v>
      </c>
      <c r="R151" s="203">
        <f>Q151*H151</f>
        <v>0.0073</v>
      </c>
      <c r="S151" s="203">
        <v>0</v>
      </c>
      <c r="T151" s="204">
        <f>S151*H151</f>
        <v>0</v>
      </c>
      <c r="AR151" s="18" t="s">
        <v>176</v>
      </c>
      <c r="AT151" s="18" t="s">
        <v>209</v>
      </c>
      <c r="AU151" s="18" t="s">
        <v>84</v>
      </c>
      <c r="AY151" s="18" t="s">
        <v>158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8" t="s">
        <v>22</v>
      </c>
      <c r="BK151" s="205">
        <f>ROUND(I151*H151,2)</f>
        <v>0</v>
      </c>
      <c r="BL151" s="18" t="s">
        <v>165</v>
      </c>
      <c r="BM151" s="18" t="s">
        <v>381</v>
      </c>
    </row>
    <row r="152" spans="2:65" s="1" customFormat="1" ht="22.5" customHeight="1">
      <c r="B152" s="35"/>
      <c r="C152" s="194" t="s">
        <v>382</v>
      </c>
      <c r="D152" s="194" t="s">
        <v>160</v>
      </c>
      <c r="E152" s="195" t="s">
        <v>383</v>
      </c>
      <c r="F152" s="196" t="s">
        <v>384</v>
      </c>
      <c r="G152" s="197" t="s">
        <v>206</v>
      </c>
      <c r="H152" s="198">
        <v>1</v>
      </c>
      <c r="I152" s="199"/>
      <c r="J152" s="200">
        <f>ROUND(I152*H152,2)</f>
        <v>0</v>
      </c>
      <c r="K152" s="196" t="s">
        <v>164</v>
      </c>
      <c r="L152" s="55"/>
      <c r="M152" s="201" t="s">
        <v>20</v>
      </c>
      <c r="N152" s="202" t="s">
        <v>46</v>
      </c>
      <c r="O152" s="36"/>
      <c r="P152" s="203">
        <f>O152*H152</f>
        <v>0</v>
      </c>
      <c r="Q152" s="203">
        <v>0.00034596</v>
      </c>
      <c r="R152" s="203">
        <f>Q152*H152</f>
        <v>0.00034596</v>
      </c>
      <c r="S152" s="203">
        <v>0</v>
      </c>
      <c r="T152" s="204">
        <f>S152*H152</f>
        <v>0</v>
      </c>
      <c r="AR152" s="18" t="s">
        <v>165</v>
      </c>
      <c r="AT152" s="18" t="s">
        <v>160</v>
      </c>
      <c r="AU152" s="18" t="s">
        <v>84</v>
      </c>
      <c r="AY152" s="18" t="s">
        <v>158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22</v>
      </c>
      <c r="BK152" s="205">
        <f>ROUND(I152*H152,2)</f>
        <v>0</v>
      </c>
      <c r="BL152" s="18" t="s">
        <v>165</v>
      </c>
      <c r="BM152" s="18" t="s">
        <v>385</v>
      </c>
    </row>
    <row r="153" spans="2:51" s="12" customFormat="1" ht="13.5">
      <c r="B153" s="206"/>
      <c r="C153" s="207"/>
      <c r="D153" s="208" t="s">
        <v>168</v>
      </c>
      <c r="E153" s="232" t="s">
        <v>20</v>
      </c>
      <c r="F153" s="209" t="s">
        <v>361</v>
      </c>
      <c r="G153" s="207"/>
      <c r="H153" s="210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168</v>
      </c>
      <c r="AU153" s="216" t="s">
        <v>84</v>
      </c>
      <c r="AV153" s="12" t="s">
        <v>84</v>
      </c>
      <c r="AW153" s="12" t="s">
        <v>35</v>
      </c>
      <c r="AX153" s="12" t="s">
        <v>75</v>
      </c>
      <c r="AY153" s="216" t="s">
        <v>158</v>
      </c>
    </row>
    <row r="154" spans="2:65" s="1" customFormat="1" ht="22.5" customHeight="1">
      <c r="B154" s="35"/>
      <c r="C154" s="217" t="s">
        <v>386</v>
      </c>
      <c r="D154" s="217" t="s">
        <v>209</v>
      </c>
      <c r="E154" s="218" t="s">
        <v>387</v>
      </c>
      <c r="F154" s="219" t="s">
        <v>388</v>
      </c>
      <c r="G154" s="220" t="s">
        <v>206</v>
      </c>
      <c r="H154" s="221">
        <v>1</v>
      </c>
      <c r="I154" s="222"/>
      <c r="J154" s="223">
        <f aca="true" t="shared" si="0" ref="J154:J162">ROUND(I154*H154,2)</f>
        <v>0</v>
      </c>
      <c r="K154" s="219" t="s">
        <v>20</v>
      </c>
      <c r="L154" s="224"/>
      <c r="M154" s="225" t="s">
        <v>20</v>
      </c>
      <c r="N154" s="226" t="s">
        <v>46</v>
      </c>
      <c r="O154" s="36"/>
      <c r="P154" s="203">
        <f aca="true" t="shared" si="1" ref="P154:P162">O154*H154</f>
        <v>0</v>
      </c>
      <c r="Q154" s="203">
        <v>0.0395</v>
      </c>
      <c r="R154" s="203">
        <f aca="true" t="shared" si="2" ref="R154:R162">Q154*H154</f>
        <v>0.0395</v>
      </c>
      <c r="S154" s="203">
        <v>0</v>
      </c>
      <c r="T154" s="204">
        <f aca="true" t="shared" si="3" ref="T154:T162">S154*H154</f>
        <v>0</v>
      </c>
      <c r="AR154" s="18" t="s">
        <v>176</v>
      </c>
      <c r="AT154" s="18" t="s">
        <v>209</v>
      </c>
      <c r="AU154" s="18" t="s">
        <v>84</v>
      </c>
      <c r="AY154" s="18" t="s">
        <v>158</v>
      </c>
      <c r="BE154" s="205">
        <f aca="true" t="shared" si="4" ref="BE154:BE162">IF(N154="základní",J154,0)</f>
        <v>0</v>
      </c>
      <c r="BF154" s="205">
        <f aca="true" t="shared" si="5" ref="BF154:BF162">IF(N154="snížená",J154,0)</f>
        <v>0</v>
      </c>
      <c r="BG154" s="205">
        <f aca="true" t="shared" si="6" ref="BG154:BG162">IF(N154="zákl. přenesená",J154,0)</f>
        <v>0</v>
      </c>
      <c r="BH154" s="205">
        <f aca="true" t="shared" si="7" ref="BH154:BH162">IF(N154="sníž. přenesená",J154,0)</f>
        <v>0</v>
      </c>
      <c r="BI154" s="205">
        <f aca="true" t="shared" si="8" ref="BI154:BI162">IF(N154="nulová",J154,0)</f>
        <v>0</v>
      </c>
      <c r="BJ154" s="18" t="s">
        <v>22</v>
      </c>
      <c r="BK154" s="205">
        <f aca="true" t="shared" si="9" ref="BK154:BK162">ROUND(I154*H154,2)</f>
        <v>0</v>
      </c>
      <c r="BL154" s="18" t="s">
        <v>165</v>
      </c>
      <c r="BM154" s="18" t="s">
        <v>389</v>
      </c>
    </row>
    <row r="155" spans="2:65" s="1" customFormat="1" ht="22.5" customHeight="1">
      <c r="B155" s="35"/>
      <c r="C155" s="194" t="s">
        <v>390</v>
      </c>
      <c r="D155" s="194" t="s">
        <v>160</v>
      </c>
      <c r="E155" s="195" t="s">
        <v>391</v>
      </c>
      <c r="F155" s="196" t="s">
        <v>392</v>
      </c>
      <c r="G155" s="197" t="s">
        <v>329</v>
      </c>
      <c r="H155" s="198">
        <v>1301.28</v>
      </c>
      <c r="I155" s="199"/>
      <c r="J155" s="200">
        <f t="shared" si="0"/>
        <v>0</v>
      </c>
      <c r="K155" s="196" t="s">
        <v>164</v>
      </c>
      <c r="L155" s="55"/>
      <c r="M155" s="201" t="s">
        <v>20</v>
      </c>
      <c r="N155" s="202" t="s">
        <v>46</v>
      </c>
      <c r="O155" s="36"/>
      <c r="P155" s="203">
        <f t="shared" si="1"/>
        <v>0</v>
      </c>
      <c r="Q155" s="203">
        <v>0</v>
      </c>
      <c r="R155" s="203">
        <f t="shared" si="2"/>
        <v>0</v>
      </c>
      <c r="S155" s="203">
        <v>0</v>
      </c>
      <c r="T155" s="204">
        <f t="shared" si="3"/>
        <v>0</v>
      </c>
      <c r="AR155" s="18" t="s">
        <v>165</v>
      </c>
      <c r="AT155" s="18" t="s">
        <v>160</v>
      </c>
      <c r="AU155" s="18" t="s">
        <v>84</v>
      </c>
      <c r="AY155" s="18" t="s">
        <v>158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8" t="s">
        <v>22</v>
      </c>
      <c r="BK155" s="205">
        <f t="shared" si="9"/>
        <v>0</v>
      </c>
      <c r="BL155" s="18" t="s">
        <v>165</v>
      </c>
      <c r="BM155" s="18" t="s">
        <v>393</v>
      </c>
    </row>
    <row r="156" spans="2:65" s="1" customFormat="1" ht="22.5" customHeight="1">
      <c r="B156" s="35"/>
      <c r="C156" s="194" t="s">
        <v>394</v>
      </c>
      <c r="D156" s="194" t="s">
        <v>160</v>
      </c>
      <c r="E156" s="195" t="s">
        <v>395</v>
      </c>
      <c r="F156" s="196" t="s">
        <v>396</v>
      </c>
      <c r="G156" s="197" t="s">
        <v>206</v>
      </c>
      <c r="H156" s="198">
        <v>1</v>
      </c>
      <c r="I156" s="199"/>
      <c r="J156" s="200">
        <f t="shared" si="0"/>
        <v>0</v>
      </c>
      <c r="K156" s="196" t="s">
        <v>164</v>
      </c>
      <c r="L156" s="55"/>
      <c r="M156" s="201" t="s">
        <v>20</v>
      </c>
      <c r="N156" s="202" t="s">
        <v>46</v>
      </c>
      <c r="O156" s="36"/>
      <c r="P156" s="203">
        <f t="shared" si="1"/>
        <v>0</v>
      </c>
      <c r="Q156" s="203">
        <v>0.1230316</v>
      </c>
      <c r="R156" s="203">
        <f t="shared" si="2"/>
        <v>0.1230316</v>
      </c>
      <c r="S156" s="203">
        <v>0</v>
      </c>
      <c r="T156" s="204">
        <f t="shared" si="3"/>
        <v>0</v>
      </c>
      <c r="AR156" s="18" t="s">
        <v>165</v>
      </c>
      <c r="AT156" s="18" t="s">
        <v>160</v>
      </c>
      <c r="AU156" s="18" t="s">
        <v>84</v>
      </c>
      <c r="AY156" s="18" t="s">
        <v>158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8" t="s">
        <v>22</v>
      </c>
      <c r="BK156" s="205">
        <f t="shared" si="9"/>
        <v>0</v>
      </c>
      <c r="BL156" s="18" t="s">
        <v>165</v>
      </c>
      <c r="BM156" s="18" t="s">
        <v>397</v>
      </c>
    </row>
    <row r="157" spans="2:65" s="1" customFormat="1" ht="22.5" customHeight="1">
      <c r="B157" s="35"/>
      <c r="C157" s="217" t="s">
        <v>398</v>
      </c>
      <c r="D157" s="217" t="s">
        <v>209</v>
      </c>
      <c r="E157" s="218" t="s">
        <v>399</v>
      </c>
      <c r="F157" s="219" t="s">
        <v>400</v>
      </c>
      <c r="G157" s="220" t="s">
        <v>206</v>
      </c>
      <c r="H157" s="221">
        <v>1</v>
      </c>
      <c r="I157" s="222"/>
      <c r="J157" s="223">
        <f t="shared" si="0"/>
        <v>0</v>
      </c>
      <c r="K157" s="219" t="s">
        <v>20</v>
      </c>
      <c r="L157" s="224"/>
      <c r="M157" s="225" t="s">
        <v>20</v>
      </c>
      <c r="N157" s="226" t="s">
        <v>46</v>
      </c>
      <c r="O157" s="36"/>
      <c r="P157" s="203">
        <f t="shared" si="1"/>
        <v>0</v>
      </c>
      <c r="Q157" s="203">
        <v>0.0215</v>
      </c>
      <c r="R157" s="203">
        <f t="shared" si="2"/>
        <v>0.0215</v>
      </c>
      <c r="S157" s="203">
        <v>0</v>
      </c>
      <c r="T157" s="204">
        <f t="shared" si="3"/>
        <v>0</v>
      </c>
      <c r="AR157" s="18" t="s">
        <v>176</v>
      </c>
      <c r="AT157" s="18" t="s">
        <v>209</v>
      </c>
      <c r="AU157" s="18" t="s">
        <v>84</v>
      </c>
      <c r="AY157" s="18" t="s">
        <v>158</v>
      </c>
      <c r="BE157" s="205">
        <f t="shared" si="4"/>
        <v>0</v>
      </c>
      <c r="BF157" s="205">
        <f t="shared" si="5"/>
        <v>0</v>
      </c>
      <c r="BG157" s="205">
        <f t="shared" si="6"/>
        <v>0</v>
      </c>
      <c r="BH157" s="205">
        <f t="shared" si="7"/>
        <v>0</v>
      </c>
      <c r="BI157" s="205">
        <f t="shared" si="8"/>
        <v>0</v>
      </c>
      <c r="BJ157" s="18" t="s">
        <v>22</v>
      </c>
      <c r="BK157" s="205">
        <f t="shared" si="9"/>
        <v>0</v>
      </c>
      <c r="BL157" s="18" t="s">
        <v>165</v>
      </c>
      <c r="BM157" s="18" t="s">
        <v>401</v>
      </c>
    </row>
    <row r="158" spans="2:65" s="1" customFormat="1" ht="22.5" customHeight="1">
      <c r="B158" s="35"/>
      <c r="C158" s="194" t="s">
        <v>402</v>
      </c>
      <c r="D158" s="194" t="s">
        <v>160</v>
      </c>
      <c r="E158" s="195" t="s">
        <v>403</v>
      </c>
      <c r="F158" s="196" t="s">
        <v>404</v>
      </c>
      <c r="G158" s="197" t="s">
        <v>206</v>
      </c>
      <c r="H158" s="198">
        <v>1</v>
      </c>
      <c r="I158" s="199"/>
      <c r="J158" s="200">
        <f t="shared" si="0"/>
        <v>0</v>
      </c>
      <c r="K158" s="196" t="s">
        <v>164</v>
      </c>
      <c r="L158" s="55"/>
      <c r="M158" s="201" t="s">
        <v>20</v>
      </c>
      <c r="N158" s="202" t="s">
        <v>46</v>
      </c>
      <c r="O158" s="36"/>
      <c r="P158" s="203">
        <f t="shared" si="1"/>
        <v>0</v>
      </c>
      <c r="Q158" s="203">
        <v>0.3290568</v>
      </c>
      <c r="R158" s="203">
        <f t="shared" si="2"/>
        <v>0.3290568</v>
      </c>
      <c r="S158" s="203">
        <v>0</v>
      </c>
      <c r="T158" s="204">
        <f t="shared" si="3"/>
        <v>0</v>
      </c>
      <c r="AR158" s="18" t="s">
        <v>165</v>
      </c>
      <c r="AT158" s="18" t="s">
        <v>160</v>
      </c>
      <c r="AU158" s="18" t="s">
        <v>84</v>
      </c>
      <c r="AY158" s="18" t="s">
        <v>158</v>
      </c>
      <c r="BE158" s="205">
        <f t="shared" si="4"/>
        <v>0</v>
      </c>
      <c r="BF158" s="205">
        <f t="shared" si="5"/>
        <v>0</v>
      </c>
      <c r="BG158" s="205">
        <f t="shared" si="6"/>
        <v>0</v>
      </c>
      <c r="BH158" s="205">
        <f t="shared" si="7"/>
        <v>0</v>
      </c>
      <c r="BI158" s="205">
        <f t="shared" si="8"/>
        <v>0</v>
      </c>
      <c r="BJ158" s="18" t="s">
        <v>22</v>
      </c>
      <c r="BK158" s="205">
        <f t="shared" si="9"/>
        <v>0</v>
      </c>
      <c r="BL158" s="18" t="s">
        <v>165</v>
      </c>
      <c r="BM158" s="18" t="s">
        <v>405</v>
      </c>
    </row>
    <row r="159" spans="2:65" s="1" customFormat="1" ht="22.5" customHeight="1">
      <c r="B159" s="35"/>
      <c r="C159" s="217" t="s">
        <v>406</v>
      </c>
      <c r="D159" s="217" t="s">
        <v>209</v>
      </c>
      <c r="E159" s="218" t="s">
        <v>407</v>
      </c>
      <c r="F159" s="219" t="s">
        <v>408</v>
      </c>
      <c r="G159" s="220" t="s">
        <v>206</v>
      </c>
      <c r="H159" s="221">
        <v>1</v>
      </c>
      <c r="I159" s="222"/>
      <c r="J159" s="223">
        <f t="shared" si="0"/>
        <v>0</v>
      </c>
      <c r="K159" s="219" t="s">
        <v>20</v>
      </c>
      <c r="L159" s="224"/>
      <c r="M159" s="225" t="s">
        <v>20</v>
      </c>
      <c r="N159" s="226" t="s">
        <v>46</v>
      </c>
      <c r="O159" s="36"/>
      <c r="P159" s="203">
        <f t="shared" si="1"/>
        <v>0</v>
      </c>
      <c r="Q159" s="203">
        <v>0.0178</v>
      </c>
      <c r="R159" s="203">
        <f t="shared" si="2"/>
        <v>0.0178</v>
      </c>
      <c r="S159" s="203">
        <v>0</v>
      </c>
      <c r="T159" s="204">
        <f t="shared" si="3"/>
        <v>0</v>
      </c>
      <c r="AR159" s="18" t="s">
        <v>176</v>
      </c>
      <c r="AT159" s="18" t="s">
        <v>209</v>
      </c>
      <c r="AU159" s="18" t="s">
        <v>84</v>
      </c>
      <c r="AY159" s="18" t="s">
        <v>158</v>
      </c>
      <c r="BE159" s="205">
        <f t="shared" si="4"/>
        <v>0</v>
      </c>
      <c r="BF159" s="205">
        <f t="shared" si="5"/>
        <v>0</v>
      </c>
      <c r="BG159" s="205">
        <f t="shared" si="6"/>
        <v>0</v>
      </c>
      <c r="BH159" s="205">
        <f t="shared" si="7"/>
        <v>0</v>
      </c>
      <c r="BI159" s="205">
        <f t="shared" si="8"/>
        <v>0</v>
      </c>
      <c r="BJ159" s="18" t="s">
        <v>22</v>
      </c>
      <c r="BK159" s="205">
        <f t="shared" si="9"/>
        <v>0</v>
      </c>
      <c r="BL159" s="18" t="s">
        <v>165</v>
      </c>
      <c r="BM159" s="18" t="s">
        <v>409</v>
      </c>
    </row>
    <row r="160" spans="2:65" s="1" customFormat="1" ht="22.5" customHeight="1">
      <c r="B160" s="35"/>
      <c r="C160" s="194" t="s">
        <v>410</v>
      </c>
      <c r="D160" s="194" t="s">
        <v>160</v>
      </c>
      <c r="E160" s="195" t="s">
        <v>411</v>
      </c>
      <c r="F160" s="196" t="s">
        <v>412</v>
      </c>
      <c r="G160" s="197" t="s">
        <v>206</v>
      </c>
      <c r="H160" s="198">
        <v>8</v>
      </c>
      <c r="I160" s="199"/>
      <c r="J160" s="200">
        <f t="shared" si="0"/>
        <v>0</v>
      </c>
      <c r="K160" s="196" t="s">
        <v>20</v>
      </c>
      <c r="L160" s="55"/>
      <c r="M160" s="201" t="s">
        <v>20</v>
      </c>
      <c r="N160" s="202" t="s">
        <v>46</v>
      </c>
      <c r="O160" s="36"/>
      <c r="P160" s="203">
        <f t="shared" si="1"/>
        <v>0</v>
      </c>
      <c r="Q160" s="203">
        <v>0.002</v>
      </c>
      <c r="R160" s="203">
        <f t="shared" si="2"/>
        <v>0.016</v>
      </c>
      <c r="S160" s="203">
        <v>0</v>
      </c>
      <c r="T160" s="204">
        <f t="shared" si="3"/>
        <v>0</v>
      </c>
      <c r="AR160" s="18" t="s">
        <v>165</v>
      </c>
      <c r="AT160" s="18" t="s">
        <v>160</v>
      </c>
      <c r="AU160" s="18" t="s">
        <v>84</v>
      </c>
      <c r="AY160" s="18" t="s">
        <v>158</v>
      </c>
      <c r="BE160" s="205">
        <f t="shared" si="4"/>
        <v>0</v>
      </c>
      <c r="BF160" s="205">
        <f t="shared" si="5"/>
        <v>0</v>
      </c>
      <c r="BG160" s="205">
        <f t="shared" si="6"/>
        <v>0</v>
      </c>
      <c r="BH160" s="205">
        <f t="shared" si="7"/>
        <v>0</v>
      </c>
      <c r="BI160" s="205">
        <f t="shared" si="8"/>
        <v>0</v>
      </c>
      <c r="BJ160" s="18" t="s">
        <v>22</v>
      </c>
      <c r="BK160" s="205">
        <f t="shared" si="9"/>
        <v>0</v>
      </c>
      <c r="BL160" s="18" t="s">
        <v>165</v>
      </c>
      <c r="BM160" s="18" t="s">
        <v>413</v>
      </c>
    </row>
    <row r="161" spans="2:65" s="1" customFormat="1" ht="22.5" customHeight="1">
      <c r="B161" s="35"/>
      <c r="C161" s="194" t="s">
        <v>414</v>
      </c>
      <c r="D161" s="194" t="s">
        <v>160</v>
      </c>
      <c r="E161" s="195" t="s">
        <v>415</v>
      </c>
      <c r="F161" s="196" t="s">
        <v>416</v>
      </c>
      <c r="G161" s="197" t="s">
        <v>206</v>
      </c>
      <c r="H161" s="198">
        <v>1</v>
      </c>
      <c r="I161" s="199"/>
      <c r="J161" s="200">
        <f t="shared" si="0"/>
        <v>0</v>
      </c>
      <c r="K161" s="196" t="s">
        <v>164</v>
      </c>
      <c r="L161" s="55"/>
      <c r="M161" s="201" t="s">
        <v>20</v>
      </c>
      <c r="N161" s="202" t="s">
        <v>46</v>
      </c>
      <c r="O161" s="36"/>
      <c r="P161" s="203">
        <f t="shared" si="1"/>
        <v>0</v>
      </c>
      <c r="Q161" s="203">
        <v>0.00015788</v>
      </c>
      <c r="R161" s="203">
        <f t="shared" si="2"/>
        <v>0.00015788</v>
      </c>
      <c r="S161" s="203">
        <v>0</v>
      </c>
      <c r="T161" s="204">
        <f t="shared" si="3"/>
        <v>0</v>
      </c>
      <c r="AR161" s="18" t="s">
        <v>165</v>
      </c>
      <c r="AT161" s="18" t="s">
        <v>160</v>
      </c>
      <c r="AU161" s="18" t="s">
        <v>84</v>
      </c>
      <c r="AY161" s="18" t="s">
        <v>158</v>
      </c>
      <c r="BE161" s="205">
        <f t="shared" si="4"/>
        <v>0</v>
      </c>
      <c r="BF161" s="205">
        <f t="shared" si="5"/>
        <v>0</v>
      </c>
      <c r="BG161" s="205">
        <f t="shared" si="6"/>
        <v>0</v>
      </c>
      <c r="BH161" s="205">
        <f t="shared" si="7"/>
        <v>0</v>
      </c>
      <c r="BI161" s="205">
        <f t="shared" si="8"/>
        <v>0</v>
      </c>
      <c r="BJ161" s="18" t="s">
        <v>22</v>
      </c>
      <c r="BK161" s="205">
        <f t="shared" si="9"/>
        <v>0</v>
      </c>
      <c r="BL161" s="18" t="s">
        <v>165</v>
      </c>
      <c r="BM161" s="18" t="s">
        <v>417</v>
      </c>
    </row>
    <row r="162" spans="2:65" s="1" customFormat="1" ht="22.5" customHeight="1">
      <c r="B162" s="35"/>
      <c r="C162" s="194" t="s">
        <v>418</v>
      </c>
      <c r="D162" s="194" t="s">
        <v>160</v>
      </c>
      <c r="E162" s="195" t="s">
        <v>419</v>
      </c>
      <c r="F162" s="196" t="s">
        <v>420</v>
      </c>
      <c r="G162" s="197" t="s">
        <v>329</v>
      </c>
      <c r="H162" s="198">
        <v>552</v>
      </c>
      <c r="I162" s="199"/>
      <c r="J162" s="200">
        <f t="shared" si="0"/>
        <v>0</v>
      </c>
      <c r="K162" s="196" t="s">
        <v>164</v>
      </c>
      <c r="L162" s="55"/>
      <c r="M162" s="201" t="s">
        <v>20</v>
      </c>
      <c r="N162" s="202" t="s">
        <v>46</v>
      </c>
      <c r="O162" s="36"/>
      <c r="P162" s="203">
        <f t="shared" si="1"/>
        <v>0</v>
      </c>
      <c r="Q162" s="203">
        <v>0.000195514</v>
      </c>
      <c r="R162" s="203">
        <f t="shared" si="2"/>
        <v>0.10792372800000001</v>
      </c>
      <c r="S162" s="203">
        <v>0</v>
      </c>
      <c r="T162" s="204">
        <f t="shared" si="3"/>
        <v>0</v>
      </c>
      <c r="AR162" s="18" t="s">
        <v>165</v>
      </c>
      <c r="AT162" s="18" t="s">
        <v>160</v>
      </c>
      <c r="AU162" s="18" t="s">
        <v>84</v>
      </c>
      <c r="AY162" s="18" t="s">
        <v>158</v>
      </c>
      <c r="BE162" s="205">
        <f t="shared" si="4"/>
        <v>0</v>
      </c>
      <c r="BF162" s="205">
        <f t="shared" si="5"/>
        <v>0</v>
      </c>
      <c r="BG162" s="205">
        <f t="shared" si="6"/>
        <v>0</v>
      </c>
      <c r="BH162" s="205">
        <f t="shared" si="7"/>
        <v>0</v>
      </c>
      <c r="BI162" s="205">
        <f t="shared" si="8"/>
        <v>0</v>
      </c>
      <c r="BJ162" s="18" t="s">
        <v>22</v>
      </c>
      <c r="BK162" s="205">
        <f t="shared" si="9"/>
        <v>0</v>
      </c>
      <c r="BL162" s="18" t="s">
        <v>165</v>
      </c>
      <c r="BM162" s="18" t="s">
        <v>421</v>
      </c>
    </row>
    <row r="163" spans="2:63" s="11" customFormat="1" ht="29.85" customHeight="1">
      <c r="B163" s="177"/>
      <c r="C163" s="178"/>
      <c r="D163" s="191" t="s">
        <v>74</v>
      </c>
      <c r="E163" s="192" t="s">
        <v>257</v>
      </c>
      <c r="F163" s="192" t="s">
        <v>258</v>
      </c>
      <c r="G163" s="178"/>
      <c r="H163" s="178"/>
      <c r="I163" s="181"/>
      <c r="J163" s="193">
        <f>BK163</f>
        <v>0</v>
      </c>
      <c r="K163" s="178"/>
      <c r="L163" s="183"/>
      <c r="M163" s="184"/>
      <c r="N163" s="185"/>
      <c r="O163" s="185"/>
      <c r="P163" s="186">
        <f>P164</f>
        <v>0</v>
      </c>
      <c r="Q163" s="185"/>
      <c r="R163" s="186">
        <f>R164</f>
        <v>0</v>
      </c>
      <c r="S163" s="185"/>
      <c r="T163" s="187">
        <f>T164</f>
        <v>0</v>
      </c>
      <c r="AR163" s="188" t="s">
        <v>22</v>
      </c>
      <c r="AT163" s="189" t="s">
        <v>74</v>
      </c>
      <c r="AU163" s="189" t="s">
        <v>22</v>
      </c>
      <c r="AY163" s="188" t="s">
        <v>158</v>
      </c>
      <c r="BK163" s="190">
        <f>BK164</f>
        <v>0</v>
      </c>
    </row>
    <row r="164" spans="2:65" s="1" customFormat="1" ht="22.5" customHeight="1">
      <c r="B164" s="35"/>
      <c r="C164" s="194" t="s">
        <v>422</v>
      </c>
      <c r="D164" s="194" t="s">
        <v>160</v>
      </c>
      <c r="E164" s="195" t="s">
        <v>260</v>
      </c>
      <c r="F164" s="196" t="s">
        <v>261</v>
      </c>
      <c r="G164" s="197" t="s">
        <v>190</v>
      </c>
      <c r="H164" s="198">
        <v>491.49</v>
      </c>
      <c r="I164" s="199"/>
      <c r="J164" s="200">
        <f>ROUND(I164*H164,2)</f>
        <v>0</v>
      </c>
      <c r="K164" s="196" t="s">
        <v>164</v>
      </c>
      <c r="L164" s="55"/>
      <c r="M164" s="201" t="s">
        <v>20</v>
      </c>
      <c r="N164" s="228" t="s">
        <v>46</v>
      </c>
      <c r="O164" s="229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18" t="s">
        <v>165</v>
      </c>
      <c r="AT164" s="18" t="s">
        <v>160</v>
      </c>
      <c r="AU164" s="18" t="s">
        <v>84</v>
      </c>
      <c r="AY164" s="18" t="s">
        <v>158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22</v>
      </c>
      <c r="BK164" s="205">
        <f>ROUND(I164*H164,2)</f>
        <v>0</v>
      </c>
      <c r="BL164" s="18" t="s">
        <v>165</v>
      </c>
      <c r="BM164" s="18" t="s">
        <v>262</v>
      </c>
    </row>
    <row r="165" spans="2:12" s="1" customFormat="1" ht="6.95" customHeight="1">
      <c r="B165" s="50"/>
      <c r="C165" s="51"/>
      <c r="D165" s="51"/>
      <c r="E165" s="51"/>
      <c r="F165" s="51"/>
      <c r="G165" s="51"/>
      <c r="H165" s="51"/>
      <c r="I165" s="138"/>
      <c r="J165" s="51"/>
      <c r="K165" s="51"/>
      <c r="L165" s="55"/>
    </row>
  </sheetData>
  <sheetProtection algorithmName="SHA-512" hashValue="GhqmsP133HWKiI+RN7OkdRq85uErYcIpE8dt6fpwG9If1jEBWYNyk+p4J9UXP/4TLiLCYmP/AY9+z+qI1Aqavg==" saltValue="KHsj3299UYUKkOXxnwWRSg==" spinCount="100000" sheet="1" objects="1" scenarios="1" formatColumns="0" formatRows="0" sort="0" autoFilter="0"/>
  <autoFilter ref="C86:K86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93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s="1" customFormat="1" ht="13.5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2:11" s="1" customFormat="1" ht="36.95" customHeight="1">
      <c r="B9" s="35"/>
      <c r="C9" s="36"/>
      <c r="D9" s="36"/>
      <c r="E9" s="312" t="s">
        <v>423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94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2:11" s="1" customFormat="1" ht="21.75" customHeight="1">
      <c r="B13" s="35"/>
      <c r="C13" s="36"/>
      <c r="D13" s="28" t="s">
        <v>424</v>
      </c>
      <c r="E13" s="36"/>
      <c r="F13" s="238" t="s">
        <v>425</v>
      </c>
      <c r="G13" s="36"/>
      <c r="H13" s="36"/>
      <c r="I13" s="11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ROUNDUP(J81,2)</f>
        <v>0</v>
      </c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>
      <c r="B30" s="35"/>
      <c r="C30" s="36"/>
      <c r="D30" s="43" t="s">
        <v>45</v>
      </c>
      <c r="E30" s="43" t="s">
        <v>46</v>
      </c>
      <c r="F30" s="129">
        <f>ROUNDUP(SUM(BE81:BE127),2)</f>
        <v>0</v>
      </c>
      <c r="G30" s="36"/>
      <c r="H30" s="36"/>
      <c r="I30" s="130">
        <v>0.21</v>
      </c>
      <c r="J30" s="129">
        <f>ROUNDUP(ROUNDUP((SUM(BE81:BE127)),2)*I30,1)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47</v>
      </c>
      <c r="F31" s="129">
        <f>ROUNDUP(SUM(BF81:BF127),2)</f>
        <v>0</v>
      </c>
      <c r="G31" s="36"/>
      <c r="H31" s="36"/>
      <c r="I31" s="130">
        <v>0.15</v>
      </c>
      <c r="J31" s="129">
        <f>ROUNDUP(ROUNDUP((SUM(BF81:BF127)),2)*I31,1)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</v>
      </c>
      <c r="F32" s="129">
        <f>ROUNDUP(SUM(BG81:BG127),2)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49</v>
      </c>
      <c r="F33" s="129">
        <f>ROUNDUP(SUM(BH81:BH127),2)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</v>
      </c>
      <c r="F34" s="129">
        <f>ROUNDUP(SUM(BI81:BI127),2)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2" t="str">
        <f>E9</f>
        <v>SO 37 - Dešťová kanalizace - stoka A</v>
      </c>
      <c r="F47" s="280"/>
      <c r="G47" s="280"/>
      <c r="H47" s="280"/>
      <c r="I47" s="11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J81</f>
        <v>0</v>
      </c>
      <c r="K56" s="39"/>
      <c r="AU56" s="18" t="s">
        <v>136</v>
      </c>
    </row>
    <row r="57" spans="2:11" s="8" customFormat="1" ht="24.95" customHeight="1">
      <c r="B57" s="148"/>
      <c r="C57" s="149"/>
      <c r="D57" s="150" t="s">
        <v>137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11" s="9" customFormat="1" ht="19.9" customHeight="1">
      <c r="B58" s="155"/>
      <c r="C58" s="156"/>
      <c r="D58" s="157" t="s">
        <v>138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11" s="9" customFormat="1" ht="19.9" customHeight="1">
      <c r="B59" s="155"/>
      <c r="C59" s="156"/>
      <c r="D59" s="157" t="s">
        <v>139</v>
      </c>
      <c r="E59" s="158"/>
      <c r="F59" s="158"/>
      <c r="G59" s="158"/>
      <c r="H59" s="158"/>
      <c r="I59" s="159"/>
      <c r="J59" s="160">
        <f>J105</f>
        <v>0</v>
      </c>
      <c r="K59" s="161"/>
    </row>
    <row r="60" spans="2:11" s="9" customFormat="1" ht="19.9" customHeight="1">
      <c r="B60" s="155"/>
      <c r="C60" s="156"/>
      <c r="D60" s="157" t="s">
        <v>140</v>
      </c>
      <c r="E60" s="158"/>
      <c r="F60" s="158"/>
      <c r="G60" s="158"/>
      <c r="H60" s="158"/>
      <c r="I60" s="159"/>
      <c r="J60" s="160">
        <f>J109</f>
        <v>0</v>
      </c>
      <c r="K60" s="161"/>
    </row>
    <row r="61" spans="2:11" s="9" customFormat="1" ht="19.9" customHeight="1">
      <c r="B61" s="155"/>
      <c r="C61" s="156"/>
      <c r="D61" s="157" t="s">
        <v>141</v>
      </c>
      <c r="E61" s="158"/>
      <c r="F61" s="158"/>
      <c r="G61" s="158"/>
      <c r="H61" s="158"/>
      <c r="I61" s="159"/>
      <c r="J61" s="160">
        <f>J126</f>
        <v>0</v>
      </c>
      <c r="K61" s="161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117"/>
      <c r="J62" s="36"/>
      <c r="K62" s="39"/>
    </row>
    <row r="63" spans="2:11" s="1" customFormat="1" ht="6.95" customHeight="1">
      <c r="B63" s="50"/>
      <c r="C63" s="51"/>
      <c r="D63" s="51"/>
      <c r="E63" s="51"/>
      <c r="F63" s="51"/>
      <c r="G63" s="51"/>
      <c r="H63" s="51"/>
      <c r="I63" s="138"/>
      <c r="J63" s="51"/>
      <c r="K63" s="52"/>
    </row>
    <row r="67" spans="2:12" s="1" customFormat="1" ht="6.95" customHeight="1">
      <c r="B67" s="53"/>
      <c r="C67" s="54"/>
      <c r="D67" s="54"/>
      <c r="E67" s="54"/>
      <c r="F67" s="54"/>
      <c r="G67" s="54"/>
      <c r="H67" s="54"/>
      <c r="I67" s="141"/>
      <c r="J67" s="54"/>
      <c r="K67" s="54"/>
      <c r="L67" s="55"/>
    </row>
    <row r="68" spans="2:12" s="1" customFormat="1" ht="36.95" customHeight="1">
      <c r="B68" s="35"/>
      <c r="C68" s="56" t="s">
        <v>142</v>
      </c>
      <c r="D68" s="57"/>
      <c r="E68" s="57"/>
      <c r="F68" s="57"/>
      <c r="G68" s="57"/>
      <c r="H68" s="57"/>
      <c r="I68" s="162"/>
      <c r="J68" s="57"/>
      <c r="K68" s="57"/>
      <c r="L68" s="55"/>
    </row>
    <row r="69" spans="2:12" s="1" customFormat="1" ht="6.95" customHeight="1">
      <c r="B69" s="35"/>
      <c r="C69" s="57"/>
      <c r="D69" s="57"/>
      <c r="E69" s="57"/>
      <c r="F69" s="57"/>
      <c r="G69" s="57"/>
      <c r="H69" s="57"/>
      <c r="I69" s="162"/>
      <c r="J69" s="57"/>
      <c r="K69" s="57"/>
      <c r="L69" s="55"/>
    </row>
    <row r="70" spans="2:12" s="1" customFormat="1" ht="14.45" customHeight="1">
      <c r="B70" s="35"/>
      <c r="C70" s="59" t="s">
        <v>16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12" s="1" customFormat="1" ht="22.5" customHeight="1">
      <c r="B71" s="35"/>
      <c r="C71" s="57"/>
      <c r="D71" s="57"/>
      <c r="E71" s="314" t="str">
        <f>E7</f>
        <v>Jezero Most-napojení na komunikace a IS - část III</v>
      </c>
      <c r="F71" s="291"/>
      <c r="G71" s="291"/>
      <c r="H71" s="291"/>
      <c r="I71" s="162"/>
      <c r="J71" s="57"/>
      <c r="K71" s="57"/>
      <c r="L71" s="55"/>
    </row>
    <row r="72" spans="2:12" s="1" customFormat="1" ht="14.45" customHeight="1">
      <c r="B72" s="35"/>
      <c r="C72" s="59" t="s">
        <v>128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23.25" customHeight="1">
      <c r="B73" s="35"/>
      <c r="C73" s="57"/>
      <c r="D73" s="57"/>
      <c r="E73" s="288" t="str">
        <f>E9</f>
        <v>SO 37 - Dešťová kanalizace - stoka A</v>
      </c>
      <c r="F73" s="291"/>
      <c r="G73" s="291"/>
      <c r="H73" s="291"/>
      <c r="I73" s="162"/>
      <c r="J73" s="57"/>
      <c r="K73" s="57"/>
      <c r="L73" s="55"/>
    </row>
    <row r="74" spans="2:12" s="1" customFormat="1" ht="6.95" customHeight="1">
      <c r="B74" s="35"/>
      <c r="C74" s="57"/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18" customHeight="1">
      <c r="B75" s="35"/>
      <c r="C75" s="59" t="s">
        <v>23</v>
      </c>
      <c r="D75" s="57"/>
      <c r="E75" s="57"/>
      <c r="F75" s="165" t="str">
        <f>F12</f>
        <v xml:space="preserve"> </v>
      </c>
      <c r="G75" s="57"/>
      <c r="H75" s="57"/>
      <c r="I75" s="166" t="s">
        <v>25</v>
      </c>
      <c r="J75" s="67" t="str">
        <f>IF(J12="","",J12)</f>
        <v>7. 12. 2016</v>
      </c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13.5">
      <c r="B77" s="35"/>
      <c r="C77" s="59" t="s">
        <v>29</v>
      </c>
      <c r="D77" s="57"/>
      <c r="E77" s="57"/>
      <c r="F77" s="165" t="str">
        <f>E15</f>
        <v>ČR - Ministerstvo financí</v>
      </c>
      <c r="G77" s="57"/>
      <c r="H77" s="57"/>
      <c r="I77" s="166" t="s">
        <v>36</v>
      </c>
      <c r="J77" s="165" t="str">
        <f>E21</f>
        <v>Báňské projekty Teplice a.s.</v>
      </c>
      <c r="K77" s="57"/>
      <c r="L77" s="55"/>
    </row>
    <row r="78" spans="2:12" s="1" customFormat="1" ht="14.45" customHeight="1">
      <c r="B78" s="35"/>
      <c r="C78" s="59" t="s">
        <v>33</v>
      </c>
      <c r="D78" s="57"/>
      <c r="E78" s="57"/>
      <c r="F78" s="165" t="str">
        <f>IF(E18="","",E18)</f>
        <v/>
      </c>
      <c r="G78" s="57"/>
      <c r="H78" s="57"/>
      <c r="I78" s="162"/>
      <c r="J78" s="57"/>
      <c r="K78" s="57"/>
      <c r="L78" s="55"/>
    </row>
    <row r="79" spans="2:12" s="1" customFormat="1" ht="10.35" customHeight="1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20" s="10" customFormat="1" ht="29.25" customHeight="1">
      <c r="B80" s="167"/>
      <c r="C80" s="168" t="s">
        <v>143</v>
      </c>
      <c r="D80" s="169" t="s">
        <v>60</v>
      </c>
      <c r="E80" s="169" t="s">
        <v>56</v>
      </c>
      <c r="F80" s="169" t="s">
        <v>144</v>
      </c>
      <c r="G80" s="169" t="s">
        <v>145</v>
      </c>
      <c r="H80" s="169" t="s">
        <v>146</v>
      </c>
      <c r="I80" s="170" t="s">
        <v>147</v>
      </c>
      <c r="J80" s="169" t="s">
        <v>134</v>
      </c>
      <c r="K80" s="171" t="s">
        <v>148</v>
      </c>
      <c r="L80" s="172"/>
      <c r="M80" s="76" t="s">
        <v>149</v>
      </c>
      <c r="N80" s="77" t="s">
        <v>45</v>
      </c>
      <c r="O80" s="77" t="s">
        <v>150</v>
      </c>
      <c r="P80" s="77" t="s">
        <v>151</v>
      </c>
      <c r="Q80" s="77" t="s">
        <v>152</v>
      </c>
      <c r="R80" s="77" t="s">
        <v>153</v>
      </c>
      <c r="S80" s="77" t="s">
        <v>154</v>
      </c>
      <c r="T80" s="78" t="s">
        <v>155</v>
      </c>
    </row>
    <row r="81" spans="2:63" s="1" customFormat="1" ht="29.25" customHeight="1">
      <c r="B81" s="35"/>
      <c r="C81" s="82" t="s">
        <v>135</v>
      </c>
      <c r="D81" s="57"/>
      <c r="E81" s="57"/>
      <c r="F81" s="57"/>
      <c r="G81" s="57"/>
      <c r="H81" s="57"/>
      <c r="I81" s="162"/>
      <c r="J81" s="173">
        <f>BK81</f>
        <v>0</v>
      </c>
      <c r="K81" s="57"/>
      <c r="L81" s="55"/>
      <c r="M81" s="79"/>
      <c r="N81" s="80"/>
      <c r="O81" s="80"/>
      <c r="P81" s="174">
        <f>P82</f>
        <v>0</v>
      </c>
      <c r="Q81" s="80"/>
      <c r="R81" s="174">
        <f>R82</f>
        <v>324.57070967883</v>
      </c>
      <c r="S81" s="80"/>
      <c r="T81" s="175">
        <f>T82</f>
        <v>0</v>
      </c>
      <c r="AT81" s="18" t="s">
        <v>74</v>
      </c>
      <c r="AU81" s="18" t="s">
        <v>136</v>
      </c>
      <c r="BK81" s="176">
        <f>BK82</f>
        <v>0</v>
      </c>
    </row>
    <row r="82" spans="2:63" s="11" customFormat="1" ht="37.35" customHeight="1">
      <c r="B82" s="177"/>
      <c r="C82" s="178"/>
      <c r="D82" s="179" t="s">
        <v>74</v>
      </c>
      <c r="E82" s="180" t="s">
        <v>156</v>
      </c>
      <c r="F82" s="180" t="s">
        <v>157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P83+P105+P109+P126</f>
        <v>0</v>
      </c>
      <c r="Q82" s="185"/>
      <c r="R82" s="186">
        <f>R83+R105+R109+R126</f>
        <v>324.57070967883</v>
      </c>
      <c r="S82" s="185"/>
      <c r="T82" s="187">
        <f>T83+T105+T109+T126</f>
        <v>0</v>
      </c>
      <c r="AR82" s="188" t="s">
        <v>22</v>
      </c>
      <c r="AT82" s="189" t="s">
        <v>74</v>
      </c>
      <c r="AU82" s="189" t="s">
        <v>75</v>
      </c>
      <c r="AY82" s="188" t="s">
        <v>158</v>
      </c>
      <c r="BK82" s="190">
        <f>BK83+BK105+BK109+BK126</f>
        <v>0</v>
      </c>
    </row>
    <row r="83" spans="2:63" s="11" customFormat="1" ht="19.9" customHeight="1">
      <c r="B83" s="177"/>
      <c r="C83" s="178"/>
      <c r="D83" s="191" t="s">
        <v>74</v>
      </c>
      <c r="E83" s="192" t="s">
        <v>22</v>
      </c>
      <c r="F83" s="192" t="s">
        <v>159</v>
      </c>
      <c r="G83" s="178"/>
      <c r="H83" s="178"/>
      <c r="I83" s="181"/>
      <c r="J83" s="193">
        <f>BK83</f>
        <v>0</v>
      </c>
      <c r="K83" s="178"/>
      <c r="L83" s="183"/>
      <c r="M83" s="184"/>
      <c r="N83" s="185"/>
      <c r="O83" s="185"/>
      <c r="P83" s="186">
        <f>SUM(P84:P104)</f>
        <v>0</v>
      </c>
      <c r="Q83" s="185"/>
      <c r="R83" s="186">
        <f>SUM(R84:R104)</f>
        <v>238.53503899483</v>
      </c>
      <c r="S83" s="185"/>
      <c r="T83" s="187">
        <f>SUM(T84:T104)</f>
        <v>0</v>
      </c>
      <c r="AR83" s="188" t="s">
        <v>22</v>
      </c>
      <c r="AT83" s="189" t="s">
        <v>74</v>
      </c>
      <c r="AU83" s="189" t="s">
        <v>22</v>
      </c>
      <c r="AY83" s="188" t="s">
        <v>158</v>
      </c>
      <c r="BK83" s="190">
        <f>SUM(BK84:BK104)</f>
        <v>0</v>
      </c>
    </row>
    <row r="84" spans="2:65" s="1" customFormat="1" ht="22.5" customHeight="1">
      <c r="B84" s="35"/>
      <c r="C84" s="194" t="s">
        <v>22</v>
      </c>
      <c r="D84" s="194" t="s">
        <v>160</v>
      </c>
      <c r="E84" s="195" t="s">
        <v>426</v>
      </c>
      <c r="F84" s="196" t="s">
        <v>427</v>
      </c>
      <c r="G84" s="197" t="s">
        <v>206</v>
      </c>
      <c r="H84" s="198">
        <v>66</v>
      </c>
      <c r="I84" s="199"/>
      <c r="J84" s="200">
        <f>ROUND(I84*H84,2)</f>
        <v>0</v>
      </c>
      <c r="K84" s="196" t="s">
        <v>164</v>
      </c>
      <c r="L84" s="55"/>
      <c r="M84" s="201" t="s">
        <v>20</v>
      </c>
      <c r="N84" s="202" t="s">
        <v>46</v>
      </c>
      <c r="O84" s="3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18" t="s">
        <v>165</v>
      </c>
      <c r="AT84" s="18" t="s">
        <v>160</v>
      </c>
      <c r="AU84" s="18" t="s">
        <v>84</v>
      </c>
      <c r="AY84" s="18" t="s">
        <v>158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8" t="s">
        <v>22</v>
      </c>
      <c r="BK84" s="205">
        <f>ROUND(I84*H84,2)</f>
        <v>0</v>
      </c>
      <c r="BL84" s="18" t="s">
        <v>165</v>
      </c>
      <c r="BM84" s="18" t="s">
        <v>22</v>
      </c>
    </row>
    <row r="85" spans="2:65" s="1" customFormat="1" ht="22.5" customHeight="1">
      <c r="B85" s="35"/>
      <c r="C85" s="194" t="s">
        <v>84</v>
      </c>
      <c r="D85" s="194" t="s">
        <v>160</v>
      </c>
      <c r="E85" s="195" t="s">
        <v>428</v>
      </c>
      <c r="F85" s="196" t="s">
        <v>429</v>
      </c>
      <c r="G85" s="197" t="s">
        <v>206</v>
      </c>
      <c r="H85" s="198">
        <v>66</v>
      </c>
      <c r="I85" s="199"/>
      <c r="J85" s="200">
        <f>ROUND(I85*H85,2)</f>
        <v>0</v>
      </c>
      <c r="K85" s="196" t="s">
        <v>164</v>
      </c>
      <c r="L85" s="55"/>
      <c r="M85" s="201" t="s">
        <v>20</v>
      </c>
      <c r="N85" s="202" t="s">
        <v>46</v>
      </c>
      <c r="O85" s="36"/>
      <c r="P85" s="203">
        <f>O85*H85</f>
        <v>0</v>
      </c>
      <c r="Q85" s="203">
        <v>8.2788E-05</v>
      </c>
      <c r="R85" s="203">
        <f>Q85*H85</f>
        <v>0.005464007999999999</v>
      </c>
      <c r="S85" s="203">
        <v>0</v>
      </c>
      <c r="T85" s="204">
        <f>S85*H85</f>
        <v>0</v>
      </c>
      <c r="AR85" s="18" t="s">
        <v>165</v>
      </c>
      <c r="AT85" s="18" t="s">
        <v>160</v>
      </c>
      <c r="AU85" s="18" t="s">
        <v>84</v>
      </c>
      <c r="AY85" s="18" t="s">
        <v>158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8" t="s">
        <v>22</v>
      </c>
      <c r="BK85" s="205">
        <f>ROUND(I85*H85,2)</f>
        <v>0</v>
      </c>
      <c r="BL85" s="18" t="s">
        <v>165</v>
      </c>
      <c r="BM85" s="18" t="s">
        <v>84</v>
      </c>
    </row>
    <row r="86" spans="2:65" s="1" customFormat="1" ht="22.5" customHeight="1">
      <c r="B86" s="35"/>
      <c r="C86" s="194" t="s">
        <v>107</v>
      </c>
      <c r="D86" s="194" t="s">
        <v>160</v>
      </c>
      <c r="E86" s="195" t="s">
        <v>264</v>
      </c>
      <c r="F86" s="196" t="s">
        <v>265</v>
      </c>
      <c r="G86" s="197" t="s">
        <v>163</v>
      </c>
      <c r="H86" s="198">
        <v>642.98</v>
      </c>
      <c r="I86" s="199"/>
      <c r="J86" s="200">
        <f>ROUND(I86*H86,2)</f>
        <v>0</v>
      </c>
      <c r="K86" s="196" t="s">
        <v>164</v>
      </c>
      <c r="L86" s="55"/>
      <c r="M86" s="201" t="s">
        <v>20</v>
      </c>
      <c r="N86" s="202" t="s">
        <v>46</v>
      </c>
      <c r="O86" s="3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AR86" s="18" t="s">
        <v>165</v>
      </c>
      <c r="AT86" s="18" t="s">
        <v>160</v>
      </c>
      <c r="AU86" s="18" t="s">
        <v>84</v>
      </c>
      <c r="AY86" s="18" t="s">
        <v>158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8" t="s">
        <v>22</v>
      </c>
      <c r="BK86" s="205">
        <f>ROUND(I86*H86,2)</f>
        <v>0</v>
      </c>
      <c r="BL86" s="18" t="s">
        <v>165</v>
      </c>
      <c r="BM86" s="18" t="s">
        <v>430</v>
      </c>
    </row>
    <row r="87" spans="2:65" s="1" customFormat="1" ht="22.5" customHeight="1">
      <c r="B87" s="35"/>
      <c r="C87" s="194" t="s">
        <v>165</v>
      </c>
      <c r="D87" s="194" t="s">
        <v>160</v>
      </c>
      <c r="E87" s="195" t="s">
        <v>268</v>
      </c>
      <c r="F87" s="196" t="s">
        <v>269</v>
      </c>
      <c r="G87" s="197" t="s">
        <v>163</v>
      </c>
      <c r="H87" s="198">
        <v>321.49</v>
      </c>
      <c r="I87" s="199"/>
      <c r="J87" s="200">
        <f>ROUND(I87*H87,2)</f>
        <v>0</v>
      </c>
      <c r="K87" s="196" t="s">
        <v>164</v>
      </c>
      <c r="L87" s="55"/>
      <c r="M87" s="201" t="s">
        <v>20</v>
      </c>
      <c r="N87" s="202" t="s">
        <v>46</v>
      </c>
      <c r="O87" s="3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AR87" s="18" t="s">
        <v>165</v>
      </c>
      <c r="AT87" s="18" t="s">
        <v>160</v>
      </c>
      <c r="AU87" s="18" t="s">
        <v>84</v>
      </c>
      <c r="AY87" s="18" t="s">
        <v>158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8" t="s">
        <v>22</v>
      </c>
      <c r="BK87" s="205">
        <f>ROUND(I87*H87,2)</f>
        <v>0</v>
      </c>
      <c r="BL87" s="18" t="s">
        <v>165</v>
      </c>
      <c r="BM87" s="18" t="s">
        <v>431</v>
      </c>
    </row>
    <row r="88" spans="2:51" s="12" customFormat="1" ht="13.5">
      <c r="B88" s="206"/>
      <c r="C88" s="207"/>
      <c r="D88" s="208" t="s">
        <v>168</v>
      </c>
      <c r="E88" s="207"/>
      <c r="F88" s="209" t="s">
        <v>432</v>
      </c>
      <c r="G88" s="207"/>
      <c r="H88" s="210">
        <v>321.49</v>
      </c>
      <c r="I88" s="211"/>
      <c r="J88" s="207"/>
      <c r="K88" s="207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168</v>
      </c>
      <c r="AU88" s="216" t="s">
        <v>84</v>
      </c>
      <c r="AV88" s="12" t="s">
        <v>84</v>
      </c>
      <c r="AW88" s="12" t="s">
        <v>4</v>
      </c>
      <c r="AX88" s="12" t="s">
        <v>22</v>
      </c>
      <c r="AY88" s="216" t="s">
        <v>158</v>
      </c>
    </row>
    <row r="89" spans="2:65" s="1" customFormat="1" ht="22.5" customHeight="1">
      <c r="B89" s="35"/>
      <c r="C89" s="194" t="s">
        <v>177</v>
      </c>
      <c r="D89" s="194" t="s">
        <v>160</v>
      </c>
      <c r="E89" s="195" t="s">
        <v>272</v>
      </c>
      <c r="F89" s="196" t="s">
        <v>273</v>
      </c>
      <c r="G89" s="197" t="s">
        <v>172</v>
      </c>
      <c r="H89" s="198">
        <v>1071.633</v>
      </c>
      <c r="I89" s="199"/>
      <c r="J89" s="200">
        <f>ROUND(I89*H89,2)</f>
        <v>0</v>
      </c>
      <c r="K89" s="196" t="s">
        <v>164</v>
      </c>
      <c r="L89" s="55"/>
      <c r="M89" s="201" t="s">
        <v>20</v>
      </c>
      <c r="N89" s="202" t="s">
        <v>46</v>
      </c>
      <c r="O89" s="36"/>
      <c r="P89" s="203">
        <f>O89*H89</f>
        <v>0</v>
      </c>
      <c r="Q89" s="203">
        <v>0.00083851</v>
      </c>
      <c r="R89" s="203">
        <f>Q89*H89</f>
        <v>0.89857498683</v>
      </c>
      <c r="S89" s="203">
        <v>0</v>
      </c>
      <c r="T89" s="204">
        <f>S89*H89</f>
        <v>0</v>
      </c>
      <c r="AR89" s="18" t="s">
        <v>165</v>
      </c>
      <c r="AT89" s="18" t="s">
        <v>160</v>
      </c>
      <c r="AU89" s="18" t="s">
        <v>84</v>
      </c>
      <c r="AY89" s="18" t="s">
        <v>158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8" t="s">
        <v>22</v>
      </c>
      <c r="BK89" s="205">
        <f>ROUND(I89*H89,2)</f>
        <v>0</v>
      </c>
      <c r="BL89" s="18" t="s">
        <v>165</v>
      </c>
      <c r="BM89" s="18" t="s">
        <v>433</v>
      </c>
    </row>
    <row r="90" spans="2:51" s="12" customFormat="1" ht="13.5">
      <c r="B90" s="206"/>
      <c r="C90" s="207"/>
      <c r="D90" s="208" t="s">
        <v>168</v>
      </c>
      <c r="E90" s="232" t="s">
        <v>20</v>
      </c>
      <c r="F90" s="209" t="s">
        <v>434</v>
      </c>
      <c r="G90" s="207"/>
      <c r="H90" s="210">
        <v>1071.63333333333</v>
      </c>
      <c r="I90" s="211"/>
      <c r="J90" s="207"/>
      <c r="K90" s="207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168</v>
      </c>
      <c r="AU90" s="216" t="s">
        <v>84</v>
      </c>
      <c r="AV90" s="12" t="s">
        <v>84</v>
      </c>
      <c r="AW90" s="12" t="s">
        <v>35</v>
      </c>
      <c r="AX90" s="12" t="s">
        <v>75</v>
      </c>
      <c r="AY90" s="216" t="s">
        <v>158</v>
      </c>
    </row>
    <row r="91" spans="2:65" s="1" customFormat="1" ht="22.5" customHeight="1">
      <c r="B91" s="35"/>
      <c r="C91" s="194" t="s">
        <v>181</v>
      </c>
      <c r="D91" s="194" t="s">
        <v>160</v>
      </c>
      <c r="E91" s="195" t="s">
        <v>275</v>
      </c>
      <c r="F91" s="196" t="s">
        <v>276</v>
      </c>
      <c r="G91" s="197" t="s">
        <v>172</v>
      </c>
      <c r="H91" s="198">
        <v>1071.633</v>
      </c>
      <c r="I91" s="199"/>
      <c r="J91" s="200">
        <f>ROUND(I91*H91,2)</f>
        <v>0</v>
      </c>
      <c r="K91" s="196" t="s">
        <v>164</v>
      </c>
      <c r="L91" s="55"/>
      <c r="M91" s="201" t="s">
        <v>20</v>
      </c>
      <c r="N91" s="202" t="s">
        <v>46</v>
      </c>
      <c r="O91" s="3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18" t="s">
        <v>165</v>
      </c>
      <c r="AT91" s="18" t="s">
        <v>160</v>
      </c>
      <c r="AU91" s="18" t="s">
        <v>84</v>
      </c>
      <c r="AY91" s="18" t="s">
        <v>158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8" t="s">
        <v>22</v>
      </c>
      <c r="BK91" s="205">
        <f>ROUND(I91*H91,2)</f>
        <v>0</v>
      </c>
      <c r="BL91" s="18" t="s">
        <v>165</v>
      </c>
      <c r="BM91" s="18" t="s">
        <v>435</v>
      </c>
    </row>
    <row r="92" spans="2:65" s="1" customFormat="1" ht="22.5" customHeight="1">
      <c r="B92" s="35"/>
      <c r="C92" s="194" t="s">
        <v>173</v>
      </c>
      <c r="D92" s="194" t="s">
        <v>160</v>
      </c>
      <c r="E92" s="195" t="s">
        <v>278</v>
      </c>
      <c r="F92" s="196" t="s">
        <v>279</v>
      </c>
      <c r="G92" s="197" t="s">
        <v>163</v>
      </c>
      <c r="H92" s="198">
        <v>642.98</v>
      </c>
      <c r="I92" s="199"/>
      <c r="J92" s="200">
        <f>ROUND(I92*H92,2)</f>
        <v>0</v>
      </c>
      <c r="K92" s="196" t="s">
        <v>164</v>
      </c>
      <c r="L92" s="55"/>
      <c r="M92" s="201" t="s">
        <v>20</v>
      </c>
      <c r="N92" s="202" t="s">
        <v>46</v>
      </c>
      <c r="O92" s="3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18" t="s">
        <v>165</v>
      </c>
      <c r="AT92" s="18" t="s">
        <v>160</v>
      </c>
      <c r="AU92" s="18" t="s">
        <v>84</v>
      </c>
      <c r="AY92" s="18" t="s">
        <v>158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8" t="s">
        <v>22</v>
      </c>
      <c r="BK92" s="205">
        <f>ROUND(I92*H92,2)</f>
        <v>0</v>
      </c>
      <c r="BL92" s="18" t="s">
        <v>165</v>
      </c>
      <c r="BM92" s="18" t="s">
        <v>436</v>
      </c>
    </row>
    <row r="93" spans="2:65" s="1" customFormat="1" ht="22.5" customHeight="1">
      <c r="B93" s="35"/>
      <c r="C93" s="194" t="s">
        <v>176</v>
      </c>
      <c r="D93" s="194" t="s">
        <v>160</v>
      </c>
      <c r="E93" s="195" t="s">
        <v>182</v>
      </c>
      <c r="F93" s="196" t="s">
        <v>183</v>
      </c>
      <c r="G93" s="197" t="s">
        <v>163</v>
      </c>
      <c r="H93" s="198">
        <v>165.474</v>
      </c>
      <c r="I93" s="199"/>
      <c r="J93" s="200">
        <f>ROUND(I93*H93,2)</f>
        <v>0</v>
      </c>
      <c r="K93" s="196" t="s">
        <v>164</v>
      </c>
      <c r="L93" s="55"/>
      <c r="M93" s="201" t="s">
        <v>20</v>
      </c>
      <c r="N93" s="202" t="s">
        <v>46</v>
      </c>
      <c r="O93" s="3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18" t="s">
        <v>165</v>
      </c>
      <c r="AT93" s="18" t="s">
        <v>160</v>
      </c>
      <c r="AU93" s="18" t="s">
        <v>84</v>
      </c>
      <c r="AY93" s="18" t="s">
        <v>158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22</v>
      </c>
      <c r="BK93" s="205">
        <f>ROUND(I93*H93,2)</f>
        <v>0</v>
      </c>
      <c r="BL93" s="18" t="s">
        <v>165</v>
      </c>
      <c r="BM93" s="18" t="s">
        <v>437</v>
      </c>
    </row>
    <row r="94" spans="2:51" s="12" customFormat="1" ht="13.5">
      <c r="B94" s="206"/>
      <c r="C94" s="207"/>
      <c r="D94" s="208" t="s">
        <v>168</v>
      </c>
      <c r="E94" s="232" t="s">
        <v>20</v>
      </c>
      <c r="F94" s="209" t="s">
        <v>438</v>
      </c>
      <c r="G94" s="207"/>
      <c r="H94" s="210">
        <v>165.474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168</v>
      </c>
      <c r="AU94" s="216" t="s">
        <v>84</v>
      </c>
      <c r="AV94" s="12" t="s">
        <v>84</v>
      </c>
      <c r="AW94" s="12" t="s">
        <v>35</v>
      </c>
      <c r="AX94" s="12" t="s">
        <v>75</v>
      </c>
      <c r="AY94" s="216" t="s">
        <v>158</v>
      </c>
    </row>
    <row r="95" spans="2:65" s="1" customFormat="1" ht="31.5" customHeight="1">
      <c r="B95" s="35"/>
      <c r="C95" s="194" t="s">
        <v>184</v>
      </c>
      <c r="D95" s="194" t="s">
        <v>160</v>
      </c>
      <c r="E95" s="195" t="s">
        <v>185</v>
      </c>
      <c r="F95" s="196" t="s">
        <v>186</v>
      </c>
      <c r="G95" s="197" t="s">
        <v>163</v>
      </c>
      <c r="H95" s="198">
        <v>827.37</v>
      </c>
      <c r="I95" s="199"/>
      <c r="J95" s="200">
        <f>ROUND(I95*H95,2)</f>
        <v>0</v>
      </c>
      <c r="K95" s="196" t="s">
        <v>164</v>
      </c>
      <c r="L95" s="55"/>
      <c r="M95" s="201" t="s">
        <v>20</v>
      </c>
      <c r="N95" s="202" t="s">
        <v>46</v>
      </c>
      <c r="O95" s="3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18" t="s">
        <v>165</v>
      </c>
      <c r="AT95" s="18" t="s">
        <v>160</v>
      </c>
      <c r="AU95" s="18" t="s">
        <v>84</v>
      </c>
      <c r="AY95" s="18" t="s">
        <v>158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22</v>
      </c>
      <c r="BK95" s="205">
        <f>ROUND(I95*H95,2)</f>
        <v>0</v>
      </c>
      <c r="BL95" s="18" t="s">
        <v>165</v>
      </c>
      <c r="BM95" s="18" t="s">
        <v>439</v>
      </c>
    </row>
    <row r="96" spans="2:51" s="12" customFormat="1" ht="13.5">
      <c r="B96" s="206"/>
      <c r="C96" s="207"/>
      <c r="D96" s="208" t="s">
        <v>168</v>
      </c>
      <c r="E96" s="207"/>
      <c r="F96" s="209" t="s">
        <v>440</v>
      </c>
      <c r="G96" s="207"/>
      <c r="H96" s="210">
        <v>827.37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168</v>
      </c>
      <c r="AU96" s="216" t="s">
        <v>84</v>
      </c>
      <c r="AV96" s="12" t="s">
        <v>84</v>
      </c>
      <c r="AW96" s="12" t="s">
        <v>4</v>
      </c>
      <c r="AX96" s="12" t="s">
        <v>22</v>
      </c>
      <c r="AY96" s="216" t="s">
        <v>158</v>
      </c>
    </row>
    <row r="97" spans="2:65" s="1" customFormat="1" ht="22.5" customHeight="1">
      <c r="B97" s="35"/>
      <c r="C97" s="194" t="s">
        <v>27</v>
      </c>
      <c r="D97" s="194" t="s">
        <v>160</v>
      </c>
      <c r="E97" s="195" t="s">
        <v>188</v>
      </c>
      <c r="F97" s="196" t="s">
        <v>189</v>
      </c>
      <c r="G97" s="197" t="s">
        <v>190</v>
      </c>
      <c r="H97" s="198">
        <v>165.474</v>
      </c>
      <c r="I97" s="199"/>
      <c r="J97" s="200">
        <f>ROUND(I97*H97,2)</f>
        <v>0</v>
      </c>
      <c r="K97" s="196" t="s">
        <v>164</v>
      </c>
      <c r="L97" s="55"/>
      <c r="M97" s="201" t="s">
        <v>20</v>
      </c>
      <c r="N97" s="202" t="s">
        <v>46</v>
      </c>
      <c r="O97" s="3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8" t="s">
        <v>165</v>
      </c>
      <c r="AT97" s="18" t="s">
        <v>160</v>
      </c>
      <c r="AU97" s="18" t="s">
        <v>84</v>
      </c>
      <c r="AY97" s="18" t="s">
        <v>158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8" t="s">
        <v>22</v>
      </c>
      <c r="BK97" s="205">
        <f>ROUND(I97*H97,2)</f>
        <v>0</v>
      </c>
      <c r="BL97" s="18" t="s">
        <v>165</v>
      </c>
      <c r="BM97" s="18" t="s">
        <v>441</v>
      </c>
    </row>
    <row r="98" spans="2:51" s="12" customFormat="1" ht="13.5">
      <c r="B98" s="206"/>
      <c r="C98" s="207"/>
      <c r="D98" s="208" t="s">
        <v>168</v>
      </c>
      <c r="E98" s="207"/>
      <c r="F98" s="209" t="s">
        <v>442</v>
      </c>
      <c r="G98" s="207"/>
      <c r="H98" s="210">
        <v>165.474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168</v>
      </c>
      <c r="AU98" s="216" t="s">
        <v>84</v>
      </c>
      <c r="AV98" s="12" t="s">
        <v>84</v>
      </c>
      <c r="AW98" s="12" t="s">
        <v>4</v>
      </c>
      <c r="AX98" s="12" t="s">
        <v>22</v>
      </c>
      <c r="AY98" s="216" t="s">
        <v>158</v>
      </c>
    </row>
    <row r="99" spans="2:65" s="1" customFormat="1" ht="22.5" customHeight="1">
      <c r="B99" s="35"/>
      <c r="C99" s="194" t="s">
        <v>199</v>
      </c>
      <c r="D99" s="194" t="s">
        <v>160</v>
      </c>
      <c r="E99" s="195" t="s">
        <v>193</v>
      </c>
      <c r="F99" s="196" t="s">
        <v>194</v>
      </c>
      <c r="G99" s="197" t="s">
        <v>163</v>
      </c>
      <c r="H99" s="198">
        <v>477.506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443</v>
      </c>
    </row>
    <row r="100" spans="2:51" s="12" customFormat="1" ht="13.5">
      <c r="B100" s="206"/>
      <c r="C100" s="207"/>
      <c r="D100" s="208" t="s">
        <v>168</v>
      </c>
      <c r="E100" s="232" t="s">
        <v>20</v>
      </c>
      <c r="F100" s="209" t="s">
        <v>444</v>
      </c>
      <c r="G100" s="207"/>
      <c r="H100" s="210">
        <v>477.506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168</v>
      </c>
      <c r="AU100" s="216" t="s">
        <v>84</v>
      </c>
      <c r="AV100" s="12" t="s">
        <v>84</v>
      </c>
      <c r="AW100" s="12" t="s">
        <v>35</v>
      </c>
      <c r="AX100" s="12" t="s">
        <v>75</v>
      </c>
      <c r="AY100" s="216" t="s">
        <v>158</v>
      </c>
    </row>
    <row r="101" spans="2:65" s="1" customFormat="1" ht="22.5" customHeight="1">
      <c r="B101" s="35"/>
      <c r="C101" s="194" t="s">
        <v>195</v>
      </c>
      <c r="D101" s="194" t="s">
        <v>160</v>
      </c>
      <c r="E101" s="195" t="s">
        <v>287</v>
      </c>
      <c r="F101" s="196" t="s">
        <v>288</v>
      </c>
      <c r="G101" s="197" t="s">
        <v>163</v>
      </c>
      <c r="H101" s="198">
        <v>128.634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445</v>
      </c>
    </row>
    <row r="102" spans="2:51" s="12" customFormat="1" ht="13.5">
      <c r="B102" s="206"/>
      <c r="C102" s="207"/>
      <c r="D102" s="208" t="s">
        <v>168</v>
      </c>
      <c r="E102" s="232" t="s">
        <v>20</v>
      </c>
      <c r="F102" s="209" t="s">
        <v>446</v>
      </c>
      <c r="G102" s="207"/>
      <c r="H102" s="210">
        <v>128.6336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168</v>
      </c>
      <c r="AU102" s="216" t="s">
        <v>84</v>
      </c>
      <c r="AV102" s="12" t="s">
        <v>84</v>
      </c>
      <c r="AW102" s="12" t="s">
        <v>35</v>
      </c>
      <c r="AX102" s="12" t="s">
        <v>75</v>
      </c>
      <c r="AY102" s="216" t="s">
        <v>158</v>
      </c>
    </row>
    <row r="103" spans="2:65" s="1" customFormat="1" ht="22.5" customHeight="1">
      <c r="B103" s="35"/>
      <c r="C103" s="217" t="s">
        <v>208</v>
      </c>
      <c r="D103" s="217" t="s">
        <v>209</v>
      </c>
      <c r="E103" s="218" t="s">
        <v>290</v>
      </c>
      <c r="F103" s="219" t="s">
        <v>291</v>
      </c>
      <c r="G103" s="220" t="s">
        <v>190</v>
      </c>
      <c r="H103" s="221">
        <v>237.631</v>
      </c>
      <c r="I103" s="222"/>
      <c r="J103" s="223">
        <f>ROUND(I103*H103,2)</f>
        <v>0</v>
      </c>
      <c r="K103" s="219" t="s">
        <v>164</v>
      </c>
      <c r="L103" s="224"/>
      <c r="M103" s="225" t="s">
        <v>20</v>
      </c>
      <c r="N103" s="226" t="s">
        <v>46</v>
      </c>
      <c r="O103" s="36"/>
      <c r="P103" s="203">
        <f>O103*H103</f>
        <v>0</v>
      </c>
      <c r="Q103" s="203">
        <v>1</v>
      </c>
      <c r="R103" s="203">
        <f>Q103*H103</f>
        <v>237.631</v>
      </c>
      <c r="S103" s="203">
        <v>0</v>
      </c>
      <c r="T103" s="204">
        <f>S103*H103</f>
        <v>0</v>
      </c>
      <c r="AR103" s="18" t="s">
        <v>176</v>
      </c>
      <c r="AT103" s="18" t="s">
        <v>209</v>
      </c>
      <c r="AU103" s="18" t="s">
        <v>84</v>
      </c>
      <c r="AY103" s="18" t="s">
        <v>158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8" t="s">
        <v>22</v>
      </c>
      <c r="BK103" s="205">
        <f>ROUND(I103*H103,2)</f>
        <v>0</v>
      </c>
      <c r="BL103" s="18" t="s">
        <v>165</v>
      </c>
      <c r="BM103" s="18" t="s">
        <v>447</v>
      </c>
    </row>
    <row r="104" spans="2:51" s="12" customFormat="1" ht="13.5">
      <c r="B104" s="206"/>
      <c r="C104" s="207"/>
      <c r="D104" s="233" t="s">
        <v>168</v>
      </c>
      <c r="E104" s="207"/>
      <c r="F104" s="235" t="s">
        <v>448</v>
      </c>
      <c r="G104" s="207"/>
      <c r="H104" s="236">
        <v>237.631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168</v>
      </c>
      <c r="AU104" s="216" t="s">
        <v>84</v>
      </c>
      <c r="AV104" s="12" t="s">
        <v>84</v>
      </c>
      <c r="AW104" s="12" t="s">
        <v>4</v>
      </c>
      <c r="AX104" s="12" t="s">
        <v>22</v>
      </c>
      <c r="AY104" s="216" t="s">
        <v>158</v>
      </c>
    </row>
    <row r="105" spans="2:63" s="11" customFormat="1" ht="29.85" customHeight="1">
      <c r="B105" s="177"/>
      <c r="C105" s="178"/>
      <c r="D105" s="191" t="s">
        <v>74</v>
      </c>
      <c r="E105" s="192" t="s">
        <v>165</v>
      </c>
      <c r="F105" s="192" t="s">
        <v>198</v>
      </c>
      <c r="G105" s="178"/>
      <c r="H105" s="178"/>
      <c r="I105" s="181"/>
      <c r="J105" s="193">
        <f>BK105</f>
        <v>0</v>
      </c>
      <c r="K105" s="178"/>
      <c r="L105" s="183"/>
      <c r="M105" s="184"/>
      <c r="N105" s="185"/>
      <c r="O105" s="185"/>
      <c r="P105" s="186">
        <f>SUM(P106:P108)</f>
        <v>0</v>
      </c>
      <c r="Q105" s="185"/>
      <c r="R105" s="186">
        <f>SUM(R106:R108)</f>
        <v>57.108048600000004</v>
      </c>
      <c r="S105" s="185"/>
      <c r="T105" s="187">
        <f>SUM(T106:T108)</f>
        <v>0</v>
      </c>
      <c r="AR105" s="188" t="s">
        <v>22</v>
      </c>
      <c r="AT105" s="189" t="s">
        <v>74</v>
      </c>
      <c r="AU105" s="189" t="s">
        <v>22</v>
      </c>
      <c r="AY105" s="188" t="s">
        <v>158</v>
      </c>
      <c r="BK105" s="190">
        <f>SUM(BK106:BK108)</f>
        <v>0</v>
      </c>
    </row>
    <row r="106" spans="2:65" s="1" customFormat="1" ht="22.5" customHeight="1">
      <c r="B106" s="35"/>
      <c r="C106" s="194" t="s">
        <v>213</v>
      </c>
      <c r="D106" s="194" t="s">
        <v>160</v>
      </c>
      <c r="E106" s="195" t="s">
        <v>294</v>
      </c>
      <c r="F106" s="196" t="s">
        <v>295</v>
      </c>
      <c r="G106" s="197" t="s">
        <v>163</v>
      </c>
      <c r="H106" s="198">
        <v>23.18</v>
      </c>
      <c r="I106" s="199"/>
      <c r="J106" s="200">
        <f>ROUND(I106*H106,2)</f>
        <v>0</v>
      </c>
      <c r="K106" s="196" t="s">
        <v>164</v>
      </c>
      <c r="L106" s="55"/>
      <c r="M106" s="201" t="s">
        <v>20</v>
      </c>
      <c r="N106" s="202" t="s">
        <v>46</v>
      </c>
      <c r="O106" s="36"/>
      <c r="P106" s="203">
        <f>O106*H106</f>
        <v>0</v>
      </c>
      <c r="Q106" s="203">
        <v>1.89077</v>
      </c>
      <c r="R106" s="203">
        <f>Q106*H106</f>
        <v>43.8280486</v>
      </c>
      <c r="S106" s="203">
        <v>0</v>
      </c>
      <c r="T106" s="204">
        <f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22</v>
      </c>
      <c r="BK106" s="205">
        <f>ROUND(I106*H106,2)</f>
        <v>0</v>
      </c>
      <c r="BL106" s="18" t="s">
        <v>165</v>
      </c>
      <c r="BM106" s="18" t="s">
        <v>449</v>
      </c>
    </row>
    <row r="107" spans="2:65" s="1" customFormat="1" ht="22.5" customHeight="1">
      <c r="B107" s="35"/>
      <c r="C107" s="194" t="s">
        <v>8</v>
      </c>
      <c r="D107" s="194" t="s">
        <v>160</v>
      </c>
      <c r="E107" s="195" t="s">
        <v>450</v>
      </c>
      <c r="F107" s="196" t="s">
        <v>451</v>
      </c>
      <c r="G107" s="197" t="s">
        <v>206</v>
      </c>
      <c r="H107" s="198">
        <v>1</v>
      </c>
      <c r="I107" s="199"/>
      <c r="J107" s="200">
        <f>ROUND(I107*H107,2)</f>
        <v>0</v>
      </c>
      <c r="K107" s="196" t="s">
        <v>20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13.28</v>
      </c>
      <c r="R107" s="203">
        <f>Q107*H107</f>
        <v>13.28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452</v>
      </c>
    </row>
    <row r="108" spans="2:47" s="1" customFormat="1" ht="27">
      <c r="B108" s="35"/>
      <c r="C108" s="57"/>
      <c r="D108" s="233" t="s">
        <v>235</v>
      </c>
      <c r="E108" s="57"/>
      <c r="F108" s="237" t="s">
        <v>453</v>
      </c>
      <c r="G108" s="57"/>
      <c r="H108" s="57"/>
      <c r="I108" s="162"/>
      <c r="J108" s="57"/>
      <c r="K108" s="57"/>
      <c r="L108" s="55"/>
      <c r="M108" s="72"/>
      <c r="N108" s="36"/>
      <c r="O108" s="36"/>
      <c r="P108" s="36"/>
      <c r="Q108" s="36"/>
      <c r="R108" s="36"/>
      <c r="S108" s="36"/>
      <c r="T108" s="73"/>
      <c r="AT108" s="18" t="s">
        <v>235</v>
      </c>
      <c r="AU108" s="18" t="s">
        <v>84</v>
      </c>
    </row>
    <row r="109" spans="2:63" s="11" customFormat="1" ht="29.85" customHeight="1">
      <c r="B109" s="177"/>
      <c r="C109" s="178"/>
      <c r="D109" s="191" t="s">
        <v>74</v>
      </c>
      <c r="E109" s="192" t="s">
        <v>176</v>
      </c>
      <c r="F109" s="192" t="s">
        <v>203</v>
      </c>
      <c r="G109" s="178"/>
      <c r="H109" s="178"/>
      <c r="I109" s="181"/>
      <c r="J109" s="193">
        <f>BK109</f>
        <v>0</v>
      </c>
      <c r="K109" s="178"/>
      <c r="L109" s="183"/>
      <c r="M109" s="184"/>
      <c r="N109" s="185"/>
      <c r="O109" s="185"/>
      <c r="P109" s="186">
        <f>SUM(P110:P125)</f>
        <v>0</v>
      </c>
      <c r="Q109" s="185"/>
      <c r="R109" s="186">
        <f>SUM(R110:R125)</f>
        <v>28.927622083999996</v>
      </c>
      <c r="S109" s="185"/>
      <c r="T109" s="187">
        <f>SUM(T110:T125)</f>
        <v>0</v>
      </c>
      <c r="AR109" s="188" t="s">
        <v>22</v>
      </c>
      <c r="AT109" s="189" t="s">
        <v>74</v>
      </c>
      <c r="AU109" s="189" t="s">
        <v>22</v>
      </c>
      <c r="AY109" s="188" t="s">
        <v>158</v>
      </c>
      <c r="BK109" s="190">
        <f>SUM(BK110:BK125)</f>
        <v>0</v>
      </c>
    </row>
    <row r="110" spans="2:65" s="1" customFormat="1" ht="22.5" customHeight="1">
      <c r="B110" s="35"/>
      <c r="C110" s="194" t="s">
        <v>220</v>
      </c>
      <c r="D110" s="194" t="s">
        <v>160</v>
      </c>
      <c r="E110" s="195" t="s">
        <v>454</v>
      </c>
      <c r="F110" s="196" t="s">
        <v>455</v>
      </c>
      <c r="G110" s="197" t="s">
        <v>329</v>
      </c>
      <c r="H110" s="198">
        <v>197.63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2.8E-06</v>
      </c>
      <c r="R110" s="203">
        <f>Q110*H110</f>
        <v>0.000553364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456</v>
      </c>
    </row>
    <row r="111" spans="2:65" s="1" customFormat="1" ht="22.5" customHeight="1">
      <c r="B111" s="35"/>
      <c r="C111" s="217" t="s">
        <v>224</v>
      </c>
      <c r="D111" s="217" t="s">
        <v>209</v>
      </c>
      <c r="E111" s="218" t="s">
        <v>457</v>
      </c>
      <c r="F111" s="219" t="s">
        <v>458</v>
      </c>
      <c r="G111" s="220" t="s">
        <v>206</v>
      </c>
      <c r="H111" s="221">
        <v>33.432</v>
      </c>
      <c r="I111" s="222"/>
      <c r="J111" s="223">
        <f>ROUND(I111*H111,2)</f>
        <v>0</v>
      </c>
      <c r="K111" s="219" t="s">
        <v>164</v>
      </c>
      <c r="L111" s="224"/>
      <c r="M111" s="225" t="s">
        <v>20</v>
      </c>
      <c r="N111" s="226" t="s">
        <v>46</v>
      </c>
      <c r="O111" s="36"/>
      <c r="P111" s="203">
        <f>O111*H111</f>
        <v>0</v>
      </c>
      <c r="Q111" s="203">
        <v>0.042</v>
      </c>
      <c r="R111" s="203">
        <f>Q111*H111</f>
        <v>1.4041440000000003</v>
      </c>
      <c r="S111" s="203">
        <v>0</v>
      </c>
      <c r="T111" s="204">
        <f>S111*H111</f>
        <v>0</v>
      </c>
      <c r="AR111" s="18" t="s">
        <v>176</v>
      </c>
      <c r="AT111" s="18" t="s">
        <v>209</v>
      </c>
      <c r="AU111" s="18" t="s">
        <v>84</v>
      </c>
      <c r="AY111" s="18" t="s">
        <v>158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18" t="s">
        <v>22</v>
      </c>
      <c r="BK111" s="205">
        <f>ROUND(I111*H111,2)</f>
        <v>0</v>
      </c>
      <c r="BL111" s="18" t="s">
        <v>165</v>
      </c>
      <c r="BM111" s="18" t="s">
        <v>459</v>
      </c>
    </row>
    <row r="112" spans="2:51" s="12" customFormat="1" ht="13.5">
      <c r="B112" s="206"/>
      <c r="C112" s="207"/>
      <c r="D112" s="233" t="s">
        <v>168</v>
      </c>
      <c r="E112" s="234" t="s">
        <v>20</v>
      </c>
      <c r="F112" s="235" t="s">
        <v>460</v>
      </c>
      <c r="G112" s="207"/>
      <c r="H112" s="236">
        <v>32.9383333333333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168</v>
      </c>
      <c r="AU112" s="216" t="s">
        <v>84</v>
      </c>
      <c r="AV112" s="12" t="s">
        <v>84</v>
      </c>
      <c r="AW112" s="12" t="s">
        <v>35</v>
      </c>
      <c r="AX112" s="12" t="s">
        <v>75</v>
      </c>
      <c r="AY112" s="216" t="s">
        <v>158</v>
      </c>
    </row>
    <row r="113" spans="2:51" s="12" customFormat="1" ht="13.5">
      <c r="B113" s="206"/>
      <c r="C113" s="207"/>
      <c r="D113" s="208" t="s">
        <v>168</v>
      </c>
      <c r="E113" s="207"/>
      <c r="F113" s="209" t="s">
        <v>461</v>
      </c>
      <c r="G113" s="207"/>
      <c r="H113" s="210">
        <v>33.432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168</v>
      </c>
      <c r="AU113" s="216" t="s">
        <v>84</v>
      </c>
      <c r="AV113" s="12" t="s">
        <v>84</v>
      </c>
      <c r="AW113" s="12" t="s">
        <v>4</v>
      </c>
      <c r="AX113" s="12" t="s">
        <v>22</v>
      </c>
      <c r="AY113" s="216" t="s">
        <v>158</v>
      </c>
    </row>
    <row r="114" spans="2:65" s="1" customFormat="1" ht="22.5" customHeight="1">
      <c r="B114" s="35"/>
      <c r="C114" s="194" t="s">
        <v>202</v>
      </c>
      <c r="D114" s="194" t="s">
        <v>160</v>
      </c>
      <c r="E114" s="195" t="s">
        <v>462</v>
      </c>
      <c r="F114" s="196" t="s">
        <v>463</v>
      </c>
      <c r="G114" s="197" t="s">
        <v>329</v>
      </c>
      <c r="H114" s="198">
        <v>197.63</v>
      </c>
      <c r="I114" s="199"/>
      <c r="J114" s="200">
        <f aca="true" t="shared" si="0" ref="J114:J125">ROUND(I114*H114,2)</f>
        <v>0</v>
      </c>
      <c r="K114" s="196" t="s">
        <v>164</v>
      </c>
      <c r="L114" s="55"/>
      <c r="M114" s="201" t="s">
        <v>20</v>
      </c>
      <c r="N114" s="202" t="s">
        <v>46</v>
      </c>
      <c r="O114" s="36"/>
      <c r="P114" s="203">
        <f aca="true" t="shared" si="1" ref="P114:P125">O114*H114</f>
        <v>0</v>
      </c>
      <c r="Q114" s="203">
        <v>0</v>
      </c>
      <c r="R114" s="203">
        <f aca="true" t="shared" si="2" ref="R114:R125">Q114*H114</f>
        <v>0</v>
      </c>
      <c r="S114" s="203">
        <v>0</v>
      </c>
      <c r="T114" s="204">
        <f aca="true" t="shared" si="3" ref="T114:T125"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 aca="true" t="shared" si="4" ref="BE114:BE125">IF(N114="základní",J114,0)</f>
        <v>0</v>
      </c>
      <c r="BF114" s="205">
        <f aca="true" t="shared" si="5" ref="BF114:BF125">IF(N114="snížená",J114,0)</f>
        <v>0</v>
      </c>
      <c r="BG114" s="205">
        <f aca="true" t="shared" si="6" ref="BG114:BG125">IF(N114="zákl. přenesená",J114,0)</f>
        <v>0</v>
      </c>
      <c r="BH114" s="205">
        <f aca="true" t="shared" si="7" ref="BH114:BH125">IF(N114="sníž. přenesená",J114,0)</f>
        <v>0</v>
      </c>
      <c r="BI114" s="205">
        <f aca="true" t="shared" si="8" ref="BI114:BI125">IF(N114="nulová",J114,0)</f>
        <v>0</v>
      </c>
      <c r="BJ114" s="18" t="s">
        <v>22</v>
      </c>
      <c r="BK114" s="205">
        <f aca="true" t="shared" si="9" ref="BK114:BK125">ROUND(I114*H114,2)</f>
        <v>0</v>
      </c>
      <c r="BL114" s="18" t="s">
        <v>165</v>
      </c>
      <c r="BM114" s="18" t="s">
        <v>464</v>
      </c>
    </row>
    <row r="115" spans="2:65" s="1" customFormat="1" ht="31.5" customHeight="1">
      <c r="B115" s="35"/>
      <c r="C115" s="194" t="s">
        <v>231</v>
      </c>
      <c r="D115" s="194" t="s">
        <v>160</v>
      </c>
      <c r="E115" s="195" t="s">
        <v>465</v>
      </c>
      <c r="F115" s="196" t="s">
        <v>466</v>
      </c>
      <c r="G115" s="197" t="s">
        <v>206</v>
      </c>
      <c r="H115" s="198">
        <v>5</v>
      </c>
      <c r="I115" s="199"/>
      <c r="J115" s="200">
        <f t="shared" si="0"/>
        <v>0</v>
      </c>
      <c r="K115" s="196" t="s">
        <v>164</v>
      </c>
      <c r="L115" s="55"/>
      <c r="M115" s="201" t="s">
        <v>20</v>
      </c>
      <c r="N115" s="202" t="s">
        <v>46</v>
      </c>
      <c r="O115" s="36"/>
      <c r="P115" s="203">
        <f t="shared" si="1"/>
        <v>0</v>
      </c>
      <c r="Q115" s="203">
        <v>2.116764944</v>
      </c>
      <c r="R115" s="203">
        <f t="shared" si="2"/>
        <v>10.583824719999999</v>
      </c>
      <c r="S115" s="203">
        <v>0</v>
      </c>
      <c r="T115" s="204">
        <f t="shared" si="3"/>
        <v>0</v>
      </c>
      <c r="AR115" s="18" t="s">
        <v>165</v>
      </c>
      <c r="AT115" s="18" t="s">
        <v>160</v>
      </c>
      <c r="AU115" s="18" t="s">
        <v>84</v>
      </c>
      <c r="AY115" s="18" t="s">
        <v>158</v>
      </c>
      <c r="BE115" s="205">
        <f t="shared" si="4"/>
        <v>0</v>
      </c>
      <c r="BF115" s="205">
        <f t="shared" si="5"/>
        <v>0</v>
      </c>
      <c r="BG115" s="205">
        <f t="shared" si="6"/>
        <v>0</v>
      </c>
      <c r="BH115" s="205">
        <f t="shared" si="7"/>
        <v>0</v>
      </c>
      <c r="BI115" s="205">
        <f t="shared" si="8"/>
        <v>0</v>
      </c>
      <c r="BJ115" s="18" t="s">
        <v>22</v>
      </c>
      <c r="BK115" s="205">
        <f t="shared" si="9"/>
        <v>0</v>
      </c>
      <c r="BL115" s="18" t="s">
        <v>165</v>
      </c>
      <c r="BM115" s="18" t="s">
        <v>467</v>
      </c>
    </row>
    <row r="116" spans="2:65" s="1" customFormat="1" ht="22.5" customHeight="1">
      <c r="B116" s="35"/>
      <c r="C116" s="217" t="s">
        <v>237</v>
      </c>
      <c r="D116" s="217" t="s">
        <v>209</v>
      </c>
      <c r="E116" s="218" t="s">
        <v>468</v>
      </c>
      <c r="F116" s="219" t="s">
        <v>469</v>
      </c>
      <c r="G116" s="220" t="s">
        <v>206</v>
      </c>
      <c r="H116" s="221">
        <v>5</v>
      </c>
      <c r="I116" s="222"/>
      <c r="J116" s="223">
        <f t="shared" si="0"/>
        <v>0</v>
      </c>
      <c r="K116" s="219" t="s">
        <v>164</v>
      </c>
      <c r="L116" s="224"/>
      <c r="M116" s="225" t="s">
        <v>20</v>
      </c>
      <c r="N116" s="226" t="s">
        <v>46</v>
      </c>
      <c r="O116" s="36"/>
      <c r="P116" s="203">
        <f t="shared" si="1"/>
        <v>0</v>
      </c>
      <c r="Q116" s="203">
        <v>1.35</v>
      </c>
      <c r="R116" s="203">
        <f t="shared" si="2"/>
        <v>6.75</v>
      </c>
      <c r="S116" s="203">
        <v>0</v>
      </c>
      <c r="T116" s="204">
        <f t="shared" si="3"/>
        <v>0</v>
      </c>
      <c r="AR116" s="18" t="s">
        <v>176</v>
      </c>
      <c r="AT116" s="18" t="s">
        <v>209</v>
      </c>
      <c r="AU116" s="18" t="s">
        <v>84</v>
      </c>
      <c r="AY116" s="18" t="s">
        <v>158</v>
      </c>
      <c r="BE116" s="205">
        <f t="shared" si="4"/>
        <v>0</v>
      </c>
      <c r="BF116" s="205">
        <f t="shared" si="5"/>
        <v>0</v>
      </c>
      <c r="BG116" s="205">
        <f t="shared" si="6"/>
        <v>0</v>
      </c>
      <c r="BH116" s="205">
        <f t="shared" si="7"/>
        <v>0</v>
      </c>
      <c r="BI116" s="205">
        <f t="shared" si="8"/>
        <v>0</v>
      </c>
      <c r="BJ116" s="18" t="s">
        <v>22</v>
      </c>
      <c r="BK116" s="205">
        <f t="shared" si="9"/>
        <v>0</v>
      </c>
      <c r="BL116" s="18" t="s">
        <v>165</v>
      </c>
      <c r="BM116" s="18" t="s">
        <v>470</v>
      </c>
    </row>
    <row r="117" spans="2:65" s="1" customFormat="1" ht="22.5" customHeight="1">
      <c r="B117" s="35"/>
      <c r="C117" s="217" t="s">
        <v>7</v>
      </c>
      <c r="D117" s="217" t="s">
        <v>209</v>
      </c>
      <c r="E117" s="218" t="s">
        <v>471</v>
      </c>
      <c r="F117" s="219" t="s">
        <v>472</v>
      </c>
      <c r="G117" s="220" t="s">
        <v>206</v>
      </c>
      <c r="H117" s="221">
        <v>5</v>
      </c>
      <c r="I117" s="222"/>
      <c r="J117" s="223">
        <f t="shared" si="0"/>
        <v>0</v>
      </c>
      <c r="K117" s="219" t="s">
        <v>164</v>
      </c>
      <c r="L117" s="224"/>
      <c r="M117" s="225" t="s">
        <v>20</v>
      </c>
      <c r="N117" s="226" t="s">
        <v>46</v>
      </c>
      <c r="O117" s="36"/>
      <c r="P117" s="203">
        <f t="shared" si="1"/>
        <v>0</v>
      </c>
      <c r="Q117" s="203">
        <v>1</v>
      </c>
      <c r="R117" s="203">
        <f t="shared" si="2"/>
        <v>5</v>
      </c>
      <c r="S117" s="203">
        <v>0</v>
      </c>
      <c r="T117" s="204">
        <f t="shared" si="3"/>
        <v>0</v>
      </c>
      <c r="AR117" s="18" t="s">
        <v>176</v>
      </c>
      <c r="AT117" s="18" t="s">
        <v>209</v>
      </c>
      <c r="AU117" s="18" t="s">
        <v>84</v>
      </c>
      <c r="AY117" s="18" t="s">
        <v>158</v>
      </c>
      <c r="BE117" s="205">
        <f t="shared" si="4"/>
        <v>0</v>
      </c>
      <c r="BF117" s="205">
        <f t="shared" si="5"/>
        <v>0</v>
      </c>
      <c r="BG117" s="205">
        <f t="shared" si="6"/>
        <v>0</v>
      </c>
      <c r="BH117" s="205">
        <f t="shared" si="7"/>
        <v>0</v>
      </c>
      <c r="BI117" s="205">
        <f t="shared" si="8"/>
        <v>0</v>
      </c>
      <c r="BJ117" s="18" t="s">
        <v>22</v>
      </c>
      <c r="BK117" s="205">
        <f t="shared" si="9"/>
        <v>0</v>
      </c>
      <c r="BL117" s="18" t="s">
        <v>165</v>
      </c>
      <c r="BM117" s="18" t="s">
        <v>473</v>
      </c>
    </row>
    <row r="118" spans="2:65" s="1" customFormat="1" ht="22.5" customHeight="1">
      <c r="B118" s="35"/>
      <c r="C118" s="217" t="s">
        <v>244</v>
      </c>
      <c r="D118" s="217" t="s">
        <v>209</v>
      </c>
      <c r="E118" s="218" t="s">
        <v>474</v>
      </c>
      <c r="F118" s="219" t="s">
        <v>475</v>
      </c>
      <c r="G118" s="220" t="s">
        <v>206</v>
      </c>
      <c r="H118" s="221">
        <v>2</v>
      </c>
      <c r="I118" s="222"/>
      <c r="J118" s="223">
        <f t="shared" si="0"/>
        <v>0</v>
      </c>
      <c r="K118" s="219" t="s">
        <v>164</v>
      </c>
      <c r="L118" s="224"/>
      <c r="M118" s="225" t="s">
        <v>20</v>
      </c>
      <c r="N118" s="226" t="s">
        <v>46</v>
      </c>
      <c r="O118" s="36"/>
      <c r="P118" s="203">
        <f t="shared" si="1"/>
        <v>0</v>
      </c>
      <c r="Q118" s="203">
        <v>0.5</v>
      </c>
      <c r="R118" s="203">
        <f t="shared" si="2"/>
        <v>1</v>
      </c>
      <c r="S118" s="203">
        <v>0</v>
      </c>
      <c r="T118" s="204">
        <f t="shared" si="3"/>
        <v>0</v>
      </c>
      <c r="AR118" s="18" t="s">
        <v>176</v>
      </c>
      <c r="AT118" s="18" t="s">
        <v>209</v>
      </c>
      <c r="AU118" s="18" t="s">
        <v>84</v>
      </c>
      <c r="AY118" s="18" t="s">
        <v>158</v>
      </c>
      <c r="BE118" s="205">
        <f t="shared" si="4"/>
        <v>0</v>
      </c>
      <c r="BF118" s="205">
        <f t="shared" si="5"/>
        <v>0</v>
      </c>
      <c r="BG118" s="205">
        <f t="shared" si="6"/>
        <v>0</v>
      </c>
      <c r="BH118" s="205">
        <f t="shared" si="7"/>
        <v>0</v>
      </c>
      <c r="BI118" s="205">
        <f t="shared" si="8"/>
        <v>0</v>
      </c>
      <c r="BJ118" s="18" t="s">
        <v>22</v>
      </c>
      <c r="BK118" s="205">
        <f t="shared" si="9"/>
        <v>0</v>
      </c>
      <c r="BL118" s="18" t="s">
        <v>165</v>
      </c>
      <c r="BM118" s="18" t="s">
        <v>476</v>
      </c>
    </row>
    <row r="119" spans="2:65" s="1" customFormat="1" ht="22.5" customHeight="1">
      <c r="B119" s="35"/>
      <c r="C119" s="217" t="s">
        <v>248</v>
      </c>
      <c r="D119" s="217" t="s">
        <v>209</v>
      </c>
      <c r="E119" s="218" t="s">
        <v>477</v>
      </c>
      <c r="F119" s="219" t="s">
        <v>478</v>
      </c>
      <c r="G119" s="220" t="s">
        <v>206</v>
      </c>
      <c r="H119" s="221">
        <v>1</v>
      </c>
      <c r="I119" s="222"/>
      <c r="J119" s="223">
        <f t="shared" si="0"/>
        <v>0</v>
      </c>
      <c r="K119" s="219" t="s">
        <v>164</v>
      </c>
      <c r="L119" s="224"/>
      <c r="M119" s="225" t="s">
        <v>20</v>
      </c>
      <c r="N119" s="226" t="s">
        <v>46</v>
      </c>
      <c r="O119" s="36"/>
      <c r="P119" s="203">
        <f t="shared" si="1"/>
        <v>0</v>
      </c>
      <c r="Q119" s="203">
        <v>0.25</v>
      </c>
      <c r="R119" s="203">
        <f t="shared" si="2"/>
        <v>0.25</v>
      </c>
      <c r="S119" s="203">
        <v>0</v>
      </c>
      <c r="T119" s="204">
        <f t="shared" si="3"/>
        <v>0</v>
      </c>
      <c r="AR119" s="18" t="s">
        <v>176</v>
      </c>
      <c r="AT119" s="18" t="s">
        <v>209</v>
      </c>
      <c r="AU119" s="18" t="s">
        <v>84</v>
      </c>
      <c r="AY119" s="18" t="s">
        <v>158</v>
      </c>
      <c r="BE119" s="205">
        <f t="shared" si="4"/>
        <v>0</v>
      </c>
      <c r="BF119" s="205">
        <f t="shared" si="5"/>
        <v>0</v>
      </c>
      <c r="BG119" s="205">
        <f t="shared" si="6"/>
        <v>0</v>
      </c>
      <c r="BH119" s="205">
        <f t="shared" si="7"/>
        <v>0</v>
      </c>
      <c r="BI119" s="205">
        <f t="shared" si="8"/>
        <v>0</v>
      </c>
      <c r="BJ119" s="18" t="s">
        <v>22</v>
      </c>
      <c r="BK119" s="205">
        <f t="shared" si="9"/>
        <v>0</v>
      </c>
      <c r="BL119" s="18" t="s">
        <v>165</v>
      </c>
      <c r="BM119" s="18" t="s">
        <v>479</v>
      </c>
    </row>
    <row r="120" spans="2:65" s="1" customFormat="1" ht="22.5" customHeight="1">
      <c r="B120" s="35"/>
      <c r="C120" s="217" t="s">
        <v>253</v>
      </c>
      <c r="D120" s="217" t="s">
        <v>209</v>
      </c>
      <c r="E120" s="218" t="s">
        <v>480</v>
      </c>
      <c r="F120" s="219" t="s">
        <v>481</v>
      </c>
      <c r="G120" s="220" t="s">
        <v>206</v>
      </c>
      <c r="H120" s="221">
        <v>5</v>
      </c>
      <c r="I120" s="222"/>
      <c r="J120" s="223">
        <f t="shared" si="0"/>
        <v>0</v>
      </c>
      <c r="K120" s="219" t="s">
        <v>164</v>
      </c>
      <c r="L120" s="224"/>
      <c r="M120" s="225" t="s">
        <v>20</v>
      </c>
      <c r="N120" s="226" t="s">
        <v>46</v>
      </c>
      <c r="O120" s="36"/>
      <c r="P120" s="203">
        <f t="shared" si="1"/>
        <v>0</v>
      </c>
      <c r="Q120" s="203">
        <v>0.585</v>
      </c>
      <c r="R120" s="203">
        <f t="shared" si="2"/>
        <v>2.925</v>
      </c>
      <c r="S120" s="203">
        <v>0</v>
      </c>
      <c r="T120" s="204">
        <f t="shared" si="3"/>
        <v>0</v>
      </c>
      <c r="AR120" s="18" t="s">
        <v>176</v>
      </c>
      <c r="AT120" s="18" t="s">
        <v>209</v>
      </c>
      <c r="AU120" s="18" t="s">
        <v>84</v>
      </c>
      <c r="AY120" s="18" t="s">
        <v>158</v>
      </c>
      <c r="BE120" s="205">
        <f t="shared" si="4"/>
        <v>0</v>
      </c>
      <c r="BF120" s="205">
        <f t="shared" si="5"/>
        <v>0</v>
      </c>
      <c r="BG120" s="205">
        <f t="shared" si="6"/>
        <v>0</v>
      </c>
      <c r="BH120" s="205">
        <f t="shared" si="7"/>
        <v>0</v>
      </c>
      <c r="BI120" s="205">
        <f t="shared" si="8"/>
        <v>0</v>
      </c>
      <c r="BJ120" s="18" t="s">
        <v>22</v>
      </c>
      <c r="BK120" s="205">
        <f t="shared" si="9"/>
        <v>0</v>
      </c>
      <c r="BL120" s="18" t="s">
        <v>165</v>
      </c>
      <c r="BM120" s="18" t="s">
        <v>482</v>
      </c>
    </row>
    <row r="121" spans="2:65" s="1" customFormat="1" ht="22.5" customHeight="1">
      <c r="B121" s="35"/>
      <c r="C121" s="217" t="s">
        <v>259</v>
      </c>
      <c r="D121" s="217" t="s">
        <v>209</v>
      </c>
      <c r="E121" s="218" t="s">
        <v>483</v>
      </c>
      <c r="F121" s="219" t="s">
        <v>484</v>
      </c>
      <c r="G121" s="220" t="s">
        <v>206</v>
      </c>
      <c r="H121" s="221">
        <v>4</v>
      </c>
      <c r="I121" s="222"/>
      <c r="J121" s="223">
        <f t="shared" si="0"/>
        <v>0</v>
      </c>
      <c r="K121" s="219" t="s">
        <v>164</v>
      </c>
      <c r="L121" s="224"/>
      <c r="M121" s="225" t="s">
        <v>20</v>
      </c>
      <c r="N121" s="226" t="s">
        <v>46</v>
      </c>
      <c r="O121" s="36"/>
      <c r="P121" s="203">
        <f t="shared" si="1"/>
        <v>0</v>
      </c>
      <c r="Q121" s="203">
        <v>0.068</v>
      </c>
      <c r="R121" s="203">
        <f t="shared" si="2"/>
        <v>0.272</v>
      </c>
      <c r="S121" s="203">
        <v>0</v>
      </c>
      <c r="T121" s="204">
        <f t="shared" si="3"/>
        <v>0</v>
      </c>
      <c r="AR121" s="18" t="s">
        <v>176</v>
      </c>
      <c r="AT121" s="18" t="s">
        <v>209</v>
      </c>
      <c r="AU121" s="18" t="s">
        <v>84</v>
      </c>
      <c r="AY121" s="18" t="s">
        <v>158</v>
      </c>
      <c r="BE121" s="205">
        <f t="shared" si="4"/>
        <v>0</v>
      </c>
      <c r="BF121" s="205">
        <f t="shared" si="5"/>
        <v>0</v>
      </c>
      <c r="BG121" s="205">
        <f t="shared" si="6"/>
        <v>0</v>
      </c>
      <c r="BH121" s="205">
        <f t="shared" si="7"/>
        <v>0</v>
      </c>
      <c r="BI121" s="205">
        <f t="shared" si="8"/>
        <v>0</v>
      </c>
      <c r="BJ121" s="18" t="s">
        <v>22</v>
      </c>
      <c r="BK121" s="205">
        <f t="shared" si="9"/>
        <v>0</v>
      </c>
      <c r="BL121" s="18" t="s">
        <v>165</v>
      </c>
      <c r="BM121" s="18" t="s">
        <v>485</v>
      </c>
    </row>
    <row r="122" spans="2:65" s="1" customFormat="1" ht="22.5" customHeight="1">
      <c r="B122" s="35"/>
      <c r="C122" s="217" t="s">
        <v>340</v>
      </c>
      <c r="D122" s="217" t="s">
        <v>209</v>
      </c>
      <c r="E122" s="218" t="s">
        <v>486</v>
      </c>
      <c r="F122" s="219" t="s">
        <v>487</v>
      </c>
      <c r="G122" s="220" t="s">
        <v>206</v>
      </c>
      <c r="H122" s="221">
        <v>3</v>
      </c>
      <c r="I122" s="222"/>
      <c r="J122" s="223">
        <f t="shared" si="0"/>
        <v>0</v>
      </c>
      <c r="K122" s="219" t="s">
        <v>164</v>
      </c>
      <c r="L122" s="224"/>
      <c r="M122" s="225" t="s">
        <v>20</v>
      </c>
      <c r="N122" s="226" t="s">
        <v>46</v>
      </c>
      <c r="O122" s="36"/>
      <c r="P122" s="203">
        <f t="shared" si="1"/>
        <v>0</v>
      </c>
      <c r="Q122" s="203">
        <v>0.054</v>
      </c>
      <c r="R122" s="203">
        <f t="shared" si="2"/>
        <v>0.162</v>
      </c>
      <c r="S122" s="203">
        <v>0</v>
      </c>
      <c r="T122" s="204">
        <f t="shared" si="3"/>
        <v>0</v>
      </c>
      <c r="AR122" s="18" t="s">
        <v>176</v>
      </c>
      <c r="AT122" s="18" t="s">
        <v>209</v>
      </c>
      <c r="AU122" s="18" t="s">
        <v>84</v>
      </c>
      <c r="AY122" s="18" t="s">
        <v>158</v>
      </c>
      <c r="BE122" s="205">
        <f t="shared" si="4"/>
        <v>0</v>
      </c>
      <c r="BF122" s="205">
        <f t="shared" si="5"/>
        <v>0</v>
      </c>
      <c r="BG122" s="205">
        <f t="shared" si="6"/>
        <v>0</v>
      </c>
      <c r="BH122" s="205">
        <f t="shared" si="7"/>
        <v>0</v>
      </c>
      <c r="BI122" s="205">
        <f t="shared" si="8"/>
        <v>0</v>
      </c>
      <c r="BJ122" s="18" t="s">
        <v>22</v>
      </c>
      <c r="BK122" s="205">
        <f t="shared" si="9"/>
        <v>0</v>
      </c>
      <c r="BL122" s="18" t="s">
        <v>165</v>
      </c>
      <c r="BM122" s="18" t="s">
        <v>488</v>
      </c>
    </row>
    <row r="123" spans="2:65" s="1" customFormat="1" ht="22.5" customHeight="1">
      <c r="B123" s="35"/>
      <c r="C123" s="217" t="s">
        <v>344</v>
      </c>
      <c r="D123" s="217" t="s">
        <v>209</v>
      </c>
      <c r="E123" s="218" t="s">
        <v>489</v>
      </c>
      <c r="F123" s="219" t="s">
        <v>490</v>
      </c>
      <c r="G123" s="220" t="s">
        <v>206</v>
      </c>
      <c r="H123" s="221">
        <v>1</v>
      </c>
      <c r="I123" s="222"/>
      <c r="J123" s="223">
        <f t="shared" si="0"/>
        <v>0</v>
      </c>
      <c r="K123" s="219" t="s">
        <v>164</v>
      </c>
      <c r="L123" s="224"/>
      <c r="M123" s="225" t="s">
        <v>20</v>
      </c>
      <c r="N123" s="226" t="s">
        <v>46</v>
      </c>
      <c r="O123" s="36"/>
      <c r="P123" s="203">
        <f t="shared" si="1"/>
        <v>0</v>
      </c>
      <c r="Q123" s="203">
        <v>0.04</v>
      </c>
      <c r="R123" s="203">
        <f t="shared" si="2"/>
        <v>0.04</v>
      </c>
      <c r="S123" s="203">
        <v>0</v>
      </c>
      <c r="T123" s="204">
        <f t="shared" si="3"/>
        <v>0</v>
      </c>
      <c r="AR123" s="18" t="s">
        <v>176</v>
      </c>
      <c r="AT123" s="18" t="s">
        <v>209</v>
      </c>
      <c r="AU123" s="18" t="s">
        <v>84</v>
      </c>
      <c r="AY123" s="18" t="s">
        <v>158</v>
      </c>
      <c r="BE123" s="205">
        <f t="shared" si="4"/>
        <v>0</v>
      </c>
      <c r="BF123" s="205">
        <f t="shared" si="5"/>
        <v>0</v>
      </c>
      <c r="BG123" s="205">
        <f t="shared" si="6"/>
        <v>0</v>
      </c>
      <c r="BH123" s="205">
        <f t="shared" si="7"/>
        <v>0</v>
      </c>
      <c r="BI123" s="205">
        <f t="shared" si="8"/>
        <v>0</v>
      </c>
      <c r="BJ123" s="18" t="s">
        <v>22</v>
      </c>
      <c r="BK123" s="205">
        <f t="shared" si="9"/>
        <v>0</v>
      </c>
      <c r="BL123" s="18" t="s">
        <v>165</v>
      </c>
      <c r="BM123" s="18" t="s">
        <v>491</v>
      </c>
    </row>
    <row r="124" spans="2:65" s="1" customFormat="1" ht="22.5" customHeight="1">
      <c r="B124" s="35"/>
      <c r="C124" s="194" t="s">
        <v>349</v>
      </c>
      <c r="D124" s="194" t="s">
        <v>160</v>
      </c>
      <c r="E124" s="195" t="s">
        <v>492</v>
      </c>
      <c r="F124" s="196" t="s">
        <v>493</v>
      </c>
      <c r="G124" s="197" t="s">
        <v>206</v>
      </c>
      <c r="H124" s="198">
        <v>5</v>
      </c>
      <c r="I124" s="199"/>
      <c r="J124" s="200">
        <f t="shared" si="0"/>
        <v>0</v>
      </c>
      <c r="K124" s="196" t="s">
        <v>164</v>
      </c>
      <c r="L124" s="55"/>
      <c r="M124" s="201" t="s">
        <v>20</v>
      </c>
      <c r="N124" s="202" t="s">
        <v>46</v>
      </c>
      <c r="O124" s="36"/>
      <c r="P124" s="203">
        <f t="shared" si="1"/>
        <v>0</v>
      </c>
      <c r="Q124" s="203">
        <v>0.00702</v>
      </c>
      <c r="R124" s="203">
        <f t="shared" si="2"/>
        <v>0.0351</v>
      </c>
      <c r="S124" s="203">
        <v>0</v>
      </c>
      <c r="T124" s="204">
        <f t="shared" si="3"/>
        <v>0</v>
      </c>
      <c r="AR124" s="18" t="s">
        <v>165</v>
      </c>
      <c r="AT124" s="18" t="s">
        <v>160</v>
      </c>
      <c r="AU124" s="18" t="s">
        <v>84</v>
      </c>
      <c r="AY124" s="18" t="s">
        <v>158</v>
      </c>
      <c r="BE124" s="205">
        <f t="shared" si="4"/>
        <v>0</v>
      </c>
      <c r="BF124" s="205">
        <f t="shared" si="5"/>
        <v>0</v>
      </c>
      <c r="BG124" s="205">
        <f t="shared" si="6"/>
        <v>0</v>
      </c>
      <c r="BH124" s="205">
        <f t="shared" si="7"/>
        <v>0</v>
      </c>
      <c r="BI124" s="205">
        <f t="shared" si="8"/>
        <v>0</v>
      </c>
      <c r="BJ124" s="18" t="s">
        <v>22</v>
      </c>
      <c r="BK124" s="205">
        <f t="shared" si="9"/>
        <v>0</v>
      </c>
      <c r="BL124" s="18" t="s">
        <v>165</v>
      </c>
      <c r="BM124" s="18" t="s">
        <v>494</v>
      </c>
    </row>
    <row r="125" spans="2:65" s="1" customFormat="1" ht="22.5" customHeight="1">
      <c r="B125" s="35"/>
      <c r="C125" s="217" t="s">
        <v>353</v>
      </c>
      <c r="D125" s="217" t="s">
        <v>209</v>
      </c>
      <c r="E125" s="218" t="s">
        <v>495</v>
      </c>
      <c r="F125" s="219" t="s">
        <v>496</v>
      </c>
      <c r="G125" s="220" t="s">
        <v>206</v>
      </c>
      <c r="H125" s="221">
        <v>5</v>
      </c>
      <c r="I125" s="222"/>
      <c r="J125" s="223">
        <f t="shared" si="0"/>
        <v>0</v>
      </c>
      <c r="K125" s="219" t="s">
        <v>164</v>
      </c>
      <c r="L125" s="224"/>
      <c r="M125" s="225" t="s">
        <v>20</v>
      </c>
      <c r="N125" s="226" t="s">
        <v>46</v>
      </c>
      <c r="O125" s="36"/>
      <c r="P125" s="203">
        <f t="shared" si="1"/>
        <v>0</v>
      </c>
      <c r="Q125" s="203">
        <v>0.101</v>
      </c>
      <c r="R125" s="203">
        <f t="shared" si="2"/>
        <v>0.505</v>
      </c>
      <c r="S125" s="203">
        <v>0</v>
      </c>
      <c r="T125" s="204">
        <f t="shared" si="3"/>
        <v>0</v>
      </c>
      <c r="AR125" s="18" t="s">
        <v>176</v>
      </c>
      <c r="AT125" s="18" t="s">
        <v>209</v>
      </c>
      <c r="AU125" s="18" t="s">
        <v>84</v>
      </c>
      <c r="AY125" s="18" t="s">
        <v>158</v>
      </c>
      <c r="BE125" s="205">
        <f t="shared" si="4"/>
        <v>0</v>
      </c>
      <c r="BF125" s="205">
        <f t="shared" si="5"/>
        <v>0</v>
      </c>
      <c r="BG125" s="205">
        <f t="shared" si="6"/>
        <v>0</v>
      </c>
      <c r="BH125" s="205">
        <f t="shared" si="7"/>
        <v>0</v>
      </c>
      <c r="BI125" s="205">
        <f t="shared" si="8"/>
        <v>0</v>
      </c>
      <c r="BJ125" s="18" t="s">
        <v>22</v>
      </c>
      <c r="BK125" s="205">
        <f t="shared" si="9"/>
        <v>0</v>
      </c>
      <c r="BL125" s="18" t="s">
        <v>165</v>
      </c>
      <c r="BM125" s="18" t="s">
        <v>497</v>
      </c>
    </row>
    <row r="126" spans="2:63" s="11" customFormat="1" ht="29.85" customHeight="1">
      <c r="B126" s="177"/>
      <c r="C126" s="178"/>
      <c r="D126" s="191" t="s">
        <v>74</v>
      </c>
      <c r="E126" s="192" t="s">
        <v>257</v>
      </c>
      <c r="F126" s="192" t="s">
        <v>258</v>
      </c>
      <c r="G126" s="178"/>
      <c r="H126" s="178"/>
      <c r="I126" s="181"/>
      <c r="J126" s="193">
        <f>BK126</f>
        <v>0</v>
      </c>
      <c r="K126" s="178"/>
      <c r="L126" s="183"/>
      <c r="M126" s="184"/>
      <c r="N126" s="185"/>
      <c r="O126" s="185"/>
      <c r="P126" s="186">
        <f>P127</f>
        <v>0</v>
      </c>
      <c r="Q126" s="185"/>
      <c r="R126" s="186">
        <f>R127</f>
        <v>0</v>
      </c>
      <c r="S126" s="185"/>
      <c r="T126" s="187">
        <f>T127</f>
        <v>0</v>
      </c>
      <c r="AR126" s="188" t="s">
        <v>22</v>
      </c>
      <c r="AT126" s="189" t="s">
        <v>74</v>
      </c>
      <c r="AU126" s="189" t="s">
        <v>22</v>
      </c>
      <c r="AY126" s="188" t="s">
        <v>158</v>
      </c>
      <c r="BK126" s="190">
        <f>BK127</f>
        <v>0</v>
      </c>
    </row>
    <row r="127" spans="2:65" s="1" customFormat="1" ht="22.5" customHeight="1">
      <c r="B127" s="35"/>
      <c r="C127" s="194" t="s">
        <v>357</v>
      </c>
      <c r="D127" s="194" t="s">
        <v>160</v>
      </c>
      <c r="E127" s="195" t="s">
        <v>260</v>
      </c>
      <c r="F127" s="196" t="s">
        <v>261</v>
      </c>
      <c r="G127" s="197" t="s">
        <v>190</v>
      </c>
      <c r="H127" s="198">
        <v>324.571</v>
      </c>
      <c r="I127" s="199"/>
      <c r="J127" s="200">
        <f>ROUND(I127*H127,2)</f>
        <v>0</v>
      </c>
      <c r="K127" s="196" t="s">
        <v>164</v>
      </c>
      <c r="L127" s="55"/>
      <c r="M127" s="201" t="s">
        <v>20</v>
      </c>
      <c r="N127" s="228" t="s">
        <v>46</v>
      </c>
      <c r="O127" s="229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18" t="s">
        <v>165</v>
      </c>
      <c r="AT127" s="18" t="s">
        <v>160</v>
      </c>
      <c r="AU127" s="18" t="s">
        <v>84</v>
      </c>
      <c r="AY127" s="18" t="s">
        <v>158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18" t="s">
        <v>22</v>
      </c>
      <c r="BK127" s="205">
        <f>ROUND(I127*H127,2)</f>
        <v>0</v>
      </c>
      <c r="BL127" s="18" t="s">
        <v>165</v>
      </c>
      <c r="BM127" s="18" t="s">
        <v>498</v>
      </c>
    </row>
    <row r="128" spans="2:12" s="1" customFormat="1" ht="6.95" customHeight="1">
      <c r="B128" s="50"/>
      <c r="C128" s="51"/>
      <c r="D128" s="51"/>
      <c r="E128" s="51"/>
      <c r="F128" s="51"/>
      <c r="G128" s="51"/>
      <c r="H128" s="51"/>
      <c r="I128" s="138"/>
      <c r="J128" s="51"/>
      <c r="K128" s="51"/>
      <c r="L128" s="55"/>
    </row>
  </sheetData>
  <sheetProtection algorithmName="SHA-512" hashValue="I6T6B9Wr36kDgUWQvO530FDqU15nqpjwmG6NJ4STxH9iVuopZwMmxjc4aTTRWdeZxiXvtllLeGDhw7/2Ue+S7A==" saltValue="Wf+nSqAR+1M3OaSA5pSAPQ==" spinCount="100000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97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s="1" customFormat="1" ht="13.5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2:11" s="1" customFormat="1" ht="36.95" customHeight="1">
      <c r="B9" s="35"/>
      <c r="C9" s="36"/>
      <c r="D9" s="36"/>
      <c r="E9" s="312" t="s">
        <v>499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98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2:11" s="1" customFormat="1" ht="21.75" customHeight="1">
      <c r="B13" s="35"/>
      <c r="C13" s="36"/>
      <c r="D13" s="28" t="s">
        <v>424</v>
      </c>
      <c r="E13" s="36"/>
      <c r="F13" s="238" t="s">
        <v>500</v>
      </c>
      <c r="G13" s="36"/>
      <c r="H13" s="36"/>
      <c r="I13" s="11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ROUNDUP(J85,2)</f>
        <v>0</v>
      </c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>
      <c r="B30" s="35"/>
      <c r="C30" s="36"/>
      <c r="D30" s="43" t="s">
        <v>45</v>
      </c>
      <c r="E30" s="43" t="s">
        <v>46</v>
      </c>
      <c r="F30" s="129">
        <f>ROUNDUP(SUM(BE85:BE238),2)</f>
        <v>0</v>
      </c>
      <c r="G30" s="36"/>
      <c r="H30" s="36"/>
      <c r="I30" s="130">
        <v>0.21</v>
      </c>
      <c r="J30" s="129">
        <f>ROUNDUP(ROUNDUP((SUM(BE85:BE238)),2)*I30,1)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47</v>
      </c>
      <c r="F31" s="129">
        <f>ROUNDUP(SUM(BF85:BF238),2)</f>
        <v>0</v>
      </c>
      <c r="G31" s="36"/>
      <c r="H31" s="36"/>
      <c r="I31" s="130">
        <v>0.15</v>
      </c>
      <c r="J31" s="129">
        <f>ROUNDUP(ROUNDUP((SUM(BF85:BF238)),2)*I31,1)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</v>
      </c>
      <c r="F32" s="129">
        <f>ROUNDUP(SUM(BG85:BG238),2)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49</v>
      </c>
      <c r="F33" s="129">
        <f>ROUNDUP(SUM(BH85:BH238),2)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</v>
      </c>
      <c r="F34" s="129">
        <f>ROUNDUP(SUM(BI85:BI238),2)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2" t="str">
        <f>E9</f>
        <v>SO 41 - VTL plynovod</v>
      </c>
      <c r="F47" s="280"/>
      <c r="G47" s="280"/>
      <c r="H47" s="280"/>
      <c r="I47" s="11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J85</f>
        <v>0</v>
      </c>
      <c r="K56" s="39"/>
      <c r="AU56" s="18" t="s">
        <v>136</v>
      </c>
    </row>
    <row r="57" spans="2:11" s="8" customFormat="1" ht="24.95" customHeight="1">
      <c r="B57" s="148"/>
      <c r="C57" s="149"/>
      <c r="D57" s="150" t="s">
        <v>501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11" s="9" customFormat="1" ht="19.9" customHeight="1">
      <c r="B58" s="155"/>
      <c r="C58" s="156"/>
      <c r="D58" s="157" t="s">
        <v>138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11" s="9" customFormat="1" ht="19.9" customHeight="1">
      <c r="B59" s="155"/>
      <c r="C59" s="156"/>
      <c r="D59" s="157" t="s">
        <v>139</v>
      </c>
      <c r="E59" s="158"/>
      <c r="F59" s="158"/>
      <c r="G59" s="158"/>
      <c r="H59" s="158"/>
      <c r="I59" s="159"/>
      <c r="J59" s="160">
        <f>J145</f>
        <v>0</v>
      </c>
      <c r="K59" s="161"/>
    </row>
    <row r="60" spans="2:11" s="9" customFormat="1" ht="19.9" customHeight="1">
      <c r="B60" s="155"/>
      <c r="C60" s="156"/>
      <c r="D60" s="157" t="s">
        <v>502</v>
      </c>
      <c r="E60" s="158"/>
      <c r="F60" s="158"/>
      <c r="G60" s="158"/>
      <c r="H60" s="158"/>
      <c r="I60" s="159"/>
      <c r="J60" s="160">
        <f>J152</f>
        <v>0</v>
      </c>
      <c r="K60" s="161"/>
    </row>
    <row r="61" spans="2:11" s="9" customFormat="1" ht="19.9" customHeight="1">
      <c r="B61" s="155"/>
      <c r="C61" s="156"/>
      <c r="D61" s="157" t="s">
        <v>140</v>
      </c>
      <c r="E61" s="158"/>
      <c r="F61" s="158"/>
      <c r="G61" s="158"/>
      <c r="H61" s="158"/>
      <c r="I61" s="159"/>
      <c r="J61" s="160">
        <f>J157</f>
        <v>0</v>
      </c>
      <c r="K61" s="161"/>
    </row>
    <row r="62" spans="2:11" s="9" customFormat="1" ht="19.9" customHeight="1">
      <c r="B62" s="155"/>
      <c r="C62" s="156"/>
      <c r="D62" s="157" t="s">
        <v>503</v>
      </c>
      <c r="E62" s="158"/>
      <c r="F62" s="158"/>
      <c r="G62" s="158"/>
      <c r="H62" s="158"/>
      <c r="I62" s="159"/>
      <c r="J62" s="160">
        <f>J160</f>
        <v>0</v>
      </c>
      <c r="K62" s="161"/>
    </row>
    <row r="63" spans="2:11" s="9" customFormat="1" ht="19.9" customHeight="1">
      <c r="B63" s="155"/>
      <c r="C63" s="156"/>
      <c r="D63" s="157" t="s">
        <v>504</v>
      </c>
      <c r="E63" s="158"/>
      <c r="F63" s="158"/>
      <c r="G63" s="158"/>
      <c r="H63" s="158"/>
      <c r="I63" s="159"/>
      <c r="J63" s="160">
        <f>J166</f>
        <v>0</v>
      </c>
      <c r="K63" s="161"/>
    </row>
    <row r="64" spans="2:11" s="8" customFormat="1" ht="24.95" customHeight="1">
      <c r="B64" s="148"/>
      <c r="C64" s="149"/>
      <c r="D64" s="150" t="s">
        <v>505</v>
      </c>
      <c r="E64" s="151"/>
      <c r="F64" s="151"/>
      <c r="G64" s="151"/>
      <c r="H64" s="151"/>
      <c r="I64" s="152"/>
      <c r="J64" s="153">
        <f>J173</f>
        <v>0</v>
      </c>
      <c r="K64" s="154"/>
    </row>
    <row r="65" spans="2:11" s="9" customFormat="1" ht="19.9" customHeight="1">
      <c r="B65" s="155"/>
      <c r="C65" s="156"/>
      <c r="D65" s="157" t="s">
        <v>506</v>
      </c>
      <c r="E65" s="158"/>
      <c r="F65" s="158"/>
      <c r="G65" s="158"/>
      <c r="H65" s="158"/>
      <c r="I65" s="159"/>
      <c r="J65" s="160">
        <f>J174</f>
        <v>0</v>
      </c>
      <c r="K65" s="161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7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8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41"/>
      <c r="J71" s="54"/>
      <c r="K71" s="54"/>
      <c r="L71" s="55"/>
    </row>
    <row r="72" spans="2:12" s="1" customFormat="1" ht="36.95" customHeight="1">
      <c r="B72" s="35"/>
      <c r="C72" s="56" t="s">
        <v>142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62"/>
      <c r="J73" s="57"/>
      <c r="K73" s="57"/>
      <c r="L73" s="55"/>
    </row>
    <row r="74" spans="2:12" s="1" customFormat="1" ht="14.45" customHeight="1">
      <c r="B74" s="35"/>
      <c r="C74" s="59" t="s">
        <v>16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2.5" customHeight="1">
      <c r="B75" s="35"/>
      <c r="C75" s="57"/>
      <c r="D75" s="57"/>
      <c r="E75" s="314" t="str">
        <f>E7</f>
        <v>Jezero Most-napojení na komunikace a IS - část III</v>
      </c>
      <c r="F75" s="291"/>
      <c r="G75" s="291"/>
      <c r="H75" s="291"/>
      <c r="I75" s="162"/>
      <c r="J75" s="57"/>
      <c r="K75" s="57"/>
      <c r="L75" s="55"/>
    </row>
    <row r="76" spans="2:12" s="1" customFormat="1" ht="14.45" customHeight="1">
      <c r="B76" s="35"/>
      <c r="C76" s="59" t="s">
        <v>128</v>
      </c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23.25" customHeight="1">
      <c r="B77" s="35"/>
      <c r="C77" s="57"/>
      <c r="D77" s="57"/>
      <c r="E77" s="288" t="str">
        <f>E9</f>
        <v>SO 41 - VTL plynovod</v>
      </c>
      <c r="F77" s="291"/>
      <c r="G77" s="291"/>
      <c r="H77" s="291"/>
      <c r="I77" s="162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18" customHeight="1">
      <c r="B79" s="35"/>
      <c r="C79" s="59" t="s">
        <v>23</v>
      </c>
      <c r="D79" s="57"/>
      <c r="E79" s="57"/>
      <c r="F79" s="165" t="str">
        <f>F12</f>
        <v xml:space="preserve"> </v>
      </c>
      <c r="G79" s="57"/>
      <c r="H79" s="57"/>
      <c r="I79" s="166" t="s">
        <v>25</v>
      </c>
      <c r="J79" s="67" t="str">
        <f>IF(J12="","",J12)</f>
        <v>7. 12. 2016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62"/>
      <c r="J80" s="57"/>
      <c r="K80" s="57"/>
      <c r="L80" s="55"/>
    </row>
    <row r="81" spans="2:12" s="1" customFormat="1" ht="13.5">
      <c r="B81" s="35"/>
      <c r="C81" s="59" t="s">
        <v>29</v>
      </c>
      <c r="D81" s="57"/>
      <c r="E81" s="57"/>
      <c r="F81" s="165" t="str">
        <f>E15</f>
        <v>ČR - Ministerstvo financí</v>
      </c>
      <c r="G81" s="57"/>
      <c r="H81" s="57"/>
      <c r="I81" s="166" t="s">
        <v>36</v>
      </c>
      <c r="J81" s="165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33</v>
      </c>
      <c r="D82" s="57"/>
      <c r="E82" s="57"/>
      <c r="F82" s="165" t="str">
        <f>IF(E18="","",E18)</f>
        <v/>
      </c>
      <c r="G82" s="57"/>
      <c r="H82" s="57"/>
      <c r="I82" s="162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62"/>
      <c r="J83" s="57"/>
      <c r="K83" s="57"/>
      <c r="L83" s="55"/>
    </row>
    <row r="84" spans="2:20" s="10" customFormat="1" ht="29.25" customHeight="1">
      <c r="B84" s="167"/>
      <c r="C84" s="168" t="s">
        <v>143</v>
      </c>
      <c r="D84" s="169" t="s">
        <v>60</v>
      </c>
      <c r="E84" s="169" t="s">
        <v>56</v>
      </c>
      <c r="F84" s="169" t="s">
        <v>144</v>
      </c>
      <c r="G84" s="169" t="s">
        <v>145</v>
      </c>
      <c r="H84" s="169" t="s">
        <v>146</v>
      </c>
      <c r="I84" s="170" t="s">
        <v>147</v>
      </c>
      <c r="J84" s="169" t="s">
        <v>134</v>
      </c>
      <c r="K84" s="171" t="s">
        <v>148</v>
      </c>
      <c r="L84" s="172"/>
      <c r="M84" s="76" t="s">
        <v>149</v>
      </c>
      <c r="N84" s="77" t="s">
        <v>45</v>
      </c>
      <c r="O84" s="77" t="s">
        <v>150</v>
      </c>
      <c r="P84" s="77" t="s">
        <v>151</v>
      </c>
      <c r="Q84" s="77" t="s">
        <v>152</v>
      </c>
      <c r="R84" s="77" t="s">
        <v>153</v>
      </c>
      <c r="S84" s="77" t="s">
        <v>154</v>
      </c>
      <c r="T84" s="78" t="s">
        <v>155</v>
      </c>
    </row>
    <row r="85" spans="2:63" s="1" customFormat="1" ht="29.25" customHeight="1">
      <c r="B85" s="35"/>
      <c r="C85" s="82" t="s">
        <v>135</v>
      </c>
      <c r="D85" s="57"/>
      <c r="E85" s="57"/>
      <c r="F85" s="57"/>
      <c r="G85" s="57"/>
      <c r="H85" s="57"/>
      <c r="I85" s="162"/>
      <c r="J85" s="173">
        <f>BK85</f>
        <v>0</v>
      </c>
      <c r="K85" s="57"/>
      <c r="L85" s="55"/>
      <c r="M85" s="79"/>
      <c r="N85" s="80"/>
      <c r="O85" s="80"/>
      <c r="P85" s="174">
        <f>P86+P173</f>
        <v>0</v>
      </c>
      <c r="Q85" s="80"/>
      <c r="R85" s="174">
        <f>R86+R173</f>
        <v>76.24273301214</v>
      </c>
      <c r="S85" s="80"/>
      <c r="T85" s="175">
        <f>T86+T173</f>
        <v>8.16</v>
      </c>
      <c r="AT85" s="18" t="s">
        <v>74</v>
      </c>
      <c r="AU85" s="18" t="s">
        <v>136</v>
      </c>
      <c r="BK85" s="176">
        <f>BK86+BK173</f>
        <v>0</v>
      </c>
    </row>
    <row r="86" spans="2:63" s="11" customFormat="1" ht="37.35" customHeight="1">
      <c r="B86" s="177"/>
      <c r="C86" s="178"/>
      <c r="D86" s="179" t="s">
        <v>74</v>
      </c>
      <c r="E86" s="180" t="s">
        <v>507</v>
      </c>
      <c r="F86" s="180" t="s">
        <v>157</v>
      </c>
      <c r="G86" s="178"/>
      <c r="H86" s="178"/>
      <c r="I86" s="181"/>
      <c r="J86" s="182">
        <f>BK86</f>
        <v>0</v>
      </c>
      <c r="K86" s="178"/>
      <c r="L86" s="183"/>
      <c r="M86" s="184"/>
      <c r="N86" s="185"/>
      <c r="O86" s="185"/>
      <c r="P86" s="186">
        <f>P87+P145+P152+P157+P160+P166</f>
        <v>0</v>
      </c>
      <c r="Q86" s="185"/>
      <c r="R86" s="186">
        <f>R87+R145+R152+R157+R160+R166</f>
        <v>75.6483833736</v>
      </c>
      <c r="S86" s="185"/>
      <c r="T86" s="187">
        <f>T87+T145+T152+T157+T160+T166</f>
        <v>8.16</v>
      </c>
      <c r="AR86" s="188" t="s">
        <v>22</v>
      </c>
      <c r="AT86" s="189" t="s">
        <v>74</v>
      </c>
      <c r="AU86" s="189" t="s">
        <v>75</v>
      </c>
      <c r="AY86" s="188" t="s">
        <v>158</v>
      </c>
      <c r="BK86" s="190">
        <f>BK87+BK145+BK152+BK157+BK160+BK166</f>
        <v>0</v>
      </c>
    </row>
    <row r="87" spans="2:63" s="11" customFormat="1" ht="19.9" customHeight="1">
      <c r="B87" s="177"/>
      <c r="C87" s="178"/>
      <c r="D87" s="191" t="s">
        <v>74</v>
      </c>
      <c r="E87" s="192" t="s">
        <v>22</v>
      </c>
      <c r="F87" s="192" t="s">
        <v>159</v>
      </c>
      <c r="G87" s="178"/>
      <c r="H87" s="178"/>
      <c r="I87" s="181"/>
      <c r="J87" s="193">
        <f>BK87</f>
        <v>0</v>
      </c>
      <c r="K87" s="178"/>
      <c r="L87" s="183"/>
      <c r="M87" s="184"/>
      <c r="N87" s="185"/>
      <c r="O87" s="185"/>
      <c r="P87" s="186">
        <f>SUM(P88:P144)</f>
        <v>0</v>
      </c>
      <c r="Q87" s="185"/>
      <c r="R87" s="186">
        <f>SUM(R88:R144)</f>
        <v>34.5761577736</v>
      </c>
      <c r="S87" s="185"/>
      <c r="T87" s="187">
        <f>SUM(T88:T144)</f>
        <v>8.16</v>
      </c>
      <c r="AR87" s="188" t="s">
        <v>22</v>
      </c>
      <c r="AT87" s="189" t="s">
        <v>74</v>
      </c>
      <c r="AU87" s="189" t="s">
        <v>22</v>
      </c>
      <c r="AY87" s="188" t="s">
        <v>158</v>
      </c>
      <c r="BK87" s="190">
        <f>SUM(BK88:BK144)</f>
        <v>0</v>
      </c>
    </row>
    <row r="88" spans="2:65" s="1" customFormat="1" ht="22.5" customHeight="1">
      <c r="B88" s="35"/>
      <c r="C88" s="194" t="s">
        <v>22</v>
      </c>
      <c r="D88" s="194" t="s">
        <v>160</v>
      </c>
      <c r="E88" s="195" t="s">
        <v>508</v>
      </c>
      <c r="F88" s="196" t="s">
        <v>509</v>
      </c>
      <c r="G88" s="197" t="s">
        <v>172</v>
      </c>
      <c r="H88" s="198">
        <v>20</v>
      </c>
      <c r="I88" s="199"/>
      <c r="J88" s="200">
        <f>ROUND(I88*H88,2)</f>
        <v>0</v>
      </c>
      <c r="K88" s="196" t="s">
        <v>164</v>
      </c>
      <c r="L88" s="55"/>
      <c r="M88" s="201" t="s">
        <v>20</v>
      </c>
      <c r="N88" s="202" t="s">
        <v>46</v>
      </c>
      <c r="O88" s="36"/>
      <c r="P88" s="203">
        <f>O88*H88</f>
        <v>0</v>
      </c>
      <c r="Q88" s="203">
        <v>0</v>
      </c>
      <c r="R88" s="203">
        <f>Q88*H88</f>
        <v>0</v>
      </c>
      <c r="S88" s="203">
        <v>0.408</v>
      </c>
      <c r="T88" s="204">
        <f>S88*H88</f>
        <v>8.16</v>
      </c>
      <c r="AR88" s="18" t="s">
        <v>165</v>
      </c>
      <c r="AT88" s="18" t="s">
        <v>160</v>
      </c>
      <c r="AU88" s="18" t="s">
        <v>84</v>
      </c>
      <c r="AY88" s="18" t="s">
        <v>158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22</v>
      </c>
      <c r="BK88" s="205">
        <f>ROUND(I88*H88,2)</f>
        <v>0</v>
      </c>
      <c r="BL88" s="18" t="s">
        <v>165</v>
      </c>
      <c r="BM88" s="18" t="s">
        <v>22</v>
      </c>
    </row>
    <row r="89" spans="2:65" s="1" customFormat="1" ht="22.5" customHeight="1">
      <c r="B89" s="35"/>
      <c r="C89" s="194" t="s">
        <v>84</v>
      </c>
      <c r="D89" s="194" t="s">
        <v>160</v>
      </c>
      <c r="E89" s="195" t="s">
        <v>510</v>
      </c>
      <c r="F89" s="196" t="s">
        <v>511</v>
      </c>
      <c r="G89" s="197" t="s">
        <v>329</v>
      </c>
      <c r="H89" s="198">
        <v>4</v>
      </c>
      <c r="I89" s="199"/>
      <c r="J89" s="200">
        <f>ROUND(I89*H89,2)</f>
        <v>0</v>
      </c>
      <c r="K89" s="196" t="s">
        <v>164</v>
      </c>
      <c r="L89" s="55"/>
      <c r="M89" s="201" t="s">
        <v>20</v>
      </c>
      <c r="N89" s="202" t="s">
        <v>46</v>
      </c>
      <c r="O89" s="36"/>
      <c r="P89" s="203">
        <f>O89*H89</f>
        <v>0</v>
      </c>
      <c r="Q89" s="203">
        <v>0.0086767</v>
      </c>
      <c r="R89" s="203">
        <f>Q89*H89</f>
        <v>0.0347068</v>
      </c>
      <c r="S89" s="203">
        <v>0</v>
      </c>
      <c r="T89" s="204">
        <f>S89*H89</f>
        <v>0</v>
      </c>
      <c r="AR89" s="18" t="s">
        <v>165</v>
      </c>
      <c r="AT89" s="18" t="s">
        <v>160</v>
      </c>
      <c r="AU89" s="18" t="s">
        <v>84</v>
      </c>
      <c r="AY89" s="18" t="s">
        <v>158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8" t="s">
        <v>22</v>
      </c>
      <c r="BK89" s="205">
        <f>ROUND(I89*H89,2)</f>
        <v>0</v>
      </c>
      <c r="BL89" s="18" t="s">
        <v>165</v>
      </c>
      <c r="BM89" s="18" t="s">
        <v>84</v>
      </c>
    </row>
    <row r="90" spans="2:65" s="1" customFormat="1" ht="22.5" customHeight="1">
      <c r="B90" s="35"/>
      <c r="C90" s="194" t="s">
        <v>107</v>
      </c>
      <c r="D90" s="194" t="s">
        <v>160</v>
      </c>
      <c r="E90" s="195" t="s">
        <v>512</v>
      </c>
      <c r="F90" s="196" t="s">
        <v>513</v>
      </c>
      <c r="G90" s="197" t="s">
        <v>163</v>
      </c>
      <c r="H90" s="198">
        <v>3.84</v>
      </c>
      <c r="I90" s="199"/>
      <c r="J90" s="200">
        <f>ROUND(I90*H90,2)</f>
        <v>0</v>
      </c>
      <c r="K90" s="196" t="s">
        <v>164</v>
      </c>
      <c r="L90" s="55"/>
      <c r="M90" s="201" t="s">
        <v>20</v>
      </c>
      <c r="N90" s="202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165</v>
      </c>
      <c r="AT90" s="18" t="s">
        <v>160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165</v>
      </c>
      <c r="BM90" s="18" t="s">
        <v>107</v>
      </c>
    </row>
    <row r="91" spans="2:51" s="12" customFormat="1" ht="13.5">
      <c r="B91" s="206"/>
      <c r="C91" s="207"/>
      <c r="D91" s="233" t="s">
        <v>168</v>
      </c>
      <c r="E91" s="234" t="s">
        <v>20</v>
      </c>
      <c r="F91" s="235" t="s">
        <v>514</v>
      </c>
      <c r="G91" s="207"/>
      <c r="H91" s="236">
        <v>3.84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168</v>
      </c>
      <c r="AU91" s="216" t="s">
        <v>84</v>
      </c>
      <c r="AV91" s="12" t="s">
        <v>84</v>
      </c>
      <c r="AW91" s="12" t="s">
        <v>35</v>
      </c>
      <c r="AX91" s="12" t="s">
        <v>75</v>
      </c>
      <c r="AY91" s="216" t="s">
        <v>158</v>
      </c>
    </row>
    <row r="92" spans="2:51" s="13" customFormat="1" ht="13.5">
      <c r="B92" s="239"/>
      <c r="C92" s="240"/>
      <c r="D92" s="208" t="s">
        <v>168</v>
      </c>
      <c r="E92" s="241" t="s">
        <v>20</v>
      </c>
      <c r="F92" s="242" t="s">
        <v>515</v>
      </c>
      <c r="G92" s="240"/>
      <c r="H92" s="243">
        <v>3.84</v>
      </c>
      <c r="I92" s="244"/>
      <c r="J92" s="240"/>
      <c r="K92" s="240"/>
      <c r="L92" s="245"/>
      <c r="M92" s="246"/>
      <c r="N92" s="247"/>
      <c r="O92" s="247"/>
      <c r="P92" s="247"/>
      <c r="Q92" s="247"/>
      <c r="R92" s="247"/>
      <c r="S92" s="247"/>
      <c r="T92" s="248"/>
      <c r="AT92" s="249" t="s">
        <v>168</v>
      </c>
      <c r="AU92" s="249" t="s">
        <v>84</v>
      </c>
      <c r="AV92" s="13" t="s">
        <v>165</v>
      </c>
      <c r="AW92" s="13" t="s">
        <v>35</v>
      </c>
      <c r="AX92" s="13" t="s">
        <v>22</v>
      </c>
      <c r="AY92" s="249" t="s">
        <v>158</v>
      </c>
    </row>
    <row r="93" spans="2:65" s="1" customFormat="1" ht="22.5" customHeight="1">
      <c r="B93" s="35"/>
      <c r="C93" s="194" t="s">
        <v>165</v>
      </c>
      <c r="D93" s="194" t="s">
        <v>160</v>
      </c>
      <c r="E93" s="195" t="s">
        <v>516</v>
      </c>
      <c r="F93" s="196" t="s">
        <v>517</v>
      </c>
      <c r="G93" s="197" t="s">
        <v>163</v>
      </c>
      <c r="H93" s="198">
        <v>71.98</v>
      </c>
      <c r="I93" s="199"/>
      <c r="J93" s="200">
        <f>ROUND(I93*H93,2)</f>
        <v>0</v>
      </c>
      <c r="K93" s="196" t="s">
        <v>164</v>
      </c>
      <c r="L93" s="55"/>
      <c r="M93" s="201" t="s">
        <v>20</v>
      </c>
      <c r="N93" s="202" t="s">
        <v>46</v>
      </c>
      <c r="O93" s="3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18" t="s">
        <v>165</v>
      </c>
      <c r="AT93" s="18" t="s">
        <v>160</v>
      </c>
      <c r="AU93" s="18" t="s">
        <v>84</v>
      </c>
      <c r="AY93" s="18" t="s">
        <v>158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22</v>
      </c>
      <c r="BK93" s="205">
        <f>ROUND(I93*H93,2)</f>
        <v>0</v>
      </c>
      <c r="BL93" s="18" t="s">
        <v>165</v>
      </c>
      <c r="BM93" s="18" t="s">
        <v>165</v>
      </c>
    </row>
    <row r="94" spans="2:51" s="12" customFormat="1" ht="13.5">
      <c r="B94" s="206"/>
      <c r="C94" s="207"/>
      <c r="D94" s="233" t="s">
        <v>168</v>
      </c>
      <c r="E94" s="234" t="s">
        <v>20</v>
      </c>
      <c r="F94" s="235" t="s">
        <v>518</v>
      </c>
      <c r="G94" s="207"/>
      <c r="H94" s="236">
        <v>71.98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168</v>
      </c>
      <c r="AU94" s="216" t="s">
        <v>84</v>
      </c>
      <c r="AV94" s="12" t="s">
        <v>84</v>
      </c>
      <c r="AW94" s="12" t="s">
        <v>35</v>
      </c>
      <c r="AX94" s="12" t="s">
        <v>75</v>
      </c>
      <c r="AY94" s="216" t="s">
        <v>158</v>
      </c>
    </row>
    <row r="95" spans="2:51" s="13" customFormat="1" ht="13.5">
      <c r="B95" s="239"/>
      <c r="C95" s="240"/>
      <c r="D95" s="208" t="s">
        <v>168</v>
      </c>
      <c r="E95" s="241" t="s">
        <v>20</v>
      </c>
      <c r="F95" s="242" t="s">
        <v>515</v>
      </c>
      <c r="G95" s="240"/>
      <c r="H95" s="243">
        <v>71.98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168</v>
      </c>
      <c r="AU95" s="249" t="s">
        <v>84</v>
      </c>
      <c r="AV95" s="13" t="s">
        <v>165</v>
      </c>
      <c r="AW95" s="13" t="s">
        <v>35</v>
      </c>
      <c r="AX95" s="13" t="s">
        <v>22</v>
      </c>
      <c r="AY95" s="249" t="s">
        <v>158</v>
      </c>
    </row>
    <row r="96" spans="2:65" s="1" customFormat="1" ht="22.5" customHeight="1">
      <c r="B96" s="35"/>
      <c r="C96" s="194" t="s">
        <v>177</v>
      </c>
      <c r="D96" s="194" t="s">
        <v>160</v>
      </c>
      <c r="E96" s="195" t="s">
        <v>519</v>
      </c>
      <c r="F96" s="196" t="s">
        <v>520</v>
      </c>
      <c r="G96" s="197" t="s">
        <v>163</v>
      </c>
      <c r="H96" s="198">
        <v>21.594</v>
      </c>
      <c r="I96" s="199"/>
      <c r="J96" s="200">
        <f>ROUND(I96*H96,2)</f>
        <v>0</v>
      </c>
      <c r="K96" s="196" t="s">
        <v>164</v>
      </c>
      <c r="L96" s="55"/>
      <c r="M96" s="201" t="s">
        <v>20</v>
      </c>
      <c r="N96" s="202" t="s">
        <v>46</v>
      </c>
      <c r="O96" s="3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177</v>
      </c>
    </row>
    <row r="97" spans="2:51" s="12" customFormat="1" ht="13.5">
      <c r="B97" s="206"/>
      <c r="C97" s="207"/>
      <c r="D97" s="233" t="s">
        <v>168</v>
      </c>
      <c r="E97" s="234" t="s">
        <v>20</v>
      </c>
      <c r="F97" s="235" t="s">
        <v>521</v>
      </c>
      <c r="G97" s="207"/>
      <c r="H97" s="236">
        <v>21.594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168</v>
      </c>
      <c r="AU97" s="216" t="s">
        <v>84</v>
      </c>
      <c r="AV97" s="12" t="s">
        <v>84</v>
      </c>
      <c r="AW97" s="12" t="s">
        <v>35</v>
      </c>
      <c r="AX97" s="12" t="s">
        <v>75</v>
      </c>
      <c r="AY97" s="216" t="s">
        <v>158</v>
      </c>
    </row>
    <row r="98" spans="2:51" s="13" customFormat="1" ht="13.5">
      <c r="B98" s="239"/>
      <c r="C98" s="240"/>
      <c r="D98" s="208" t="s">
        <v>168</v>
      </c>
      <c r="E98" s="241" t="s">
        <v>20</v>
      </c>
      <c r="F98" s="242" t="s">
        <v>515</v>
      </c>
      <c r="G98" s="240"/>
      <c r="H98" s="243">
        <v>21.594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168</v>
      </c>
      <c r="AU98" s="249" t="s">
        <v>84</v>
      </c>
      <c r="AV98" s="13" t="s">
        <v>165</v>
      </c>
      <c r="AW98" s="13" t="s">
        <v>35</v>
      </c>
      <c r="AX98" s="13" t="s">
        <v>22</v>
      </c>
      <c r="AY98" s="249" t="s">
        <v>158</v>
      </c>
    </row>
    <row r="99" spans="2:65" s="1" customFormat="1" ht="22.5" customHeight="1">
      <c r="B99" s="35"/>
      <c r="C99" s="194" t="s">
        <v>181</v>
      </c>
      <c r="D99" s="194" t="s">
        <v>160</v>
      </c>
      <c r="E99" s="195" t="s">
        <v>522</v>
      </c>
      <c r="F99" s="196" t="s">
        <v>523</v>
      </c>
      <c r="G99" s="197" t="s">
        <v>163</v>
      </c>
      <c r="H99" s="198">
        <v>68.16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181</v>
      </c>
    </row>
    <row r="100" spans="2:51" s="12" customFormat="1" ht="13.5">
      <c r="B100" s="206"/>
      <c r="C100" s="207"/>
      <c r="D100" s="233" t="s">
        <v>168</v>
      </c>
      <c r="E100" s="234" t="s">
        <v>20</v>
      </c>
      <c r="F100" s="235" t="s">
        <v>524</v>
      </c>
      <c r="G100" s="207"/>
      <c r="H100" s="236">
        <v>68.16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168</v>
      </c>
      <c r="AU100" s="216" t="s">
        <v>84</v>
      </c>
      <c r="AV100" s="12" t="s">
        <v>84</v>
      </c>
      <c r="AW100" s="12" t="s">
        <v>35</v>
      </c>
      <c r="AX100" s="12" t="s">
        <v>75</v>
      </c>
      <c r="AY100" s="216" t="s">
        <v>158</v>
      </c>
    </row>
    <row r="101" spans="2:51" s="13" customFormat="1" ht="13.5">
      <c r="B101" s="239"/>
      <c r="C101" s="240"/>
      <c r="D101" s="208" t="s">
        <v>168</v>
      </c>
      <c r="E101" s="241" t="s">
        <v>20</v>
      </c>
      <c r="F101" s="242" t="s">
        <v>515</v>
      </c>
      <c r="G101" s="240"/>
      <c r="H101" s="243">
        <v>68.16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168</v>
      </c>
      <c r="AU101" s="249" t="s">
        <v>84</v>
      </c>
      <c r="AV101" s="13" t="s">
        <v>165</v>
      </c>
      <c r="AW101" s="13" t="s">
        <v>35</v>
      </c>
      <c r="AX101" s="13" t="s">
        <v>22</v>
      </c>
      <c r="AY101" s="249" t="s">
        <v>158</v>
      </c>
    </row>
    <row r="102" spans="2:65" s="1" customFormat="1" ht="22.5" customHeight="1">
      <c r="B102" s="35"/>
      <c r="C102" s="194" t="s">
        <v>173</v>
      </c>
      <c r="D102" s="194" t="s">
        <v>160</v>
      </c>
      <c r="E102" s="195" t="s">
        <v>268</v>
      </c>
      <c r="F102" s="196" t="s">
        <v>269</v>
      </c>
      <c r="G102" s="197" t="s">
        <v>163</v>
      </c>
      <c r="H102" s="198">
        <v>20.448</v>
      </c>
      <c r="I102" s="199"/>
      <c r="J102" s="200">
        <f>ROUND(I102*H102,2)</f>
        <v>0</v>
      </c>
      <c r="K102" s="196" t="s">
        <v>164</v>
      </c>
      <c r="L102" s="55"/>
      <c r="M102" s="201" t="s">
        <v>20</v>
      </c>
      <c r="N102" s="202" t="s">
        <v>46</v>
      </c>
      <c r="O102" s="3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18" t="s">
        <v>165</v>
      </c>
      <c r="AT102" s="18" t="s">
        <v>160</v>
      </c>
      <c r="AU102" s="18" t="s">
        <v>84</v>
      </c>
      <c r="AY102" s="18" t="s">
        <v>158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18" t="s">
        <v>22</v>
      </c>
      <c r="BK102" s="205">
        <f>ROUND(I102*H102,2)</f>
        <v>0</v>
      </c>
      <c r="BL102" s="18" t="s">
        <v>165</v>
      </c>
      <c r="BM102" s="18" t="s">
        <v>173</v>
      </c>
    </row>
    <row r="103" spans="2:51" s="12" customFormat="1" ht="13.5">
      <c r="B103" s="206"/>
      <c r="C103" s="207"/>
      <c r="D103" s="233" t="s">
        <v>168</v>
      </c>
      <c r="E103" s="234" t="s">
        <v>20</v>
      </c>
      <c r="F103" s="235" t="s">
        <v>525</v>
      </c>
      <c r="G103" s="207"/>
      <c r="H103" s="236">
        <v>20.448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168</v>
      </c>
      <c r="AU103" s="216" t="s">
        <v>84</v>
      </c>
      <c r="AV103" s="12" t="s">
        <v>84</v>
      </c>
      <c r="AW103" s="12" t="s">
        <v>35</v>
      </c>
      <c r="AX103" s="12" t="s">
        <v>75</v>
      </c>
      <c r="AY103" s="216" t="s">
        <v>158</v>
      </c>
    </row>
    <row r="104" spans="2:51" s="13" customFormat="1" ht="13.5">
      <c r="B104" s="239"/>
      <c r="C104" s="240"/>
      <c r="D104" s="208" t="s">
        <v>168</v>
      </c>
      <c r="E104" s="241" t="s">
        <v>20</v>
      </c>
      <c r="F104" s="242" t="s">
        <v>515</v>
      </c>
      <c r="G104" s="240"/>
      <c r="H104" s="243">
        <v>20.448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168</v>
      </c>
      <c r="AU104" s="249" t="s">
        <v>84</v>
      </c>
      <c r="AV104" s="13" t="s">
        <v>165</v>
      </c>
      <c r="AW104" s="13" t="s">
        <v>35</v>
      </c>
      <c r="AX104" s="13" t="s">
        <v>22</v>
      </c>
      <c r="AY104" s="249" t="s">
        <v>158</v>
      </c>
    </row>
    <row r="105" spans="2:65" s="1" customFormat="1" ht="22.5" customHeight="1">
      <c r="B105" s="35"/>
      <c r="C105" s="194" t="s">
        <v>176</v>
      </c>
      <c r="D105" s="194" t="s">
        <v>160</v>
      </c>
      <c r="E105" s="195" t="s">
        <v>526</v>
      </c>
      <c r="F105" s="196" t="s">
        <v>527</v>
      </c>
      <c r="G105" s="197" t="s">
        <v>163</v>
      </c>
      <c r="H105" s="198">
        <v>19.452</v>
      </c>
      <c r="I105" s="199"/>
      <c r="J105" s="200">
        <f>ROUND(I105*H105,2)</f>
        <v>0</v>
      </c>
      <c r="K105" s="196" t="s">
        <v>164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176</v>
      </c>
    </row>
    <row r="106" spans="2:51" s="12" customFormat="1" ht="13.5">
      <c r="B106" s="206"/>
      <c r="C106" s="207"/>
      <c r="D106" s="233" t="s">
        <v>168</v>
      </c>
      <c r="E106" s="234" t="s">
        <v>20</v>
      </c>
      <c r="F106" s="235" t="s">
        <v>528</v>
      </c>
      <c r="G106" s="207"/>
      <c r="H106" s="236">
        <v>19.425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168</v>
      </c>
      <c r="AU106" s="216" t="s">
        <v>84</v>
      </c>
      <c r="AV106" s="12" t="s">
        <v>84</v>
      </c>
      <c r="AW106" s="12" t="s">
        <v>35</v>
      </c>
      <c r="AX106" s="12" t="s">
        <v>75</v>
      </c>
      <c r="AY106" s="216" t="s">
        <v>158</v>
      </c>
    </row>
    <row r="107" spans="2:51" s="12" customFormat="1" ht="13.5">
      <c r="B107" s="206"/>
      <c r="C107" s="207"/>
      <c r="D107" s="233" t="s">
        <v>168</v>
      </c>
      <c r="E107" s="234" t="s">
        <v>20</v>
      </c>
      <c r="F107" s="235" t="s">
        <v>529</v>
      </c>
      <c r="G107" s="207"/>
      <c r="H107" s="236">
        <v>0.027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168</v>
      </c>
      <c r="AU107" s="216" t="s">
        <v>84</v>
      </c>
      <c r="AV107" s="12" t="s">
        <v>84</v>
      </c>
      <c r="AW107" s="12" t="s">
        <v>35</v>
      </c>
      <c r="AX107" s="12" t="s">
        <v>75</v>
      </c>
      <c r="AY107" s="216" t="s">
        <v>158</v>
      </c>
    </row>
    <row r="108" spans="2:51" s="14" customFormat="1" ht="13.5">
      <c r="B108" s="250"/>
      <c r="C108" s="251"/>
      <c r="D108" s="233" t="s">
        <v>168</v>
      </c>
      <c r="E108" s="252" t="s">
        <v>20</v>
      </c>
      <c r="F108" s="253" t="s">
        <v>530</v>
      </c>
      <c r="G108" s="251"/>
      <c r="H108" s="254" t="s">
        <v>20</v>
      </c>
      <c r="I108" s="255"/>
      <c r="J108" s="251"/>
      <c r="K108" s="251"/>
      <c r="L108" s="256"/>
      <c r="M108" s="257"/>
      <c r="N108" s="258"/>
      <c r="O108" s="258"/>
      <c r="P108" s="258"/>
      <c r="Q108" s="258"/>
      <c r="R108" s="258"/>
      <c r="S108" s="258"/>
      <c r="T108" s="259"/>
      <c r="AT108" s="260" t="s">
        <v>168</v>
      </c>
      <c r="AU108" s="260" t="s">
        <v>84</v>
      </c>
      <c r="AV108" s="14" t="s">
        <v>22</v>
      </c>
      <c r="AW108" s="14" t="s">
        <v>35</v>
      </c>
      <c r="AX108" s="14" t="s">
        <v>75</v>
      </c>
      <c r="AY108" s="260" t="s">
        <v>158</v>
      </c>
    </row>
    <row r="109" spans="2:51" s="13" customFormat="1" ht="13.5">
      <c r="B109" s="239"/>
      <c r="C109" s="240"/>
      <c r="D109" s="208" t="s">
        <v>168</v>
      </c>
      <c r="E109" s="241" t="s">
        <v>20</v>
      </c>
      <c r="F109" s="242" t="s">
        <v>515</v>
      </c>
      <c r="G109" s="240"/>
      <c r="H109" s="243">
        <v>19.452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168</v>
      </c>
      <c r="AU109" s="249" t="s">
        <v>84</v>
      </c>
      <c r="AV109" s="13" t="s">
        <v>165</v>
      </c>
      <c r="AW109" s="13" t="s">
        <v>35</v>
      </c>
      <c r="AX109" s="13" t="s">
        <v>22</v>
      </c>
      <c r="AY109" s="249" t="s">
        <v>158</v>
      </c>
    </row>
    <row r="110" spans="2:65" s="1" customFormat="1" ht="22.5" customHeight="1">
      <c r="B110" s="35"/>
      <c r="C110" s="194" t="s">
        <v>184</v>
      </c>
      <c r="D110" s="194" t="s">
        <v>160</v>
      </c>
      <c r="E110" s="195" t="s">
        <v>531</v>
      </c>
      <c r="F110" s="196" t="s">
        <v>532</v>
      </c>
      <c r="G110" s="197" t="s">
        <v>163</v>
      </c>
      <c r="H110" s="198">
        <v>5.836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184</v>
      </c>
    </row>
    <row r="111" spans="2:51" s="12" customFormat="1" ht="13.5">
      <c r="B111" s="206"/>
      <c r="C111" s="207"/>
      <c r="D111" s="233" t="s">
        <v>168</v>
      </c>
      <c r="E111" s="234" t="s">
        <v>20</v>
      </c>
      <c r="F111" s="235" t="s">
        <v>533</v>
      </c>
      <c r="G111" s="207"/>
      <c r="H111" s="236">
        <v>5.8356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168</v>
      </c>
      <c r="AU111" s="216" t="s">
        <v>84</v>
      </c>
      <c r="AV111" s="12" t="s">
        <v>84</v>
      </c>
      <c r="AW111" s="12" t="s">
        <v>35</v>
      </c>
      <c r="AX111" s="12" t="s">
        <v>75</v>
      </c>
      <c r="AY111" s="216" t="s">
        <v>158</v>
      </c>
    </row>
    <row r="112" spans="2:51" s="13" customFormat="1" ht="13.5">
      <c r="B112" s="239"/>
      <c r="C112" s="240"/>
      <c r="D112" s="208" t="s">
        <v>168</v>
      </c>
      <c r="E112" s="241" t="s">
        <v>20</v>
      </c>
      <c r="F112" s="242" t="s">
        <v>515</v>
      </c>
      <c r="G112" s="240"/>
      <c r="H112" s="243">
        <v>5.8356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168</v>
      </c>
      <c r="AU112" s="249" t="s">
        <v>84</v>
      </c>
      <c r="AV112" s="13" t="s">
        <v>165</v>
      </c>
      <c r="AW112" s="13" t="s">
        <v>35</v>
      </c>
      <c r="AX112" s="13" t="s">
        <v>22</v>
      </c>
      <c r="AY112" s="249" t="s">
        <v>158</v>
      </c>
    </row>
    <row r="113" spans="2:65" s="1" customFormat="1" ht="22.5" customHeight="1">
      <c r="B113" s="35"/>
      <c r="C113" s="194" t="s">
        <v>27</v>
      </c>
      <c r="D113" s="194" t="s">
        <v>160</v>
      </c>
      <c r="E113" s="195" t="s">
        <v>534</v>
      </c>
      <c r="F113" s="196" t="s">
        <v>535</v>
      </c>
      <c r="G113" s="197" t="s">
        <v>329</v>
      </c>
      <c r="H113" s="198">
        <v>13</v>
      </c>
      <c r="I113" s="199"/>
      <c r="J113" s="200">
        <f>ROUND(I113*H113,2)</f>
        <v>0</v>
      </c>
      <c r="K113" s="196" t="s">
        <v>20</v>
      </c>
      <c r="L113" s="55"/>
      <c r="M113" s="201" t="s">
        <v>20</v>
      </c>
      <c r="N113" s="202" t="s">
        <v>46</v>
      </c>
      <c r="O113" s="3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18" t="s">
        <v>165</v>
      </c>
      <c r="AT113" s="18" t="s">
        <v>160</v>
      </c>
      <c r="AU113" s="18" t="s">
        <v>84</v>
      </c>
      <c r="AY113" s="18" t="s">
        <v>158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8" t="s">
        <v>22</v>
      </c>
      <c r="BK113" s="205">
        <f>ROUND(I113*H113,2)</f>
        <v>0</v>
      </c>
      <c r="BL113" s="18" t="s">
        <v>165</v>
      </c>
      <c r="BM113" s="18" t="s">
        <v>27</v>
      </c>
    </row>
    <row r="114" spans="2:65" s="1" customFormat="1" ht="22.5" customHeight="1">
      <c r="B114" s="35"/>
      <c r="C114" s="194" t="s">
        <v>199</v>
      </c>
      <c r="D114" s="194" t="s">
        <v>160</v>
      </c>
      <c r="E114" s="195" t="s">
        <v>272</v>
      </c>
      <c r="F114" s="196" t="s">
        <v>273</v>
      </c>
      <c r="G114" s="197" t="s">
        <v>172</v>
      </c>
      <c r="H114" s="198">
        <v>61.36</v>
      </c>
      <c r="I114" s="199"/>
      <c r="J114" s="200">
        <f>ROUND(I114*H114,2)</f>
        <v>0</v>
      </c>
      <c r="K114" s="196" t="s">
        <v>164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0.00083851</v>
      </c>
      <c r="R114" s="203">
        <f>Q114*H114</f>
        <v>0.0514509736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199</v>
      </c>
    </row>
    <row r="115" spans="2:51" s="12" customFormat="1" ht="13.5">
      <c r="B115" s="206"/>
      <c r="C115" s="207"/>
      <c r="D115" s="233" t="s">
        <v>168</v>
      </c>
      <c r="E115" s="234" t="s">
        <v>20</v>
      </c>
      <c r="F115" s="235" t="s">
        <v>536</v>
      </c>
      <c r="G115" s="207"/>
      <c r="H115" s="236">
        <v>0.36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168</v>
      </c>
      <c r="AU115" s="216" t="s">
        <v>84</v>
      </c>
      <c r="AV115" s="12" t="s">
        <v>84</v>
      </c>
      <c r="AW115" s="12" t="s">
        <v>35</v>
      </c>
      <c r="AX115" s="12" t="s">
        <v>75</v>
      </c>
      <c r="AY115" s="216" t="s">
        <v>158</v>
      </c>
    </row>
    <row r="116" spans="2:51" s="12" customFormat="1" ht="13.5">
      <c r="B116" s="206"/>
      <c r="C116" s="207"/>
      <c r="D116" s="233" t="s">
        <v>168</v>
      </c>
      <c r="E116" s="234" t="s">
        <v>20</v>
      </c>
      <c r="F116" s="235" t="s">
        <v>537</v>
      </c>
      <c r="G116" s="207"/>
      <c r="H116" s="236">
        <v>61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168</v>
      </c>
      <c r="AU116" s="216" t="s">
        <v>84</v>
      </c>
      <c r="AV116" s="12" t="s">
        <v>84</v>
      </c>
      <c r="AW116" s="12" t="s">
        <v>35</v>
      </c>
      <c r="AX116" s="12" t="s">
        <v>75</v>
      </c>
      <c r="AY116" s="216" t="s">
        <v>158</v>
      </c>
    </row>
    <row r="117" spans="2:51" s="14" customFormat="1" ht="13.5">
      <c r="B117" s="250"/>
      <c r="C117" s="251"/>
      <c r="D117" s="233" t="s">
        <v>168</v>
      </c>
      <c r="E117" s="252" t="s">
        <v>20</v>
      </c>
      <c r="F117" s="253" t="s">
        <v>530</v>
      </c>
      <c r="G117" s="251"/>
      <c r="H117" s="254" t="s">
        <v>20</v>
      </c>
      <c r="I117" s="255"/>
      <c r="J117" s="251"/>
      <c r="K117" s="251"/>
      <c r="L117" s="256"/>
      <c r="M117" s="257"/>
      <c r="N117" s="258"/>
      <c r="O117" s="258"/>
      <c r="P117" s="258"/>
      <c r="Q117" s="258"/>
      <c r="R117" s="258"/>
      <c r="S117" s="258"/>
      <c r="T117" s="259"/>
      <c r="AT117" s="260" t="s">
        <v>168</v>
      </c>
      <c r="AU117" s="260" t="s">
        <v>84</v>
      </c>
      <c r="AV117" s="14" t="s">
        <v>22</v>
      </c>
      <c r="AW117" s="14" t="s">
        <v>35</v>
      </c>
      <c r="AX117" s="14" t="s">
        <v>75</v>
      </c>
      <c r="AY117" s="260" t="s">
        <v>158</v>
      </c>
    </row>
    <row r="118" spans="2:51" s="13" customFormat="1" ht="13.5">
      <c r="B118" s="239"/>
      <c r="C118" s="240"/>
      <c r="D118" s="208" t="s">
        <v>168</v>
      </c>
      <c r="E118" s="241" t="s">
        <v>20</v>
      </c>
      <c r="F118" s="242" t="s">
        <v>515</v>
      </c>
      <c r="G118" s="240"/>
      <c r="H118" s="243">
        <v>61.36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168</v>
      </c>
      <c r="AU118" s="249" t="s">
        <v>84</v>
      </c>
      <c r="AV118" s="13" t="s">
        <v>165</v>
      </c>
      <c r="AW118" s="13" t="s">
        <v>35</v>
      </c>
      <c r="AX118" s="13" t="s">
        <v>22</v>
      </c>
      <c r="AY118" s="249" t="s">
        <v>158</v>
      </c>
    </row>
    <row r="119" spans="2:65" s="1" customFormat="1" ht="22.5" customHeight="1">
      <c r="B119" s="35"/>
      <c r="C119" s="194" t="s">
        <v>195</v>
      </c>
      <c r="D119" s="194" t="s">
        <v>160</v>
      </c>
      <c r="E119" s="195" t="s">
        <v>275</v>
      </c>
      <c r="F119" s="196" t="s">
        <v>276</v>
      </c>
      <c r="G119" s="197" t="s">
        <v>172</v>
      </c>
      <c r="H119" s="198">
        <v>61.36</v>
      </c>
      <c r="I119" s="199"/>
      <c r="J119" s="200">
        <f>ROUND(I119*H119,2)</f>
        <v>0</v>
      </c>
      <c r="K119" s="196" t="s">
        <v>164</v>
      </c>
      <c r="L119" s="55"/>
      <c r="M119" s="201" t="s">
        <v>20</v>
      </c>
      <c r="N119" s="202" t="s">
        <v>46</v>
      </c>
      <c r="O119" s="36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18" t="s">
        <v>165</v>
      </c>
      <c r="AT119" s="18" t="s">
        <v>160</v>
      </c>
      <c r="AU119" s="18" t="s">
        <v>84</v>
      </c>
      <c r="AY119" s="18" t="s">
        <v>158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8" t="s">
        <v>22</v>
      </c>
      <c r="BK119" s="205">
        <f>ROUND(I119*H119,2)</f>
        <v>0</v>
      </c>
      <c r="BL119" s="18" t="s">
        <v>165</v>
      </c>
      <c r="BM119" s="18" t="s">
        <v>195</v>
      </c>
    </row>
    <row r="120" spans="2:65" s="1" customFormat="1" ht="22.5" customHeight="1">
      <c r="B120" s="35"/>
      <c r="C120" s="194" t="s">
        <v>208</v>
      </c>
      <c r="D120" s="194" t="s">
        <v>160</v>
      </c>
      <c r="E120" s="195" t="s">
        <v>278</v>
      </c>
      <c r="F120" s="196" t="s">
        <v>279</v>
      </c>
      <c r="G120" s="197" t="s">
        <v>163</v>
      </c>
      <c r="H120" s="198">
        <v>159.592</v>
      </c>
      <c r="I120" s="199"/>
      <c r="J120" s="200">
        <f>ROUND(I120*H120,2)</f>
        <v>0</v>
      </c>
      <c r="K120" s="196" t="s">
        <v>164</v>
      </c>
      <c r="L120" s="55"/>
      <c r="M120" s="201" t="s">
        <v>20</v>
      </c>
      <c r="N120" s="202" t="s">
        <v>46</v>
      </c>
      <c r="O120" s="3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AR120" s="18" t="s">
        <v>165</v>
      </c>
      <c r="AT120" s="18" t="s">
        <v>160</v>
      </c>
      <c r="AU120" s="18" t="s">
        <v>84</v>
      </c>
      <c r="AY120" s="18" t="s">
        <v>158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18" t="s">
        <v>22</v>
      </c>
      <c r="BK120" s="205">
        <f>ROUND(I120*H120,2)</f>
        <v>0</v>
      </c>
      <c r="BL120" s="18" t="s">
        <v>165</v>
      </c>
      <c r="BM120" s="18" t="s">
        <v>208</v>
      </c>
    </row>
    <row r="121" spans="2:51" s="12" customFormat="1" ht="13.5">
      <c r="B121" s="206"/>
      <c r="C121" s="207"/>
      <c r="D121" s="233" t="s">
        <v>168</v>
      </c>
      <c r="E121" s="234" t="s">
        <v>20</v>
      </c>
      <c r="F121" s="235" t="s">
        <v>538</v>
      </c>
      <c r="G121" s="207"/>
      <c r="H121" s="236">
        <v>159.592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168</v>
      </c>
      <c r="AU121" s="216" t="s">
        <v>84</v>
      </c>
      <c r="AV121" s="12" t="s">
        <v>84</v>
      </c>
      <c r="AW121" s="12" t="s">
        <v>35</v>
      </c>
      <c r="AX121" s="12" t="s">
        <v>75</v>
      </c>
      <c r="AY121" s="216" t="s">
        <v>158</v>
      </c>
    </row>
    <row r="122" spans="2:51" s="13" customFormat="1" ht="13.5">
      <c r="B122" s="239"/>
      <c r="C122" s="240"/>
      <c r="D122" s="208" t="s">
        <v>168</v>
      </c>
      <c r="E122" s="241" t="s">
        <v>20</v>
      </c>
      <c r="F122" s="242" t="s">
        <v>515</v>
      </c>
      <c r="G122" s="240"/>
      <c r="H122" s="243">
        <v>159.592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168</v>
      </c>
      <c r="AU122" s="249" t="s">
        <v>84</v>
      </c>
      <c r="AV122" s="13" t="s">
        <v>165</v>
      </c>
      <c r="AW122" s="13" t="s">
        <v>35</v>
      </c>
      <c r="AX122" s="13" t="s">
        <v>22</v>
      </c>
      <c r="AY122" s="249" t="s">
        <v>158</v>
      </c>
    </row>
    <row r="123" spans="2:65" s="1" customFormat="1" ht="22.5" customHeight="1">
      <c r="B123" s="35"/>
      <c r="C123" s="194" t="s">
        <v>213</v>
      </c>
      <c r="D123" s="194" t="s">
        <v>160</v>
      </c>
      <c r="E123" s="195" t="s">
        <v>539</v>
      </c>
      <c r="F123" s="196" t="s">
        <v>540</v>
      </c>
      <c r="G123" s="197" t="s">
        <v>163</v>
      </c>
      <c r="H123" s="198">
        <v>100.38</v>
      </c>
      <c r="I123" s="199"/>
      <c r="J123" s="200">
        <f>ROUND(I123*H123,2)</f>
        <v>0</v>
      </c>
      <c r="K123" s="196" t="s">
        <v>164</v>
      </c>
      <c r="L123" s="55"/>
      <c r="M123" s="201" t="s">
        <v>20</v>
      </c>
      <c r="N123" s="202" t="s">
        <v>46</v>
      </c>
      <c r="O123" s="3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18" t="s">
        <v>165</v>
      </c>
      <c r="AT123" s="18" t="s">
        <v>160</v>
      </c>
      <c r="AU123" s="18" t="s">
        <v>84</v>
      </c>
      <c r="AY123" s="18" t="s">
        <v>158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18" t="s">
        <v>22</v>
      </c>
      <c r="BK123" s="205">
        <f>ROUND(I123*H123,2)</f>
        <v>0</v>
      </c>
      <c r="BL123" s="18" t="s">
        <v>165</v>
      </c>
      <c r="BM123" s="18" t="s">
        <v>213</v>
      </c>
    </row>
    <row r="124" spans="2:51" s="12" customFormat="1" ht="13.5">
      <c r="B124" s="206"/>
      <c r="C124" s="207"/>
      <c r="D124" s="233" t="s">
        <v>168</v>
      </c>
      <c r="E124" s="234" t="s">
        <v>20</v>
      </c>
      <c r="F124" s="235" t="s">
        <v>541</v>
      </c>
      <c r="G124" s="207"/>
      <c r="H124" s="236">
        <v>71.98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168</v>
      </c>
      <c r="AU124" s="216" t="s">
        <v>84</v>
      </c>
      <c r="AV124" s="12" t="s">
        <v>84</v>
      </c>
      <c r="AW124" s="12" t="s">
        <v>35</v>
      </c>
      <c r="AX124" s="12" t="s">
        <v>75</v>
      </c>
      <c r="AY124" s="216" t="s">
        <v>158</v>
      </c>
    </row>
    <row r="125" spans="2:51" s="12" customFormat="1" ht="13.5">
      <c r="B125" s="206"/>
      <c r="C125" s="207"/>
      <c r="D125" s="233" t="s">
        <v>168</v>
      </c>
      <c r="E125" s="234" t="s">
        <v>20</v>
      </c>
      <c r="F125" s="235" t="s">
        <v>542</v>
      </c>
      <c r="G125" s="207"/>
      <c r="H125" s="236">
        <v>28.4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168</v>
      </c>
      <c r="AU125" s="216" t="s">
        <v>84</v>
      </c>
      <c r="AV125" s="12" t="s">
        <v>84</v>
      </c>
      <c r="AW125" s="12" t="s">
        <v>35</v>
      </c>
      <c r="AX125" s="12" t="s">
        <v>75</v>
      </c>
      <c r="AY125" s="216" t="s">
        <v>158</v>
      </c>
    </row>
    <row r="126" spans="2:51" s="14" customFormat="1" ht="13.5">
      <c r="B126" s="250"/>
      <c r="C126" s="251"/>
      <c r="D126" s="233" t="s">
        <v>168</v>
      </c>
      <c r="E126" s="252" t="s">
        <v>20</v>
      </c>
      <c r="F126" s="253" t="s">
        <v>530</v>
      </c>
      <c r="G126" s="251"/>
      <c r="H126" s="254" t="s">
        <v>20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AT126" s="260" t="s">
        <v>168</v>
      </c>
      <c r="AU126" s="260" t="s">
        <v>84</v>
      </c>
      <c r="AV126" s="14" t="s">
        <v>22</v>
      </c>
      <c r="AW126" s="14" t="s">
        <v>35</v>
      </c>
      <c r="AX126" s="14" t="s">
        <v>75</v>
      </c>
      <c r="AY126" s="260" t="s">
        <v>158</v>
      </c>
    </row>
    <row r="127" spans="2:51" s="13" customFormat="1" ht="13.5">
      <c r="B127" s="239"/>
      <c r="C127" s="240"/>
      <c r="D127" s="208" t="s">
        <v>168</v>
      </c>
      <c r="E127" s="241" t="s">
        <v>20</v>
      </c>
      <c r="F127" s="242" t="s">
        <v>515</v>
      </c>
      <c r="G127" s="240"/>
      <c r="H127" s="243">
        <v>100.38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168</v>
      </c>
      <c r="AU127" s="249" t="s">
        <v>84</v>
      </c>
      <c r="AV127" s="13" t="s">
        <v>165</v>
      </c>
      <c r="AW127" s="13" t="s">
        <v>35</v>
      </c>
      <c r="AX127" s="13" t="s">
        <v>22</v>
      </c>
      <c r="AY127" s="249" t="s">
        <v>158</v>
      </c>
    </row>
    <row r="128" spans="2:65" s="1" customFormat="1" ht="22.5" customHeight="1">
      <c r="B128" s="35"/>
      <c r="C128" s="194" t="s">
        <v>8</v>
      </c>
      <c r="D128" s="194" t="s">
        <v>160</v>
      </c>
      <c r="E128" s="195" t="s">
        <v>543</v>
      </c>
      <c r="F128" s="196" t="s">
        <v>544</v>
      </c>
      <c r="G128" s="197" t="s">
        <v>163</v>
      </c>
      <c r="H128" s="198">
        <v>100.38</v>
      </c>
      <c r="I128" s="199"/>
      <c r="J128" s="200">
        <f>ROUND(I128*H128,2)</f>
        <v>0</v>
      </c>
      <c r="K128" s="196" t="s">
        <v>164</v>
      </c>
      <c r="L128" s="55"/>
      <c r="M128" s="201" t="s">
        <v>20</v>
      </c>
      <c r="N128" s="202" t="s">
        <v>46</v>
      </c>
      <c r="O128" s="36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18" t="s">
        <v>165</v>
      </c>
      <c r="AT128" s="18" t="s">
        <v>160</v>
      </c>
      <c r="AU128" s="18" t="s">
        <v>84</v>
      </c>
      <c r="AY128" s="18" t="s">
        <v>158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18" t="s">
        <v>22</v>
      </c>
      <c r="BK128" s="205">
        <f>ROUND(I128*H128,2)</f>
        <v>0</v>
      </c>
      <c r="BL128" s="18" t="s">
        <v>165</v>
      </c>
      <c r="BM128" s="18" t="s">
        <v>8</v>
      </c>
    </row>
    <row r="129" spans="2:65" s="1" customFormat="1" ht="22.5" customHeight="1">
      <c r="B129" s="35"/>
      <c r="C129" s="194" t="s">
        <v>220</v>
      </c>
      <c r="D129" s="194" t="s">
        <v>160</v>
      </c>
      <c r="E129" s="195" t="s">
        <v>545</v>
      </c>
      <c r="F129" s="196" t="s">
        <v>546</v>
      </c>
      <c r="G129" s="197" t="s">
        <v>163</v>
      </c>
      <c r="H129" s="198">
        <v>100.38</v>
      </c>
      <c r="I129" s="199"/>
      <c r="J129" s="200">
        <f>ROUND(I129*H129,2)</f>
        <v>0</v>
      </c>
      <c r="K129" s="196" t="s">
        <v>164</v>
      </c>
      <c r="L129" s="55"/>
      <c r="M129" s="201" t="s">
        <v>20</v>
      </c>
      <c r="N129" s="202" t="s">
        <v>46</v>
      </c>
      <c r="O129" s="3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18" t="s">
        <v>165</v>
      </c>
      <c r="AT129" s="18" t="s">
        <v>160</v>
      </c>
      <c r="AU129" s="18" t="s">
        <v>84</v>
      </c>
      <c r="AY129" s="18" t="s">
        <v>158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8" t="s">
        <v>22</v>
      </c>
      <c r="BK129" s="205">
        <f>ROUND(I129*H129,2)</f>
        <v>0</v>
      </c>
      <c r="BL129" s="18" t="s">
        <v>165</v>
      </c>
      <c r="BM129" s="18" t="s">
        <v>220</v>
      </c>
    </row>
    <row r="130" spans="2:65" s="1" customFormat="1" ht="22.5" customHeight="1">
      <c r="B130" s="35"/>
      <c r="C130" s="194" t="s">
        <v>224</v>
      </c>
      <c r="D130" s="194" t="s">
        <v>160</v>
      </c>
      <c r="E130" s="195" t="s">
        <v>547</v>
      </c>
      <c r="F130" s="196" t="s">
        <v>548</v>
      </c>
      <c r="G130" s="197" t="s">
        <v>163</v>
      </c>
      <c r="H130" s="198">
        <v>100.38</v>
      </c>
      <c r="I130" s="199"/>
      <c r="J130" s="200">
        <f>ROUND(I130*H130,2)</f>
        <v>0</v>
      </c>
      <c r="K130" s="196" t="s">
        <v>164</v>
      </c>
      <c r="L130" s="55"/>
      <c r="M130" s="201" t="s">
        <v>20</v>
      </c>
      <c r="N130" s="202" t="s">
        <v>46</v>
      </c>
      <c r="O130" s="36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18" t="s">
        <v>165</v>
      </c>
      <c r="AT130" s="18" t="s">
        <v>160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224</v>
      </c>
    </row>
    <row r="131" spans="2:65" s="1" customFormat="1" ht="22.5" customHeight="1">
      <c r="B131" s="35"/>
      <c r="C131" s="194" t="s">
        <v>202</v>
      </c>
      <c r="D131" s="194" t="s">
        <v>160</v>
      </c>
      <c r="E131" s="195" t="s">
        <v>193</v>
      </c>
      <c r="F131" s="196" t="s">
        <v>194</v>
      </c>
      <c r="G131" s="197" t="s">
        <v>163</v>
      </c>
      <c r="H131" s="198">
        <v>131.192</v>
      </c>
      <c r="I131" s="199"/>
      <c r="J131" s="200">
        <f>ROUND(I131*H131,2)</f>
        <v>0</v>
      </c>
      <c r="K131" s="196" t="s">
        <v>164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202</v>
      </c>
    </row>
    <row r="132" spans="2:51" s="12" customFormat="1" ht="13.5">
      <c r="B132" s="206"/>
      <c r="C132" s="207"/>
      <c r="D132" s="233" t="s">
        <v>168</v>
      </c>
      <c r="E132" s="234" t="s">
        <v>20</v>
      </c>
      <c r="F132" s="235" t="s">
        <v>549</v>
      </c>
      <c r="G132" s="207"/>
      <c r="H132" s="236">
        <v>39.76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168</v>
      </c>
      <c r="AU132" s="216" t="s">
        <v>84</v>
      </c>
      <c r="AV132" s="12" t="s">
        <v>84</v>
      </c>
      <c r="AW132" s="12" t="s">
        <v>35</v>
      </c>
      <c r="AX132" s="12" t="s">
        <v>75</v>
      </c>
      <c r="AY132" s="216" t="s">
        <v>158</v>
      </c>
    </row>
    <row r="133" spans="2:51" s="12" customFormat="1" ht="13.5">
      <c r="B133" s="206"/>
      <c r="C133" s="207"/>
      <c r="D133" s="233" t="s">
        <v>168</v>
      </c>
      <c r="E133" s="234" t="s">
        <v>20</v>
      </c>
      <c r="F133" s="235" t="s">
        <v>541</v>
      </c>
      <c r="G133" s="207"/>
      <c r="H133" s="236">
        <v>71.98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168</v>
      </c>
      <c r="AU133" s="216" t="s">
        <v>84</v>
      </c>
      <c r="AV133" s="12" t="s">
        <v>84</v>
      </c>
      <c r="AW133" s="12" t="s">
        <v>35</v>
      </c>
      <c r="AX133" s="12" t="s">
        <v>75</v>
      </c>
      <c r="AY133" s="216" t="s">
        <v>158</v>
      </c>
    </row>
    <row r="134" spans="2:51" s="12" customFormat="1" ht="13.5">
      <c r="B134" s="206"/>
      <c r="C134" s="207"/>
      <c r="D134" s="233" t="s">
        <v>168</v>
      </c>
      <c r="E134" s="234" t="s">
        <v>20</v>
      </c>
      <c r="F134" s="235" t="s">
        <v>550</v>
      </c>
      <c r="G134" s="207"/>
      <c r="H134" s="236">
        <v>19.452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168</v>
      </c>
      <c r="AU134" s="216" t="s">
        <v>84</v>
      </c>
      <c r="AV134" s="12" t="s">
        <v>84</v>
      </c>
      <c r="AW134" s="12" t="s">
        <v>35</v>
      </c>
      <c r="AX134" s="12" t="s">
        <v>75</v>
      </c>
      <c r="AY134" s="216" t="s">
        <v>158</v>
      </c>
    </row>
    <row r="135" spans="2:51" s="14" customFormat="1" ht="13.5">
      <c r="B135" s="250"/>
      <c r="C135" s="251"/>
      <c r="D135" s="233" t="s">
        <v>168</v>
      </c>
      <c r="E135" s="252" t="s">
        <v>20</v>
      </c>
      <c r="F135" s="253" t="s">
        <v>530</v>
      </c>
      <c r="G135" s="251"/>
      <c r="H135" s="254" t="s">
        <v>20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AT135" s="260" t="s">
        <v>168</v>
      </c>
      <c r="AU135" s="260" t="s">
        <v>84</v>
      </c>
      <c r="AV135" s="14" t="s">
        <v>22</v>
      </c>
      <c r="AW135" s="14" t="s">
        <v>35</v>
      </c>
      <c r="AX135" s="14" t="s">
        <v>75</v>
      </c>
      <c r="AY135" s="260" t="s">
        <v>158</v>
      </c>
    </row>
    <row r="136" spans="2:51" s="13" customFormat="1" ht="13.5">
      <c r="B136" s="239"/>
      <c r="C136" s="240"/>
      <c r="D136" s="208" t="s">
        <v>168</v>
      </c>
      <c r="E136" s="241" t="s">
        <v>20</v>
      </c>
      <c r="F136" s="242" t="s">
        <v>515</v>
      </c>
      <c r="G136" s="240"/>
      <c r="H136" s="243">
        <v>131.192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168</v>
      </c>
      <c r="AU136" s="249" t="s">
        <v>84</v>
      </c>
      <c r="AV136" s="13" t="s">
        <v>165</v>
      </c>
      <c r="AW136" s="13" t="s">
        <v>35</v>
      </c>
      <c r="AX136" s="13" t="s">
        <v>22</v>
      </c>
      <c r="AY136" s="249" t="s">
        <v>158</v>
      </c>
    </row>
    <row r="137" spans="2:65" s="1" customFormat="1" ht="22.5" customHeight="1">
      <c r="B137" s="35"/>
      <c r="C137" s="194" t="s">
        <v>231</v>
      </c>
      <c r="D137" s="194" t="s">
        <v>160</v>
      </c>
      <c r="E137" s="195" t="s">
        <v>287</v>
      </c>
      <c r="F137" s="196" t="s">
        <v>288</v>
      </c>
      <c r="G137" s="197" t="s">
        <v>163</v>
      </c>
      <c r="H137" s="198">
        <v>17.04</v>
      </c>
      <c r="I137" s="199"/>
      <c r="J137" s="200">
        <f>ROUND(I137*H137,2)</f>
        <v>0</v>
      </c>
      <c r="K137" s="196" t="s">
        <v>164</v>
      </c>
      <c r="L137" s="55"/>
      <c r="M137" s="201" t="s">
        <v>20</v>
      </c>
      <c r="N137" s="202" t="s">
        <v>46</v>
      </c>
      <c r="O137" s="36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18" t="s">
        <v>165</v>
      </c>
      <c r="AT137" s="18" t="s">
        <v>160</v>
      </c>
      <c r="AU137" s="18" t="s">
        <v>84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22</v>
      </c>
      <c r="BK137" s="205">
        <f>ROUND(I137*H137,2)</f>
        <v>0</v>
      </c>
      <c r="BL137" s="18" t="s">
        <v>165</v>
      </c>
      <c r="BM137" s="18" t="s">
        <v>231</v>
      </c>
    </row>
    <row r="138" spans="2:51" s="12" customFormat="1" ht="13.5">
      <c r="B138" s="206"/>
      <c r="C138" s="207"/>
      <c r="D138" s="233" t="s">
        <v>168</v>
      </c>
      <c r="E138" s="234" t="s">
        <v>20</v>
      </c>
      <c r="F138" s="235" t="s">
        <v>551</v>
      </c>
      <c r="G138" s="207"/>
      <c r="H138" s="236">
        <v>17.04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168</v>
      </c>
      <c r="AU138" s="216" t="s">
        <v>84</v>
      </c>
      <c r="AV138" s="12" t="s">
        <v>84</v>
      </c>
      <c r="AW138" s="12" t="s">
        <v>35</v>
      </c>
      <c r="AX138" s="12" t="s">
        <v>75</v>
      </c>
      <c r="AY138" s="216" t="s">
        <v>158</v>
      </c>
    </row>
    <row r="139" spans="2:51" s="13" customFormat="1" ht="13.5">
      <c r="B139" s="239"/>
      <c r="C139" s="240"/>
      <c r="D139" s="208" t="s">
        <v>168</v>
      </c>
      <c r="E139" s="241" t="s">
        <v>20</v>
      </c>
      <c r="F139" s="242" t="s">
        <v>515</v>
      </c>
      <c r="G139" s="240"/>
      <c r="H139" s="243">
        <v>17.04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168</v>
      </c>
      <c r="AU139" s="249" t="s">
        <v>84</v>
      </c>
      <c r="AV139" s="13" t="s">
        <v>165</v>
      </c>
      <c r="AW139" s="13" t="s">
        <v>35</v>
      </c>
      <c r="AX139" s="13" t="s">
        <v>22</v>
      </c>
      <c r="AY139" s="249" t="s">
        <v>158</v>
      </c>
    </row>
    <row r="140" spans="2:65" s="1" customFormat="1" ht="22.5" customHeight="1">
      <c r="B140" s="35"/>
      <c r="C140" s="217" t="s">
        <v>237</v>
      </c>
      <c r="D140" s="217" t="s">
        <v>209</v>
      </c>
      <c r="E140" s="218" t="s">
        <v>552</v>
      </c>
      <c r="F140" s="219" t="s">
        <v>553</v>
      </c>
      <c r="G140" s="220" t="s">
        <v>554</v>
      </c>
      <c r="H140" s="221">
        <v>34.49</v>
      </c>
      <c r="I140" s="222"/>
      <c r="J140" s="223">
        <f>ROUND(I140*H140,2)</f>
        <v>0</v>
      </c>
      <c r="K140" s="219" t="s">
        <v>164</v>
      </c>
      <c r="L140" s="224"/>
      <c r="M140" s="225" t="s">
        <v>20</v>
      </c>
      <c r="N140" s="226" t="s">
        <v>46</v>
      </c>
      <c r="O140" s="36"/>
      <c r="P140" s="203">
        <f>O140*H140</f>
        <v>0</v>
      </c>
      <c r="Q140" s="203">
        <v>1</v>
      </c>
      <c r="R140" s="203">
        <f>Q140*H140</f>
        <v>34.49</v>
      </c>
      <c r="S140" s="203">
        <v>0</v>
      </c>
      <c r="T140" s="204">
        <f>S140*H140</f>
        <v>0</v>
      </c>
      <c r="AR140" s="18" t="s">
        <v>176</v>
      </c>
      <c r="AT140" s="18" t="s">
        <v>209</v>
      </c>
      <c r="AU140" s="18" t="s">
        <v>84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22</v>
      </c>
      <c r="BK140" s="205">
        <f>ROUND(I140*H140,2)</f>
        <v>0</v>
      </c>
      <c r="BL140" s="18" t="s">
        <v>165</v>
      </c>
      <c r="BM140" s="18" t="s">
        <v>237</v>
      </c>
    </row>
    <row r="141" spans="2:51" s="12" customFormat="1" ht="13.5">
      <c r="B141" s="206"/>
      <c r="C141" s="207"/>
      <c r="D141" s="208" t="s">
        <v>168</v>
      </c>
      <c r="E141" s="232" t="s">
        <v>20</v>
      </c>
      <c r="F141" s="209" t="s">
        <v>555</v>
      </c>
      <c r="G141" s="207"/>
      <c r="H141" s="210">
        <v>34.4896416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168</v>
      </c>
      <c r="AU141" s="216" t="s">
        <v>84</v>
      </c>
      <c r="AV141" s="12" t="s">
        <v>84</v>
      </c>
      <c r="AW141" s="12" t="s">
        <v>35</v>
      </c>
      <c r="AX141" s="12" t="s">
        <v>75</v>
      </c>
      <c r="AY141" s="216" t="s">
        <v>158</v>
      </c>
    </row>
    <row r="142" spans="2:65" s="1" customFormat="1" ht="22.5" customHeight="1">
      <c r="B142" s="35"/>
      <c r="C142" s="194" t="s">
        <v>7</v>
      </c>
      <c r="D142" s="194" t="s">
        <v>160</v>
      </c>
      <c r="E142" s="195" t="s">
        <v>556</v>
      </c>
      <c r="F142" s="196" t="s">
        <v>557</v>
      </c>
      <c r="G142" s="197" t="s">
        <v>172</v>
      </c>
      <c r="H142" s="198">
        <v>426</v>
      </c>
      <c r="I142" s="199"/>
      <c r="J142" s="200">
        <f>ROUND(I142*H142,2)</f>
        <v>0</v>
      </c>
      <c r="K142" s="196" t="s">
        <v>164</v>
      </c>
      <c r="L142" s="55"/>
      <c r="M142" s="201" t="s">
        <v>20</v>
      </c>
      <c r="N142" s="202" t="s">
        <v>46</v>
      </c>
      <c r="O142" s="3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AR142" s="18" t="s">
        <v>165</v>
      </c>
      <c r="AT142" s="18" t="s">
        <v>160</v>
      </c>
      <c r="AU142" s="18" t="s">
        <v>84</v>
      </c>
      <c r="AY142" s="18" t="s">
        <v>158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8" t="s">
        <v>22</v>
      </c>
      <c r="BK142" s="205">
        <f>ROUND(I142*H142,2)</f>
        <v>0</v>
      </c>
      <c r="BL142" s="18" t="s">
        <v>165</v>
      </c>
      <c r="BM142" s="18" t="s">
        <v>244</v>
      </c>
    </row>
    <row r="143" spans="2:51" s="12" customFormat="1" ht="13.5">
      <c r="B143" s="206"/>
      <c r="C143" s="207"/>
      <c r="D143" s="233" t="s">
        <v>168</v>
      </c>
      <c r="E143" s="234" t="s">
        <v>20</v>
      </c>
      <c r="F143" s="235" t="s">
        <v>558</v>
      </c>
      <c r="G143" s="207"/>
      <c r="H143" s="236">
        <v>426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168</v>
      </c>
      <c r="AU143" s="216" t="s">
        <v>84</v>
      </c>
      <c r="AV143" s="12" t="s">
        <v>84</v>
      </c>
      <c r="AW143" s="12" t="s">
        <v>35</v>
      </c>
      <c r="AX143" s="12" t="s">
        <v>75</v>
      </c>
      <c r="AY143" s="216" t="s">
        <v>158</v>
      </c>
    </row>
    <row r="144" spans="2:51" s="13" customFormat="1" ht="13.5">
      <c r="B144" s="239"/>
      <c r="C144" s="240"/>
      <c r="D144" s="233" t="s">
        <v>168</v>
      </c>
      <c r="E144" s="261" t="s">
        <v>20</v>
      </c>
      <c r="F144" s="262" t="s">
        <v>515</v>
      </c>
      <c r="G144" s="240"/>
      <c r="H144" s="263">
        <v>426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168</v>
      </c>
      <c r="AU144" s="249" t="s">
        <v>84</v>
      </c>
      <c r="AV144" s="13" t="s">
        <v>165</v>
      </c>
      <c r="AW144" s="13" t="s">
        <v>35</v>
      </c>
      <c r="AX144" s="13" t="s">
        <v>22</v>
      </c>
      <c r="AY144" s="249" t="s">
        <v>158</v>
      </c>
    </row>
    <row r="145" spans="2:63" s="11" customFormat="1" ht="29.85" customHeight="1">
      <c r="B145" s="177"/>
      <c r="C145" s="178"/>
      <c r="D145" s="191" t="s">
        <v>74</v>
      </c>
      <c r="E145" s="192" t="s">
        <v>165</v>
      </c>
      <c r="F145" s="192" t="s">
        <v>198</v>
      </c>
      <c r="G145" s="178"/>
      <c r="H145" s="178"/>
      <c r="I145" s="181"/>
      <c r="J145" s="193">
        <f>BK145</f>
        <v>0</v>
      </c>
      <c r="K145" s="178"/>
      <c r="L145" s="183"/>
      <c r="M145" s="184"/>
      <c r="N145" s="185"/>
      <c r="O145" s="185"/>
      <c r="P145" s="186">
        <f>SUM(P146:P151)</f>
        <v>0</v>
      </c>
      <c r="Q145" s="185"/>
      <c r="R145" s="186">
        <f>SUM(R146:R151)</f>
        <v>26.6152496</v>
      </c>
      <c r="S145" s="185"/>
      <c r="T145" s="187">
        <f>SUM(T146:T151)</f>
        <v>0</v>
      </c>
      <c r="AR145" s="188" t="s">
        <v>22</v>
      </c>
      <c r="AT145" s="189" t="s">
        <v>74</v>
      </c>
      <c r="AU145" s="189" t="s">
        <v>22</v>
      </c>
      <c r="AY145" s="188" t="s">
        <v>158</v>
      </c>
      <c r="BK145" s="190">
        <f>SUM(BK146:BK151)</f>
        <v>0</v>
      </c>
    </row>
    <row r="146" spans="2:65" s="1" customFormat="1" ht="22.5" customHeight="1">
      <c r="B146" s="35"/>
      <c r="C146" s="194" t="s">
        <v>244</v>
      </c>
      <c r="D146" s="194" t="s">
        <v>160</v>
      </c>
      <c r="E146" s="195" t="s">
        <v>559</v>
      </c>
      <c r="F146" s="196" t="s">
        <v>560</v>
      </c>
      <c r="G146" s="197" t="s">
        <v>163</v>
      </c>
      <c r="H146" s="198">
        <v>11.36</v>
      </c>
      <c r="I146" s="199"/>
      <c r="J146" s="200">
        <f>ROUND(I146*H146,2)</f>
        <v>0</v>
      </c>
      <c r="K146" s="196" t="s">
        <v>164</v>
      </c>
      <c r="L146" s="55"/>
      <c r="M146" s="201" t="s">
        <v>20</v>
      </c>
      <c r="N146" s="202" t="s">
        <v>46</v>
      </c>
      <c r="O146" s="36"/>
      <c r="P146" s="203">
        <f>O146*H146</f>
        <v>0</v>
      </c>
      <c r="Q146" s="203">
        <v>1.89077</v>
      </c>
      <c r="R146" s="203">
        <f>Q146*H146</f>
        <v>21.4791472</v>
      </c>
      <c r="S146" s="203">
        <v>0</v>
      </c>
      <c r="T146" s="204">
        <f>S146*H146</f>
        <v>0</v>
      </c>
      <c r="AR146" s="18" t="s">
        <v>165</v>
      </c>
      <c r="AT146" s="18" t="s">
        <v>160</v>
      </c>
      <c r="AU146" s="18" t="s">
        <v>84</v>
      </c>
      <c r="AY146" s="18" t="s">
        <v>158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22</v>
      </c>
      <c r="BK146" s="205">
        <f>ROUND(I146*H146,2)</f>
        <v>0</v>
      </c>
      <c r="BL146" s="18" t="s">
        <v>165</v>
      </c>
      <c r="BM146" s="18" t="s">
        <v>248</v>
      </c>
    </row>
    <row r="147" spans="2:51" s="12" customFormat="1" ht="13.5">
      <c r="B147" s="206"/>
      <c r="C147" s="207"/>
      <c r="D147" s="233" t="s">
        <v>168</v>
      </c>
      <c r="E147" s="234" t="s">
        <v>20</v>
      </c>
      <c r="F147" s="235" t="s">
        <v>561</v>
      </c>
      <c r="G147" s="207"/>
      <c r="H147" s="236">
        <v>11.36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168</v>
      </c>
      <c r="AU147" s="216" t="s">
        <v>84</v>
      </c>
      <c r="AV147" s="12" t="s">
        <v>84</v>
      </c>
      <c r="AW147" s="12" t="s">
        <v>35</v>
      </c>
      <c r="AX147" s="12" t="s">
        <v>75</v>
      </c>
      <c r="AY147" s="216" t="s">
        <v>158</v>
      </c>
    </row>
    <row r="148" spans="2:51" s="13" customFormat="1" ht="13.5">
      <c r="B148" s="239"/>
      <c r="C148" s="240"/>
      <c r="D148" s="208" t="s">
        <v>168</v>
      </c>
      <c r="E148" s="241" t="s">
        <v>20</v>
      </c>
      <c r="F148" s="242" t="s">
        <v>515</v>
      </c>
      <c r="G148" s="240"/>
      <c r="H148" s="243">
        <v>11.36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168</v>
      </c>
      <c r="AU148" s="249" t="s">
        <v>84</v>
      </c>
      <c r="AV148" s="13" t="s">
        <v>165</v>
      </c>
      <c r="AW148" s="13" t="s">
        <v>35</v>
      </c>
      <c r="AX148" s="13" t="s">
        <v>22</v>
      </c>
      <c r="AY148" s="249" t="s">
        <v>158</v>
      </c>
    </row>
    <row r="149" spans="2:65" s="1" customFormat="1" ht="31.5" customHeight="1">
      <c r="B149" s="35"/>
      <c r="C149" s="194" t="s">
        <v>248</v>
      </c>
      <c r="D149" s="194" t="s">
        <v>160</v>
      </c>
      <c r="E149" s="195" t="s">
        <v>562</v>
      </c>
      <c r="F149" s="196" t="s">
        <v>563</v>
      </c>
      <c r="G149" s="197" t="s">
        <v>172</v>
      </c>
      <c r="H149" s="198">
        <v>31.72</v>
      </c>
      <c r="I149" s="199"/>
      <c r="J149" s="200">
        <f>ROUND(I149*H149,2)</f>
        <v>0</v>
      </c>
      <c r="K149" s="196" t="s">
        <v>164</v>
      </c>
      <c r="L149" s="55"/>
      <c r="M149" s="201" t="s">
        <v>20</v>
      </c>
      <c r="N149" s="202" t="s">
        <v>46</v>
      </c>
      <c r="O149" s="36"/>
      <c r="P149" s="203">
        <f>O149*H149</f>
        <v>0</v>
      </c>
      <c r="Q149" s="203">
        <v>0.16192</v>
      </c>
      <c r="R149" s="203">
        <f>Q149*H149</f>
        <v>5.1361024</v>
      </c>
      <c r="S149" s="203">
        <v>0</v>
      </c>
      <c r="T149" s="204">
        <f>S149*H149</f>
        <v>0</v>
      </c>
      <c r="AR149" s="18" t="s">
        <v>165</v>
      </c>
      <c r="AT149" s="18" t="s">
        <v>160</v>
      </c>
      <c r="AU149" s="18" t="s">
        <v>84</v>
      </c>
      <c r="AY149" s="18" t="s">
        <v>158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8" t="s">
        <v>22</v>
      </c>
      <c r="BK149" s="205">
        <f>ROUND(I149*H149,2)</f>
        <v>0</v>
      </c>
      <c r="BL149" s="18" t="s">
        <v>165</v>
      </c>
      <c r="BM149" s="18" t="s">
        <v>253</v>
      </c>
    </row>
    <row r="150" spans="2:51" s="12" customFormat="1" ht="13.5">
      <c r="B150" s="206"/>
      <c r="C150" s="207"/>
      <c r="D150" s="233" t="s">
        <v>168</v>
      </c>
      <c r="E150" s="234" t="s">
        <v>20</v>
      </c>
      <c r="F150" s="235" t="s">
        <v>564</v>
      </c>
      <c r="G150" s="207"/>
      <c r="H150" s="236">
        <v>31.72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168</v>
      </c>
      <c r="AU150" s="216" t="s">
        <v>84</v>
      </c>
      <c r="AV150" s="12" t="s">
        <v>84</v>
      </c>
      <c r="AW150" s="12" t="s">
        <v>35</v>
      </c>
      <c r="AX150" s="12" t="s">
        <v>75</v>
      </c>
      <c r="AY150" s="216" t="s">
        <v>158</v>
      </c>
    </row>
    <row r="151" spans="2:51" s="13" customFormat="1" ht="13.5">
      <c r="B151" s="239"/>
      <c r="C151" s="240"/>
      <c r="D151" s="233" t="s">
        <v>168</v>
      </c>
      <c r="E151" s="261" t="s">
        <v>20</v>
      </c>
      <c r="F151" s="262" t="s">
        <v>515</v>
      </c>
      <c r="G151" s="240"/>
      <c r="H151" s="263">
        <v>31.72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168</v>
      </c>
      <c r="AU151" s="249" t="s">
        <v>84</v>
      </c>
      <c r="AV151" s="13" t="s">
        <v>165</v>
      </c>
      <c r="AW151" s="13" t="s">
        <v>35</v>
      </c>
      <c r="AX151" s="13" t="s">
        <v>22</v>
      </c>
      <c r="AY151" s="249" t="s">
        <v>158</v>
      </c>
    </row>
    <row r="152" spans="2:63" s="11" customFormat="1" ht="29.85" customHeight="1">
      <c r="B152" s="177"/>
      <c r="C152" s="178"/>
      <c r="D152" s="191" t="s">
        <v>74</v>
      </c>
      <c r="E152" s="192" t="s">
        <v>177</v>
      </c>
      <c r="F152" s="192" t="s">
        <v>565</v>
      </c>
      <c r="G152" s="178"/>
      <c r="H152" s="178"/>
      <c r="I152" s="181"/>
      <c r="J152" s="193">
        <f>BK152</f>
        <v>0</v>
      </c>
      <c r="K152" s="178"/>
      <c r="L152" s="183"/>
      <c r="M152" s="184"/>
      <c r="N152" s="185"/>
      <c r="O152" s="185"/>
      <c r="P152" s="186">
        <f>SUM(P153:P156)</f>
        <v>0</v>
      </c>
      <c r="Q152" s="185"/>
      <c r="R152" s="186">
        <f>SUM(R153:R156)</f>
        <v>12.92</v>
      </c>
      <c r="S152" s="185"/>
      <c r="T152" s="187">
        <f>SUM(T153:T156)</f>
        <v>0</v>
      </c>
      <c r="AR152" s="188" t="s">
        <v>22</v>
      </c>
      <c r="AT152" s="189" t="s">
        <v>74</v>
      </c>
      <c r="AU152" s="189" t="s">
        <v>22</v>
      </c>
      <c r="AY152" s="188" t="s">
        <v>158</v>
      </c>
      <c r="BK152" s="190">
        <f>SUM(BK153:BK156)</f>
        <v>0</v>
      </c>
    </row>
    <row r="153" spans="2:65" s="1" customFormat="1" ht="22.5" customHeight="1">
      <c r="B153" s="35"/>
      <c r="C153" s="194" t="s">
        <v>253</v>
      </c>
      <c r="D153" s="194" t="s">
        <v>160</v>
      </c>
      <c r="E153" s="195" t="s">
        <v>566</v>
      </c>
      <c r="F153" s="196" t="s">
        <v>567</v>
      </c>
      <c r="G153" s="197" t="s">
        <v>172</v>
      </c>
      <c r="H153" s="198">
        <v>20</v>
      </c>
      <c r="I153" s="199"/>
      <c r="J153" s="200">
        <f>ROUND(I153*H153,2)</f>
        <v>0</v>
      </c>
      <c r="K153" s="196" t="s">
        <v>164</v>
      </c>
      <c r="L153" s="55"/>
      <c r="M153" s="201" t="s">
        <v>20</v>
      </c>
      <c r="N153" s="202" t="s">
        <v>46</v>
      </c>
      <c r="O153" s="36"/>
      <c r="P153" s="203">
        <f>O153*H153</f>
        <v>0</v>
      </c>
      <c r="Q153" s="203">
        <v>0.0835</v>
      </c>
      <c r="R153" s="203">
        <f>Q153*H153</f>
        <v>1.6700000000000002</v>
      </c>
      <c r="S153" s="203">
        <v>0</v>
      </c>
      <c r="T153" s="204">
        <f>S153*H153</f>
        <v>0</v>
      </c>
      <c r="AR153" s="18" t="s">
        <v>165</v>
      </c>
      <c r="AT153" s="18" t="s">
        <v>160</v>
      </c>
      <c r="AU153" s="18" t="s">
        <v>84</v>
      </c>
      <c r="AY153" s="18" t="s">
        <v>158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22</v>
      </c>
      <c r="BK153" s="205">
        <f>ROUND(I153*H153,2)</f>
        <v>0</v>
      </c>
      <c r="BL153" s="18" t="s">
        <v>165</v>
      </c>
      <c r="BM153" s="18" t="s">
        <v>259</v>
      </c>
    </row>
    <row r="154" spans="2:51" s="12" customFormat="1" ht="13.5">
      <c r="B154" s="206"/>
      <c r="C154" s="207"/>
      <c r="D154" s="233" t="s">
        <v>168</v>
      </c>
      <c r="E154" s="234" t="s">
        <v>20</v>
      </c>
      <c r="F154" s="235" t="s">
        <v>568</v>
      </c>
      <c r="G154" s="207"/>
      <c r="H154" s="236">
        <v>20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168</v>
      </c>
      <c r="AU154" s="216" t="s">
        <v>84</v>
      </c>
      <c r="AV154" s="12" t="s">
        <v>84</v>
      </c>
      <c r="AW154" s="12" t="s">
        <v>35</v>
      </c>
      <c r="AX154" s="12" t="s">
        <v>75</v>
      </c>
      <c r="AY154" s="216" t="s">
        <v>158</v>
      </c>
    </row>
    <row r="155" spans="2:51" s="13" customFormat="1" ht="13.5">
      <c r="B155" s="239"/>
      <c r="C155" s="240"/>
      <c r="D155" s="208" t="s">
        <v>168</v>
      </c>
      <c r="E155" s="241" t="s">
        <v>20</v>
      </c>
      <c r="F155" s="242" t="s">
        <v>515</v>
      </c>
      <c r="G155" s="240"/>
      <c r="H155" s="243">
        <v>20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AT155" s="249" t="s">
        <v>168</v>
      </c>
      <c r="AU155" s="249" t="s">
        <v>84</v>
      </c>
      <c r="AV155" s="13" t="s">
        <v>165</v>
      </c>
      <c r="AW155" s="13" t="s">
        <v>35</v>
      </c>
      <c r="AX155" s="13" t="s">
        <v>22</v>
      </c>
      <c r="AY155" s="249" t="s">
        <v>158</v>
      </c>
    </row>
    <row r="156" spans="2:65" s="1" customFormat="1" ht="22.5" customHeight="1">
      <c r="B156" s="35"/>
      <c r="C156" s="217" t="s">
        <v>259</v>
      </c>
      <c r="D156" s="217" t="s">
        <v>209</v>
      </c>
      <c r="E156" s="218" t="s">
        <v>569</v>
      </c>
      <c r="F156" s="219" t="s">
        <v>570</v>
      </c>
      <c r="G156" s="220" t="s">
        <v>571</v>
      </c>
      <c r="H156" s="221">
        <v>15</v>
      </c>
      <c r="I156" s="222"/>
      <c r="J156" s="223">
        <f>ROUND(I156*H156,2)</f>
        <v>0</v>
      </c>
      <c r="K156" s="219" t="s">
        <v>164</v>
      </c>
      <c r="L156" s="224"/>
      <c r="M156" s="225" t="s">
        <v>20</v>
      </c>
      <c r="N156" s="226" t="s">
        <v>46</v>
      </c>
      <c r="O156" s="36"/>
      <c r="P156" s="203">
        <f>O156*H156</f>
        <v>0</v>
      </c>
      <c r="Q156" s="203">
        <v>0.75</v>
      </c>
      <c r="R156" s="203">
        <f>Q156*H156</f>
        <v>11.25</v>
      </c>
      <c r="S156" s="203">
        <v>0</v>
      </c>
      <c r="T156" s="204">
        <f>S156*H156</f>
        <v>0</v>
      </c>
      <c r="AR156" s="18" t="s">
        <v>176</v>
      </c>
      <c r="AT156" s="18" t="s">
        <v>209</v>
      </c>
      <c r="AU156" s="18" t="s">
        <v>84</v>
      </c>
      <c r="AY156" s="18" t="s">
        <v>158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8" t="s">
        <v>22</v>
      </c>
      <c r="BK156" s="205">
        <f>ROUND(I156*H156,2)</f>
        <v>0</v>
      </c>
      <c r="BL156" s="18" t="s">
        <v>165</v>
      </c>
      <c r="BM156" s="18" t="s">
        <v>340</v>
      </c>
    </row>
    <row r="157" spans="2:63" s="11" customFormat="1" ht="29.85" customHeight="1">
      <c r="B157" s="177"/>
      <c r="C157" s="178"/>
      <c r="D157" s="191" t="s">
        <v>74</v>
      </c>
      <c r="E157" s="192" t="s">
        <v>176</v>
      </c>
      <c r="F157" s="192" t="s">
        <v>203</v>
      </c>
      <c r="G157" s="178"/>
      <c r="H157" s="178"/>
      <c r="I157" s="181"/>
      <c r="J157" s="193">
        <f>BK157</f>
        <v>0</v>
      </c>
      <c r="K157" s="178"/>
      <c r="L157" s="183"/>
      <c r="M157" s="184"/>
      <c r="N157" s="185"/>
      <c r="O157" s="185"/>
      <c r="P157" s="186">
        <f>SUM(P158:P159)</f>
        <v>0</v>
      </c>
      <c r="Q157" s="185"/>
      <c r="R157" s="186">
        <f>SUM(R158:R159)</f>
        <v>1.536976</v>
      </c>
      <c r="S157" s="185"/>
      <c r="T157" s="187">
        <f>SUM(T158:T159)</f>
        <v>0</v>
      </c>
      <c r="AR157" s="188" t="s">
        <v>22</v>
      </c>
      <c r="AT157" s="189" t="s">
        <v>74</v>
      </c>
      <c r="AU157" s="189" t="s">
        <v>22</v>
      </c>
      <c r="AY157" s="188" t="s">
        <v>158</v>
      </c>
      <c r="BK157" s="190">
        <f>SUM(BK158:BK159)</f>
        <v>0</v>
      </c>
    </row>
    <row r="158" spans="2:65" s="1" customFormat="1" ht="22.5" customHeight="1">
      <c r="B158" s="35"/>
      <c r="C158" s="194" t="s">
        <v>340</v>
      </c>
      <c r="D158" s="194" t="s">
        <v>160</v>
      </c>
      <c r="E158" s="195" t="s">
        <v>572</v>
      </c>
      <c r="F158" s="196" t="s">
        <v>573</v>
      </c>
      <c r="G158" s="197" t="s">
        <v>206</v>
      </c>
      <c r="H158" s="198">
        <v>4</v>
      </c>
      <c r="I158" s="199"/>
      <c r="J158" s="200">
        <f>ROUND(I158*H158,2)</f>
        <v>0</v>
      </c>
      <c r="K158" s="196" t="s">
        <v>164</v>
      </c>
      <c r="L158" s="55"/>
      <c r="M158" s="201" t="s">
        <v>20</v>
      </c>
      <c r="N158" s="202" t="s">
        <v>46</v>
      </c>
      <c r="O158" s="36"/>
      <c r="P158" s="203">
        <f>O158*H158</f>
        <v>0</v>
      </c>
      <c r="Q158" s="203">
        <v>0.014244</v>
      </c>
      <c r="R158" s="203">
        <f>Q158*H158</f>
        <v>0.056976</v>
      </c>
      <c r="S158" s="203">
        <v>0</v>
      </c>
      <c r="T158" s="204">
        <f>S158*H158</f>
        <v>0</v>
      </c>
      <c r="AR158" s="18" t="s">
        <v>165</v>
      </c>
      <c r="AT158" s="18" t="s">
        <v>160</v>
      </c>
      <c r="AU158" s="18" t="s">
        <v>84</v>
      </c>
      <c r="AY158" s="18" t="s">
        <v>158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8" t="s">
        <v>22</v>
      </c>
      <c r="BK158" s="205">
        <f>ROUND(I158*H158,2)</f>
        <v>0</v>
      </c>
      <c r="BL158" s="18" t="s">
        <v>165</v>
      </c>
      <c r="BM158" s="18" t="s">
        <v>344</v>
      </c>
    </row>
    <row r="159" spans="2:65" s="1" customFormat="1" ht="22.5" customHeight="1">
      <c r="B159" s="35"/>
      <c r="C159" s="217" t="s">
        <v>344</v>
      </c>
      <c r="D159" s="217" t="s">
        <v>209</v>
      </c>
      <c r="E159" s="218" t="s">
        <v>574</v>
      </c>
      <c r="F159" s="219" t="s">
        <v>575</v>
      </c>
      <c r="G159" s="220" t="s">
        <v>571</v>
      </c>
      <c r="H159" s="221">
        <v>4</v>
      </c>
      <c r="I159" s="222"/>
      <c r="J159" s="223">
        <f>ROUND(I159*H159,2)</f>
        <v>0</v>
      </c>
      <c r="K159" s="219" t="s">
        <v>164</v>
      </c>
      <c r="L159" s="224"/>
      <c r="M159" s="225" t="s">
        <v>20</v>
      </c>
      <c r="N159" s="226" t="s">
        <v>46</v>
      </c>
      <c r="O159" s="36"/>
      <c r="P159" s="203">
        <f>O159*H159</f>
        <v>0</v>
      </c>
      <c r="Q159" s="203">
        <v>0.37</v>
      </c>
      <c r="R159" s="203">
        <f>Q159*H159</f>
        <v>1.48</v>
      </c>
      <c r="S159" s="203">
        <v>0</v>
      </c>
      <c r="T159" s="204">
        <f>S159*H159</f>
        <v>0</v>
      </c>
      <c r="AR159" s="18" t="s">
        <v>176</v>
      </c>
      <c r="AT159" s="18" t="s">
        <v>209</v>
      </c>
      <c r="AU159" s="18" t="s">
        <v>84</v>
      </c>
      <c r="AY159" s="18" t="s">
        <v>158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18" t="s">
        <v>22</v>
      </c>
      <c r="BK159" s="205">
        <f>ROUND(I159*H159,2)</f>
        <v>0</v>
      </c>
      <c r="BL159" s="18" t="s">
        <v>165</v>
      </c>
      <c r="BM159" s="18" t="s">
        <v>349</v>
      </c>
    </row>
    <row r="160" spans="2:63" s="11" customFormat="1" ht="29.85" customHeight="1">
      <c r="B160" s="177"/>
      <c r="C160" s="178"/>
      <c r="D160" s="191" t="s">
        <v>74</v>
      </c>
      <c r="E160" s="192" t="s">
        <v>184</v>
      </c>
      <c r="F160" s="192" t="s">
        <v>576</v>
      </c>
      <c r="G160" s="178"/>
      <c r="H160" s="178"/>
      <c r="I160" s="181"/>
      <c r="J160" s="193">
        <f>BK160</f>
        <v>0</v>
      </c>
      <c r="K160" s="178"/>
      <c r="L160" s="183"/>
      <c r="M160" s="184"/>
      <c r="N160" s="185"/>
      <c r="O160" s="185"/>
      <c r="P160" s="186">
        <f>SUM(P161:P165)</f>
        <v>0</v>
      </c>
      <c r="Q160" s="185"/>
      <c r="R160" s="186">
        <f>SUM(R161:R165)</f>
        <v>0</v>
      </c>
      <c r="S160" s="185"/>
      <c r="T160" s="187">
        <f>SUM(T161:T165)</f>
        <v>0</v>
      </c>
      <c r="AR160" s="188" t="s">
        <v>22</v>
      </c>
      <c r="AT160" s="189" t="s">
        <v>74</v>
      </c>
      <c r="AU160" s="189" t="s">
        <v>22</v>
      </c>
      <c r="AY160" s="188" t="s">
        <v>158</v>
      </c>
      <c r="BK160" s="190">
        <f>SUM(BK161:BK165)</f>
        <v>0</v>
      </c>
    </row>
    <row r="161" spans="2:65" s="1" customFormat="1" ht="22.5" customHeight="1">
      <c r="B161" s="35"/>
      <c r="C161" s="194" t="s">
        <v>349</v>
      </c>
      <c r="D161" s="194" t="s">
        <v>160</v>
      </c>
      <c r="E161" s="195" t="s">
        <v>577</v>
      </c>
      <c r="F161" s="196" t="s">
        <v>578</v>
      </c>
      <c r="G161" s="197" t="s">
        <v>190</v>
      </c>
      <c r="H161" s="198">
        <v>8.16</v>
      </c>
      <c r="I161" s="199"/>
      <c r="J161" s="200">
        <f>ROUND(I161*H161,2)</f>
        <v>0</v>
      </c>
      <c r="K161" s="196" t="s">
        <v>164</v>
      </c>
      <c r="L161" s="55"/>
      <c r="M161" s="201" t="s">
        <v>20</v>
      </c>
      <c r="N161" s="202" t="s">
        <v>46</v>
      </c>
      <c r="O161" s="36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AR161" s="18" t="s">
        <v>165</v>
      </c>
      <c r="AT161" s="18" t="s">
        <v>160</v>
      </c>
      <c r="AU161" s="18" t="s">
        <v>84</v>
      </c>
      <c r="AY161" s="18" t="s">
        <v>158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22</v>
      </c>
      <c r="BK161" s="205">
        <f>ROUND(I161*H161,2)</f>
        <v>0</v>
      </c>
      <c r="BL161" s="18" t="s">
        <v>165</v>
      </c>
      <c r="BM161" s="18" t="s">
        <v>353</v>
      </c>
    </row>
    <row r="162" spans="2:65" s="1" customFormat="1" ht="22.5" customHeight="1">
      <c r="B162" s="35"/>
      <c r="C162" s="194" t="s">
        <v>353</v>
      </c>
      <c r="D162" s="194" t="s">
        <v>160</v>
      </c>
      <c r="E162" s="195" t="s">
        <v>579</v>
      </c>
      <c r="F162" s="196" t="s">
        <v>580</v>
      </c>
      <c r="G162" s="197" t="s">
        <v>190</v>
      </c>
      <c r="H162" s="198">
        <v>163.2</v>
      </c>
      <c r="I162" s="199"/>
      <c r="J162" s="200">
        <f>ROUND(I162*H162,2)</f>
        <v>0</v>
      </c>
      <c r="K162" s="196" t="s">
        <v>164</v>
      </c>
      <c r="L162" s="55"/>
      <c r="M162" s="201" t="s">
        <v>20</v>
      </c>
      <c r="N162" s="202" t="s">
        <v>46</v>
      </c>
      <c r="O162" s="3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AR162" s="18" t="s">
        <v>165</v>
      </c>
      <c r="AT162" s="18" t="s">
        <v>160</v>
      </c>
      <c r="AU162" s="18" t="s">
        <v>84</v>
      </c>
      <c r="AY162" s="18" t="s">
        <v>158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22</v>
      </c>
      <c r="BK162" s="205">
        <f>ROUND(I162*H162,2)</f>
        <v>0</v>
      </c>
      <c r="BL162" s="18" t="s">
        <v>165</v>
      </c>
      <c r="BM162" s="18" t="s">
        <v>357</v>
      </c>
    </row>
    <row r="163" spans="2:51" s="12" customFormat="1" ht="13.5">
      <c r="B163" s="206"/>
      <c r="C163" s="207"/>
      <c r="D163" s="233" t="s">
        <v>168</v>
      </c>
      <c r="E163" s="234" t="s">
        <v>20</v>
      </c>
      <c r="F163" s="235" t="s">
        <v>581</v>
      </c>
      <c r="G163" s="207"/>
      <c r="H163" s="236">
        <v>163.2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168</v>
      </c>
      <c r="AU163" s="216" t="s">
        <v>84</v>
      </c>
      <c r="AV163" s="12" t="s">
        <v>84</v>
      </c>
      <c r="AW163" s="12" t="s">
        <v>35</v>
      </c>
      <c r="AX163" s="12" t="s">
        <v>75</v>
      </c>
      <c r="AY163" s="216" t="s">
        <v>158</v>
      </c>
    </row>
    <row r="164" spans="2:51" s="13" customFormat="1" ht="13.5">
      <c r="B164" s="239"/>
      <c r="C164" s="240"/>
      <c r="D164" s="208" t="s">
        <v>168</v>
      </c>
      <c r="E164" s="241" t="s">
        <v>20</v>
      </c>
      <c r="F164" s="242" t="s">
        <v>515</v>
      </c>
      <c r="G164" s="240"/>
      <c r="H164" s="243">
        <v>163.2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168</v>
      </c>
      <c r="AU164" s="249" t="s">
        <v>84</v>
      </c>
      <c r="AV164" s="13" t="s">
        <v>165</v>
      </c>
      <c r="AW164" s="13" t="s">
        <v>35</v>
      </c>
      <c r="AX164" s="13" t="s">
        <v>22</v>
      </c>
      <c r="AY164" s="249" t="s">
        <v>158</v>
      </c>
    </row>
    <row r="165" spans="2:65" s="1" customFormat="1" ht="22.5" customHeight="1">
      <c r="B165" s="35"/>
      <c r="C165" s="194" t="s">
        <v>357</v>
      </c>
      <c r="D165" s="194" t="s">
        <v>160</v>
      </c>
      <c r="E165" s="195" t="s">
        <v>582</v>
      </c>
      <c r="F165" s="196" t="s">
        <v>583</v>
      </c>
      <c r="G165" s="197" t="s">
        <v>190</v>
      </c>
      <c r="H165" s="198">
        <v>8.16</v>
      </c>
      <c r="I165" s="199"/>
      <c r="J165" s="200">
        <f>ROUND(I165*H165,2)</f>
        <v>0</v>
      </c>
      <c r="K165" s="196" t="s">
        <v>164</v>
      </c>
      <c r="L165" s="55"/>
      <c r="M165" s="201" t="s">
        <v>20</v>
      </c>
      <c r="N165" s="202" t="s">
        <v>46</v>
      </c>
      <c r="O165" s="36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AR165" s="18" t="s">
        <v>165</v>
      </c>
      <c r="AT165" s="18" t="s">
        <v>160</v>
      </c>
      <c r="AU165" s="18" t="s">
        <v>84</v>
      </c>
      <c r="AY165" s="18" t="s">
        <v>158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22</v>
      </c>
      <c r="BK165" s="205">
        <f>ROUND(I165*H165,2)</f>
        <v>0</v>
      </c>
      <c r="BL165" s="18" t="s">
        <v>165</v>
      </c>
      <c r="BM165" s="18" t="s">
        <v>362</v>
      </c>
    </row>
    <row r="166" spans="2:63" s="11" customFormat="1" ht="29.85" customHeight="1">
      <c r="B166" s="177"/>
      <c r="C166" s="178"/>
      <c r="D166" s="191" t="s">
        <v>74</v>
      </c>
      <c r="E166" s="192" t="s">
        <v>584</v>
      </c>
      <c r="F166" s="192" t="s">
        <v>585</v>
      </c>
      <c r="G166" s="178"/>
      <c r="H166" s="178"/>
      <c r="I166" s="181"/>
      <c r="J166" s="193">
        <f>BK166</f>
        <v>0</v>
      </c>
      <c r="K166" s="178"/>
      <c r="L166" s="183"/>
      <c r="M166" s="184"/>
      <c r="N166" s="185"/>
      <c r="O166" s="185"/>
      <c r="P166" s="186">
        <f>SUM(P167:P172)</f>
        <v>0</v>
      </c>
      <c r="Q166" s="185"/>
      <c r="R166" s="186">
        <f>SUM(R167:R172)</f>
        <v>0</v>
      </c>
      <c r="S166" s="185"/>
      <c r="T166" s="187">
        <f>SUM(T167:T172)</f>
        <v>0</v>
      </c>
      <c r="AR166" s="188" t="s">
        <v>22</v>
      </c>
      <c r="AT166" s="189" t="s">
        <v>74</v>
      </c>
      <c r="AU166" s="189" t="s">
        <v>22</v>
      </c>
      <c r="AY166" s="188" t="s">
        <v>158</v>
      </c>
      <c r="BK166" s="190">
        <f>SUM(BK167:BK172)</f>
        <v>0</v>
      </c>
    </row>
    <row r="167" spans="2:65" s="1" customFormat="1" ht="22.5" customHeight="1">
      <c r="B167" s="35"/>
      <c r="C167" s="194" t="s">
        <v>362</v>
      </c>
      <c r="D167" s="194" t="s">
        <v>160</v>
      </c>
      <c r="E167" s="195" t="s">
        <v>586</v>
      </c>
      <c r="F167" s="196" t="s">
        <v>587</v>
      </c>
      <c r="G167" s="197" t="s">
        <v>190</v>
      </c>
      <c r="H167" s="198">
        <v>17.801</v>
      </c>
      <c r="I167" s="199"/>
      <c r="J167" s="200">
        <f>ROUND(I167*H167,2)</f>
        <v>0</v>
      </c>
      <c r="K167" s="196" t="s">
        <v>164</v>
      </c>
      <c r="L167" s="55"/>
      <c r="M167" s="201" t="s">
        <v>20</v>
      </c>
      <c r="N167" s="202" t="s">
        <v>46</v>
      </c>
      <c r="O167" s="36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AR167" s="18" t="s">
        <v>165</v>
      </c>
      <c r="AT167" s="18" t="s">
        <v>160</v>
      </c>
      <c r="AU167" s="18" t="s">
        <v>84</v>
      </c>
      <c r="AY167" s="18" t="s">
        <v>158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22</v>
      </c>
      <c r="BK167" s="205">
        <f>ROUND(I167*H167,2)</f>
        <v>0</v>
      </c>
      <c r="BL167" s="18" t="s">
        <v>165</v>
      </c>
      <c r="BM167" s="18" t="s">
        <v>372</v>
      </c>
    </row>
    <row r="168" spans="2:51" s="12" customFormat="1" ht="13.5">
      <c r="B168" s="206"/>
      <c r="C168" s="207"/>
      <c r="D168" s="233" t="s">
        <v>168</v>
      </c>
      <c r="E168" s="234" t="s">
        <v>20</v>
      </c>
      <c r="F168" s="235" t="s">
        <v>588</v>
      </c>
      <c r="G168" s="207"/>
      <c r="H168" s="236">
        <v>17.801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168</v>
      </c>
      <c r="AU168" s="216" t="s">
        <v>84</v>
      </c>
      <c r="AV168" s="12" t="s">
        <v>84</v>
      </c>
      <c r="AW168" s="12" t="s">
        <v>35</v>
      </c>
      <c r="AX168" s="12" t="s">
        <v>75</v>
      </c>
      <c r="AY168" s="216" t="s">
        <v>158</v>
      </c>
    </row>
    <row r="169" spans="2:51" s="13" customFormat="1" ht="13.5">
      <c r="B169" s="239"/>
      <c r="C169" s="240"/>
      <c r="D169" s="208" t="s">
        <v>168</v>
      </c>
      <c r="E169" s="241" t="s">
        <v>20</v>
      </c>
      <c r="F169" s="242" t="s">
        <v>515</v>
      </c>
      <c r="G169" s="240"/>
      <c r="H169" s="243">
        <v>17.801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168</v>
      </c>
      <c r="AU169" s="249" t="s">
        <v>84</v>
      </c>
      <c r="AV169" s="13" t="s">
        <v>165</v>
      </c>
      <c r="AW169" s="13" t="s">
        <v>35</v>
      </c>
      <c r="AX169" s="13" t="s">
        <v>22</v>
      </c>
      <c r="AY169" s="249" t="s">
        <v>158</v>
      </c>
    </row>
    <row r="170" spans="2:65" s="1" customFormat="1" ht="22.5" customHeight="1">
      <c r="B170" s="35"/>
      <c r="C170" s="194" t="s">
        <v>366</v>
      </c>
      <c r="D170" s="194" t="s">
        <v>160</v>
      </c>
      <c r="E170" s="195" t="s">
        <v>589</v>
      </c>
      <c r="F170" s="196" t="s">
        <v>590</v>
      </c>
      <c r="G170" s="197" t="s">
        <v>190</v>
      </c>
      <c r="H170" s="198">
        <v>60.913</v>
      </c>
      <c r="I170" s="199"/>
      <c r="J170" s="200">
        <f>ROUND(I170*H170,2)</f>
        <v>0</v>
      </c>
      <c r="K170" s="196" t="s">
        <v>164</v>
      </c>
      <c r="L170" s="55"/>
      <c r="M170" s="201" t="s">
        <v>20</v>
      </c>
      <c r="N170" s="202" t="s">
        <v>46</v>
      </c>
      <c r="O170" s="36"/>
      <c r="P170" s="203">
        <f>O170*H170</f>
        <v>0</v>
      </c>
      <c r="Q170" s="203">
        <v>0</v>
      </c>
      <c r="R170" s="203">
        <f>Q170*H170</f>
        <v>0</v>
      </c>
      <c r="S170" s="203">
        <v>0</v>
      </c>
      <c r="T170" s="204">
        <f>S170*H170</f>
        <v>0</v>
      </c>
      <c r="AR170" s="18" t="s">
        <v>165</v>
      </c>
      <c r="AT170" s="18" t="s">
        <v>160</v>
      </c>
      <c r="AU170" s="18" t="s">
        <v>84</v>
      </c>
      <c r="AY170" s="18" t="s">
        <v>158</v>
      </c>
      <c r="BE170" s="205">
        <f>IF(N170="základní",J170,0)</f>
        <v>0</v>
      </c>
      <c r="BF170" s="205">
        <f>IF(N170="snížená",J170,0)</f>
        <v>0</v>
      </c>
      <c r="BG170" s="205">
        <f>IF(N170="zákl. přenesená",J170,0)</f>
        <v>0</v>
      </c>
      <c r="BH170" s="205">
        <f>IF(N170="sníž. přenesená",J170,0)</f>
        <v>0</v>
      </c>
      <c r="BI170" s="205">
        <f>IF(N170="nulová",J170,0)</f>
        <v>0</v>
      </c>
      <c r="BJ170" s="18" t="s">
        <v>22</v>
      </c>
      <c r="BK170" s="205">
        <f>ROUND(I170*H170,2)</f>
        <v>0</v>
      </c>
      <c r="BL170" s="18" t="s">
        <v>165</v>
      </c>
      <c r="BM170" s="18" t="s">
        <v>376</v>
      </c>
    </row>
    <row r="171" spans="2:51" s="12" customFormat="1" ht="13.5">
      <c r="B171" s="206"/>
      <c r="C171" s="207"/>
      <c r="D171" s="233" t="s">
        <v>168</v>
      </c>
      <c r="E171" s="234" t="s">
        <v>20</v>
      </c>
      <c r="F171" s="235" t="s">
        <v>591</v>
      </c>
      <c r="G171" s="207"/>
      <c r="H171" s="236">
        <v>60.913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168</v>
      </c>
      <c r="AU171" s="216" t="s">
        <v>84</v>
      </c>
      <c r="AV171" s="12" t="s">
        <v>84</v>
      </c>
      <c r="AW171" s="12" t="s">
        <v>35</v>
      </c>
      <c r="AX171" s="12" t="s">
        <v>75</v>
      </c>
      <c r="AY171" s="216" t="s">
        <v>158</v>
      </c>
    </row>
    <row r="172" spans="2:51" s="13" customFormat="1" ht="13.5">
      <c r="B172" s="239"/>
      <c r="C172" s="240"/>
      <c r="D172" s="233" t="s">
        <v>168</v>
      </c>
      <c r="E172" s="261" t="s">
        <v>20</v>
      </c>
      <c r="F172" s="262" t="s">
        <v>515</v>
      </c>
      <c r="G172" s="240"/>
      <c r="H172" s="263">
        <v>60.913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168</v>
      </c>
      <c r="AU172" s="249" t="s">
        <v>84</v>
      </c>
      <c r="AV172" s="13" t="s">
        <v>165</v>
      </c>
      <c r="AW172" s="13" t="s">
        <v>35</v>
      </c>
      <c r="AX172" s="13" t="s">
        <v>22</v>
      </c>
      <c r="AY172" s="249" t="s">
        <v>158</v>
      </c>
    </row>
    <row r="173" spans="2:63" s="11" customFormat="1" ht="37.35" customHeight="1">
      <c r="B173" s="177"/>
      <c r="C173" s="178"/>
      <c r="D173" s="179" t="s">
        <v>74</v>
      </c>
      <c r="E173" s="180" t="s">
        <v>592</v>
      </c>
      <c r="F173" s="180" t="s">
        <v>593</v>
      </c>
      <c r="G173" s="178"/>
      <c r="H173" s="178"/>
      <c r="I173" s="181"/>
      <c r="J173" s="182">
        <f>BK173</f>
        <v>0</v>
      </c>
      <c r="K173" s="178"/>
      <c r="L173" s="183"/>
      <c r="M173" s="184"/>
      <c r="N173" s="185"/>
      <c r="O173" s="185"/>
      <c r="P173" s="186">
        <f>P174</f>
        <v>0</v>
      </c>
      <c r="Q173" s="185"/>
      <c r="R173" s="186">
        <f>R174</f>
        <v>0.59434963854</v>
      </c>
      <c r="S173" s="185"/>
      <c r="T173" s="187">
        <f>T174</f>
        <v>0</v>
      </c>
      <c r="AR173" s="188" t="s">
        <v>22</v>
      </c>
      <c r="AT173" s="189" t="s">
        <v>74</v>
      </c>
      <c r="AU173" s="189" t="s">
        <v>75</v>
      </c>
      <c r="AY173" s="188" t="s">
        <v>158</v>
      </c>
      <c r="BK173" s="190">
        <f>BK174</f>
        <v>0</v>
      </c>
    </row>
    <row r="174" spans="2:63" s="11" customFormat="1" ht="19.9" customHeight="1">
      <c r="B174" s="177"/>
      <c r="C174" s="178"/>
      <c r="D174" s="191" t="s">
        <v>74</v>
      </c>
      <c r="E174" s="192" t="s">
        <v>594</v>
      </c>
      <c r="F174" s="192" t="s">
        <v>595</v>
      </c>
      <c r="G174" s="178"/>
      <c r="H174" s="178"/>
      <c r="I174" s="181"/>
      <c r="J174" s="193">
        <f>BK174</f>
        <v>0</v>
      </c>
      <c r="K174" s="178"/>
      <c r="L174" s="183"/>
      <c r="M174" s="184"/>
      <c r="N174" s="185"/>
      <c r="O174" s="185"/>
      <c r="P174" s="186">
        <f>SUM(P175:P238)</f>
        <v>0</v>
      </c>
      <c r="Q174" s="185"/>
      <c r="R174" s="186">
        <f>SUM(R175:R238)</f>
        <v>0.59434963854</v>
      </c>
      <c r="S174" s="185"/>
      <c r="T174" s="187">
        <f>SUM(T175:T238)</f>
        <v>0</v>
      </c>
      <c r="AR174" s="188" t="s">
        <v>22</v>
      </c>
      <c r="AT174" s="189" t="s">
        <v>74</v>
      </c>
      <c r="AU174" s="189" t="s">
        <v>22</v>
      </c>
      <c r="AY174" s="188" t="s">
        <v>158</v>
      </c>
      <c r="BK174" s="190">
        <f>SUM(BK175:BK238)</f>
        <v>0</v>
      </c>
    </row>
    <row r="175" spans="2:65" s="1" customFormat="1" ht="22.5" customHeight="1">
      <c r="B175" s="35"/>
      <c r="C175" s="194" t="s">
        <v>372</v>
      </c>
      <c r="D175" s="194" t="s">
        <v>160</v>
      </c>
      <c r="E175" s="195" t="s">
        <v>596</v>
      </c>
      <c r="F175" s="196" t="s">
        <v>597</v>
      </c>
      <c r="G175" s="197" t="s">
        <v>206</v>
      </c>
      <c r="H175" s="198">
        <v>1</v>
      </c>
      <c r="I175" s="199"/>
      <c r="J175" s="200">
        <f aca="true" t="shared" si="0" ref="J175:J201">ROUND(I175*H175,2)</f>
        <v>0</v>
      </c>
      <c r="K175" s="196" t="s">
        <v>164</v>
      </c>
      <c r="L175" s="55"/>
      <c r="M175" s="201" t="s">
        <v>20</v>
      </c>
      <c r="N175" s="202" t="s">
        <v>46</v>
      </c>
      <c r="O175" s="36"/>
      <c r="P175" s="203">
        <f aca="true" t="shared" si="1" ref="P175:P201">O175*H175</f>
        <v>0</v>
      </c>
      <c r="Q175" s="203">
        <v>0.000138164</v>
      </c>
      <c r="R175" s="203">
        <f aca="true" t="shared" si="2" ref="R175:R201">Q175*H175</f>
        <v>0.000138164</v>
      </c>
      <c r="S175" s="203">
        <v>0</v>
      </c>
      <c r="T175" s="204">
        <f aca="true" t="shared" si="3" ref="T175:T201">S175*H175</f>
        <v>0</v>
      </c>
      <c r="AR175" s="18" t="s">
        <v>165</v>
      </c>
      <c r="AT175" s="18" t="s">
        <v>160</v>
      </c>
      <c r="AU175" s="18" t="s">
        <v>84</v>
      </c>
      <c r="AY175" s="18" t="s">
        <v>158</v>
      </c>
      <c r="BE175" s="205">
        <f aca="true" t="shared" si="4" ref="BE175:BE201">IF(N175="základní",J175,0)</f>
        <v>0</v>
      </c>
      <c r="BF175" s="205">
        <f aca="true" t="shared" si="5" ref="BF175:BF201">IF(N175="snížená",J175,0)</f>
        <v>0</v>
      </c>
      <c r="BG175" s="205">
        <f aca="true" t="shared" si="6" ref="BG175:BG201">IF(N175="zákl. přenesená",J175,0)</f>
        <v>0</v>
      </c>
      <c r="BH175" s="205">
        <f aca="true" t="shared" si="7" ref="BH175:BH201">IF(N175="sníž. přenesená",J175,0)</f>
        <v>0</v>
      </c>
      <c r="BI175" s="205">
        <f aca="true" t="shared" si="8" ref="BI175:BI201">IF(N175="nulová",J175,0)</f>
        <v>0</v>
      </c>
      <c r="BJ175" s="18" t="s">
        <v>22</v>
      </c>
      <c r="BK175" s="205">
        <f aca="true" t="shared" si="9" ref="BK175:BK201">ROUND(I175*H175,2)</f>
        <v>0</v>
      </c>
      <c r="BL175" s="18" t="s">
        <v>165</v>
      </c>
      <c r="BM175" s="18" t="s">
        <v>378</v>
      </c>
    </row>
    <row r="176" spans="2:65" s="1" customFormat="1" ht="22.5" customHeight="1">
      <c r="B176" s="35"/>
      <c r="C176" s="194" t="s">
        <v>376</v>
      </c>
      <c r="D176" s="194" t="s">
        <v>160</v>
      </c>
      <c r="E176" s="195" t="s">
        <v>598</v>
      </c>
      <c r="F176" s="196" t="s">
        <v>599</v>
      </c>
      <c r="G176" s="197" t="s">
        <v>206</v>
      </c>
      <c r="H176" s="198">
        <v>2</v>
      </c>
      <c r="I176" s="199"/>
      <c r="J176" s="200">
        <f t="shared" si="0"/>
        <v>0</v>
      </c>
      <c r="K176" s="196" t="s">
        <v>164</v>
      </c>
      <c r="L176" s="55"/>
      <c r="M176" s="201" t="s">
        <v>20</v>
      </c>
      <c r="N176" s="202" t="s">
        <v>46</v>
      </c>
      <c r="O176" s="36"/>
      <c r="P176" s="203">
        <f t="shared" si="1"/>
        <v>0</v>
      </c>
      <c r="Q176" s="203">
        <v>0.00017814</v>
      </c>
      <c r="R176" s="203">
        <f t="shared" si="2"/>
        <v>0.00035628</v>
      </c>
      <c r="S176" s="203">
        <v>0</v>
      </c>
      <c r="T176" s="204">
        <f t="shared" si="3"/>
        <v>0</v>
      </c>
      <c r="AR176" s="18" t="s">
        <v>165</v>
      </c>
      <c r="AT176" s="18" t="s">
        <v>160</v>
      </c>
      <c r="AU176" s="18" t="s">
        <v>84</v>
      </c>
      <c r="AY176" s="18" t="s">
        <v>158</v>
      </c>
      <c r="BE176" s="205">
        <f t="shared" si="4"/>
        <v>0</v>
      </c>
      <c r="BF176" s="205">
        <f t="shared" si="5"/>
        <v>0</v>
      </c>
      <c r="BG176" s="205">
        <f t="shared" si="6"/>
        <v>0</v>
      </c>
      <c r="BH176" s="205">
        <f t="shared" si="7"/>
        <v>0</v>
      </c>
      <c r="BI176" s="205">
        <f t="shared" si="8"/>
        <v>0</v>
      </c>
      <c r="BJ176" s="18" t="s">
        <v>22</v>
      </c>
      <c r="BK176" s="205">
        <f t="shared" si="9"/>
        <v>0</v>
      </c>
      <c r="BL176" s="18" t="s">
        <v>165</v>
      </c>
      <c r="BM176" s="18" t="s">
        <v>382</v>
      </c>
    </row>
    <row r="177" spans="2:65" s="1" customFormat="1" ht="22.5" customHeight="1">
      <c r="B177" s="35"/>
      <c r="C177" s="194" t="s">
        <v>378</v>
      </c>
      <c r="D177" s="194" t="s">
        <v>160</v>
      </c>
      <c r="E177" s="195" t="s">
        <v>600</v>
      </c>
      <c r="F177" s="196" t="s">
        <v>601</v>
      </c>
      <c r="G177" s="197" t="s">
        <v>206</v>
      </c>
      <c r="H177" s="198">
        <v>3</v>
      </c>
      <c r="I177" s="199"/>
      <c r="J177" s="200">
        <f t="shared" si="0"/>
        <v>0</v>
      </c>
      <c r="K177" s="196" t="s">
        <v>164</v>
      </c>
      <c r="L177" s="55"/>
      <c r="M177" s="201" t="s">
        <v>20</v>
      </c>
      <c r="N177" s="202" t="s">
        <v>46</v>
      </c>
      <c r="O177" s="36"/>
      <c r="P177" s="203">
        <f t="shared" si="1"/>
        <v>0</v>
      </c>
      <c r="Q177" s="203">
        <v>0.00017814</v>
      </c>
      <c r="R177" s="203">
        <f t="shared" si="2"/>
        <v>0.00053442</v>
      </c>
      <c r="S177" s="203">
        <v>0</v>
      </c>
      <c r="T177" s="204">
        <f t="shared" si="3"/>
        <v>0</v>
      </c>
      <c r="AR177" s="18" t="s">
        <v>165</v>
      </c>
      <c r="AT177" s="18" t="s">
        <v>160</v>
      </c>
      <c r="AU177" s="18" t="s">
        <v>84</v>
      </c>
      <c r="AY177" s="18" t="s">
        <v>158</v>
      </c>
      <c r="BE177" s="205">
        <f t="shared" si="4"/>
        <v>0</v>
      </c>
      <c r="BF177" s="205">
        <f t="shared" si="5"/>
        <v>0</v>
      </c>
      <c r="BG177" s="205">
        <f t="shared" si="6"/>
        <v>0</v>
      </c>
      <c r="BH177" s="205">
        <f t="shared" si="7"/>
        <v>0</v>
      </c>
      <c r="BI177" s="205">
        <f t="shared" si="8"/>
        <v>0</v>
      </c>
      <c r="BJ177" s="18" t="s">
        <v>22</v>
      </c>
      <c r="BK177" s="205">
        <f t="shared" si="9"/>
        <v>0</v>
      </c>
      <c r="BL177" s="18" t="s">
        <v>165</v>
      </c>
      <c r="BM177" s="18" t="s">
        <v>386</v>
      </c>
    </row>
    <row r="178" spans="2:65" s="1" customFormat="1" ht="22.5" customHeight="1">
      <c r="B178" s="35"/>
      <c r="C178" s="194" t="s">
        <v>382</v>
      </c>
      <c r="D178" s="194" t="s">
        <v>160</v>
      </c>
      <c r="E178" s="195" t="s">
        <v>602</v>
      </c>
      <c r="F178" s="196" t="s">
        <v>603</v>
      </c>
      <c r="G178" s="197" t="s">
        <v>206</v>
      </c>
      <c r="H178" s="198">
        <v>2</v>
      </c>
      <c r="I178" s="199"/>
      <c r="J178" s="200">
        <f t="shared" si="0"/>
        <v>0</v>
      </c>
      <c r="K178" s="196" t="s">
        <v>164</v>
      </c>
      <c r="L178" s="55"/>
      <c r="M178" s="201" t="s">
        <v>20</v>
      </c>
      <c r="N178" s="202" t="s">
        <v>46</v>
      </c>
      <c r="O178" s="36"/>
      <c r="P178" s="203">
        <f t="shared" si="1"/>
        <v>0</v>
      </c>
      <c r="Q178" s="203">
        <v>0.00017814</v>
      </c>
      <c r="R178" s="203">
        <f t="shared" si="2"/>
        <v>0.00035628</v>
      </c>
      <c r="S178" s="203">
        <v>0</v>
      </c>
      <c r="T178" s="204">
        <f t="shared" si="3"/>
        <v>0</v>
      </c>
      <c r="AR178" s="18" t="s">
        <v>165</v>
      </c>
      <c r="AT178" s="18" t="s">
        <v>160</v>
      </c>
      <c r="AU178" s="18" t="s">
        <v>84</v>
      </c>
      <c r="AY178" s="18" t="s">
        <v>158</v>
      </c>
      <c r="BE178" s="205">
        <f t="shared" si="4"/>
        <v>0</v>
      </c>
      <c r="BF178" s="205">
        <f t="shared" si="5"/>
        <v>0</v>
      </c>
      <c r="BG178" s="205">
        <f t="shared" si="6"/>
        <v>0</v>
      </c>
      <c r="BH178" s="205">
        <f t="shared" si="7"/>
        <v>0</v>
      </c>
      <c r="BI178" s="205">
        <f t="shared" si="8"/>
        <v>0</v>
      </c>
      <c r="BJ178" s="18" t="s">
        <v>22</v>
      </c>
      <c r="BK178" s="205">
        <f t="shared" si="9"/>
        <v>0</v>
      </c>
      <c r="BL178" s="18" t="s">
        <v>165</v>
      </c>
      <c r="BM178" s="18" t="s">
        <v>390</v>
      </c>
    </row>
    <row r="179" spans="2:65" s="1" customFormat="1" ht="22.5" customHeight="1">
      <c r="B179" s="35"/>
      <c r="C179" s="194" t="s">
        <v>386</v>
      </c>
      <c r="D179" s="194" t="s">
        <v>160</v>
      </c>
      <c r="E179" s="195" t="s">
        <v>604</v>
      </c>
      <c r="F179" s="196" t="s">
        <v>605</v>
      </c>
      <c r="G179" s="197" t="s">
        <v>206</v>
      </c>
      <c r="H179" s="198">
        <v>4</v>
      </c>
      <c r="I179" s="199"/>
      <c r="J179" s="200">
        <f t="shared" si="0"/>
        <v>0</v>
      </c>
      <c r="K179" s="196" t="s">
        <v>164</v>
      </c>
      <c r="L179" s="55"/>
      <c r="M179" s="201" t="s">
        <v>20</v>
      </c>
      <c r="N179" s="202" t="s">
        <v>46</v>
      </c>
      <c r="O179" s="36"/>
      <c r="P179" s="203">
        <f t="shared" si="1"/>
        <v>0</v>
      </c>
      <c r="Q179" s="203">
        <v>0</v>
      </c>
      <c r="R179" s="203">
        <f t="shared" si="2"/>
        <v>0</v>
      </c>
      <c r="S179" s="203">
        <v>0</v>
      </c>
      <c r="T179" s="204">
        <f t="shared" si="3"/>
        <v>0</v>
      </c>
      <c r="AR179" s="18" t="s">
        <v>165</v>
      </c>
      <c r="AT179" s="18" t="s">
        <v>160</v>
      </c>
      <c r="AU179" s="18" t="s">
        <v>84</v>
      </c>
      <c r="AY179" s="18" t="s">
        <v>158</v>
      </c>
      <c r="BE179" s="205">
        <f t="shared" si="4"/>
        <v>0</v>
      </c>
      <c r="BF179" s="205">
        <f t="shared" si="5"/>
        <v>0</v>
      </c>
      <c r="BG179" s="205">
        <f t="shared" si="6"/>
        <v>0</v>
      </c>
      <c r="BH179" s="205">
        <f t="shared" si="7"/>
        <v>0</v>
      </c>
      <c r="BI179" s="205">
        <f t="shared" si="8"/>
        <v>0</v>
      </c>
      <c r="BJ179" s="18" t="s">
        <v>22</v>
      </c>
      <c r="BK179" s="205">
        <f t="shared" si="9"/>
        <v>0</v>
      </c>
      <c r="BL179" s="18" t="s">
        <v>165</v>
      </c>
      <c r="BM179" s="18" t="s">
        <v>394</v>
      </c>
    </row>
    <row r="180" spans="2:65" s="1" customFormat="1" ht="22.5" customHeight="1">
      <c r="B180" s="35"/>
      <c r="C180" s="194" t="s">
        <v>390</v>
      </c>
      <c r="D180" s="194" t="s">
        <v>160</v>
      </c>
      <c r="E180" s="195" t="s">
        <v>606</v>
      </c>
      <c r="F180" s="196" t="s">
        <v>607</v>
      </c>
      <c r="G180" s="197" t="s">
        <v>329</v>
      </c>
      <c r="H180" s="198">
        <v>84</v>
      </c>
      <c r="I180" s="199"/>
      <c r="J180" s="200">
        <f t="shared" si="0"/>
        <v>0</v>
      </c>
      <c r="K180" s="196" t="s">
        <v>164</v>
      </c>
      <c r="L180" s="55"/>
      <c r="M180" s="201" t="s">
        <v>20</v>
      </c>
      <c r="N180" s="202" t="s">
        <v>46</v>
      </c>
      <c r="O180" s="36"/>
      <c r="P180" s="203">
        <f t="shared" si="1"/>
        <v>0</v>
      </c>
      <c r="Q180" s="203">
        <v>0</v>
      </c>
      <c r="R180" s="203">
        <f t="shared" si="2"/>
        <v>0</v>
      </c>
      <c r="S180" s="203">
        <v>0</v>
      </c>
      <c r="T180" s="204">
        <f t="shared" si="3"/>
        <v>0</v>
      </c>
      <c r="AR180" s="18" t="s">
        <v>165</v>
      </c>
      <c r="AT180" s="18" t="s">
        <v>160</v>
      </c>
      <c r="AU180" s="18" t="s">
        <v>84</v>
      </c>
      <c r="AY180" s="18" t="s">
        <v>158</v>
      </c>
      <c r="BE180" s="205">
        <f t="shared" si="4"/>
        <v>0</v>
      </c>
      <c r="BF180" s="205">
        <f t="shared" si="5"/>
        <v>0</v>
      </c>
      <c r="BG180" s="205">
        <f t="shared" si="6"/>
        <v>0</v>
      </c>
      <c r="BH180" s="205">
        <f t="shared" si="7"/>
        <v>0</v>
      </c>
      <c r="BI180" s="205">
        <f t="shared" si="8"/>
        <v>0</v>
      </c>
      <c r="BJ180" s="18" t="s">
        <v>22</v>
      </c>
      <c r="BK180" s="205">
        <f t="shared" si="9"/>
        <v>0</v>
      </c>
      <c r="BL180" s="18" t="s">
        <v>165</v>
      </c>
      <c r="BM180" s="18" t="s">
        <v>398</v>
      </c>
    </row>
    <row r="181" spans="2:65" s="1" customFormat="1" ht="22.5" customHeight="1">
      <c r="B181" s="35"/>
      <c r="C181" s="194" t="s">
        <v>394</v>
      </c>
      <c r="D181" s="194" t="s">
        <v>160</v>
      </c>
      <c r="E181" s="195" t="s">
        <v>608</v>
      </c>
      <c r="F181" s="196" t="s">
        <v>609</v>
      </c>
      <c r="G181" s="197" t="s">
        <v>206</v>
      </c>
      <c r="H181" s="198">
        <v>3</v>
      </c>
      <c r="I181" s="199"/>
      <c r="J181" s="200">
        <f t="shared" si="0"/>
        <v>0</v>
      </c>
      <c r="K181" s="196" t="s">
        <v>20</v>
      </c>
      <c r="L181" s="55"/>
      <c r="M181" s="201" t="s">
        <v>20</v>
      </c>
      <c r="N181" s="202" t="s">
        <v>46</v>
      </c>
      <c r="O181" s="36"/>
      <c r="P181" s="203">
        <f t="shared" si="1"/>
        <v>0</v>
      </c>
      <c r="Q181" s="203">
        <v>0</v>
      </c>
      <c r="R181" s="203">
        <f t="shared" si="2"/>
        <v>0</v>
      </c>
      <c r="S181" s="203">
        <v>0</v>
      </c>
      <c r="T181" s="204">
        <f t="shared" si="3"/>
        <v>0</v>
      </c>
      <c r="AR181" s="18" t="s">
        <v>165</v>
      </c>
      <c r="AT181" s="18" t="s">
        <v>160</v>
      </c>
      <c r="AU181" s="18" t="s">
        <v>84</v>
      </c>
      <c r="AY181" s="18" t="s">
        <v>158</v>
      </c>
      <c r="BE181" s="205">
        <f t="shared" si="4"/>
        <v>0</v>
      </c>
      <c r="BF181" s="205">
        <f t="shared" si="5"/>
        <v>0</v>
      </c>
      <c r="BG181" s="205">
        <f t="shared" si="6"/>
        <v>0</v>
      </c>
      <c r="BH181" s="205">
        <f t="shared" si="7"/>
        <v>0</v>
      </c>
      <c r="BI181" s="205">
        <f t="shared" si="8"/>
        <v>0</v>
      </c>
      <c r="BJ181" s="18" t="s">
        <v>22</v>
      </c>
      <c r="BK181" s="205">
        <f t="shared" si="9"/>
        <v>0</v>
      </c>
      <c r="BL181" s="18" t="s">
        <v>165</v>
      </c>
      <c r="BM181" s="18" t="s">
        <v>402</v>
      </c>
    </row>
    <row r="182" spans="2:65" s="1" customFormat="1" ht="22.5" customHeight="1">
      <c r="B182" s="35"/>
      <c r="C182" s="194" t="s">
        <v>398</v>
      </c>
      <c r="D182" s="194" t="s">
        <v>160</v>
      </c>
      <c r="E182" s="195" t="s">
        <v>610</v>
      </c>
      <c r="F182" s="196" t="s">
        <v>611</v>
      </c>
      <c r="G182" s="197" t="s">
        <v>329</v>
      </c>
      <c r="H182" s="198">
        <v>84</v>
      </c>
      <c r="I182" s="199"/>
      <c r="J182" s="200">
        <f t="shared" si="0"/>
        <v>0</v>
      </c>
      <c r="K182" s="196" t="s">
        <v>20</v>
      </c>
      <c r="L182" s="55"/>
      <c r="M182" s="201" t="s">
        <v>20</v>
      </c>
      <c r="N182" s="202" t="s">
        <v>46</v>
      </c>
      <c r="O182" s="36"/>
      <c r="P182" s="203">
        <f t="shared" si="1"/>
        <v>0</v>
      </c>
      <c r="Q182" s="203">
        <v>0</v>
      </c>
      <c r="R182" s="203">
        <f t="shared" si="2"/>
        <v>0</v>
      </c>
      <c r="S182" s="203">
        <v>0</v>
      </c>
      <c r="T182" s="204">
        <f t="shared" si="3"/>
        <v>0</v>
      </c>
      <c r="AR182" s="18" t="s">
        <v>165</v>
      </c>
      <c r="AT182" s="18" t="s">
        <v>160</v>
      </c>
      <c r="AU182" s="18" t="s">
        <v>84</v>
      </c>
      <c r="AY182" s="18" t="s">
        <v>158</v>
      </c>
      <c r="BE182" s="205">
        <f t="shared" si="4"/>
        <v>0</v>
      </c>
      <c r="BF182" s="205">
        <f t="shared" si="5"/>
        <v>0</v>
      </c>
      <c r="BG182" s="205">
        <f t="shared" si="6"/>
        <v>0</v>
      </c>
      <c r="BH182" s="205">
        <f t="shared" si="7"/>
        <v>0</v>
      </c>
      <c r="BI182" s="205">
        <f t="shared" si="8"/>
        <v>0</v>
      </c>
      <c r="BJ182" s="18" t="s">
        <v>22</v>
      </c>
      <c r="BK182" s="205">
        <f t="shared" si="9"/>
        <v>0</v>
      </c>
      <c r="BL182" s="18" t="s">
        <v>165</v>
      </c>
      <c r="BM182" s="18" t="s">
        <v>406</v>
      </c>
    </row>
    <row r="183" spans="2:65" s="1" customFormat="1" ht="22.5" customHeight="1">
      <c r="B183" s="35"/>
      <c r="C183" s="217" t="s">
        <v>402</v>
      </c>
      <c r="D183" s="217" t="s">
        <v>209</v>
      </c>
      <c r="E183" s="218" t="s">
        <v>612</v>
      </c>
      <c r="F183" s="219" t="s">
        <v>613</v>
      </c>
      <c r="G183" s="220" t="s">
        <v>209</v>
      </c>
      <c r="H183" s="221">
        <v>84</v>
      </c>
      <c r="I183" s="222"/>
      <c r="J183" s="223">
        <f t="shared" si="0"/>
        <v>0</v>
      </c>
      <c r="K183" s="219" t="s">
        <v>20</v>
      </c>
      <c r="L183" s="224"/>
      <c r="M183" s="225" t="s">
        <v>20</v>
      </c>
      <c r="N183" s="226" t="s">
        <v>46</v>
      </c>
      <c r="O183" s="36"/>
      <c r="P183" s="203">
        <f t="shared" si="1"/>
        <v>0</v>
      </c>
      <c r="Q183" s="203">
        <v>0</v>
      </c>
      <c r="R183" s="203">
        <f t="shared" si="2"/>
        <v>0</v>
      </c>
      <c r="S183" s="203">
        <v>0</v>
      </c>
      <c r="T183" s="204">
        <f t="shared" si="3"/>
        <v>0</v>
      </c>
      <c r="AR183" s="18" t="s">
        <v>176</v>
      </c>
      <c r="AT183" s="18" t="s">
        <v>209</v>
      </c>
      <c r="AU183" s="18" t="s">
        <v>84</v>
      </c>
      <c r="AY183" s="18" t="s">
        <v>158</v>
      </c>
      <c r="BE183" s="205">
        <f t="shared" si="4"/>
        <v>0</v>
      </c>
      <c r="BF183" s="205">
        <f t="shared" si="5"/>
        <v>0</v>
      </c>
      <c r="BG183" s="205">
        <f t="shared" si="6"/>
        <v>0</v>
      </c>
      <c r="BH183" s="205">
        <f t="shared" si="7"/>
        <v>0</v>
      </c>
      <c r="BI183" s="205">
        <f t="shared" si="8"/>
        <v>0</v>
      </c>
      <c r="BJ183" s="18" t="s">
        <v>22</v>
      </c>
      <c r="BK183" s="205">
        <f t="shared" si="9"/>
        <v>0</v>
      </c>
      <c r="BL183" s="18" t="s">
        <v>165</v>
      </c>
      <c r="BM183" s="18" t="s">
        <v>410</v>
      </c>
    </row>
    <row r="184" spans="2:65" s="1" customFormat="1" ht="22.5" customHeight="1">
      <c r="B184" s="35"/>
      <c r="C184" s="217" t="s">
        <v>406</v>
      </c>
      <c r="D184" s="217" t="s">
        <v>209</v>
      </c>
      <c r="E184" s="218" t="s">
        <v>614</v>
      </c>
      <c r="F184" s="219" t="s">
        <v>615</v>
      </c>
      <c r="G184" s="220" t="s">
        <v>329</v>
      </c>
      <c r="H184" s="221">
        <v>13</v>
      </c>
      <c r="I184" s="222"/>
      <c r="J184" s="223">
        <f t="shared" si="0"/>
        <v>0</v>
      </c>
      <c r="K184" s="219" t="s">
        <v>164</v>
      </c>
      <c r="L184" s="224"/>
      <c r="M184" s="225" t="s">
        <v>20</v>
      </c>
      <c r="N184" s="226" t="s">
        <v>46</v>
      </c>
      <c r="O184" s="36"/>
      <c r="P184" s="203">
        <f t="shared" si="1"/>
        <v>0</v>
      </c>
      <c r="Q184" s="203">
        <v>0.03305</v>
      </c>
      <c r="R184" s="203">
        <f t="shared" si="2"/>
        <v>0.42965000000000003</v>
      </c>
      <c r="S184" s="203">
        <v>0</v>
      </c>
      <c r="T184" s="204">
        <f t="shared" si="3"/>
        <v>0</v>
      </c>
      <c r="AR184" s="18" t="s">
        <v>176</v>
      </c>
      <c r="AT184" s="18" t="s">
        <v>209</v>
      </c>
      <c r="AU184" s="18" t="s">
        <v>84</v>
      </c>
      <c r="AY184" s="18" t="s">
        <v>158</v>
      </c>
      <c r="BE184" s="205">
        <f t="shared" si="4"/>
        <v>0</v>
      </c>
      <c r="BF184" s="205">
        <f t="shared" si="5"/>
        <v>0</v>
      </c>
      <c r="BG184" s="205">
        <f t="shared" si="6"/>
        <v>0</v>
      </c>
      <c r="BH184" s="205">
        <f t="shared" si="7"/>
        <v>0</v>
      </c>
      <c r="BI184" s="205">
        <f t="shared" si="8"/>
        <v>0</v>
      </c>
      <c r="BJ184" s="18" t="s">
        <v>22</v>
      </c>
      <c r="BK184" s="205">
        <f t="shared" si="9"/>
        <v>0</v>
      </c>
      <c r="BL184" s="18" t="s">
        <v>165</v>
      </c>
      <c r="BM184" s="18" t="s">
        <v>414</v>
      </c>
    </row>
    <row r="185" spans="2:65" s="1" customFormat="1" ht="22.5" customHeight="1">
      <c r="B185" s="35"/>
      <c r="C185" s="217" t="s">
        <v>410</v>
      </c>
      <c r="D185" s="217" t="s">
        <v>209</v>
      </c>
      <c r="E185" s="218" t="s">
        <v>616</v>
      </c>
      <c r="F185" s="219" t="s">
        <v>617</v>
      </c>
      <c r="G185" s="220" t="s">
        <v>618</v>
      </c>
      <c r="H185" s="221">
        <v>1</v>
      </c>
      <c r="I185" s="222"/>
      <c r="J185" s="223">
        <f t="shared" si="0"/>
        <v>0</v>
      </c>
      <c r="K185" s="219" t="s">
        <v>20</v>
      </c>
      <c r="L185" s="224"/>
      <c r="M185" s="225" t="s">
        <v>20</v>
      </c>
      <c r="N185" s="226" t="s">
        <v>46</v>
      </c>
      <c r="O185" s="36"/>
      <c r="P185" s="203">
        <f t="shared" si="1"/>
        <v>0</v>
      </c>
      <c r="Q185" s="203">
        <v>0</v>
      </c>
      <c r="R185" s="203">
        <f t="shared" si="2"/>
        <v>0</v>
      </c>
      <c r="S185" s="203">
        <v>0</v>
      </c>
      <c r="T185" s="204">
        <f t="shared" si="3"/>
        <v>0</v>
      </c>
      <c r="AR185" s="18" t="s">
        <v>176</v>
      </c>
      <c r="AT185" s="18" t="s">
        <v>209</v>
      </c>
      <c r="AU185" s="18" t="s">
        <v>84</v>
      </c>
      <c r="AY185" s="18" t="s">
        <v>158</v>
      </c>
      <c r="BE185" s="205">
        <f t="shared" si="4"/>
        <v>0</v>
      </c>
      <c r="BF185" s="205">
        <f t="shared" si="5"/>
        <v>0</v>
      </c>
      <c r="BG185" s="205">
        <f t="shared" si="6"/>
        <v>0</v>
      </c>
      <c r="BH185" s="205">
        <f t="shared" si="7"/>
        <v>0</v>
      </c>
      <c r="BI185" s="205">
        <f t="shared" si="8"/>
        <v>0</v>
      </c>
      <c r="BJ185" s="18" t="s">
        <v>22</v>
      </c>
      <c r="BK185" s="205">
        <f t="shared" si="9"/>
        <v>0</v>
      </c>
      <c r="BL185" s="18" t="s">
        <v>165</v>
      </c>
      <c r="BM185" s="18" t="s">
        <v>418</v>
      </c>
    </row>
    <row r="186" spans="2:65" s="1" customFormat="1" ht="22.5" customHeight="1">
      <c r="B186" s="35"/>
      <c r="C186" s="217" t="s">
        <v>414</v>
      </c>
      <c r="D186" s="217" t="s">
        <v>209</v>
      </c>
      <c r="E186" s="218" t="s">
        <v>619</v>
      </c>
      <c r="F186" s="219" t="s">
        <v>620</v>
      </c>
      <c r="G186" s="220" t="s">
        <v>571</v>
      </c>
      <c r="H186" s="221">
        <v>2</v>
      </c>
      <c r="I186" s="222"/>
      <c r="J186" s="223">
        <f t="shared" si="0"/>
        <v>0</v>
      </c>
      <c r="K186" s="219" t="s">
        <v>20</v>
      </c>
      <c r="L186" s="224"/>
      <c r="M186" s="225" t="s">
        <v>20</v>
      </c>
      <c r="N186" s="226" t="s">
        <v>46</v>
      </c>
      <c r="O186" s="36"/>
      <c r="P186" s="203">
        <f t="shared" si="1"/>
        <v>0</v>
      </c>
      <c r="Q186" s="203">
        <v>0</v>
      </c>
      <c r="R186" s="203">
        <f t="shared" si="2"/>
        <v>0</v>
      </c>
      <c r="S186" s="203">
        <v>0</v>
      </c>
      <c r="T186" s="204">
        <f t="shared" si="3"/>
        <v>0</v>
      </c>
      <c r="AR186" s="18" t="s">
        <v>176</v>
      </c>
      <c r="AT186" s="18" t="s">
        <v>209</v>
      </c>
      <c r="AU186" s="18" t="s">
        <v>84</v>
      </c>
      <c r="AY186" s="18" t="s">
        <v>158</v>
      </c>
      <c r="BE186" s="205">
        <f t="shared" si="4"/>
        <v>0</v>
      </c>
      <c r="BF186" s="205">
        <f t="shared" si="5"/>
        <v>0</v>
      </c>
      <c r="BG186" s="205">
        <f t="shared" si="6"/>
        <v>0</v>
      </c>
      <c r="BH186" s="205">
        <f t="shared" si="7"/>
        <v>0</v>
      </c>
      <c r="BI186" s="205">
        <f t="shared" si="8"/>
        <v>0</v>
      </c>
      <c r="BJ186" s="18" t="s">
        <v>22</v>
      </c>
      <c r="BK186" s="205">
        <f t="shared" si="9"/>
        <v>0</v>
      </c>
      <c r="BL186" s="18" t="s">
        <v>165</v>
      </c>
      <c r="BM186" s="18" t="s">
        <v>422</v>
      </c>
    </row>
    <row r="187" spans="2:65" s="1" customFormat="1" ht="22.5" customHeight="1">
      <c r="B187" s="35"/>
      <c r="C187" s="217" t="s">
        <v>418</v>
      </c>
      <c r="D187" s="217" t="s">
        <v>209</v>
      </c>
      <c r="E187" s="218" t="s">
        <v>621</v>
      </c>
      <c r="F187" s="219" t="s">
        <v>622</v>
      </c>
      <c r="G187" s="220" t="s">
        <v>571</v>
      </c>
      <c r="H187" s="221">
        <v>1</v>
      </c>
      <c r="I187" s="222"/>
      <c r="J187" s="223">
        <f t="shared" si="0"/>
        <v>0</v>
      </c>
      <c r="K187" s="219" t="s">
        <v>20</v>
      </c>
      <c r="L187" s="224"/>
      <c r="M187" s="225" t="s">
        <v>20</v>
      </c>
      <c r="N187" s="226" t="s">
        <v>46</v>
      </c>
      <c r="O187" s="36"/>
      <c r="P187" s="203">
        <f t="shared" si="1"/>
        <v>0</v>
      </c>
      <c r="Q187" s="203">
        <v>0</v>
      </c>
      <c r="R187" s="203">
        <f t="shared" si="2"/>
        <v>0</v>
      </c>
      <c r="S187" s="203">
        <v>0</v>
      </c>
      <c r="T187" s="204">
        <f t="shared" si="3"/>
        <v>0</v>
      </c>
      <c r="AR187" s="18" t="s">
        <v>176</v>
      </c>
      <c r="AT187" s="18" t="s">
        <v>209</v>
      </c>
      <c r="AU187" s="18" t="s">
        <v>84</v>
      </c>
      <c r="AY187" s="18" t="s">
        <v>158</v>
      </c>
      <c r="BE187" s="205">
        <f t="shared" si="4"/>
        <v>0</v>
      </c>
      <c r="BF187" s="205">
        <f t="shared" si="5"/>
        <v>0</v>
      </c>
      <c r="BG187" s="205">
        <f t="shared" si="6"/>
        <v>0</v>
      </c>
      <c r="BH187" s="205">
        <f t="shared" si="7"/>
        <v>0</v>
      </c>
      <c r="BI187" s="205">
        <f t="shared" si="8"/>
        <v>0</v>
      </c>
      <c r="BJ187" s="18" t="s">
        <v>22</v>
      </c>
      <c r="BK187" s="205">
        <f t="shared" si="9"/>
        <v>0</v>
      </c>
      <c r="BL187" s="18" t="s">
        <v>165</v>
      </c>
      <c r="BM187" s="18" t="s">
        <v>623</v>
      </c>
    </row>
    <row r="188" spans="2:65" s="1" customFormat="1" ht="22.5" customHeight="1">
      <c r="B188" s="35"/>
      <c r="C188" s="217" t="s">
        <v>422</v>
      </c>
      <c r="D188" s="217" t="s">
        <v>209</v>
      </c>
      <c r="E188" s="218" t="s">
        <v>624</v>
      </c>
      <c r="F188" s="219" t="s">
        <v>625</v>
      </c>
      <c r="G188" s="220" t="s">
        <v>571</v>
      </c>
      <c r="H188" s="221">
        <v>1</v>
      </c>
      <c r="I188" s="222"/>
      <c r="J188" s="223">
        <f t="shared" si="0"/>
        <v>0</v>
      </c>
      <c r="K188" s="219" t="s">
        <v>20</v>
      </c>
      <c r="L188" s="224"/>
      <c r="M188" s="225" t="s">
        <v>20</v>
      </c>
      <c r="N188" s="226" t="s">
        <v>46</v>
      </c>
      <c r="O188" s="36"/>
      <c r="P188" s="203">
        <f t="shared" si="1"/>
        <v>0</v>
      </c>
      <c r="Q188" s="203">
        <v>0.00085</v>
      </c>
      <c r="R188" s="203">
        <f t="shared" si="2"/>
        <v>0.00085</v>
      </c>
      <c r="S188" s="203">
        <v>0</v>
      </c>
      <c r="T188" s="204">
        <f t="shared" si="3"/>
        <v>0</v>
      </c>
      <c r="AR188" s="18" t="s">
        <v>176</v>
      </c>
      <c r="AT188" s="18" t="s">
        <v>209</v>
      </c>
      <c r="AU188" s="18" t="s">
        <v>84</v>
      </c>
      <c r="AY188" s="18" t="s">
        <v>158</v>
      </c>
      <c r="BE188" s="205">
        <f t="shared" si="4"/>
        <v>0</v>
      </c>
      <c r="BF188" s="205">
        <f t="shared" si="5"/>
        <v>0</v>
      </c>
      <c r="BG188" s="205">
        <f t="shared" si="6"/>
        <v>0</v>
      </c>
      <c r="BH188" s="205">
        <f t="shared" si="7"/>
        <v>0</v>
      </c>
      <c r="BI188" s="205">
        <f t="shared" si="8"/>
        <v>0</v>
      </c>
      <c r="BJ188" s="18" t="s">
        <v>22</v>
      </c>
      <c r="BK188" s="205">
        <f t="shared" si="9"/>
        <v>0</v>
      </c>
      <c r="BL188" s="18" t="s">
        <v>165</v>
      </c>
      <c r="BM188" s="18" t="s">
        <v>626</v>
      </c>
    </row>
    <row r="189" spans="2:65" s="1" customFormat="1" ht="22.5" customHeight="1">
      <c r="B189" s="35"/>
      <c r="C189" s="217" t="s">
        <v>623</v>
      </c>
      <c r="D189" s="217" t="s">
        <v>209</v>
      </c>
      <c r="E189" s="218" t="s">
        <v>627</v>
      </c>
      <c r="F189" s="219" t="s">
        <v>628</v>
      </c>
      <c r="G189" s="220" t="s">
        <v>571</v>
      </c>
      <c r="H189" s="221">
        <v>1</v>
      </c>
      <c r="I189" s="222"/>
      <c r="J189" s="223">
        <f t="shared" si="0"/>
        <v>0</v>
      </c>
      <c r="K189" s="219" t="s">
        <v>164</v>
      </c>
      <c r="L189" s="224"/>
      <c r="M189" s="225" t="s">
        <v>20</v>
      </c>
      <c r="N189" s="226" t="s">
        <v>46</v>
      </c>
      <c r="O189" s="36"/>
      <c r="P189" s="203">
        <f t="shared" si="1"/>
        <v>0</v>
      </c>
      <c r="Q189" s="203">
        <v>0.00283</v>
      </c>
      <c r="R189" s="203">
        <f t="shared" si="2"/>
        <v>0.00283</v>
      </c>
      <c r="S189" s="203">
        <v>0</v>
      </c>
      <c r="T189" s="204">
        <f t="shared" si="3"/>
        <v>0</v>
      </c>
      <c r="AR189" s="18" t="s">
        <v>176</v>
      </c>
      <c r="AT189" s="18" t="s">
        <v>209</v>
      </c>
      <c r="AU189" s="18" t="s">
        <v>84</v>
      </c>
      <c r="AY189" s="18" t="s">
        <v>158</v>
      </c>
      <c r="BE189" s="205">
        <f t="shared" si="4"/>
        <v>0</v>
      </c>
      <c r="BF189" s="205">
        <f t="shared" si="5"/>
        <v>0</v>
      </c>
      <c r="BG189" s="205">
        <f t="shared" si="6"/>
        <v>0</v>
      </c>
      <c r="BH189" s="205">
        <f t="shared" si="7"/>
        <v>0</v>
      </c>
      <c r="BI189" s="205">
        <f t="shared" si="8"/>
        <v>0</v>
      </c>
      <c r="BJ189" s="18" t="s">
        <v>22</v>
      </c>
      <c r="BK189" s="205">
        <f t="shared" si="9"/>
        <v>0</v>
      </c>
      <c r="BL189" s="18" t="s">
        <v>165</v>
      </c>
      <c r="BM189" s="18" t="s">
        <v>629</v>
      </c>
    </row>
    <row r="190" spans="2:65" s="1" customFormat="1" ht="22.5" customHeight="1">
      <c r="B190" s="35"/>
      <c r="C190" s="217" t="s">
        <v>626</v>
      </c>
      <c r="D190" s="217" t="s">
        <v>209</v>
      </c>
      <c r="E190" s="218" t="s">
        <v>630</v>
      </c>
      <c r="F190" s="219" t="s">
        <v>631</v>
      </c>
      <c r="G190" s="220" t="s">
        <v>618</v>
      </c>
      <c r="H190" s="221">
        <v>1</v>
      </c>
      <c r="I190" s="222"/>
      <c r="J190" s="223">
        <f t="shared" si="0"/>
        <v>0</v>
      </c>
      <c r="K190" s="219" t="s">
        <v>20</v>
      </c>
      <c r="L190" s="224"/>
      <c r="M190" s="225" t="s">
        <v>20</v>
      </c>
      <c r="N190" s="226" t="s">
        <v>46</v>
      </c>
      <c r="O190" s="36"/>
      <c r="P190" s="203">
        <f t="shared" si="1"/>
        <v>0</v>
      </c>
      <c r="Q190" s="203">
        <v>0</v>
      </c>
      <c r="R190" s="203">
        <f t="shared" si="2"/>
        <v>0</v>
      </c>
      <c r="S190" s="203">
        <v>0</v>
      </c>
      <c r="T190" s="204">
        <f t="shared" si="3"/>
        <v>0</v>
      </c>
      <c r="AR190" s="18" t="s">
        <v>176</v>
      </c>
      <c r="AT190" s="18" t="s">
        <v>209</v>
      </c>
      <c r="AU190" s="18" t="s">
        <v>84</v>
      </c>
      <c r="AY190" s="18" t="s">
        <v>158</v>
      </c>
      <c r="BE190" s="205">
        <f t="shared" si="4"/>
        <v>0</v>
      </c>
      <c r="BF190" s="205">
        <f t="shared" si="5"/>
        <v>0</v>
      </c>
      <c r="BG190" s="205">
        <f t="shared" si="6"/>
        <v>0</v>
      </c>
      <c r="BH190" s="205">
        <f t="shared" si="7"/>
        <v>0</v>
      </c>
      <c r="BI190" s="205">
        <f t="shared" si="8"/>
        <v>0</v>
      </c>
      <c r="BJ190" s="18" t="s">
        <v>22</v>
      </c>
      <c r="BK190" s="205">
        <f t="shared" si="9"/>
        <v>0</v>
      </c>
      <c r="BL190" s="18" t="s">
        <v>165</v>
      </c>
      <c r="BM190" s="18" t="s">
        <v>632</v>
      </c>
    </row>
    <row r="191" spans="2:65" s="1" customFormat="1" ht="22.5" customHeight="1">
      <c r="B191" s="35"/>
      <c r="C191" s="217" t="s">
        <v>629</v>
      </c>
      <c r="D191" s="217" t="s">
        <v>209</v>
      </c>
      <c r="E191" s="218" t="s">
        <v>633</v>
      </c>
      <c r="F191" s="219" t="s">
        <v>634</v>
      </c>
      <c r="G191" s="220" t="s">
        <v>635</v>
      </c>
      <c r="H191" s="221">
        <v>1</v>
      </c>
      <c r="I191" s="222"/>
      <c r="J191" s="223">
        <f t="shared" si="0"/>
        <v>0</v>
      </c>
      <c r="K191" s="219" t="s">
        <v>20</v>
      </c>
      <c r="L191" s="224"/>
      <c r="M191" s="225" t="s">
        <v>20</v>
      </c>
      <c r="N191" s="226" t="s">
        <v>46</v>
      </c>
      <c r="O191" s="36"/>
      <c r="P191" s="203">
        <f t="shared" si="1"/>
        <v>0</v>
      </c>
      <c r="Q191" s="203">
        <v>0</v>
      </c>
      <c r="R191" s="203">
        <f t="shared" si="2"/>
        <v>0</v>
      </c>
      <c r="S191" s="203">
        <v>0</v>
      </c>
      <c r="T191" s="204">
        <f t="shared" si="3"/>
        <v>0</v>
      </c>
      <c r="AR191" s="18" t="s">
        <v>176</v>
      </c>
      <c r="AT191" s="18" t="s">
        <v>209</v>
      </c>
      <c r="AU191" s="18" t="s">
        <v>84</v>
      </c>
      <c r="AY191" s="18" t="s">
        <v>158</v>
      </c>
      <c r="BE191" s="205">
        <f t="shared" si="4"/>
        <v>0</v>
      </c>
      <c r="BF191" s="205">
        <f t="shared" si="5"/>
        <v>0</v>
      </c>
      <c r="BG191" s="205">
        <f t="shared" si="6"/>
        <v>0</v>
      </c>
      <c r="BH191" s="205">
        <f t="shared" si="7"/>
        <v>0</v>
      </c>
      <c r="BI191" s="205">
        <f t="shared" si="8"/>
        <v>0</v>
      </c>
      <c r="BJ191" s="18" t="s">
        <v>22</v>
      </c>
      <c r="BK191" s="205">
        <f t="shared" si="9"/>
        <v>0</v>
      </c>
      <c r="BL191" s="18" t="s">
        <v>165</v>
      </c>
      <c r="BM191" s="18" t="s">
        <v>636</v>
      </c>
    </row>
    <row r="192" spans="2:65" s="1" customFormat="1" ht="22.5" customHeight="1">
      <c r="B192" s="35"/>
      <c r="C192" s="217" t="s">
        <v>632</v>
      </c>
      <c r="D192" s="217" t="s">
        <v>209</v>
      </c>
      <c r="E192" s="218" t="s">
        <v>637</v>
      </c>
      <c r="F192" s="219" t="s">
        <v>638</v>
      </c>
      <c r="G192" s="220" t="s">
        <v>571</v>
      </c>
      <c r="H192" s="221">
        <v>1</v>
      </c>
      <c r="I192" s="222"/>
      <c r="J192" s="223">
        <f t="shared" si="0"/>
        <v>0</v>
      </c>
      <c r="K192" s="219" t="s">
        <v>164</v>
      </c>
      <c r="L192" s="224"/>
      <c r="M192" s="225" t="s">
        <v>20</v>
      </c>
      <c r="N192" s="226" t="s">
        <v>46</v>
      </c>
      <c r="O192" s="36"/>
      <c r="P192" s="203">
        <f t="shared" si="1"/>
        <v>0</v>
      </c>
      <c r="Q192" s="203">
        <v>0.0034</v>
      </c>
      <c r="R192" s="203">
        <f t="shared" si="2"/>
        <v>0.0034</v>
      </c>
      <c r="S192" s="203">
        <v>0</v>
      </c>
      <c r="T192" s="204">
        <f t="shared" si="3"/>
        <v>0</v>
      </c>
      <c r="AR192" s="18" t="s">
        <v>176</v>
      </c>
      <c r="AT192" s="18" t="s">
        <v>209</v>
      </c>
      <c r="AU192" s="18" t="s">
        <v>84</v>
      </c>
      <c r="AY192" s="18" t="s">
        <v>158</v>
      </c>
      <c r="BE192" s="205">
        <f t="shared" si="4"/>
        <v>0</v>
      </c>
      <c r="BF192" s="205">
        <f t="shared" si="5"/>
        <v>0</v>
      </c>
      <c r="BG192" s="205">
        <f t="shared" si="6"/>
        <v>0</v>
      </c>
      <c r="BH192" s="205">
        <f t="shared" si="7"/>
        <v>0</v>
      </c>
      <c r="BI192" s="205">
        <f t="shared" si="8"/>
        <v>0</v>
      </c>
      <c r="BJ192" s="18" t="s">
        <v>22</v>
      </c>
      <c r="BK192" s="205">
        <f t="shared" si="9"/>
        <v>0</v>
      </c>
      <c r="BL192" s="18" t="s">
        <v>165</v>
      </c>
      <c r="BM192" s="18" t="s">
        <v>639</v>
      </c>
    </row>
    <row r="193" spans="2:65" s="1" customFormat="1" ht="22.5" customHeight="1">
      <c r="B193" s="35"/>
      <c r="C193" s="217" t="s">
        <v>636</v>
      </c>
      <c r="D193" s="217" t="s">
        <v>209</v>
      </c>
      <c r="E193" s="218" t="s">
        <v>640</v>
      </c>
      <c r="F193" s="219" t="s">
        <v>641</v>
      </c>
      <c r="G193" s="220" t="s">
        <v>571</v>
      </c>
      <c r="H193" s="221">
        <v>1</v>
      </c>
      <c r="I193" s="222"/>
      <c r="J193" s="223">
        <f t="shared" si="0"/>
        <v>0</v>
      </c>
      <c r="K193" s="219" t="s">
        <v>164</v>
      </c>
      <c r="L193" s="224"/>
      <c r="M193" s="225" t="s">
        <v>20</v>
      </c>
      <c r="N193" s="226" t="s">
        <v>46</v>
      </c>
      <c r="O193" s="36"/>
      <c r="P193" s="203">
        <f t="shared" si="1"/>
        <v>0</v>
      </c>
      <c r="Q193" s="203">
        <v>0.0015</v>
      </c>
      <c r="R193" s="203">
        <f t="shared" si="2"/>
        <v>0.0015</v>
      </c>
      <c r="S193" s="203">
        <v>0</v>
      </c>
      <c r="T193" s="204">
        <f t="shared" si="3"/>
        <v>0</v>
      </c>
      <c r="AR193" s="18" t="s">
        <v>176</v>
      </c>
      <c r="AT193" s="18" t="s">
        <v>209</v>
      </c>
      <c r="AU193" s="18" t="s">
        <v>84</v>
      </c>
      <c r="AY193" s="18" t="s">
        <v>158</v>
      </c>
      <c r="BE193" s="205">
        <f t="shared" si="4"/>
        <v>0</v>
      </c>
      <c r="BF193" s="205">
        <f t="shared" si="5"/>
        <v>0</v>
      </c>
      <c r="BG193" s="205">
        <f t="shared" si="6"/>
        <v>0</v>
      </c>
      <c r="BH193" s="205">
        <f t="shared" si="7"/>
        <v>0</v>
      </c>
      <c r="BI193" s="205">
        <f t="shared" si="8"/>
        <v>0</v>
      </c>
      <c r="BJ193" s="18" t="s">
        <v>22</v>
      </c>
      <c r="BK193" s="205">
        <f t="shared" si="9"/>
        <v>0</v>
      </c>
      <c r="BL193" s="18" t="s">
        <v>165</v>
      </c>
      <c r="BM193" s="18" t="s">
        <v>642</v>
      </c>
    </row>
    <row r="194" spans="2:65" s="1" customFormat="1" ht="22.5" customHeight="1">
      <c r="B194" s="35"/>
      <c r="C194" s="217" t="s">
        <v>639</v>
      </c>
      <c r="D194" s="217" t="s">
        <v>209</v>
      </c>
      <c r="E194" s="218" t="s">
        <v>643</v>
      </c>
      <c r="F194" s="219" t="s">
        <v>644</v>
      </c>
      <c r="G194" s="220" t="s">
        <v>571</v>
      </c>
      <c r="H194" s="221">
        <v>2</v>
      </c>
      <c r="I194" s="222"/>
      <c r="J194" s="223">
        <f t="shared" si="0"/>
        <v>0</v>
      </c>
      <c r="K194" s="219" t="s">
        <v>20</v>
      </c>
      <c r="L194" s="224"/>
      <c r="M194" s="225" t="s">
        <v>20</v>
      </c>
      <c r="N194" s="226" t="s">
        <v>46</v>
      </c>
      <c r="O194" s="36"/>
      <c r="P194" s="203">
        <f t="shared" si="1"/>
        <v>0</v>
      </c>
      <c r="Q194" s="203">
        <v>0</v>
      </c>
      <c r="R194" s="203">
        <f t="shared" si="2"/>
        <v>0</v>
      </c>
      <c r="S194" s="203">
        <v>0</v>
      </c>
      <c r="T194" s="204">
        <f t="shared" si="3"/>
        <v>0</v>
      </c>
      <c r="AR194" s="18" t="s">
        <v>176</v>
      </c>
      <c r="AT194" s="18" t="s">
        <v>209</v>
      </c>
      <c r="AU194" s="18" t="s">
        <v>84</v>
      </c>
      <c r="AY194" s="18" t="s">
        <v>158</v>
      </c>
      <c r="BE194" s="205">
        <f t="shared" si="4"/>
        <v>0</v>
      </c>
      <c r="BF194" s="205">
        <f t="shared" si="5"/>
        <v>0</v>
      </c>
      <c r="BG194" s="205">
        <f t="shared" si="6"/>
        <v>0</v>
      </c>
      <c r="BH194" s="205">
        <f t="shared" si="7"/>
        <v>0</v>
      </c>
      <c r="BI194" s="205">
        <f t="shared" si="8"/>
        <v>0</v>
      </c>
      <c r="BJ194" s="18" t="s">
        <v>22</v>
      </c>
      <c r="BK194" s="205">
        <f t="shared" si="9"/>
        <v>0</v>
      </c>
      <c r="BL194" s="18" t="s">
        <v>165</v>
      </c>
      <c r="BM194" s="18" t="s">
        <v>645</v>
      </c>
    </row>
    <row r="195" spans="2:65" s="1" customFormat="1" ht="22.5" customHeight="1">
      <c r="B195" s="35"/>
      <c r="C195" s="217" t="s">
        <v>642</v>
      </c>
      <c r="D195" s="217" t="s">
        <v>209</v>
      </c>
      <c r="E195" s="218" t="s">
        <v>646</v>
      </c>
      <c r="F195" s="219" t="s">
        <v>647</v>
      </c>
      <c r="G195" s="220" t="s">
        <v>618</v>
      </c>
      <c r="H195" s="221">
        <v>2</v>
      </c>
      <c r="I195" s="222"/>
      <c r="J195" s="223">
        <f t="shared" si="0"/>
        <v>0</v>
      </c>
      <c r="K195" s="219" t="s">
        <v>20</v>
      </c>
      <c r="L195" s="224"/>
      <c r="M195" s="225" t="s">
        <v>20</v>
      </c>
      <c r="N195" s="226" t="s">
        <v>46</v>
      </c>
      <c r="O195" s="36"/>
      <c r="P195" s="203">
        <f t="shared" si="1"/>
        <v>0</v>
      </c>
      <c r="Q195" s="203">
        <v>0</v>
      </c>
      <c r="R195" s="203">
        <f t="shared" si="2"/>
        <v>0</v>
      </c>
      <c r="S195" s="203">
        <v>0</v>
      </c>
      <c r="T195" s="204">
        <f t="shared" si="3"/>
        <v>0</v>
      </c>
      <c r="AR195" s="18" t="s">
        <v>176</v>
      </c>
      <c r="AT195" s="18" t="s">
        <v>209</v>
      </c>
      <c r="AU195" s="18" t="s">
        <v>84</v>
      </c>
      <c r="AY195" s="18" t="s">
        <v>158</v>
      </c>
      <c r="BE195" s="205">
        <f t="shared" si="4"/>
        <v>0</v>
      </c>
      <c r="BF195" s="205">
        <f t="shared" si="5"/>
        <v>0</v>
      </c>
      <c r="BG195" s="205">
        <f t="shared" si="6"/>
        <v>0</v>
      </c>
      <c r="BH195" s="205">
        <f t="shared" si="7"/>
        <v>0</v>
      </c>
      <c r="BI195" s="205">
        <f t="shared" si="8"/>
        <v>0</v>
      </c>
      <c r="BJ195" s="18" t="s">
        <v>22</v>
      </c>
      <c r="BK195" s="205">
        <f t="shared" si="9"/>
        <v>0</v>
      </c>
      <c r="BL195" s="18" t="s">
        <v>165</v>
      </c>
      <c r="BM195" s="18" t="s">
        <v>648</v>
      </c>
    </row>
    <row r="196" spans="2:65" s="1" customFormat="1" ht="22.5" customHeight="1">
      <c r="B196" s="35"/>
      <c r="C196" s="217" t="s">
        <v>645</v>
      </c>
      <c r="D196" s="217" t="s">
        <v>209</v>
      </c>
      <c r="E196" s="218" t="s">
        <v>649</v>
      </c>
      <c r="F196" s="219" t="s">
        <v>650</v>
      </c>
      <c r="G196" s="220" t="s">
        <v>618</v>
      </c>
      <c r="H196" s="221">
        <v>10</v>
      </c>
      <c r="I196" s="222"/>
      <c r="J196" s="223">
        <f t="shared" si="0"/>
        <v>0</v>
      </c>
      <c r="K196" s="219" t="s">
        <v>20</v>
      </c>
      <c r="L196" s="224"/>
      <c r="M196" s="225" t="s">
        <v>20</v>
      </c>
      <c r="N196" s="226" t="s">
        <v>46</v>
      </c>
      <c r="O196" s="36"/>
      <c r="P196" s="203">
        <f t="shared" si="1"/>
        <v>0</v>
      </c>
      <c r="Q196" s="203">
        <v>0</v>
      </c>
      <c r="R196" s="203">
        <f t="shared" si="2"/>
        <v>0</v>
      </c>
      <c r="S196" s="203">
        <v>0</v>
      </c>
      <c r="T196" s="204">
        <f t="shared" si="3"/>
        <v>0</v>
      </c>
      <c r="AR196" s="18" t="s">
        <v>176</v>
      </c>
      <c r="AT196" s="18" t="s">
        <v>209</v>
      </c>
      <c r="AU196" s="18" t="s">
        <v>84</v>
      </c>
      <c r="AY196" s="18" t="s">
        <v>158</v>
      </c>
      <c r="BE196" s="205">
        <f t="shared" si="4"/>
        <v>0</v>
      </c>
      <c r="BF196" s="205">
        <f t="shared" si="5"/>
        <v>0</v>
      </c>
      <c r="BG196" s="205">
        <f t="shared" si="6"/>
        <v>0</v>
      </c>
      <c r="BH196" s="205">
        <f t="shared" si="7"/>
        <v>0</v>
      </c>
      <c r="BI196" s="205">
        <f t="shared" si="8"/>
        <v>0</v>
      </c>
      <c r="BJ196" s="18" t="s">
        <v>22</v>
      </c>
      <c r="BK196" s="205">
        <f t="shared" si="9"/>
        <v>0</v>
      </c>
      <c r="BL196" s="18" t="s">
        <v>165</v>
      </c>
      <c r="BM196" s="18" t="s">
        <v>651</v>
      </c>
    </row>
    <row r="197" spans="2:65" s="1" customFormat="1" ht="22.5" customHeight="1">
      <c r="B197" s="35"/>
      <c r="C197" s="217" t="s">
        <v>648</v>
      </c>
      <c r="D197" s="217" t="s">
        <v>209</v>
      </c>
      <c r="E197" s="218" t="s">
        <v>652</v>
      </c>
      <c r="F197" s="219" t="s">
        <v>653</v>
      </c>
      <c r="G197" s="220" t="s">
        <v>618</v>
      </c>
      <c r="H197" s="221">
        <v>1</v>
      </c>
      <c r="I197" s="222"/>
      <c r="J197" s="223">
        <f t="shared" si="0"/>
        <v>0</v>
      </c>
      <c r="K197" s="219" t="s">
        <v>20</v>
      </c>
      <c r="L197" s="224"/>
      <c r="M197" s="225" t="s">
        <v>20</v>
      </c>
      <c r="N197" s="226" t="s">
        <v>46</v>
      </c>
      <c r="O197" s="36"/>
      <c r="P197" s="203">
        <f t="shared" si="1"/>
        <v>0</v>
      </c>
      <c r="Q197" s="203">
        <v>0</v>
      </c>
      <c r="R197" s="203">
        <f t="shared" si="2"/>
        <v>0</v>
      </c>
      <c r="S197" s="203">
        <v>0</v>
      </c>
      <c r="T197" s="204">
        <f t="shared" si="3"/>
        <v>0</v>
      </c>
      <c r="AR197" s="18" t="s">
        <v>176</v>
      </c>
      <c r="AT197" s="18" t="s">
        <v>209</v>
      </c>
      <c r="AU197" s="18" t="s">
        <v>84</v>
      </c>
      <c r="AY197" s="18" t="s">
        <v>158</v>
      </c>
      <c r="BE197" s="205">
        <f t="shared" si="4"/>
        <v>0</v>
      </c>
      <c r="BF197" s="205">
        <f t="shared" si="5"/>
        <v>0</v>
      </c>
      <c r="BG197" s="205">
        <f t="shared" si="6"/>
        <v>0</v>
      </c>
      <c r="BH197" s="205">
        <f t="shared" si="7"/>
        <v>0</v>
      </c>
      <c r="BI197" s="205">
        <f t="shared" si="8"/>
        <v>0</v>
      </c>
      <c r="BJ197" s="18" t="s">
        <v>22</v>
      </c>
      <c r="BK197" s="205">
        <f t="shared" si="9"/>
        <v>0</v>
      </c>
      <c r="BL197" s="18" t="s">
        <v>165</v>
      </c>
      <c r="BM197" s="18" t="s">
        <v>654</v>
      </c>
    </row>
    <row r="198" spans="2:65" s="1" customFormat="1" ht="22.5" customHeight="1">
      <c r="B198" s="35"/>
      <c r="C198" s="217" t="s">
        <v>651</v>
      </c>
      <c r="D198" s="217" t="s">
        <v>209</v>
      </c>
      <c r="E198" s="218" t="s">
        <v>655</v>
      </c>
      <c r="F198" s="219" t="s">
        <v>656</v>
      </c>
      <c r="G198" s="220" t="s">
        <v>571</v>
      </c>
      <c r="H198" s="221">
        <v>2</v>
      </c>
      <c r="I198" s="222"/>
      <c r="J198" s="223">
        <f t="shared" si="0"/>
        <v>0</v>
      </c>
      <c r="K198" s="219" t="s">
        <v>164</v>
      </c>
      <c r="L198" s="224"/>
      <c r="M198" s="225" t="s">
        <v>20</v>
      </c>
      <c r="N198" s="226" t="s">
        <v>46</v>
      </c>
      <c r="O198" s="36"/>
      <c r="P198" s="203">
        <f t="shared" si="1"/>
        <v>0</v>
      </c>
      <c r="Q198" s="203">
        <v>0.0295</v>
      </c>
      <c r="R198" s="203">
        <f t="shared" si="2"/>
        <v>0.059</v>
      </c>
      <c r="S198" s="203">
        <v>0</v>
      </c>
      <c r="T198" s="204">
        <f t="shared" si="3"/>
        <v>0</v>
      </c>
      <c r="AR198" s="18" t="s">
        <v>176</v>
      </c>
      <c r="AT198" s="18" t="s">
        <v>209</v>
      </c>
      <c r="AU198" s="18" t="s">
        <v>84</v>
      </c>
      <c r="AY198" s="18" t="s">
        <v>158</v>
      </c>
      <c r="BE198" s="205">
        <f t="shared" si="4"/>
        <v>0</v>
      </c>
      <c r="BF198" s="205">
        <f t="shared" si="5"/>
        <v>0</v>
      </c>
      <c r="BG198" s="205">
        <f t="shared" si="6"/>
        <v>0</v>
      </c>
      <c r="BH198" s="205">
        <f t="shared" si="7"/>
        <v>0</v>
      </c>
      <c r="BI198" s="205">
        <f t="shared" si="8"/>
        <v>0</v>
      </c>
      <c r="BJ198" s="18" t="s">
        <v>22</v>
      </c>
      <c r="BK198" s="205">
        <f t="shared" si="9"/>
        <v>0</v>
      </c>
      <c r="BL198" s="18" t="s">
        <v>165</v>
      </c>
      <c r="BM198" s="18" t="s">
        <v>657</v>
      </c>
    </row>
    <row r="199" spans="2:65" s="1" customFormat="1" ht="22.5" customHeight="1">
      <c r="B199" s="35"/>
      <c r="C199" s="217" t="s">
        <v>654</v>
      </c>
      <c r="D199" s="217" t="s">
        <v>209</v>
      </c>
      <c r="E199" s="218" t="s">
        <v>658</v>
      </c>
      <c r="F199" s="219" t="s">
        <v>659</v>
      </c>
      <c r="G199" s="220" t="s">
        <v>571</v>
      </c>
      <c r="H199" s="221">
        <v>1</v>
      </c>
      <c r="I199" s="222"/>
      <c r="J199" s="223">
        <f t="shared" si="0"/>
        <v>0</v>
      </c>
      <c r="K199" s="219" t="s">
        <v>164</v>
      </c>
      <c r="L199" s="224"/>
      <c r="M199" s="225" t="s">
        <v>20</v>
      </c>
      <c r="N199" s="226" t="s">
        <v>46</v>
      </c>
      <c r="O199" s="36"/>
      <c r="P199" s="203">
        <f t="shared" si="1"/>
        <v>0</v>
      </c>
      <c r="Q199" s="203">
        <v>0.0035</v>
      </c>
      <c r="R199" s="203">
        <f t="shared" si="2"/>
        <v>0.0035</v>
      </c>
      <c r="S199" s="203">
        <v>0</v>
      </c>
      <c r="T199" s="204">
        <f t="shared" si="3"/>
        <v>0</v>
      </c>
      <c r="AR199" s="18" t="s">
        <v>176</v>
      </c>
      <c r="AT199" s="18" t="s">
        <v>209</v>
      </c>
      <c r="AU199" s="18" t="s">
        <v>84</v>
      </c>
      <c r="AY199" s="18" t="s">
        <v>158</v>
      </c>
      <c r="BE199" s="205">
        <f t="shared" si="4"/>
        <v>0</v>
      </c>
      <c r="BF199" s="205">
        <f t="shared" si="5"/>
        <v>0</v>
      </c>
      <c r="BG199" s="205">
        <f t="shared" si="6"/>
        <v>0</v>
      </c>
      <c r="BH199" s="205">
        <f t="shared" si="7"/>
        <v>0</v>
      </c>
      <c r="BI199" s="205">
        <f t="shared" si="8"/>
        <v>0</v>
      </c>
      <c r="BJ199" s="18" t="s">
        <v>22</v>
      </c>
      <c r="BK199" s="205">
        <f t="shared" si="9"/>
        <v>0</v>
      </c>
      <c r="BL199" s="18" t="s">
        <v>165</v>
      </c>
      <c r="BM199" s="18" t="s">
        <v>660</v>
      </c>
    </row>
    <row r="200" spans="2:65" s="1" customFormat="1" ht="22.5" customHeight="1">
      <c r="B200" s="35"/>
      <c r="C200" s="194" t="s">
        <v>657</v>
      </c>
      <c r="D200" s="194" t="s">
        <v>160</v>
      </c>
      <c r="E200" s="195" t="s">
        <v>661</v>
      </c>
      <c r="F200" s="196" t="s">
        <v>662</v>
      </c>
      <c r="G200" s="197" t="s">
        <v>329</v>
      </c>
      <c r="H200" s="198">
        <v>16</v>
      </c>
      <c r="I200" s="199"/>
      <c r="J200" s="200">
        <f t="shared" si="0"/>
        <v>0</v>
      </c>
      <c r="K200" s="196" t="s">
        <v>164</v>
      </c>
      <c r="L200" s="55"/>
      <c r="M200" s="201" t="s">
        <v>20</v>
      </c>
      <c r="N200" s="202" t="s">
        <v>46</v>
      </c>
      <c r="O200" s="36"/>
      <c r="P200" s="203">
        <f t="shared" si="1"/>
        <v>0</v>
      </c>
      <c r="Q200" s="203">
        <v>0.0049207845</v>
      </c>
      <c r="R200" s="203">
        <f t="shared" si="2"/>
        <v>0.078732552</v>
      </c>
      <c r="S200" s="203">
        <v>0</v>
      </c>
      <c r="T200" s="204">
        <f t="shared" si="3"/>
        <v>0</v>
      </c>
      <c r="AR200" s="18" t="s">
        <v>165</v>
      </c>
      <c r="AT200" s="18" t="s">
        <v>160</v>
      </c>
      <c r="AU200" s="18" t="s">
        <v>84</v>
      </c>
      <c r="AY200" s="18" t="s">
        <v>158</v>
      </c>
      <c r="BE200" s="205">
        <f t="shared" si="4"/>
        <v>0</v>
      </c>
      <c r="BF200" s="205">
        <f t="shared" si="5"/>
        <v>0</v>
      </c>
      <c r="BG200" s="205">
        <f t="shared" si="6"/>
        <v>0</v>
      </c>
      <c r="BH200" s="205">
        <f t="shared" si="7"/>
        <v>0</v>
      </c>
      <c r="BI200" s="205">
        <f t="shared" si="8"/>
        <v>0</v>
      </c>
      <c r="BJ200" s="18" t="s">
        <v>22</v>
      </c>
      <c r="BK200" s="205">
        <f t="shared" si="9"/>
        <v>0</v>
      </c>
      <c r="BL200" s="18" t="s">
        <v>165</v>
      </c>
      <c r="BM200" s="18" t="s">
        <v>385</v>
      </c>
    </row>
    <row r="201" spans="2:65" s="1" customFormat="1" ht="22.5" customHeight="1">
      <c r="B201" s="35"/>
      <c r="C201" s="194" t="s">
        <v>660</v>
      </c>
      <c r="D201" s="194" t="s">
        <v>160</v>
      </c>
      <c r="E201" s="195" t="s">
        <v>663</v>
      </c>
      <c r="F201" s="196" t="s">
        <v>664</v>
      </c>
      <c r="G201" s="197" t="s">
        <v>172</v>
      </c>
      <c r="H201" s="198">
        <v>24.27</v>
      </c>
      <c r="I201" s="199"/>
      <c r="J201" s="200">
        <f t="shared" si="0"/>
        <v>0</v>
      </c>
      <c r="K201" s="196" t="s">
        <v>164</v>
      </c>
      <c r="L201" s="55"/>
      <c r="M201" s="201" t="s">
        <v>20</v>
      </c>
      <c r="N201" s="202" t="s">
        <v>46</v>
      </c>
      <c r="O201" s="36"/>
      <c r="P201" s="203">
        <f t="shared" si="1"/>
        <v>0</v>
      </c>
      <c r="Q201" s="203">
        <v>0.000112202</v>
      </c>
      <c r="R201" s="203">
        <f t="shared" si="2"/>
        <v>0.00272314254</v>
      </c>
      <c r="S201" s="203">
        <v>0</v>
      </c>
      <c r="T201" s="204">
        <f t="shared" si="3"/>
        <v>0</v>
      </c>
      <c r="AR201" s="18" t="s">
        <v>165</v>
      </c>
      <c r="AT201" s="18" t="s">
        <v>160</v>
      </c>
      <c r="AU201" s="18" t="s">
        <v>84</v>
      </c>
      <c r="AY201" s="18" t="s">
        <v>158</v>
      </c>
      <c r="BE201" s="205">
        <f t="shared" si="4"/>
        <v>0</v>
      </c>
      <c r="BF201" s="205">
        <f t="shared" si="5"/>
        <v>0</v>
      </c>
      <c r="BG201" s="205">
        <f t="shared" si="6"/>
        <v>0</v>
      </c>
      <c r="BH201" s="205">
        <f t="shared" si="7"/>
        <v>0</v>
      </c>
      <c r="BI201" s="205">
        <f t="shared" si="8"/>
        <v>0</v>
      </c>
      <c r="BJ201" s="18" t="s">
        <v>22</v>
      </c>
      <c r="BK201" s="205">
        <f t="shared" si="9"/>
        <v>0</v>
      </c>
      <c r="BL201" s="18" t="s">
        <v>165</v>
      </c>
      <c r="BM201" s="18" t="s">
        <v>665</v>
      </c>
    </row>
    <row r="202" spans="2:51" s="12" customFormat="1" ht="13.5">
      <c r="B202" s="206"/>
      <c r="C202" s="207"/>
      <c r="D202" s="233" t="s">
        <v>168</v>
      </c>
      <c r="E202" s="234" t="s">
        <v>20</v>
      </c>
      <c r="F202" s="235" t="s">
        <v>666</v>
      </c>
      <c r="G202" s="207"/>
      <c r="H202" s="236">
        <v>23.52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168</v>
      </c>
      <c r="AU202" s="216" t="s">
        <v>84</v>
      </c>
      <c r="AV202" s="12" t="s">
        <v>84</v>
      </c>
      <c r="AW202" s="12" t="s">
        <v>35</v>
      </c>
      <c r="AX202" s="12" t="s">
        <v>75</v>
      </c>
      <c r="AY202" s="216" t="s">
        <v>158</v>
      </c>
    </row>
    <row r="203" spans="2:51" s="12" customFormat="1" ht="13.5">
      <c r="B203" s="206"/>
      <c r="C203" s="207"/>
      <c r="D203" s="233" t="s">
        <v>168</v>
      </c>
      <c r="E203" s="234" t="s">
        <v>20</v>
      </c>
      <c r="F203" s="235" t="s">
        <v>667</v>
      </c>
      <c r="G203" s="207"/>
      <c r="H203" s="236">
        <v>0.75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168</v>
      </c>
      <c r="AU203" s="216" t="s">
        <v>84</v>
      </c>
      <c r="AV203" s="12" t="s">
        <v>84</v>
      </c>
      <c r="AW203" s="12" t="s">
        <v>35</v>
      </c>
      <c r="AX203" s="12" t="s">
        <v>75</v>
      </c>
      <c r="AY203" s="216" t="s">
        <v>158</v>
      </c>
    </row>
    <row r="204" spans="2:51" s="14" customFormat="1" ht="13.5">
      <c r="B204" s="250"/>
      <c r="C204" s="251"/>
      <c r="D204" s="233" t="s">
        <v>168</v>
      </c>
      <c r="E204" s="252" t="s">
        <v>20</v>
      </c>
      <c r="F204" s="253" t="s">
        <v>530</v>
      </c>
      <c r="G204" s="251"/>
      <c r="H204" s="254" t="s">
        <v>20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AT204" s="260" t="s">
        <v>168</v>
      </c>
      <c r="AU204" s="260" t="s">
        <v>84</v>
      </c>
      <c r="AV204" s="14" t="s">
        <v>22</v>
      </c>
      <c r="AW204" s="14" t="s">
        <v>35</v>
      </c>
      <c r="AX204" s="14" t="s">
        <v>75</v>
      </c>
      <c r="AY204" s="260" t="s">
        <v>158</v>
      </c>
    </row>
    <row r="205" spans="2:51" s="13" customFormat="1" ht="13.5">
      <c r="B205" s="239"/>
      <c r="C205" s="240"/>
      <c r="D205" s="208" t="s">
        <v>168</v>
      </c>
      <c r="E205" s="241" t="s">
        <v>20</v>
      </c>
      <c r="F205" s="242" t="s">
        <v>515</v>
      </c>
      <c r="G205" s="240"/>
      <c r="H205" s="243">
        <v>24.27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168</v>
      </c>
      <c r="AU205" s="249" t="s">
        <v>84</v>
      </c>
      <c r="AV205" s="13" t="s">
        <v>165</v>
      </c>
      <c r="AW205" s="13" t="s">
        <v>35</v>
      </c>
      <c r="AX205" s="13" t="s">
        <v>22</v>
      </c>
      <c r="AY205" s="249" t="s">
        <v>158</v>
      </c>
    </row>
    <row r="206" spans="2:65" s="1" customFormat="1" ht="22.5" customHeight="1">
      <c r="B206" s="35"/>
      <c r="C206" s="217" t="s">
        <v>385</v>
      </c>
      <c r="D206" s="217" t="s">
        <v>209</v>
      </c>
      <c r="E206" s="218" t="s">
        <v>668</v>
      </c>
      <c r="F206" s="219" t="s">
        <v>669</v>
      </c>
      <c r="G206" s="220" t="s">
        <v>329</v>
      </c>
      <c r="H206" s="221">
        <v>15</v>
      </c>
      <c r="I206" s="222"/>
      <c r="J206" s="223">
        <f>ROUND(I206*H206,2)</f>
        <v>0</v>
      </c>
      <c r="K206" s="219" t="s">
        <v>20</v>
      </c>
      <c r="L206" s="224"/>
      <c r="M206" s="225" t="s">
        <v>20</v>
      </c>
      <c r="N206" s="226" t="s">
        <v>46</v>
      </c>
      <c r="O206" s="36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AR206" s="18" t="s">
        <v>176</v>
      </c>
      <c r="AT206" s="18" t="s">
        <v>209</v>
      </c>
      <c r="AU206" s="18" t="s">
        <v>84</v>
      </c>
      <c r="AY206" s="18" t="s">
        <v>158</v>
      </c>
      <c r="BE206" s="205">
        <f>IF(N206="základní",J206,0)</f>
        <v>0</v>
      </c>
      <c r="BF206" s="205">
        <f>IF(N206="snížená",J206,0)</f>
        <v>0</v>
      </c>
      <c r="BG206" s="205">
        <f>IF(N206="zákl. přenesená",J206,0)</f>
        <v>0</v>
      </c>
      <c r="BH206" s="205">
        <f>IF(N206="sníž. přenesená",J206,0)</f>
        <v>0</v>
      </c>
      <c r="BI206" s="205">
        <f>IF(N206="nulová",J206,0)</f>
        <v>0</v>
      </c>
      <c r="BJ206" s="18" t="s">
        <v>22</v>
      </c>
      <c r="BK206" s="205">
        <f>ROUND(I206*H206,2)</f>
        <v>0</v>
      </c>
      <c r="BL206" s="18" t="s">
        <v>165</v>
      </c>
      <c r="BM206" s="18" t="s">
        <v>670</v>
      </c>
    </row>
    <row r="207" spans="2:51" s="12" customFormat="1" ht="13.5">
      <c r="B207" s="206"/>
      <c r="C207" s="207"/>
      <c r="D207" s="233" t="s">
        <v>168</v>
      </c>
      <c r="E207" s="234" t="s">
        <v>20</v>
      </c>
      <c r="F207" s="235" t="s">
        <v>671</v>
      </c>
      <c r="G207" s="207"/>
      <c r="H207" s="236">
        <v>15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168</v>
      </c>
      <c r="AU207" s="216" t="s">
        <v>84</v>
      </c>
      <c r="AV207" s="12" t="s">
        <v>84</v>
      </c>
      <c r="AW207" s="12" t="s">
        <v>35</v>
      </c>
      <c r="AX207" s="12" t="s">
        <v>75</v>
      </c>
      <c r="AY207" s="216" t="s">
        <v>158</v>
      </c>
    </row>
    <row r="208" spans="2:51" s="13" customFormat="1" ht="13.5">
      <c r="B208" s="239"/>
      <c r="C208" s="240"/>
      <c r="D208" s="208" t="s">
        <v>168</v>
      </c>
      <c r="E208" s="241" t="s">
        <v>20</v>
      </c>
      <c r="F208" s="242" t="s">
        <v>515</v>
      </c>
      <c r="G208" s="240"/>
      <c r="H208" s="243">
        <v>15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168</v>
      </c>
      <c r="AU208" s="249" t="s">
        <v>84</v>
      </c>
      <c r="AV208" s="13" t="s">
        <v>165</v>
      </c>
      <c r="AW208" s="13" t="s">
        <v>35</v>
      </c>
      <c r="AX208" s="13" t="s">
        <v>22</v>
      </c>
      <c r="AY208" s="249" t="s">
        <v>158</v>
      </c>
    </row>
    <row r="209" spans="2:65" s="1" customFormat="1" ht="22.5" customHeight="1">
      <c r="B209" s="35"/>
      <c r="C209" s="217" t="s">
        <v>665</v>
      </c>
      <c r="D209" s="217" t="s">
        <v>209</v>
      </c>
      <c r="E209" s="218" t="s">
        <v>672</v>
      </c>
      <c r="F209" s="219" t="s">
        <v>673</v>
      </c>
      <c r="G209" s="220" t="s">
        <v>329</v>
      </c>
      <c r="H209" s="221">
        <v>4.56</v>
      </c>
      <c r="I209" s="222"/>
      <c r="J209" s="223">
        <f>ROUND(I209*H209,2)</f>
        <v>0</v>
      </c>
      <c r="K209" s="219" t="s">
        <v>20</v>
      </c>
      <c r="L209" s="224"/>
      <c r="M209" s="225" t="s">
        <v>20</v>
      </c>
      <c r="N209" s="226" t="s">
        <v>46</v>
      </c>
      <c r="O209" s="36"/>
      <c r="P209" s="203">
        <f>O209*H209</f>
        <v>0</v>
      </c>
      <c r="Q209" s="203">
        <v>0</v>
      </c>
      <c r="R209" s="203">
        <f>Q209*H209</f>
        <v>0</v>
      </c>
      <c r="S209" s="203">
        <v>0</v>
      </c>
      <c r="T209" s="204">
        <f>S209*H209</f>
        <v>0</v>
      </c>
      <c r="AR209" s="18" t="s">
        <v>176</v>
      </c>
      <c r="AT209" s="18" t="s">
        <v>209</v>
      </c>
      <c r="AU209" s="18" t="s">
        <v>84</v>
      </c>
      <c r="AY209" s="18" t="s">
        <v>158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18" t="s">
        <v>22</v>
      </c>
      <c r="BK209" s="205">
        <f>ROUND(I209*H209,2)</f>
        <v>0</v>
      </c>
      <c r="BL209" s="18" t="s">
        <v>165</v>
      </c>
      <c r="BM209" s="18" t="s">
        <v>674</v>
      </c>
    </row>
    <row r="210" spans="2:51" s="12" customFormat="1" ht="13.5">
      <c r="B210" s="206"/>
      <c r="C210" s="207"/>
      <c r="D210" s="233" t="s">
        <v>168</v>
      </c>
      <c r="E210" s="234" t="s">
        <v>20</v>
      </c>
      <c r="F210" s="235" t="s">
        <v>675</v>
      </c>
      <c r="G210" s="207"/>
      <c r="H210" s="236">
        <v>4.56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168</v>
      </c>
      <c r="AU210" s="216" t="s">
        <v>84</v>
      </c>
      <c r="AV210" s="12" t="s">
        <v>84</v>
      </c>
      <c r="AW210" s="12" t="s">
        <v>35</v>
      </c>
      <c r="AX210" s="12" t="s">
        <v>75</v>
      </c>
      <c r="AY210" s="216" t="s">
        <v>158</v>
      </c>
    </row>
    <row r="211" spans="2:51" s="13" customFormat="1" ht="13.5">
      <c r="B211" s="239"/>
      <c r="C211" s="240"/>
      <c r="D211" s="208" t="s">
        <v>168</v>
      </c>
      <c r="E211" s="241" t="s">
        <v>20</v>
      </c>
      <c r="F211" s="242" t="s">
        <v>515</v>
      </c>
      <c r="G211" s="240"/>
      <c r="H211" s="243">
        <v>4.56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168</v>
      </c>
      <c r="AU211" s="249" t="s">
        <v>84</v>
      </c>
      <c r="AV211" s="13" t="s">
        <v>165</v>
      </c>
      <c r="AW211" s="13" t="s">
        <v>35</v>
      </c>
      <c r="AX211" s="13" t="s">
        <v>22</v>
      </c>
      <c r="AY211" s="249" t="s">
        <v>158</v>
      </c>
    </row>
    <row r="212" spans="2:65" s="1" customFormat="1" ht="22.5" customHeight="1">
      <c r="B212" s="35"/>
      <c r="C212" s="217" t="s">
        <v>670</v>
      </c>
      <c r="D212" s="217" t="s">
        <v>209</v>
      </c>
      <c r="E212" s="218" t="s">
        <v>676</v>
      </c>
      <c r="F212" s="219" t="s">
        <v>677</v>
      </c>
      <c r="G212" s="220" t="s">
        <v>618</v>
      </c>
      <c r="H212" s="221">
        <v>12</v>
      </c>
      <c r="I212" s="222"/>
      <c r="J212" s="223">
        <f>ROUND(I212*H212,2)</f>
        <v>0</v>
      </c>
      <c r="K212" s="219" t="s">
        <v>20</v>
      </c>
      <c r="L212" s="224"/>
      <c r="M212" s="225" t="s">
        <v>20</v>
      </c>
      <c r="N212" s="226" t="s">
        <v>46</v>
      </c>
      <c r="O212" s="36"/>
      <c r="P212" s="203">
        <f>O212*H212</f>
        <v>0</v>
      </c>
      <c r="Q212" s="203">
        <v>0</v>
      </c>
      <c r="R212" s="203">
        <f>Q212*H212</f>
        <v>0</v>
      </c>
      <c r="S212" s="203">
        <v>0</v>
      </c>
      <c r="T212" s="204">
        <f>S212*H212</f>
        <v>0</v>
      </c>
      <c r="AR212" s="18" t="s">
        <v>176</v>
      </c>
      <c r="AT212" s="18" t="s">
        <v>209</v>
      </c>
      <c r="AU212" s="18" t="s">
        <v>84</v>
      </c>
      <c r="AY212" s="18" t="s">
        <v>158</v>
      </c>
      <c r="BE212" s="205">
        <f>IF(N212="základní",J212,0)</f>
        <v>0</v>
      </c>
      <c r="BF212" s="205">
        <f>IF(N212="snížená",J212,0)</f>
        <v>0</v>
      </c>
      <c r="BG212" s="205">
        <f>IF(N212="zákl. přenesená",J212,0)</f>
        <v>0</v>
      </c>
      <c r="BH212" s="205">
        <f>IF(N212="sníž. přenesená",J212,0)</f>
        <v>0</v>
      </c>
      <c r="BI212" s="205">
        <f>IF(N212="nulová",J212,0)</f>
        <v>0</v>
      </c>
      <c r="BJ212" s="18" t="s">
        <v>22</v>
      </c>
      <c r="BK212" s="205">
        <f>ROUND(I212*H212,2)</f>
        <v>0</v>
      </c>
      <c r="BL212" s="18" t="s">
        <v>165</v>
      </c>
      <c r="BM212" s="18" t="s">
        <v>678</v>
      </c>
    </row>
    <row r="213" spans="2:65" s="1" customFormat="1" ht="22.5" customHeight="1">
      <c r="B213" s="35"/>
      <c r="C213" s="217" t="s">
        <v>674</v>
      </c>
      <c r="D213" s="217" t="s">
        <v>209</v>
      </c>
      <c r="E213" s="218" t="s">
        <v>679</v>
      </c>
      <c r="F213" s="219" t="s">
        <v>680</v>
      </c>
      <c r="G213" s="220" t="s">
        <v>681</v>
      </c>
      <c r="H213" s="221">
        <v>3</v>
      </c>
      <c r="I213" s="222"/>
      <c r="J213" s="223">
        <f>ROUND(I213*H213,2)</f>
        <v>0</v>
      </c>
      <c r="K213" s="219" t="s">
        <v>20</v>
      </c>
      <c r="L213" s="224"/>
      <c r="M213" s="225" t="s">
        <v>20</v>
      </c>
      <c r="N213" s="226" t="s">
        <v>46</v>
      </c>
      <c r="O213" s="36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AR213" s="18" t="s">
        <v>176</v>
      </c>
      <c r="AT213" s="18" t="s">
        <v>209</v>
      </c>
      <c r="AU213" s="18" t="s">
        <v>84</v>
      </c>
      <c r="AY213" s="18" t="s">
        <v>158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18" t="s">
        <v>22</v>
      </c>
      <c r="BK213" s="205">
        <f>ROUND(I213*H213,2)</f>
        <v>0</v>
      </c>
      <c r="BL213" s="18" t="s">
        <v>165</v>
      </c>
      <c r="BM213" s="18" t="s">
        <v>682</v>
      </c>
    </row>
    <row r="214" spans="2:65" s="1" customFormat="1" ht="22.5" customHeight="1">
      <c r="B214" s="35"/>
      <c r="C214" s="217" t="s">
        <v>678</v>
      </c>
      <c r="D214" s="217" t="s">
        <v>209</v>
      </c>
      <c r="E214" s="218" t="s">
        <v>683</v>
      </c>
      <c r="F214" s="219" t="s">
        <v>684</v>
      </c>
      <c r="G214" s="220" t="s">
        <v>685</v>
      </c>
      <c r="H214" s="221">
        <v>1</v>
      </c>
      <c r="I214" s="222"/>
      <c r="J214" s="223">
        <f>ROUND(I214*H214,2)</f>
        <v>0</v>
      </c>
      <c r="K214" s="219" t="s">
        <v>20</v>
      </c>
      <c r="L214" s="224"/>
      <c r="M214" s="225" t="s">
        <v>20</v>
      </c>
      <c r="N214" s="226" t="s">
        <v>46</v>
      </c>
      <c r="O214" s="3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AR214" s="18" t="s">
        <v>176</v>
      </c>
      <c r="AT214" s="18" t="s">
        <v>209</v>
      </c>
      <c r="AU214" s="18" t="s">
        <v>84</v>
      </c>
      <c r="AY214" s="18" t="s">
        <v>158</v>
      </c>
      <c r="BE214" s="205">
        <f>IF(N214="základní",J214,0)</f>
        <v>0</v>
      </c>
      <c r="BF214" s="205">
        <f>IF(N214="snížená",J214,0)</f>
        <v>0</v>
      </c>
      <c r="BG214" s="205">
        <f>IF(N214="zákl. přenesená",J214,0)</f>
        <v>0</v>
      </c>
      <c r="BH214" s="205">
        <f>IF(N214="sníž. přenesená",J214,0)</f>
        <v>0</v>
      </c>
      <c r="BI214" s="205">
        <f>IF(N214="nulová",J214,0)</f>
        <v>0</v>
      </c>
      <c r="BJ214" s="18" t="s">
        <v>22</v>
      </c>
      <c r="BK214" s="205">
        <f>ROUND(I214*H214,2)</f>
        <v>0</v>
      </c>
      <c r="BL214" s="18" t="s">
        <v>165</v>
      </c>
      <c r="BM214" s="18" t="s">
        <v>393</v>
      </c>
    </row>
    <row r="215" spans="2:65" s="1" customFormat="1" ht="22.5" customHeight="1">
      <c r="B215" s="35"/>
      <c r="C215" s="217" t="s">
        <v>682</v>
      </c>
      <c r="D215" s="217" t="s">
        <v>209</v>
      </c>
      <c r="E215" s="218" t="s">
        <v>686</v>
      </c>
      <c r="F215" s="219" t="s">
        <v>687</v>
      </c>
      <c r="G215" s="220" t="s">
        <v>209</v>
      </c>
      <c r="H215" s="221">
        <v>71</v>
      </c>
      <c r="I215" s="222"/>
      <c r="J215" s="223">
        <f>ROUND(I215*H215,2)</f>
        <v>0</v>
      </c>
      <c r="K215" s="219" t="s">
        <v>20</v>
      </c>
      <c r="L215" s="224"/>
      <c r="M215" s="225" t="s">
        <v>20</v>
      </c>
      <c r="N215" s="226" t="s">
        <v>46</v>
      </c>
      <c r="O215" s="36"/>
      <c r="P215" s="203">
        <f>O215*H215</f>
        <v>0</v>
      </c>
      <c r="Q215" s="203">
        <v>0</v>
      </c>
      <c r="R215" s="203">
        <f>Q215*H215</f>
        <v>0</v>
      </c>
      <c r="S215" s="203">
        <v>0</v>
      </c>
      <c r="T215" s="204">
        <f>S215*H215</f>
        <v>0</v>
      </c>
      <c r="AR215" s="18" t="s">
        <v>176</v>
      </c>
      <c r="AT215" s="18" t="s">
        <v>209</v>
      </c>
      <c r="AU215" s="18" t="s">
        <v>84</v>
      </c>
      <c r="AY215" s="18" t="s">
        <v>158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8" t="s">
        <v>22</v>
      </c>
      <c r="BK215" s="205">
        <f>ROUND(I215*H215,2)</f>
        <v>0</v>
      </c>
      <c r="BL215" s="18" t="s">
        <v>165</v>
      </c>
      <c r="BM215" s="18" t="s">
        <v>369</v>
      </c>
    </row>
    <row r="216" spans="2:51" s="12" customFormat="1" ht="13.5">
      <c r="B216" s="206"/>
      <c r="C216" s="207"/>
      <c r="D216" s="233" t="s">
        <v>168</v>
      </c>
      <c r="E216" s="234" t="s">
        <v>20</v>
      </c>
      <c r="F216" s="235" t="s">
        <v>405</v>
      </c>
      <c r="G216" s="207"/>
      <c r="H216" s="236">
        <v>71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168</v>
      </c>
      <c r="AU216" s="216" t="s">
        <v>84</v>
      </c>
      <c r="AV216" s="12" t="s">
        <v>84</v>
      </c>
      <c r="AW216" s="12" t="s">
        <v>35</v>
      </c>
      <c r="AX216" s="12" t="s">
        <v>75</v>
      </c>
      <c r="AY216" s="216" t="s">
        <v>158</v>
      </c>
    </row>
    <row r="217" spans="2:51" s="13" customFormat="1" ht="13.5">
      <c r="B217" s="239"/>
      <c r="C217" s="240"/>
      <c r="D217" s="208" t="s">
        <v>168</v>
      </c>
      <c r="E217" s="241" t="s">
        <v>20</v>
      </c>
      <c r="F217" s="242" t="s">
        <v>515</v>
      </c>
      <c r="G217" s="240"/>
      <c r="H217" s="243">
        <v>71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AT217" s="249" t="s">
        <v>168</v>
      </c>
      <c r="AU217" s="249" t="s">
        <v>84</v>
      </c>
      <c r="AV217" s="13" t="s">
        <v>165</v>
      </c>
      <c r="AW217" s="13" t="s">
        <v>35</v>
      </c>
      <c r="AX217" s="13" t="s">
        <v>22</v>
      </c>
      <c r="AY217" s="249" t="s">
        <v>158</v>
      </c>
    </row>
    <row r="218" spans="2:65" s="1" customFormat="1" ht="22.5" customHeight="1">
      <c r="B218" s="35"/>
      <c r="C218" s="217" t="s">
        <v>393</v>
      </c>
      <c r="D218" s="217" t="s">
        <v>209</v>
      </c>
      <c r="E218" s="218" t="s">
        <v>688</v>
      </c>
      <c r="F218" s="219" t="s">
        <v>689</v>
      </c>
      <c r="G218" s="220" t="s">
        <v>618</v>
      </c>
      <c r="H218" s="221">
        <v>1</v>
      </c>
      <c r="I218" s="222"/>
      <c r="J218" s="223">
        <f aca="true" t="shared" si="10" ref="J218:J236">ROUND(I218*H218,2)</f>
        <v>0</v>
      </c>
      <c r="K218" s="219" t="s">
        <v>20</v>
      </c>
      <c r="L218" s="224"/>
      <c r="M218" s="225" t="s">
        <v>20</v>
      </c>
      <c r="N218" s="226" t="s">
        <v>46</v>
      </c>
      <c r="O218" s="36"/>
      <c r="P218" s="203">
        <f aca="true" t="shared" si="11" ref="P218:P236">O218*H218</f>
        <v>0</v>
      </c>
      <c r="Q218" s="203">
        <v>0</v>
      </c>
      <c r="R218" s="203">
        <f aca="true" t="shared" si="12" ref="R218:R236">Q218*H218</f>
        <v>0</v>
      </c>
      <c r="S218" s="203">
        <v>0</v>
      </c>
      <c r="T218" s="204">
        <f aca="true" t="shared" si="13" ref="T218:T236">S218*H218</f>
        <v>0</v>
      </c>
      <c r="AR218" s="18" t="s">
        <v>176</v>
      </c>
      <c r="AT218" s="18" t="s">
        <v>209</v>
      </c>
      <c r="AU218" s="18" t="s">
        <v>84</v>
      </c>
      <c r="AY218" s="18" t="s">
        <v>158</v>
      </c>
      <c r="BE218" s="205">
        <f aca="true" t="shared" si="14" ref="BE218:BE236">IF(N218="základní",J218,0)</f>
        <v>0</v>
      </c>
      <c r="BF218" s="205">
        <f aca="true" t="shared" si="15" ref="BF218:BF236">IF(N218="snížená",J218,0)</f>
        <v>0</v>
      </c>
      <c r="BG218" s="205">
        <f aca="true" t="shared" si="16" ref="BG218:BG236">IF(N218="zákl. přenesená",J218,0)</f>
        <v>0</v>
      </c>
      <c r="BH218" s="205">
        <f aca="true" t="shared" si="17" ref="BH218:BH236">IF(N218="sníž. přenesená",J218,0)</f>
        <v>0</v>
      </c>
      <c r="BI218" s="205">
        <f aca="true" t="shared" si="18" ref="BI218:BI236">IF(N218="nulová",J218,0)</f>
        <v>0</v>
      </c>
      <c r="BJ218" s="18" t="s">
        <v>22</v>
      </c>
      <c r="BK218" s="205">
        <f aca="true" t="shared" si="19" ref="BK218:BK236">ROUND(I218*H218,2)</f>
        <v>0</v>
      </c>
      <c r="BL218" s="18" t="s">
        <v>165</v>
      </c>
      <c r="BM218" s="18" t="s">
        <v>690</v>
      </c>
    </row>
    <row r="219" spans="2:65" s="1" customFormat="1" ht="22.5" customHeight="1">
      <c r="B219" s="35"/>
      <c r="C219" s="194" t="s">
        <v>369</v>
      </c>
      <c r="D219" s="194" t="s">
        <v>160</v>
      </c>
      <c r="E219" s="195" t="s">
        <v>691</v>
      </c>
      <c r="F219" s="196" t="s">
        <v>692</v>
      </c>
      <c r="G219" s="197" t="s">
        <v>206</v>
      </c>
      <c r="H219" s="198">
        <v>1</v>
      </c>
      <c r="I219" s="199"/>
      <c r="J219" s="200">
        <f t="shared" si="10"/>
        <v>0</v>
      </c>
      <c r="K219" s="196" t="s">
        <v>164</v>
      </c>
      <c r="L219" s="55"/>
      <c r="M219" s="201" t="s">
        <v>20</v>
      </c>
      <c r="N219" s="202" t="s">
        <v>46</v>
      </c>
      <c r="O219" s="36"/>
      <c r="P219" s="203">
        <f t="shared" si="11"/>
        <v>0</v>
      </c>
      <c r="Q219" s="203">
        <v>0</v>
      </c>
      <c r="R219" s="203">
        <f t="shared" si="12"/>
        <v>0</v>
      </c>
      <c r="S219" s="203">
        <v>0</v>
      </c>
      <c r="T219" s="204">
        <f t="shared" si="13"/>
        <v>0</v>
      </c>
      <c r="AR219" s="18" t="s">
        <v>165</v>
      </c>
      <c r="AT219" s="18" t="s">
        <v>160</v>
      </c>
      <c r="AU219" s="18" t="s">
        <v>84</v>
      </c>
      <c r="AY219" s="18" t="s">
        <v>158</v>
      </c>
      <c r="BE219" s="205">
        <f t="shared" si="14"/>
        <v>0</v>
      </c>
      <c r="BF219" s="205">
        <f t="shared" si="15"/>
        <v>0</v>
      </c>
      <c r="BG219" s="205">
        <f t="shared" si="16"/>
        <v>0</v>
      </c>
      <c r="BH219" s="205">
        <f t="shared" si="17"/>
        <v>0</v>
      </c>
      <c r="BI219" s="205">
        <f t="shared" si="18"/>
        <v>0</v>
      </c>
      <c r="BJ219" s="18" t="s">
        <v>22</v>
      </c>
      <c r="BK219" s="205">
        <f t="shared" si="19"/>
        <v>0</v>
      </c>
      <c r="BL219" s="18" t="s">
        <v>165</v>
      </c>
      <c r="BM219" s="18" t="s">
        <v>397</v>
      </c>
    </row>
    <row r="220" spans="2:65" s="1" customFormat="1" ht="22.5" customHeight="1">
      <c r="B220" s="35"/>
      <c r="C220" s="194" t="s">
        <v>690</v>
      </c>
      <c r="D220" s="194" t="s">
        <v>160</v>
      </c>
      <c r="E220" s="195" t="s">
        <v>693</v>
      </c>
      <c r="F220" s="196" t="s">
        <v>694</v>
      </c>
      <c r="G220" s="197" t="s">
        <v>206</v>
      </c>
      <c r="H220" s="198">
        <v>2</v>
      </c>
      <c r="I220" s="199"/>
      <c r="J220" s="200">
        <f t="shared" si="10"/>
        <v>0</v>
      </c>
      <c r="K220" s="196" t="s">
        <v>164</v>
      </c>
      <c r="L220" s="55"/>
      <c r="M220" s="201" t="s">
        <v>20</v>
      </c>
      <c r="N220" s="202" t="s">
        <v>46</v>
      </c>
      <c r="O220" s="36"/>
      <c r="P220" s="203">
        <f t="shared" si="11"/>
        <v>0</v>
      </c>
      <c r="Q220" s="203">
        <v>0</v>
      </c>
      <c r="R220" s="203">
        <f t="shared" si="12"/>
        <v>0</v>
      </c>
      <c r="S220" s="203">
        <v>0</v>
      </c>
      <c r="T220" s="204">
        <f t="shared" si="13"/>
        <v>0</v>
      </c>
      <c r="AR220" s="18" t="s">
        <v>165</v>
      </c>
      <c r="AT220" s="18" t="s">
        <v>160</v>
      </c>
      <c r="AU220" s="18" t="s">
        <v>84</v>
      </c>
      <c r="AY220" s="18" t="s">
        <v>158</v>
      </c>
      <c r="BE220" s="205">
        <f t="shared" si="14"/>
        <v>0</v>
      </c>
      <c r="BF220" s="205">
        <f t="shared" si="15"/>
        <v>0</v>
      </c>
      <c r="BG220" s="205">
        <f t="shared" si="16"/>
        <v>0</v>
      </c>
      <c r="BH220" s="205">
        <f t="shared" si="17"/>
        <v>0</v>
      </c>
      <c r="BI220" s="205">
        <f t="shared" si="18"/>
        <v>0</v>
      </c>
      <c r="BJ220" s="18" t="s">
        <v>22</v>
      </c>
      <c r="BK220" s="205">
        <f t="shared" si="19"/>
        <v>0</v>
      </c>
      <c r="BL220" s="18" t="s">
        <v>165</v>
      </c>
      <c r="BM220" s="18" t="s">
        <v>695</v>
      </c>
    </row>
    <row r="221" spans="2:65" s="1" customFormat="1" ht="22.5" customHeight="1">
      <c r="B221" s="35"/>
      <c r="C221" s="194" t="s">
        <v>397</v>
      </c>
      <c r="D221" s="194" t="s">
        <v>160</v>
      </c>
      <c r="E221" s="195" t="s">
        <v>696</v>
      </c>
      <c r="F221" s="196" t="s">
        <v>697</v>
      </c>
      <c r="G221" s="197" t="s">
        <v>206</v>
      </c>
      <c r="H221" s="198">
        <v>1</v>
      </c>
      <c r="I221" s="199"/>
      <c r="J221" s="200">
        <f t="shared" si="10"/>
        <v>0</v>
      </c>
      <c r="K221" s="196" t="s">
        <v>164</v>
      </c>
      <c r="L221" s="55"/>
      <c r="M221" s="201" t="s">
        <v>20</v>
      </c>
      <c r="N221" s="202" t="s">
        <v>46</v>
      </c>
      <c r="O221" s="36"/>
      <c r="P221" s="203">
        <f t="shared" si="11"/>
        <v>0</v>
      </c>
      <c r="Q221" s="203">
        <v>0</v>
      </c>
      <c r="R221" s="203">
        <f t="shared" si="12"/>
        <v>0</v>
      </c>
      <c r="S221" s="203">
        <v>0</v>
      </c>
      <c r="T221" s="204">
        <f t="shared" si="13"/>
        <v>0</v>
      </c>
      <c r="AR221" s="18" t="s">
        <v>165</v>
      </c>
      <c r="AT221" s="18" t="s">
        <v>160</v>
      </c>
      <c r="AU221" s="18" t="s">
        <v>84</v>
      </c>
      <c r="AY221" s="18" t="s">
        <v>158</v>
      </c>
      <c r="BE221" s="205">
        <f t="shared" si="14"/>
        <v>0</v>
      </c>
      <c r="BF221" s="205">
        <f t="shared" si="15"/>
        <v>0</v>
      </c>
      <c r="BG221" s="205">
        <f t="shared" si="16"/>
        <v>0</v>
      </c>
      <c r="BH221" s="205">
        <f t="shared" si="17"/>
        <v>0</v>
      </c>
      <c r="BI221" s="205">
        <f t="shared" si="18"/>
        <v>0</v>
      </c>
      <c r="BJ221" s="18" t="s">
        <v>22</v>
      </c>
      <c r="BK221" s="205">
        <f t="shared" si="19"/>
        <v>0</v>
      </c>
      <c r="BL221" s="18" t="s">
        <v>165</v>
      </c>
      <c r="BM221" s="18" t="s">
        <v>405</v>
      </c>
    </row>
    <row r="222" spans="2:65" s="1" customFormat="1" ht="22.5" customHeight="1">
      <c r="B222" s="35"/>
      <c r="C222" s="194" t="s">
        <v>695</v>
      </c>
      <c r="D222" s="194" t="s">
        <v>160</v>
      </c>
      <c r="E222" s="195" t="s">
        <v>698</v>
      </c>
      <c r="F222" s="196" t="s">
        <v>699</v>
      </c>
      <c r="G222" s="197" t="s">
        <v>206</v>
      </c>
      <c r="H222" s="198">
        <v>2</v>
      </c>
      <c r="I222" s="199"/>
      <c r="J222" s="200">
        <f t="shared" si="10"/>
        <v>0</v>
      </c>
      <c r="K222" s="196" t="s">
        <v>164</v>
      </c>
      <c r="L222" s="55"/>
      <c r="M222" s="201" t="s">
        <v>20</v>
      </c>
      <c r="N222" s="202" t="s">
        <v>46</v>
      </c>
      <c r="O222" s="36"/>
      <c r="P222" s="203">
        <f t="shared" si="11"/>
        <v>0</v>
      </c>
      <c r="Q222" s="203">
        <v>0</v>
      </c>
      <c r="R222" s="203">
        <f t="shared" si="12"/>
        <v>0</v>
      </c>
      <c r="S222" s="203">
        <v>0</v>
      </c>
      <c r="T222" s="204">
        <f t="shared" si="13"/>
        <v>0</v>
      </c>
      <c r="AR222" s="18" t="s">
        <v>165</v>
      </c>
      <c r="AT222" s="18" t="s">
        <v>160</v>
      </c>
      <c r="AU222" s="18" t="s">
        <v>84</v>
      </c>
      <c r="AY222" s="18" t="s">
        <v>158</v>
      </c>
      <c r="BE222" s="205">
        <f t="shared" si="14"/>
        <v>0</v>
      </c>
      <c r="BF222" s="205">
        <f t="shared" si="15"/>
        <v>0</v>
      </c>
      <c r="BG222" s="205">
        <f t="shared" si="16"/>
        <v>0</v>
      </c>
      <c r="BH222" s="205">
        <f t="shared" si="17"/>
        <v>0</v>
      </c>
      <c r="BI222" s="205">
        <f t="shared" si="18"/>
        <v>0</v>
      </c>
      <c r="BJ222" s="18" t="s">
        <v>22</v>
      </c>
      <c r="BK222" s="205">
        <f t="shared" si="19"/>
        <v>0</v>
      </c>
      <c r="BL222" s="18" t="s">
        <v>165</v>
      </c>
      <c r="BM222" s="18" t="s">
        <v>700</v>
      </c>
    </row>
    <row r="223" spans="2:65" s="1" customFormat="1" ht="22.5" customHeight="1">
      <c r="B223" s="35"/>
      <c r="C223" s="194" t="s">
        <v>405</v>
      </c>
      <c r="D223" s="194" t="s">
        <v>160</v>
      </c>
      <c r="E223" s="195" t="s">
        <v>701</v>
      </c>
      <c r="F223" s="196" t="s">
        <v>702</v>
      </c>
      <c r="G223" s="197" t="s">
        <v>329</v>
      </c>
      <c r="H223" s="198">
        <v>84</v>
      </c>
      <c r="I223" s="199"/>
      <c r="J223" s="200">
        <f t="shared" si="10"/>
        <v>0</v>
      </c>
      <c r="K223" s="196" t="s">
        <v>164</v>
      </c>
      <c r="L223" s="55"/>
      <c r="M223" s="201" t="s">
        <v>20</v>
      </c>
      <c r="N223" s="202" t="s">
        <v>46</v>
      </c>
      <c r="O223" s="36"/>
      <c r="P223" s="203">
        <f t="shared" si="11"/>
        <v>0</v>
      </c>
      <c r="Q223" s="203">
        <v>0</v>
      </c>
      <c r="R223" s="203">
        <f t="shared" si="12"/>
        <v>0</v>
      </c>
      <c r="S223" s="203">
        <v>0</v>
      </c>
      <c r="T223" s="204">
        <f t="shared" si="13"/>
        <v>0</v>
      </c>
      <c r="AR223" s="18" t="s">
        <v>165</v>
      </c>
      <c r="AT223" s="18" t="s">
        <v>160</v>
      </c>
      <c r="AU223" s="18" t="s">
        <v>84</v>
      </c>
      <c r="AY223" s="18" t="s">
        <v>158</v>
      </c>
      <c r="BE223" s="205">
        <f t="shared" si="14"/>
        <v>0</v>
      </c>
      <c r="BF223" s="205">
        <f t="shared" si="15"/>
        <v>0</v>
      </c>
      <c r="BG223" s="205">
        <f t="shared" si="16"/>
        <v>0</v>
      </c>
      <c r="BH223" s="205">
        <f t="shared" si="17"/>
        <v>0</v>
      </c>
      <c r="BI223" s="205">
        <f t="shared" si="18"/>
        <v>0</v>
      </c>
      <c r="BJ223" s="18" t="s">
        <v>22</v>
      </c>
      <c r="BK223" s="205">
        <f t="shared" si="19"/>
        <v>0</v>
      </c>
      <c r="BL223" s="18" t="s">
        <v>165</v>
      </c>
      <c r="BM223" s="18" t="s">
        <v>413</v>
      </c>
    </row>
    <row r="224" spans="2:65" s="1" customFormat="1" ht="22.5" customHeight="1">
      <c r="B224" s="35"/>
      <c r="C224" s="217" t="s">
        <v>700</v>
      </c>
      <c r="D224" s="217" t="s">
        <v>209</v>
      </c>
      <c r="E224" s="218" t="s">
        <v>703</v>
      </c>
      <c r="F224" s="219" t="s">
        <v>704</v>
      </c>
      <c r="G224" s="220" t="s">
        <v>209</v>
      </c>
      <c r="H224" s="221">
        <v>84</v>
      </c>
      <c r="I224" s="222"/>
      <c r="J224" s="223">
        <f t="shared" si="10"/>
        <v>0</v>
      </c>
      <c r="K224" s="219" t="s">
        <v>20</v>
      </c>
      <c r="L224" s="224"/>
      <c r="M224" s="225" t="s">
        <v>20</v>
      </c>
      <c r="N224" s="226" t="s">
        <v>46</v>
      </c>
      <c r="O224" s="36"/>
      <c r="P224" s="203">
        <f t="shared" si="11"/>
        <v>0</v>
      </c>
      <c r="Q224" s="203">
        <v>0</v>
      </c>
      <c r="R224" s="203">
        <f t="shared" si="12"/>
        <v>0</v>
      </c>
      <c r="S224" s="203">
        <v>0</v>
      </c>
      <c r="T224" s="204">
        <f t="shared" si="13"/>
        <v>0</v>
      </c>
      <c r="AR224" s="18" t="s">
        <v>176</v>
      </c>
      <c r="AT224" s="18" t="s">
        <v>209</v>
      </c>
      <c r="AU224" s="18" t="s">
        <v>84</v>
      </c>
      <c r="AY224" s="18" t="s">
        <v>158</v>
      </c>
      <c r="BE224" s="205">
        <f t="shared" si="14"/>
        <v>0</v>
      </c>
      <c r="BF224" s="205">
        <f t="shared" si="15"/>
        <v>0</v>
      </c>
      <c r="BG224" s="205">
        <f t="shared" si="16"/>
        <v>0</v>
      </c>
      <c r="BH224" s="205">
        <f t="shared" si="17"/>
        <v>0</v>
      </c>
      <c r="BI224" s="205">
        <f t="shared" si="18"/>
        <v>0</v>
      </c>
      <c r="BJ224" s="18" t="s">
        <v>22</v>
      </c>
      <c r="BK224" s="205">
        <f t="shared" si="19"/>
        <v>0</v>
      </c>
      <c r="BL224" s="18" t="s">
        <v>165</v>
      </c>
      <c r="BM224" s="18" t="s">
        <v>705</v>
      </c>
    </row>
    <row r="225" spans="2:65" s="1" customFormat="1" ht="22.5" customHeight="1">
      <c r="B225" s="35"/>
      <c r="C225" s="194" t="s">
        <v>413</v>
      </c>
      <c r="D225" s="194" t="s">
        <v>160</v>
      </c>
      <c r="E225" s="195" t="s">
        <v>706</v>
      </c>
      <c r="F225" s="196" t="s">
        <v>707</v>
      </c>
      <c r="G225" s="197" t="s">
        <v>329</v>
      </c>
      <c r="H225" s="198">
        <v>1</v>
      </c>
      <c r="I225" s="199"/>
      <c r="J225" s="200">
        <f t="shared" si="10"/>
        <v>0</v>
      </c>
      <c r="K225" s="196" t="s">
        <v>164</v>
      </c>
      <c r="L225" s="55"/>
      <c r="M225" s="201" t="s">
        <v>20</v>
      </c>
      <c r="N225" s="202" t="s">
        <v>46</v>
      </c>
      <c r="O225" s="36"/>
      <c r="P225" s="203">
        <f t="shared" si="11"/>
        <v>0</v>
      </c>
      <c r="Q225" s="203">
        <v>0.0001588</v>
      </c>
      <c r="R225" s="203">
        <f t="shared" si="12"/>
        <v>0.0001588</v>
      </c>
      <c r="S225" s="203">
        <v>0</v>
      </c>
      <c r="T225" s="204">
        <f t="shared" si="13"/>
        <v>0</v>
      </c>
      <c r="AR225" s="18" t="s">
        <v>165</v>
      </c>
      <c r="AT225" s="18" t="s">
        <v>160</v>
      </c>
      <c r="AU225" s="18" t="s">
        <v>84</v>
      </c>
      <c r="AY225" s="18" t="s">
        <v>158</v>
      </c>
      <c r="BE225" s="205">
        <f t="shared" si="14"/>
        <v>0</v>
      </c>
      <c r="BF225" s="205">
        <f t="shared" si="15"/>
        <v>0</v>
      </c>
      <c r="BG225" s="205">
        <f t="shared" si="16"/>
        <v>0</v>
      </c>
      <c r="BH225" s="205">
        <f t="shared" si="17"/>
        <v>0</v>
      </c>
      <c r="BI225" s="205">
        <f t="shared" si="18"/>
        <v>0</v>
      </c>
      <c r="BJ225" s="18" t="s">
        <v>22</v>
      </c>
      <c r="BK225" s="205">
        <f t="shared" si="19"/>
        <v>0</v>
      </c>
      <c r="BL225" s="18" t="s">
        <v>165</v>
      </c>
      <c r="BM225" s="18" t="s">
        <v>262</v>
      </c>
    </row>
    <row r="226" spans="2:65" s="1" customFormat="1" ht="22.5" customHeight="1">
      <c r="B226" s="35"/>
      <c r="C226" s="194" t="s">
        <v>705</v>
      </c>
      <c r="D226" s="194" t="s">
        <v>160</v>
      </c>
      <c r="E226" s="195" t="s">
        <v>708</v>
      </c>
      <c r="F226" s="196" t="s">
        <v>709</v>
      </c>
      <c r="G226" s="197" t="s">
        <v>206</v>
      </c>
      <c r="H226" s="198">
        <v>1</v>
      </c>
      <c r="I226" s="199"/>
      <c r="J226" s="200">
        <f t="shared" si="10"/>
        <v>0</v>
      </c>
      <c r="K226" s="196" t="s">
        <v>164</v>
      </c>
      <c r="L226" s="55"/>
      <c r="M226" s="201" t="s">
        <v>20</v>
      </c>
      <c r="N226" s="202" t="s">
        <v>46</v>
      </c>
      <c r="O226" s="36"/>
      <c r="P226" s="203">
        <f t="shared" si="11"/>
        <v>0</v>
      </c>
      <c r="Q226" s="203">
        <v>0.00531</v>
      </c>
      <c r="R226" s="203">
        <f t="shared" si="12"/>
        <v>0.00531</v>
      </c>
      <c r="S226" s="203">
        <v>0</v>
      </c>
      <c r="T226" s="204">
        <f t="shared" si="13"/>
        <v>0</v>
      </c>
      <c r="AR226" s="18" t="s">
        <v>165</v>
      </c>
      <c r="AT226" s="18" t="s">
        <v>160</v>
      </c>
      <c r="AU226" s="18" t="s">
        <v>84</v>
      </c>
      <c r="AY226" s="18" t="s">
        <v>158</v>
      </c>
      <c r="BE226" s="205">
        <f t="shared" si="14"/>
        <v>0</v>
      </c>
      <c r="BF226" s="205">
        <f t="shared" si="15"/>
        <v>0</v>
      </c>
      <c r="BG226" s="205">
        <f t="shared" si="16"/>
        <v>0</v>
      </c>
      <c r="BH226" s="205">
        <f t="shared" si="17"/>
        <v>0</v>
      </c>
      <c r="BI226" s="205">
        <f t="shared" si="18"/>
        <v>0</v>
      </c>
      <c r="BJ226" s="18" t="s">
        <v>22</v>
      </c>
      <c r="BK226" s="205">
        <f t="shared" si="19"/>
        <v>0</v>
      </c>
      <c r="BL226" s="18" t="s">
        <v>165</v>
      </c>
      <c r="BM226" s="18" t="s">
        <v>710</v>
      </c>
    </row>
    <row r="227" spans="2:65" s="1" customFormat="1" ht="22.5" customHeight="1">
      <c r="B227" s="35"/>
      <c r="C227" s="194" t="s">
        <v>262</v>
      </c>
      <c r="D227" s="194" t="s">
        <v>160</v>
      </c>
      <c r="E227" s="195" t="s">
        <v>711</v>
      </c>
      <c r="F227" s="196" t="s">
        <v>712</v>
      </c>
      <c r="G227" s="197" t="s">
        <v>206</v>
      </c>
      <c r="H227" s="198">
        <v>1</v>
      </c>
      <c r="I227" s="199"/>
      <c r="J227" s="200">
        <f t="shared" si="10"/>
        <v>0</v>
      </c>
      <c r="K227" s="196" t="s">
        <v>164</v>
      </c>
      <c r="L227" s="55"/>
      <c r="M227" s="201" t="s">
        <v>20</v>
      </c>
      <c r="N227" s="202" t="s">
        <v>46</v>
      </c>
      <c r="O227" s="36"/>
      <c r="P227" s="203">
        <f t="shared" si="11"/>
        <v>0</v>
      </c>
      <c r="Q227" s="203">
        <v>0.00531</v>
      </c>
      <c r="R227" s="203">
        <f t="shared" si="12"/>
        <v>0.00531</v>
      </c>
      <c r="S227" s="203">
        <v>0</v>
      </c>
      <c r="T227" s="204">
        <f t="shared" si="13"/>
        <v>0</v>
      </c>
      <c r="AR227" s="18" t="s">
        <v>165</v>
      </c>
      <c r="AT227" s="18" t="s">
        <v>160</v>
      </c>
      <c r="AU227" s="18" t="s">
        <v>84</v>
      </c>
      <c r="AY227" s="18" t="s">
        <v>158</v>
      </c>
      <c r="BE227" s="205">
        <f t="shared" si="14"/>
        <v>0</v>
      </c>
      <c r="BF227" s="205">
        <f t="shared" si="15"/>
        <v>0</v>
      </c>
      <c r="BG227" s="205">
        <f t="shared" si="16"/>
        <v>0</v>
      </c>
      <c r="BH227" s="205">
        <f t="shared" si="17"/>
        <v>0</v>
      </c>
      <c r="BI227" s="205">
        <f t="shared" si="18"/>
        <v>0</v>
      </c>
      <c r="BJ227" s="18" t="s">
        <v>22</v>
      </c>
      <c r="BK227" s="205">
        <f t="shared" si="19"/>
        <v>0</v>
      </c>
      <c r="BL227" s="18" t="s">
        <v>165</v>
      </c>
      <c r="BM227" s="18" t="s">
        <v>713</v>
      </c>
    </row>
    <row r="228" spans="2:65" s="1" customFormat="1" ht="22.5" customHeight="1">
      <c r="B228" s="35"/>
      <c r="C228" s="194" t="s">
        <v>710</v>
      </c>
      <c r="D228" s="194" t="s">
        <v>160</v>
      </c>
      <c r="E228" s="195" t="s">
        <v>714</v>
      </c>
      <c r="F228" s="196" t="s">
        <v>715</v>
      </c>
      <c r="G228" s="197" t="s">
        <v>329</v>
      </c>
      <c r="H228" s="198">
        <v>84</v>
      </c>
      <c r="I228" s="199"/>
      <c r="J228" s="200">
        <f t="shared" si="10"/>
        <v>0</v>
      </c>
      <c r="K228" s="196" t="s">
        <v>20</v>
      </c>
      <c r="L228" s="55"/>
      <c r="M228" s="201" t="s">
        <v>20</v>
      </c>
      <c r="N228" s="202" t="s">
        <v>46</v>
      </c>
      <c r="O228" s="36"/>
      <c r="P228" s="203">
        <f t="shared" si="11"/>
        <v>0</v>
      </c>
      <c r="Q228" s="203">
        <v>0</v>
      </c>
      <c r="R228" s="203">
        <f t="shared" si="12"/>
        <v>0</v>
      </c>
      <c r="S228" s="203">
        <v>0</v>
      </c>
      <c r="T228" s="204">
        <f t="shared" si="13"/>
        <v>0</v>
      </c>
      <c r="AR228" s="18" t="s">
        <v>165</v>
      </c>
      <c r="AT228" s="18" t="s">
        <v>160</v>
      </c>
      <c r="AU228" s="18" t="s">
        <v>84</v>
      </c>
      <c r="AY228" s="18" t="s">
        <v>158</v>
      </c>
      <c r="BE228" s="205">
        <f t="shared" si="14"/>
        <v>0</v>
      </c>
      <c r="BF228" s="205">
        <f t="shared" si="15"/>
        <v>0</v>
      </c>
      <c r="BG228" s="205">
        <f t="shared" si="16"/>
        <v>0</v>
      </c>
      <c r="BH228" s="205">
        <f t="shared" si="17"/>
        <v>0</v>
      </c>
      <c r="BI228" s="205">
        <f t="shared" si="18"/>
        <v>0</v>
      </c>
      <c r="BJ228" s="18" t="s">
        <v>22</v>
      </c>
      <c r="BK228" s="205">
        <f t="shared" si="19"/>
        <v>0</v>
      </c>
      <c r="BL228" s="18" t="s">
        <v>165</v>
      </c>
      <c r="BM228" s="18" t="s">
        <v>716</v>
      </c>
    </row>
    <row r="229" spans="2:65" s="1" customFormat="1" ht="22.5" customHeight="1">
      <c r="B229" s="35"/>
      <c r="C229" s="194" t="s">
        <v>713</v>
      </c>
      <c r="D229" s="194" t="s">
        <v>160</v>
      </c>
      <c r="E229" s="195" t="s">
        <v>717</v>
      </c>
      <c r="F229" s="196" t="s">
        <v>718</v>
      </c>
      <c r="G229" s="197" t="s">
        <v>206</v>
      </c>
      <c r="H229" s="198">
        <v>1</v>
      </c>
      <c r="I229" s="199"/>
      <c r="J229" s="200">
        <f t="shared" si="10"/>
        <v>0</v>
      </c>
      <c r="K229" s="196" t="s">
        <v>20</v>
      </c>
      <c r="L229" s="55"/>
      <c r="M229" s="201" t="s">
        <v>20</v>
      </c>
      <c r="N229" s="202" t="s">
        <v>46</v>
      </c>
      <c r="O229" s="36"/>
      <c r="P229" s="203">
        <f t="shared" si="11"/>
        <v>0</v>
      </c>
      <c r="Q229" s="203">
        <v>0</v>
      </c>
      <c r="R229" s="203">
        <f t="shared" si="12"/>
        <v>0</v>
      </c>
      <c r="S229" s="203">
        <v>0</v>
      </c>
      <c r="T229" s="204">
        <f t="shared" si="13"/>
        <v>0</v>
      </c>
      <c r="AR229" s="18" t="s">
        <v>165</v>
      </c>
      <c r="AT229" s="18" t="s">
        <v>160</v>
      </c>
      <c r="AU229" s="18" t="s">
        <v>84</v>
      </c>
      <c r="AY229" s="18" t="s">
        <v>158</v>
      </c>
      <c r="BE229" s="205">
        <f t="shared" si="14"/>
        <v>0</v>
      </c>
      <c r="BF229" s="205">
        <f t="shared" si="15"/>
        <v>0</v>
      </c>
      <c r="BG229" s="205">
        <f t="shared" si="16"/>
        <v>0</v>
      </c>
      <c r="BH229" s="205">
        <f t="shared" si="17"/>
        <v>0</v>
      </c>
      <c r="BI229" s="205">
        <f t="shared" si="18"/>
        <v>0</v>
      </c>
      <c r="BJ229" s="18" t="s">
        <v>22</v>
      </c>
      <c r="BK229" s="205">
        <f t="shared" si="19"/>
        <v>0</v>
      </c>
      <c r="BL229" s="18" t="s">
        <v>165</v>
      </c>
      <c r="BM229" s="18" t="s">
        <v>719</v>
      </c>
    </row>
    <row r="230" spans="2:65" s="1" customFormat="1" ht="22.5" customHeight="1">
      <c r="B230" s="35"/>
      <c r="C230" s="194" t="s">
        <v>716</v>
      </c>
      <c r="D230" s="194" t="s">
        <v>160</v>
      </c>
      <c r="E230" s="195" t="s">
        <v>720</v>
      </c>
      <c r="F230" s="196" t="s">
        <v>721</v>
      </c>
      <c r="G230" s="197" t="s">
        <v>206</v>
      </c>
      <c r="H230" s="198">
        <v>1</v>
      </c>
      <c r="I230" s="199"/>
      <c r="J230" s="200">
        <f t="shared" si="10"/>
        <v>0</v>
      </c>
      <c r="K230" s="196" t="s">
        <v>20</v>
      </c>
      <c r="L230" s="55"/>
      <c r="M230" s="201" t="s">
        <v>20</v>
      </c>
      <c r="N230" s="202" t="s">
        <v>46</v>
      </c>
      <c r="O230" s="36"/>
      <c r="P230" s="203">
        <f t="shared" si="11"/>
        <v>0</v>
      </c>
      <c r="Q230" s="203">
        <v>0</v>
      </c>
      <c r="R230" s="203">
        <f t="shared" si="12"/>
        <v>0</v>
      </c>
      <c r="S230" s="203">
        <v>0</v>
      </c>
      <c r="T230" s="204">
        <f t="shared" si="13"/>
        <v>0</v>
      </c>
      <c r="AR230" s="18" t="s">
        <v>165</v>
      </c>
      <c r="AT230" s="18" t="s">
        <v>160</v>
      </c>
      <c r="AU230" s="18" t="s">
        <v>84</v>
      </c>
      <c r="AY230" s="18" t="s">
        <v>158</v>
      </c>
      <c r="BE230" s="205">
        <f t="shared" si="14"/>
        <v>0</v>
      </c>
      <c r="BF230" s="205">
        <f t="shared" si="15"/>
        <v>0</v>
      </c>
      <c r="BG230" s="205">
        <f t="shared" si="16"/>
        <v>0</v>
      </c>
      <c r="BH230" s="205">
        <f t="shared" si="17"/>
        <v>0</v>
      </c>
      <c r="BI230" s="205">
        <f t="shared" si="18"/>
        <v>0</v>
      </c>
      <c r="BJ230" s="18" t="s">
        <v>22</v>
      </c>
      <c r="BK230" s="205">
        <f t="shared" si="19"/>
        <v>0</v>
      </c>
      <c r="BL230" s="18" t="s">
        <v>165</v>
      </c>
      <c r="BM230" s="18" t="s">
        <v>722</v>
      </c>
    </row>
    <row r="231" spans="2:65" s="1" customFormat="1" ht="22.5" customHeight="1">
      <c r="B231" s="35"/>
      <c r="C231" s="194" t="s">
        <v>719</v>
      </c>
      <c r="D231" s="194" t="s">
        <v>160</v>
      </c>
      <c r="E231" s="195" t="s">
        <v>723</v>
      </c>
      <c r="F231" s="196" t="s">
        <v>724</v>
      </c>
      <c r="G231" s="197" t="s">
        <v>206</v>
      </c>
      <c r="H231" s="198">
        <v>1</v>
      </c>
      <c r="I231" s="199"/>
      <c r="J231" s="200">
        <f t="shared" si="10"/>
        <v>0</v>
      </c>
      <c r="K231" s="196" t="s">
        <v>20</v>
      </c>
      <c r="L231" s="55"/>
      <c r="M231" s="201" t="s">
        <v>20</v>
      </c>
      <c r="N231" s="202" t="s">
        <v>46</v>
      </c>
      <c r="O231" s="36"/>
      <c r="P231" s="203">
        <f t="shared" si="11"/>
        <v>0</v>
      </c>
      <c r="Q231" s="203">
        <v>0</v>
      </c>
      <c r="R231" s="203">
        <f t="shared" si="12"/>
        <v>0</v>
      </c>
      <c r="S231" s="203">
        <v>0</v>
      </c>
      <c r="T231" s="204">
        <f t="shared" si="13"/>
        <v>0</v>
      </c>
      <c r="AR231" s="18" t="s">
        <v>165</v>
      </c>
      <c r="AT231" s="18" t="s">
        <v>160</v>
      </c>
      <c r="AU231" s="18" t="s">
        <v>84</v>
      </c>
      <c r="AY231" s="18" t="s">
        <v>158</v>
      </c>
      <c r="BE231" s="205">
        <f t="shared" si="14"/>
        <v>0</v>
      </c>
      <c r="BF231" s="205">
        <f t="shared" si="15"/>
        <v>0</v>
      </c>
      <c r="BG231" s="205">
        <f t="shared" si="16"/>
        <v>0</v>
      </c>
      <c r="BH231" s="205">
        <f t="shared" si="17"/>
        <v>0</v>
      </c>
      <c r="BI231" s="205">
        <f t="shared" si="18"/>
        <v>0</v>
      </c>
      <c r="BJ231" s="18" t="s">
        <v>22</v>
      </c>
      <c r="BK231" s="205">
        <f t="shared" si="19"/>
        <v>0</v>
      </c>
      <c r="BL231" s="18" t="s">
        <v>165</v>
      </c>
      <c r="BM231" s="18" t="s">
        <v>725</v>
      </c>
    </row>
    <row r="232" spans="2:65" s="1" customFormat="1" ht="22.5" customHeight="1">
      <c r="B232" s="35"/>
      <c r="C232" s="194" t="s">
        <v>722</v>
      </c>
      <c r="D232" s="194" t="s">
        <v>160</v>
      </c>
      <c r="E232" s="195" t="s">
        <v>726</v>
      </c>
      <c r="F232" s="196" t="s">
        <v>727</v>
      </c>
      <c r="G232" s="197" t="s">
        <v>618</v>
      </c>
      <c r="H232" s="198">
        <v>1</v>
      </c>
      <c r="I232" s="199"/>
      <c r="J232" s="200">
        <f t="shared" si="10"/>
        <v>0</v>
      </c>
      <c r="K232" s="196" t="s">
        <v>20</v>
      </c>
      <c r="L232" s="55"/>
      <c r="M232" s="201" t="s">
        <v>20</v>
      </c>
      <c r="N232" s="202" t="s">
        <v>46</v>
      </c>
      <c r="O232" s="36"/>
      <c r="P232" s="203">
        <f t="shared" si="11"/>
        <v>0</v>
      </c>
      <c r="Q232" s="203">
        <v>0</v>
      </c>
      <c r="R232" s="203">
        <f t="shared" si="12"/>
        <v>0</v>
      </c>
      <c r="S232" s="203">
        <v>0</v>
      </c>
      <c r="T232" s="204">
        <f t="shared" si="13"/>
        <v>0</v>
      </c>
      <c r="AR232" s="18" t="s">
        <v>165</v>
      </c>
      <c r="AT232" s="18" t="s">
        <v>160</v>
      </c>
      <c r="AU232" s="18" t="s">
        <v>84</v>
      </c>
      <c r="AY232" s="18" t="s">
        <v>158</v>
      </c>
      <c r="BE232" s="205">
        <f t="shared" si="14"/>
        <v>0</v>
      </c>
      <c r="BF232" s="205">
        <f t="shared" si="15"/>
        <v>0</v>
      </c>
      <c r="BG232" s="205">
        <f t="shared" si="16"/>
        <v>0</v>
      </c>
      <c r="BH232" s="205">
        <f t="shared" si="17"/>
        <v>0</v>
      </c>
      <c r="BI232" s="205">
        <f t="shared" si="18"/>
        <v>0</v>
      </c>
      <c r="BJ232" s="18" t="s">
        <v>22</v>
      </c>
      <c r="BK232" s="205">
        <f t="shared" si="19"/>
        <v>0</v>
      </c>
      <c r="BL232" s="18" t="s">
        <v>165</v>
      </c>
      <c r="BM232" s="18" t="s">
        <v>728</v>
      </c>
    </row>
    <row r="233" spans="2:65" s="1" customFormat="1" ht="22.5" customHeight="1">
      <c r="B233" s="35"/>
      <c r="C233" s="194" t="s">
        <v>725</v>
      </c>
      <c r="D233" s="194" t="s">
        <v>160</v>
      </c>
      <c r="E233" s="195" t="s">
        <v>729</v>
      </c>
      <c r="F233" s="196" t="s">
        <v>730</v>
      </c>
      <c r="G233" s="197" t="s">
        <v>731</v>
      </c>
      <c r="H233" s="198">
        <v>2</v>
      </c>
      <c r="I233" s="199"/>
      <c r="J233" s="200">
        <f t="shared" si="10"/>
        <v>0</v>
      </c>
      <c r="K233" s="196" t="s">
        <v>20</v>
      </c>
      <c r="L233" s="55"/>
      <c r="M233" s="201" t="s">
        <v>20</v>
      </c>
      <c r="N233" s="202" t="s">
        <v>46</v>
      </c>
      <c r="O233" s="36"/>
      <c r="P233" s="203">
        <f t="shared" si="11"/>
        <v>0</v>
      </c>
      <c r="Q233" s="203">
        <v>0</v>
      </c>
      <c r="R233" s="203">
        <f t="shared" si="12"/>
        <v>0</v>
      </c>
      <c r="S233" s="203">
        <v>0</v>
      </c>
      <c r="T233" s="204">
        <f t="shared" si="13"/>
        <v>0</v>
      </c>
      <c r="AR233" s="18" t="s">
        <v>165</v>
      </c>
      <c r="AT233" s="18" t="s">
        <v>160</v>
      </c>
      <c r="AU233" s="18" t="s">
        <v>84</v>
      </c>
      <c r="AY233" s="18" t="s">
        <v>158</v>
      </c>
      <c r="BE233" s="205">
        <f t="shared" si="14"/>
        <v>0</v>
      </c>
      <c r="BF233" s="205">
        <f t="shared" si="15"/>
        <v>0</v>
      </c>
      <c r="BG233" s="205">
        <f t="shared" si="16"/>
        <v>0</v>
      </c>
      <c r="BH233" s="205">
        <f t="shared" si="17"/>
        <v>0</v>
      </c>
      <c r="BI233" s="205">
        <f t="shared" si="18"/>
        <v>0</v>
      </c>
      <c r="BJ233" s="18" t="s">
        <v>22</v>
      </c>
      <c r="BK233" s="205">
        <f t="shared" si="19"/>
        <v>0</v>
      </c>
      <c r="BL233" s="18" t="s">
        <v>165</v>
      </c>
      <c r="BM233" s="18" t="s">
        <v>732</v>
      </c>
    </row>
    <row r="234" spans="2:65" s="1" customFormat="1" ht="22.5" customHeight="1">
      <c r="B234" s="35"/>
      <c r="C234" s="194" t="s">
        <v>728</v>
      </c>
      <c r="D234" s="194" t="s">
        <v>160</v>
      </c>
      <c r="E234" s="195" t="s">
        <v>733</v>
      </c>
      <c r="F234" s="196" t="s">
        <v>734</v>
      </c>
      <c r="G234" s="197" t="s">
        <v>731</v>
      </c>
      <c r="H234" s="198">
        <v>1</v>
      </c>
      <c r="I234" s="199"/>
      <c r="J234" s="200">
        <f t="shared" si="10"/>
        <v>0</v>
      </c>
      <c r="K234" s="196" t="s">
        <v>20</v>
      </c>
      <c r="L234" s="55"/>
      <c r="M234" s="201" t="s">
        <v>20</v>
      </c>
      <c r="N234" s="202" t="s">
        <v>46</v>
      </c>
      <c r="O234" s="36"/>
      <c r="P234" s="203">
        <f t="shared" si="11"/>
        <v>0</v>
      </c>
      <c r="Q234" s="203">
        <v>0</v>
      </c>
      <c r="R234" s="203">
        <f t="shared" si="12"/>
        <v>0</v>
      </c>
      <c r="S234" s="203">
        <v>0</v>
      </c>
      <c r="T234" s="204">
        <f t="shared" si="13"/>
        <v>0</v>
      </c>
      <c r="AR234" s="18" t="s">
        <v>165</v>
      </c>
      <c r="AT234" s="18" t="s">
        <v>160</v>
      </c>
      <c r="AU234" s="18" t="s">
        <v>84</v>
      </c>
      <c r="AY234" s="18" t="s">
        <v>158</v>
      </c>
      <c r="BE234" s="205">
        <f t="shared" si="14"/>
        <v>0</v>
      </c>
      <c r="BF234" s="205">
        <f t="shared" si="15"/>
        <v>0</v>
      </c>
      <c r="BG234" s="205">
        <f t="shared" si="16"/>
        <v>0</v>
      </c>
      <c r="BH234" s="205">
        <f t="shared" si="17"/>
        <v>0</v>
      </c>
      <c r="BI234" s="205">
        <f t="shared" si="18"/>
        <v>0</v>
      </c>
      <c r="BJ234" s="18" t="s">
        <v>22</v>
      </c>
      <c r="BK234" s="205">
        <f t="shared" si="19"/>
        <v>0</v>
      </c>
      <c r="BL234" s="18" t="s">
        <v>165</v>
      </c>
      <c r="BM234" s="18" t="s">
        <v>735</v>
      </c>
    </row>
    <row r="235" spans="2:65" s="1" customFormat="1" ht="22.5" customHeight="1">
      <c r="B235" s="35"/>
      <c r="C235" s="194" t="s">
        <v>732</v>
      </c>
      <c r="D235" s="194" t="s">
        <v>160</v>
      </c>
      <c r="E235" s="195" t="s">
        <v>736</v>
      </c>
      <c r="F235" s="196" t="s">
        <v>737</v>
      </c>
      <c r="G235" s="197" t="s">
        <v>206</v>
      </c>
      <c r="H235" s="198">
        <v>2</v>
      </c>
      <c r="I235" s="199"/>
      <c r="J235" s="200">
        <f t="shared" si="10"/>
        <v>0</v>
      </c>
      <c r="K235" s="196" t="s">
        <v>20</v>
      </c>
      <c r="L235" s="55"/>
      <c r="M235" s="201" t="s">
        <v>20</v>
      </c>
      <c r="N235" s="202" t="s">
        <v>46</v>
      </c>
      <c r="O235" s="36"/>
      <c r="P235" s="203">
        <f t="shared" si="11"/>
        <v>0</v>
      </c>
      <c r="Q235" s="203">
        <v>0</v>
      </c>
      <c r="R235" s="203">
        <f t="shared" si="12"/>
        <v>0</v>
      </c>
      <c r="S235" s="203">
        <v>0</v>
      </c>
      <c r="T235" s="204">
        <f t="shared" si="13"/>
        <v>0</v>
      </c>
      <c r="AR235" s="18" t="s">
        <v>165</v>
      </c>
      <c r="AT235" s="18" t="s">
        <v>160</v>
      </c>
      <c r="AU235" s="18" t="s">
        <v>84</v>
      </c>
      <c r="AY235" s="18" t="s">
        <v>158</v>
      </c>
      <c r="BE235" s="205">
        <f t="shared" si="14"/>
        <v>0</v>
      </c>
      <c r="BF235" s="205">
        <f t="shared" si="15"/>
        <v>0</v>
      </c>
      <c r="BG235" s="205">
        <f t="shared" si="16"/>
        <v>0</v>
      </c>
      <c r="BH235" s="205">
        <f t="shared" si="17"/>
        <v>0</v>
      </c>
      <c r="BI235" s="205">
        <f t="shared" si="18"/>
        <v>0</v>
      </c>
      <c r="BJ235" s="18" t="s">
        <v>22</v>
      </c>
      <c r="BK235" s="205">
        <f t="shared" si="19"/>
        <v>0</v>
      </c>
      <c r="BL235" s="18" t="s">
        <v>165</v>
      </c>
      <c r="BM235" s="18" t="s">
        <v>738</v>
      </c>
    </row>
    <row r="236" spans="2:65" s="1" customFormat="1" ht="22.5" customHeight="1">
      <c r="B236" s="35"/>
      <c r="C236" s="194" t="s">
        <v>735</v>
      </c>
      <c r="D236" s="194" t="s">
        <v>160</v>
      </c>
      <c r="E236" s="195" t="s">
        <v>739</v>
      </c>
      <c r="F236" s="196" t="s">
        <v>740</v>
      </c>
      <c r="G236" s="197" t="s">
        <v>329</v>
      </c>
      <c r="H236" s="198">
        <v>168</v>
      </c>
      <c r="I236" s="199"/>
      <c r="J236" s="200">
        <f t="shared" si="10"/>
        <v>0</v>
      </c>
      <c r="K236" s="196" t="s">
        <v>20</v>
      </c>
      <c r="L236" s="55"/>
      <c r="M236" s="201" t="s">
        <v>20</v>
      </c>
      <c r="N236" s="202" t="s">
        <v>46</v>
      </c>
      <c r="O236" s="36"/>
      <c r="P236" s="203">
        <f t="shared" si="11"/>
        <v>0</v>
      </c>
      <c r="Q236" s="203">
        <v>0</v>
      </c>
      <c r="R236" s="203">
        <f t="shared" si="12"/>
        <v>0</v>
      </c>
      <c r="S236" s="203">
        <v>0</v>
      </c>
      <c r="T236" s="204">
        <f t="shared" si="13"/>
        <v>0</v>
      </c>
      <c r="AR236" s="18" t="s">
        <v>165</v>
      </c>
      <c r="AT236" s="18" t="s">
        <v>160</v>
      </c>
      <c r="AU236" s="18" t="s">
        <v>84</v>
      </c>
      <c r="AY236" s="18" t="s">
        <v>158</v>
      </c>
      <c r="BE236" s="205">
        <f t="shared" si="14"/>
        <v>0</v>
      </c>
      <c r="BF236" s="205">
        <f t="shared" si="15"/>
        <v>0</v>
      </c>
      <c r="BG236" s="205">
        <f t="shared" si="16"/>
        <v>0</v>
      </c>
      <c r="BH236" s="205">
        <f t="shared" si="17"/>
        <v>0</v>
      </c>
      <c r="BI236" s="205">
        <f t="shared" si="18"/>
        <v>0</v>
      </c>
      <c r="BJ236" s="18" t="s">
        <v>22</v>
      </c>
      <c r="BK236" s="205">
        <f t="shared" si="19"/>
        <v>0</v>
      </c>
      <c r="BL236" s="18" t="s">
        <v>165</v>
      </c>
      <c r="BM236" s="18" t="s">
        <v>741</v>
      </c>
    </row>
    <row r="237" spans="2:51" s="12" customFormat="1" ht="13.5">
      <c r="B237" s="206"/>
      <c r="C237" s="207"/>
      <c r="D237" s="233" t="s">
        <v>168</v>
      </c>
      <c r="E237" s="234" t="s">
        <v>20</v>
      </c>
      <c r="F237" s="235" t="s">
        <v>742</v>
      </c>
      <c r="G237" s="207"/>
      <c r="H237" s="236">
        <v>168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168</v>
      </c>
      <c r="AU237" s="216" t="s">
        <v>84</v>
      </c>
      <c r="AV237" s="12" t="s">
        <v>84</v>
      </c>
      <c r="AW237" s="12" t="s">
        <v>35</v>
      </c>
      <c r="AX237" s="12" t="s">
        <v>75</v>
      </c>
      <c r="AY237" s="216" t="s">
        <v>158</v>
      </c>
    </row>
    <row r="238" spans="2:51" s="13" customFormat="1" ht="13.5">
      <c r="B238" s="239"/>
      <c r="C238" s="240"/>
      <c r="D238" s="233" t="s">
        <v>168</v>
      </c>
      <c r="E238" s="261" t="s">
        <v>20</v>
      </c>
      <c r="F238" s="262" t="s">
        <v>515</v>
      </c>
      <c r="G238" s="240"/>
      <c r="H238" s="263">
        <v>168</v>
      </c>
      <c r="I238" s="244"/>
      <c r="J238" s="240"/>
      <c r="K238" s="240"/>
      <c r="L238" s="245"/>
      <c r="M238" s="264"/>
      <c r="N238" s="265"/>
      <c r="O238" s="265"/>
      <c r="P238" s="265"/>
      <c r="Q238" s="265"/>
      <c r="R238" s="265"/>
      <c r="S238" s="265"/>
      <c r="T238" s="266"/>
      <c r="AT238" s="249" t="s">
        <v>168</v>
      </c>
      <c r="AU238" s="249" t="s">
        <v>84</v>
      </c>
      <c r="AV238" s="13" t="s">
        <v>165</v>
      </c>
      <c r="AW238" s="13" t="s">
        <v>35</v>
      </c>
      <c r="AX238" s="13" t="s">
        <v>22</v>
      </c>
      <c r="AY238" s="249" t="s">
        <v>158</v>
      </c>
    </row>
    <row r="239" spans="2:12" s="1" customFormat="1" ht="6.95" customHeight="1">
      <c r="B239" s="50"/>
      <c r="C239" s="51"/>
      <c r="D239" s="51"/>
      <c r="E239" s="51"/>
      <c r="F239" s="51"/>
      <c r="G239" s="51"/>
      <c r="H239" s="51"/>
      <c r="I239" s="138"/>
      <c r="J239" s="51"/>
      <c r="K239" s="51"/>
      <c r="L239" s="55"/>
    </row>
  </sheetData>
  <sheetProtection algorithmName="SHA-512" hashValue="j3K++LAjiFUWakbFl7TZdoWtRr1l/UxWPCRp/iDSuTW34/m8DXtv8Zo8a/z2ypVeZF36VGoAn0M4lELSWiNRAg==" saltValue="m13hQgdU2Qn4ioPJs6dP8g==" spinCount="100000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104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ht="13.5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2:11" s="1" customFormat="1" ht="22.5" customHeight="1">
      <c r="B9" s="35"/>
      <c r="C9" s="36"/>
      <c r="D9" s="36"/>
      <c r="E9" s="311" t="s">
        <v>743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2:11" s="1" customFormat="1" ht="36.95" customHeight="1">
      <c r="B11" s="35"/>
      <c r="C11" s="36"/>
      <c r="D11" s="36"/>
      <c r="E11" s="312" t="s">
        <v>744</v>
      </c>
      <c r="F11" s="280"/>
      <c r="G11" s="280"/>
      <c r="H11" s="280"/>
      <c r="I11" s="117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ROUNDUP(J92,2)</f>
        <v>0</v>
      </c>
      <c r="K29" s="39"/>
    </row>
    <row r="30" spans="2:11" s="1" customFormat="1" ht="6.95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>
      <c r="B32" s="35"/>
      <c r="C32" s="36"/>
      <c r="D32" s="43" t="s">
        <v>45</v>
      </c>
      <c r="E32" s="43" t="s">
        <v>46</v>
      </c>
      <c r="F32" s="129">
        <f>ROUNDUP(SUM(BE92:BE177),2)</f>
        <v>0</v>
      </c>
      <c r="G32" s="36"/>
      <c r="H32" s="36"/>
      <c r="I32" s="130">
        <v>0.21</v>
      </c>
      <c r="J32" s="129">
        <f>ROUNDUP(ROUNDUP((SUM(BE92:BE177)),2)*I32,1)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47</v>
      </c>
      <c r="F33" s="129">
        <f>ROUNDUP(SUM(BF92:BF177),2)</f>
        <v>0</v>
      </c>
      <c r="G33" s="36"/>
      <c r="H33" s="36"/>
      <c r="I33" s="130">
        <v>0.15</v>
      </c>
      <c r="J33" s="129">
        <f>ROUNDUP(ROUNDUP((SUM(BF92:BF177)),2)*I33,1)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</v>
      </c>
      <c r="F34" s="129">
        <f>ROUNDUP(SUM(BG92:BG177),2)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49</v>
      </c>
      <c r="F35" s="129">
        <f>ROUNDUP(SUM(BH92:BH177),2)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</v>
      </c>
      <c r="F36" s="129">
        <f>ROUNDUP(SUM(BI92:BI177),2)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ht="13.5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11" s="1" customFormat="1" ht="22.5" customHeight="1">
      <c r="B49" s="35"/>
      <c r="C49" s="36"/>
      <c r="D49" s="36"/>
      <c r="E49" s="311" t="s">
        <v>743</v>
      </c>
      <c r="F49" s="280"/>
      <c r="G49" s="280"/>
      <c r="H49" s="280"/>
      <c r="I49" s="117"/>
      <c r="J49" s="36"/>
      <c r="K49" s="39"/>
    </row>
    <row r="50" spans="2:11" s="1" customFormat="1" ht="14.45" customHeight="1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11" s="1" customFormat="1" ht="23.25" customHeight="1">
      <c r="B51" s="35"/>
      <c r="C51" s="36"/>
      <c r="D51" s="36"/>
      <c r="E51" s="312" t="str">
        <f>E11</f>
        <v>1 - Oplocení RS</v>
      </c>
      <c r="F51" s="280"/>
      <c r="G51" s="280"/>
      <c r="H51" s="280"/>
      <c r="I51" s="117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11" s="1" customFormat="1" ht="13.5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11" s="1" customFormat="1" ht="29.25" customHeight="1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J92</f>
        <v>0</v>
      </c>
      <c r="K60" s="39"/>
      <c r="AU60" s="18" t="s">
        <v>136</v>
      </c>
    </row>
    <row r="61" spans="2:11" s="8" customFormat="1" ht="24.95" customHeight="1">
      <c r="B61" s="148"/>
      <c r="C61" s="149"/>
      <c r="D61" s="150" t="s">
        <v>501</v>
      </c>
      <c r="E61" s="151"/>
      <c r="F61" s="151"/>
      <c r="G61" s="151"/>
      <c r="H61" s="151"/>
      <c r="I61" s="152"/>
      <c r="J61" s="153">
        <f>J93</f>
        <v>0</v>
      </c>
      <c r="K61" s="154"/>
    </row>
    <row r="62" spans="2:11" s="9" customFormat="1" ht="19.9" customHeight="1">
      <c r="B62" s="155"/>
      <c r="C62" s="156"/>
      <c r="D62" s="157" t="s">
        <v>138</v>
      </c>
      <c r="E62" s="158"/>
      <c r="F62" s="158"/>
      <c r="G62" s="158"/>
      <c r="H62" s="158"/>
      <c r="I62" s="159"/>
      <c r="J62" s="160">
        <f>J94</f>
        <v>0</v>
      </c>
      <c r="K62" s="161"/>
    </row>
    <row r="63" spans="2:11" s="9" customFormat="1" ht="19.9" customHeight="1">
      <c r="B63" s="155"/>
      <c r="C63" s="156"/>
      <c r="D63" s="157" t="s">
        <v>745</v>
      </c>
      <c r="E63" s="158"/>
      <c r="F63" s="158"/>
      <c r="G63" s="158"/>
      <c r="H63" s="158"/>
      <c r="I63" s="159"/>
      <c r="J63" s="160">
        <f>J116</f>
        <v>0</v>
      </c>
      <c r="K63" s="161"/>
    </row>
    <row r="64" spans="2:11" s="9" customFormat="1" ht="19.9" customHeight="1">
      <c r="B64" s="155"/>
      <c r="C64" s="156"/>
      <c r="D64" s="157" t="s">
        <v>139</v>
      </c>
      <c r="E64" s="158"/>
      <c r="F64" s="158"/>
      <c r="G64" s="158"/>
      <c r="H64" s="158"/>
      <c r="I64" s="159"/>
      <c r="J64" s="160">
        <f>J132</f>
        <v>0</v>
      </c>
      <c r="K64" s="161"/>
    </row>
    <row r="65" spans="2:11" s="9" customFormat="1" ht="19.9" customHeight="1">
      <c r="B65" s="155"/>
      <c r="C65" s="156"/>
      <c r="D65" s="157" t="s">
        <v>502</v>
      </c>
      <c r="E65" s="158"/>
      <c r="F65" s="158"/>
      <c r="G65" s="158"/>
      <c r="H65" s="158"/>
      <c r="I65" s="159"/>
      <c r="J65" s="160">
        <f>J136</f>
        <v>0</v>
      </c>
      <c r="K65" s="161"/>
    </row>
    <row r="66" spans="2:11" s="9" customFormat="1" ht="19.9" customHeight="1">
      <c r="B66" s="155"/>
      <c r="C66" s="156"/>
      <c r="D66" s="157" t="s">
        <v>746</v>
      </c>
      <c r="E66" s="158"/>
      <c r="F66" s="158"/>
      <c r="G66" s="158"/>
      <c r="H66" s="158"/>
      <c r="I66" s="159"/>
      <c r="J66" s="160">
        <f>J144</f>
        <v>0</v>
      </c>
      <c r="K66" s="161"/>
    </row>
    <row r="67" spans="2:11" s="9" customFormat="1" ht="19.9" customHeight="1">
      <c r="B67" s="155"/>
      <c r="C67" s="156"/>
      <c r="D67" s="157" t="s">
        <v>503</v>
      </c>
      <c r="E67" s="158"/>
      <c r="F67" s="158"/>
      <c r="G67" s="158"/>
      <c r="H67" s="158"/>
      <c r="I67" s="159"/>
      <c r="J67" s="160">
        <f>J149</f>
        <v>0</v>
      </c>
      <c r="K67" s="161"/>
    </row>
    <row r="68" spans="2:11" s="9" customFormat="1" ht="19.9" customHeight="1">
      <c r="B68" s="155"/>
      <c r="C68" s="156"/>
      <c r="D68" s="157" t="s">
        <v>504</v>
      </c>
      <c r="E68" s="158"/>
      <c r="F68" s="158"/>
      <c r="G68" s="158"/>
      <c r="H68" s="158"/>
      <c r="I68" s="159"/>
      <c r="J68" s="160">
        <f>J154</f>
        <v>0</v>
      </c>
      <c r="K68" s="161"/>
    </row>
    <row r="69" spans="2:11" s="8" customFormat="1" ht="24.95" customHeight="1">
      <c r="B69" s="148"/>
      <c r="C69" s="149"/>
      <c r="D69" s="150" t="s">
        <v>747</v>
      </c>
      <c r="E69" s="151"/>
      <c r="F69" s="151"/>
      <c r="G69" s="151"/>
      <c r="H69" s="151"/>
      <c r="I69" s="152"/>
      <c r="J69" s="153">
        <f>J159</f>
        <v>0</v>
      </c>
      <c r="K69" s="154"/>
    </row>
    <row r="70" spans="2:11" s="9" customFormat="1" ht="19.9" customHeight="1">
      <c r="B70" s="155"/>
      <c r="C70" s="156"/>
      <c r="D70" s="157" t="s">
        <v>748</v>
      </c>
      <c r="E70" s="158"/>
      <c r="F70" s="158"/>
      <c r="G70" s="158"/>
      <c r="H70" s="158"/>
      <c r="I70" s="159"/>
      <c r="J70" s="160">
        <f>J160</f>
        <v>0</v>
      </c>
      <c r="K70" s="161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117"/>
      <c r="J71" s="36"/>
      <c r="K71" s="39"/>
    </row>
    <row r="72" spans="2:11" s="1" customFormat="1" ht="6.95" customHeight="1">
      <c r="B72" s="50"/>
      <c r="C72" s="51"/>
      <c r="D72" s="51"/>
      <c r="E72" s="51"/>
      <c r="F72" s="51"/>
      <c r="G72" s="51"/>
      <c r="H72" s="51"/>
      <c r="I72" s="138"/>
      <c r="J72" s="51"/>
      <c r="K72" s="52"/>
    </row>
    <row r="76" spans="2:12" s="1" customFormat="1" ht="6.95" customHeight="1">
      <c r="B76" s="53"/>
      <c r="C76" s="54"/>
      <c r="D76" s="54"/>
      <c r="E76" s="54"/>
      <c r="F76" s="54"/>
      <c r="G76" s="54"/>
      <c r="H76" s="54"/>
      <c r="I76" s="141"/>
      <c r="J76" s="54"/>
      <c r="K76" s="54"/>
      <c r="L76" s="55"/>
    </row>
    <row r="77" spans="2:12" s="1" customFormat="1" ht="36.95" customHeight="1">
      <c r="B77" s="35"/>
      <c r="C77" s="56" t="s">
        <v>142</v>
      </c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14.45" customHeight="1">
      <c r="B79" s="35"/>
      <c r="C79" s="59" t="s">
        <v>16</v>
      </c>
      <c r="D79" s="57"/>
      <c r="E79" s="57"/>
      <c r="F79" s="57"/>
      <c r="G79" s="57"/>
      <c r="H79" s="57"/>
      <c r="I79" s="162"/>
      <c r="J79" s="57"/>
      <c r="K79" s="57"/>
      <c r="L79" s="55"/>
    </row>
    <row r="80" spans="2:12" s="1" customFormat="1" ht="22.5" customHeight="1">
      <c r="B80" s="35"/>
      <c r="C80" s="57"/>
      <c r="D80" s="57"/>
      <c r="E80" s="314" t="str">
        <f>E7</f>
        <v>Jezero Most-napojení na komunikace a IS - část III</v>
      </c>
      <c r="F80" s="291"/>
      <c r="G80" s="291"/>
      <c r="H80" s="291"/>
      <c r="I80" s="162"/>
      <c r="J80" s="57"/>
      <c r="K80" s="57"/>
      <c r="L80" s="55"/>
    </row>
    <row r="81" spans="2:12" ht="13.5">
      <c r="B81" s="22"/>
      <c r="C81" s="59" t="s">
        <v>128</v>
      </c>
      <c r="D81" s="163"/>
      <c r="E81" s="163"/>
      <c r="F81" s="163"/>
      <c r="G81" s="163"/>
      <c r="H81" s="163"/>
      <c r="J81" s="163"/>
      <c r="K81" s="163"/>
      <c r="L81" s="164"/>
    </row>
    <row r="82" spans="2:12" s="1" customFormat="1" ht="22.5" customHeight="1">
      <c r="B82" s="35"/>
      <c r="C82" s="57"/>
      <c r="D82" s="57"/>
      <c r="E82" s="314" t="s">
        <v>743</v>
      </c>
      <c r="F82" s="291"/>
      <c r="G82" s="291"/>
      <c r="H82" s="291"/>
      <c r="I82" s="162"/>
      <c r="J82" s="57"/>
      <c r="K82" s="57"/>
      <c r="L82" s="55"/>
    </row>
    <row r="83" spans="2:12" s="1" customFormat="1" ht="14.45" customHeight="1">
      <c r="B83" s="35"/>
      <c r="C83" s="59" t="s">
        <v>130</v>
      </c>
      <c r="D83" s="57"/>
      <c r="E83" s="57"/>
      <c r="F83" s="57"/>
      <c r="G83" s="57"/>
      <c r="H83" s="57"/>
      <c r="I83" s="162"/>
      <c r="J83" s="57"/>
      <c r="K83" s="57"/>
      <c r="L83" s="55"/>
    </row>
    <row r="84" spans="2:12" s="1" customFormat="1" ht="23.25" customHeight="1">
      <c r="B84" s="35"/>
      <c r="C84" s="57"/>
      <c r="D84" s="57"/>
      <c r="E84" s="288" t="str">
        <f>E11</f>
        <v>1 - Oplocení RS</v>
      </c>
      <c r="F84" s="291"/>
      <c r="G84" s="291"/>
      <c r="H84" s="291"/>
      <c r="I84" s="162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12" s="1" customFormat="1" ht="18" customHeight="1">
      <c r="B86" s="35"/>
      <c r="C86" s="59" t="s">
        <v>23</v>
      </c>
      <c r="D86" s="57"/>
      <c r="E86" s="57"/>
      <c r="F86" s="165" t="str">
        <f>F14</f>
        <v xml:space="preserve"> </v>
      </c>
      <c r="G86" s="57"/>
      <c r="H86" s="57"/>
      <c r="I86" s="166" t="s">
        <v>25</v>
      </c>
      <c r="J86" s="67" t="str">
        <f>IF(J14="","",J14)</f>
        <v>7. 12. 2016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62"/>
      <c r="J87" s="57"/>
      <c r="K87" s="57"/>
      <c r="L87" s="55"/>
    </row>
    <row r="88" spans="2:12" s="1" customFormat="1" ht="13.5">
      <c r="B88" s="35"/>
      <c r="C88" s="59" t="s">
        <v>29</v>
      </c>
      <c r="D88" s="57"/>
      <c r="E88" s="57"/>
      <c r="F88" s="165" t="str">
        <f>E17</f>
        <v>ČR - Ministerstvo financí</v>
      </c>
      <c r="G88" s="57"/>
      <c r="H88" s="57"/>
      <c r="I88" s="166" t="s">
        <v>36</v>
      </c>
      <c r="J88" s="165" t="str">
        <f>E23</f>
        <v>Báňské projekty Teplice a.s.</v>
      </c>
      <c r="K88" s="57"/>
      <c r="L88" s="55"/>
    </row>
    <row r="89" spans="2:12" s="1" customFormat="1" ht="14.45" customHeight="1">
      <c r="B89" s="35"/>
      <c r="C89" s="59" t="s">
        <v>33</v>
      </c>
      <c r="D89" s="57"/>
      <c r="E89" s="57"/>
      <c r="F89" s="165" t="str">
        <f>IF(E20="","",E20)</f>
        <v/>
      </c>
      <c r="G89" s="57"/>
      <c r="H89" s="57"/>
      <c r="I89" s="162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62"/>
      <c r="J90" s="57"/>
      <c r="K90" s="57"/>
      <c r="L90" s="55"/>
    </row>
    <row r="91" spans="2:20" s="10" customFormat="1" ht="29.25" customHeight="1">
      <c r="B91" s="167"/>
      <c r="C91" s="168" t="s">
        <v>143</v>
      </c>
      <c r="D91" s="169" t="s">
        <v>60</v>
      </c>
      <c r="E91" s="169" t="s">
        <v>56</v>
      </c>
      <c r="F91" s="169" t="s">
        <v>144</v>
      </c>
      <c r="G91" s="169" t="s">
        <v>145</v>
      </c>
      <c r="H91" s="169" t="s">
        <v>146</v>
      </c>
      <c r="I91" s="170" t="s">
        <v>147</v>
      </c>
      <c r="J91" s="169" t="s">
        <v>134</v>
      </c>
      <c r="K91" s="171" t="s">
        <v>148</v>
      </c>
      <c r="L91" s="172"/>
      <c r="M91" s="76" t="s">
        <v>149</v>
      </c>
      <c r="N91" s="77" t="s">
        <v>45</v>
      </c>
      <c r="O91" s="77" t="s">
        <v>150</v>
      </c>
      <c r="P91" s="77" t="s">
        <v>151</v>
      </c>
      <c r="Q91" s="77" t="s">
        <v>152</v>
      </c>
      <c r="R91" s="77" t="s">
        <v>153</v>
      </c>
      <c r="S91" s="77" t="s">
        <v>154</v>
      </c>
      <c r="T91" s="78" t="s">
        <v>155</v>
      </c>
    </row>
    <row r="92" spans="2:63" s="1" customFormat="1" ht="29.25" customHeight="1">
      <c r="B92" s="35"/>
      <c r="C92" s="82" t="s">
        <v>135</v>
      </c>
      <c r="D92" s="57"/>
      <c r="E92" s="57"/>
      <c r="F92" s="57"/>
      <c r="G92" s="57"/>
      <c r="H92" s="57"/>
      <c r="I92" s="162"/>
      <c r="J92" s="173">
        <f>BK92</f>
        <v>0</v>
      </c>
      <c r="K92" s="57"/>
      <c r="L92" s="55"/>
      <c r="M92" s="79"/>
      <c r="N92" s="80"/>
      <c r="O92" s="80"/>
      <c r="P92" s="174">
        <f>P93+P159</f>
        <v>0</v>
      </c>
      <c r="Q92" s="80"/>
      <c r="R92" s="174">
        <f>R93+R159</f>
        <v>65.531708846464</v>
      </c>
      <c r="S92" s="80"/>
      <c r="T92" s="175">
        <f>T93+T159</f>
        <v>0</v>
      </c>
      <c r="AT92" s="18" t="s">
        <v>74</v>
      </c>
      <c r="AU92" s="18" t="s">
        <v>136</v>
      </c>
      <c r="BK92" s="176">
        <f>BK93+BK159</f>
        <v>0</v>
      </c>
    </row>
    <row r="93" spans="2:63" s="11" customFormat="1" ht="37.35" customHeight="1">
      <c r="B93" s="177"/>
      <c r="C93" s="178"/>
      <c r="D93" s="179" t="s">
        <v>74</v>
      </c>
      <c r="E93" s="180" t="s">
        <v>507</v>
      </c>
      <c r="F93" s="180" t="s">
        <v>157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P94+P116+P132+P136+P144+P149+P154</f>
        <v>0</v>
      </c>
      <c r="Q93" s="185"/>
      <c r="R93" s="186">
        <f>R94+R116+R132+R136+R144+R149+R154</f>
        <v>65.244468846464</v>
      </c>
      <c r="S93" s="185"/>
      <c r="T93" s="187">
        <f>T94+T116+T132+T136+T144+T149+T154</f>
        <v>0</v>
      </c>
      <c r="AR93" s="188" t="s">
        <v>22</v>
      </c>
      <c r="AT93" s="189" t="s">
        <v>74</v>
      </c>
      <c r="AU93" s="189" t="s">
        <v>75</v>
      </c>
      <c r="AY93" s="188" t="s">
        <v>158</v>
      </c>
      <c r="BK93" s="190">
        <f>BK94+BK116+BK132+BK136+BK144+BK149+BK154</f>
        <v>0</v>
      </c>
    </row>
    <row r="94" spans="2:63" s="11" customFormat="1" ht="19.9" customHeight="1">
      <c r="B94" s="177"/>
      <c r="C94" s="178"/>
      <c r="D94" s="191" t="s">
        <v>74</v>
      </c>
      <c r="E94" s="192" t="s">
        <v>22</v>
      </c>
      <c r="F94" s="192" t="s">
        <v>159</v>
      </c>
      <c r="G94" s="178"/>
      <c r="H94" s="178"/>
      <c r="I94" s="181"/>
      <c r="J94" s="193">
        <f>BK94</f>
        <v>0</v>
      </c>
      <c r="K94" s="178"/>
      <c r="L94" s="183"/>
      <c r="M94" s="184"/>
      <c r="N94" s="185"/>
      <c r="O94" s="185"/>
      <c r="P94" s="186">
        <f>SUM(P95:P115)</f>
        <v>0</v>
      </c>
      <c r="Q94" s="185"/>
      <c r="R94" s="186">
        <f>SUM(R95:R115)</f>
        <v>0</v>
      </c>
      <c r="S94" s="185"/>
      <c r="T94" s="187">
        <f>SUM(T95:T115)</f>
        <v>0</v>
      </c>
      <c r="AR94" s="188" t="s">
        <v>22</v>
      </c>
      <c r="AT94" s="189" t="s">
        <v>74</v>
      </c>
      <c r="AU94" s="189" t="s">
        <v>22</v>
      </c>
      <c r="AY94" s="188" t="s">
        <v>158</v>
      </c>
      <c r="BK94" s="190">
        <f>SUM(BK95:BK115)</f>
        <v>0</v>
      </c>
    </row>
    <row r="95" spans="2:65" s="1" customFormat="1" ht="22.5" customHeight="1">
      <c r="B95" s="35"/>
      <c r="C95" s="194" t="s">
        <v>22</v>
      </c>
      <c r="D95" s="194" t="s">
        <v>160</v>
      </c>
      <c r="E95" s="195" t="s">
        <v>749</v>
      </c>
      <c r="F95" s="196" t="s">
        <v>750</v>
      </c>
      <c r="G95" s="197" t="s">
        <v>163</v>
      </c>
      <c r="H95" s="198">
        <v>9.264</v>
      </c>
      <c r="I95" s="199"/>
      <c r="J95" s="200">
        <f>ROUND(I95*H95,2)</f>
        <v>0</v>
      </c>
      <c r="K95" s="196" t="s">
        <v>164</v>
      </c>
      <c r="L95" s="55"/>
      <c r="M95" s="201" t="s">
        <v>20</v>
      </c>
      <c r="N95" s="202" t="s">
        <v>46</v>
      </c>
      <c r="O95" s="3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18" t="s">
        <v>165</v>
      </c>
      <c r="AT95" s="18" t="s">
        <v>160</v>
      </c>
      <c r="AU95" s="18" t="s">
        <v>84</v>
      </c>
      <c r="AY95" s="18" t="s">
        <v>158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8" t="s">
        <v>22</v>
      </c>
      <c r="BK95" s="205">
        <f>ROUND(I95*H95,2)</f>
        <v>0</v>
      </c>
      <c r="BL95" s="18" t="s">
        <v>165</v>
      </c>
      <c r="BM95" s="18" t="s">
        <v>22</v>
      </c>
    </row>
    <row r="96" spans="2:51" s="12" customFormat="1" ht="13.5">
      <c r="B96" s="206"/>
      <c r="C96" s="207"/>
      <c r="D96" s="233" t="s">
        <v>168</v>
      </c>
      <c r="E96" s="234" t="s">
        <v>20</v>
      </c>
      <c r="F96" s="235" t="s">
        <v>751</v>
      </c>
      <c r="G96" s="207"/>
      <c r="H96" s="236">
        <v>9.264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168</v>
      </c>
      <c r="AU96" s="216" t="s">
        <v>84</v>
      </c>
      <c r="AV96" s="12" t="s">
        <v>84</v>
      </c>
      <c r="AW96" s="12" t="s">
        <v>35</v>
      </c>
      <c r="AX96" s="12" t="s">
        <v>75</v>
      </c>
      <c r="AY96" s="216" t="s">
        <v>158</v>
      </c>
    </row>
    <row r="97" spans="2:51" s="13" customFormat="1" ht="13.5">
      <c r="B97" s="239"/>
      <c r="C97" s="240"/>
      <c r="D97" s="208" t="s">
        <v>168</v>
      </c>
      <c r="E97" s="241" t="s">
        <v>20</v>
      </c>
      <c r="F97" s="242" t="s">
        <v>515</v>
      </c>
      <c r="G97" s="240"/>
      <c r="H97" s="243">
        <v>9.264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168</v>
      </c>
      <c r="AU97" s="249" t="s">
        <v>84</v>
      </c>
      <c r="AV97" s="13" t="s">
        <v>165</v>
      </c>
      <c r="AW97" s="13" t="s">
        <v>35</v>
      </c>
      <c r="AX97" s="13" t="s">
        <v>22</v>
      </c>
      <c r="AY97" s="249" t="s">
        <v>158</v>
      </c>
    </row>
    <row r="98" spans="2:65" s="1" customFormat="1" ht="22.5" customHeight="1">
      <c r="B98" s="35"/>
      <c r="C98" s="194" t="s">
        <v>84</v>
      </c>
      <c r="D98" s="194" t="s">
        <v>160</v>
      </c>
      <c r="E98" s="195" t="s">
        <v>752</v>
      </c>
      <c r="F98" s="196" t="s">
        <v>753</v>
      </c>
      <c r="G98" s="197" t="s">
        <v>163</v>
      </c>
      <c r="H98" s="198">
        <v>2.779</v>
      </c>
      <c r="I98" s="199"/>
      <c r="J98" s="200">
        <f>ROUND(I98*H98,2)</f>
        <v>0</v>
      </c>
      <c r="K98" s="196" t="s">
        <v>164</v>
      </c>
      <c r="L98" s="55"/>
      <c r="M98" s="201" t="s">
        <v>20</v>
      </c>
      <c r="N98" s="202" t="s">
        <v>46</v>
      </c>
      <c r="O98" s="3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18" t="s">
        <v>165</v>
      </c>
      <c r="AT98" s="18" t="s">
        <v>160</v>
      </c>
      <c r="AU98" s="18" t="s">
        <v>84</v>
      </c>
      <c r="AY98" s="18" t="s">
        <v>158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8" t="s">
        <v>22</v>
      </c>
      <c r="BK98" s="205">
        <f>ROUND(I98*H98,2)</f>
        <v>0</v>
      </c>
      <c r="BL98" s="18" t="s">
        <v>165</v>
      </c>
      <c r="BM98" s="18" t="s">
        <v>84</v>
      </c>
    </row>
    <row r="99" spans="2:51" s="12" customFormat="1" ht="13.5">
      <c r="B99" s="206"/>
      <c r="C99" s="207"/>
      <c r="D99" s="233" t="s">
        <v>168</v>
      </c>
      <c r="E99" s="234" t="s">
        <v>20</v>
      </c>
      <c r="F99" s="235" t="s">
        <v>754</v>
      </c>
      <c r="G99" s="207"/>
      <c r="H99" s="236">
        <v>2.7792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168</v>
      </c>
      <c r="AU99" s="216" t="s">
        <v>84</v>
      </c>
      <c r="AV99" s="12" t="s">
        <v>84</v>
      </c>
      <c r="AW99" s="12" t="s">
        <v>35</v>
      </c>
      <c r="AX99" s="12" t="s">
        <v>75</v>
      </c>
      <c r="AY99" s="216" t="s">
        <v>158</v>
      </c>
    </row>
    <row r="100" spans="2:51" s="13" customFormat="1" ht="13.5">
      <c r="B100" s="239"/>
      <c r="C100" s="240"/>
      <c r="D100" s="208" t="s">
        <v>168</v>
      </c>
      <c r="E100" s="241" t="s">
        <v>20</v>
      </c>
      <c r="F100" s="242" t="s">
        <v>515</v>
      </c>
      <c r="G100" s="240"/>
      <c r="H100" s="243">
        <v>2.7792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168</v>
      </c>
      <c r="AU100" s="249" t="s">
        <v>84</v>
      </c>
      <c r="AV100" s="13" t="s">
        <v>165</v>
      </c>
      <c r="AW100" s="13" t="s">
        <v>35</v>
      </c>
      <c r="AX100" s="13" t="s">
        <v>22</v>
      </c>
      <c r="AY100" s="249" t="s">
        <v>158</v>
      </c>
    </row>
    <row r="101" spans="2:65" s="1" customFormat="1" ht="22.5" customHeight="1">
      <c r="B101" s="35"/>
      <c r="C101" s="194" t="s">
        <v>107</v>
      </c>
      <c r="D101" s="194" t="s">
        <v>160</v>
      </c>
      <c r="E101" s="195" t="s">
        <v>755</v>
      </c>
      <c r="F101" s="196" t="s">
        <v>756</v>
      </c>
      <c r="G101" s="197" t="s">
        <v>163</v>
      </c>
      <c r="H101" s="198">
        <v>1.824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107</v>
      </c>
    </row>
    <row r="102" spans="2:51" s="12" customFormat="1" ht="13.5">
      <c r="B102" s="206"/>
      <c r="C102" s="207"/>
      <c r="D102" s="233" t="s">
        <v>168</v>
      </c>
      <c r="E102" s="234" t="s">
        <v>20</v>
      </c>
      <c r="F102" s="235" t="s">
        <v>757</v>
      </c>
      <c r="G102" s="207"/>
      <c r="H102" s="236">
        <v>1.824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168</v>
      </c>
      <c r="AU102" s="216" t="s">
        <v>84</v>
      </c>
      <c r="AV102" s="12" t="s">
        <v>84</v>
      </c>
      <c r="AW102" s="12" t="s">
        <v>35</v>
      </c>
      <c r="AX102" s="12" t="s">
        <v>75</v>
      </c>
      <c r="AY102" s="216" t="s">
        <v>158</v>
      </c>
    </row>
    <row r="103" spans="2:51" s="13" customFormat="1" ht="13.5">
      <c r="B103" s="239"/>
      <c r="C103" s="240"/>
      <c r="D103" s="208" t="s">
        <v>168</v>
      </c>
      <c r="E103" s="241" t="s">
        <v>20</v>
      </c>
      <c r="F103" s="242" t="s">
        <v>515</v>
      </c>
      <c r="G103" s="240"/>
      <c r="H103" s="243">
        <v>1.824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168</v>
      </c>
      <c r="AU103" s="249" t="s">
        <v>84</v>
      </c>
      <c r="AV103" s="13" t="s">
        <v>165</v>
      </c>
      <c r="AW103" s="13" t="s">
        <v>35</v>
      </c>
      <c r="AX103" s="13" t="s">
        <v>22</v>
      </c>
      <c r="AY103" s="249" t="s">
        <v>158</v>
      </c>
    </row>
    <row r="104" spans="2:65" s="1" customFormat="1" ht="22.5" customHeight="1">
      <c r="B104" s="35"/>
      <c r="C104" s="194" t="s">
        <v>165</v>
      </c>
      <c r="D104" s="194" t="s">
        <v>160</v>
      </c>
      <c r="E104" s="195" t="s">
        <v>758</v>
      </c>
      <c r="F104" s="196" t="s">
        <v>759</v>
      </c>
      <c r="G104" s="197" t="s">
        <v>163</v>
      </c>
      <c r="H104" s="198">
        <v>0.547</v>
      </c>
      <c r="I104" s="199"/>
      <c r="J104" s="200">
        <f>ROUND(I104*H104,2)</f>
        <v>0</v>
      </c>
      <c r="K104" s="196" t="s">
        <v>164</v>
      </c>
      <c r="L104" s="55"/>
      <c r="M104" s="201" t="s">
        <v>20</v>
      </c>
      <c r="N104" s="202" t="s">
        <v>46</v>
      </c>
      <c r="O104" s="3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18" t="s">
        <v>165</v>
      </c>
      <c r="AT104" s="18" t="s">
        <v>160</v>
      </c>
      <c r="AU104" s="18" t="s">
        <v>84</v>
      </c>
      <c r="AY104" s="18" t="s">
        <v>158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8" t="s">
        <v>22</v>
      </c>
      <c r="BK104" s="205">
        <f>ROUND(I104*H104,2)</f>
        <v>0</v>
      </c>
      <c r="BL104" s="18" t="s">
        <v>165</v>
      </c>
      <c r="BM104" s="18" t="s">
        <v>165</v>
      </c>
    </row>
    <row r="105" spans="2:51" s="12" customFormat="1" ht="13.5">
      <c r="B105" s="206"/>
      <c r="C105" s="207"/>
      <c r="D105" s="233" t="s">
        <v>168</v>
      </c>
      <c r="E105" s="234" t="s">
        <v>20</v>
      </c>
      <c r="F105" s="235" t="s">
        <v>760</v>
      </c>
      <c r="G105" s="207"/>
      <c r="H105" s="236">
        <v>0.5472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168</v>
      </c>
      <c r="AU105" s="216" t="s">
        <v>84</v>
      </c>
      <c r="AV105" s="12" t="s">
        <v>84</v>
      </c>
      <c r="AW105" s="12" t="s">
        <v>35</v>
      </c>
      <c r="AX105" s="12" t="s">
        <v>75</v>
      </c>
      <c r="AY105" s="216" t="s">
        <v>158</v>
      </c>
    </row>
    <row r="106" spans="2:51" s="13" customFormat="1" ht="13.5">
      <c r="B106" s="239"/>
      <c r="C106" s="240"/>
      <c r="D106" s="208" t="s">
        <v>168</v>
      </c>
      <c r="E106" s="241" t="s">
        <v>20</v>
      </c>
      <c r="F106" s="242" t="s">
        <v>515</v>
      </c>
      <c r="G106" s="240"/>
      <c r="H106" s="243">
        <v>0.5472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168</v>
      </c>
      <c r="AU106" s="249" t="s">
        <v>84</v>
      </c>
      <c r="AV106" s="13" t="s">
        <v>165</v>
      </c>
      <c r="AW106" s="13" t="s">
        <v>35</v>
      </c>
      <c r="AX106" s="13" t="s">
        <v>22</v>
      </c>
      <c r="AY106" s="249" t="s">
        <v>158</v>
      </c>
    </row>
    <row r="107" spans="2:65" s="1" customFormat="1" ht="22.5" customHeight="1">
      <c r="B107" s="35"/>
      <c r="C107" s="194" t="s">
        <v>177</v>
      </c>
      <c r="D107" s="194" t="s">
        <v>160</v>
      </c>
      <c r="E107" s="195" t="s">
        <v>278</v>
      </c>
      <c r="F107" s="196" t="s">
        <v>279</v>
      </c>
      <c r="G107" s="197" t="s">
        <v>163</v>
      </c>
      <c r="H107" s="198">
        <v>11.088</v>
      </c>
      <c r="I107" s="199"/>
      <c r="J107" s="200">
        <f>ROUND(I107*H107,2)</f>
        <v>0</v>
      </c>
      <c r="K107" s="196" t="s">
        <v>164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177</v>
      </c>
    </row>
    <row r="108" spans="2:51" s="12" customFormat="1" ht="13.5">
      <c r="B108" s="206"/>
      <c r="C108" s="207"/>
      <c r="D108" s="233" t="s">
        <v>168</v>
      </c>
      <c r="E108" s="234" t="s">
        <v>20</v>
      </c>
      <c r="F108" s="235" t="s">
        <v>761</v>
      </c>
      <c r="G108" s="207"/>
      <c r="H108" s="236">
        <v>11.088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168</v>
      </c>
      <c r="AU108" s="216" t="s">
        <v>84</v>
      </c>
      <c r="AV108" s="12" t="s">
        <v>84</v>
      </c>
      <c r="AW108" s="12" t="s">
        <v>35</v>
      </c>
      <c r="AX108" s="12" t="s">
        <v>75</v>
      </c>
      <c r="AY108" s="216" t="s">
        <v>158</v>
      </c>
    </row>
    <row r="109" spans="2:51" s="13" customFormat="1" ht="13.5">
      <c r="B109" s="239"/>
      <c r="C109" s="240"/>
      <c r="D109" s="208" t="s">
        <v>168</v>
      </c>
      <c r="E109" s="241" t="s">
        <v>20</v>
      </c>
      <c r="F109" s="242" t="s">
        <v>515</v>
      </c>
      <c r="G109" s="240"/>
      <c r="H109" s="243">
        <v>11.088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168</v>
      </c>
      <c r="AU109" s="249" t="s">
        <v>84</v>
      </c>
      <c r="AV109" s="13" t="s">
        <v>165</v>
      </c>
      <c r="AW109" s="13" t="s">
        <v>35</v>
      </c>
      <c r="AX109" s="13" t="s">
        <v>22</v>
      </c>
      <c r="AY109" s="249" t="s">
        <v>158</v>
      </c>
    </row>
    <row r="110" spans="2:65" s="1" customFormat="1" ht="22.5" customHeight="1">
      <c r="B110" s="35"/>
      <c r="C110" s="194" t="s">
        <v>181</v>
      </c>
      <c r="D110" s="194" t="s">
        <v>160</v>
      </c>
      <c r="E110" s="195" t="s">
        <v>182</v>
      </c>
      <c r="F110" s="196" t="s">
        <v>183</v>
      </c>
      <c r="G110" s="197" t="s">
        <v>163</v>
      </c>
      <c r="H110" s="198">
        <v>11.088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181</v>
      </c>
    </row>
    <row r="111" spans="2:51" s="12" customFormat="1" ht="13.5">
      <c r="B111" s="206"/>
      <c r="C111" s="207"/>
      <c r="D111" s="233" t="s">
        <v>168</v>
      </c>
      <c r="E111" s="234" t="s">
        <v>20</v>
      </c>
      <c r="F111" s="235" t="s">
        <v>761</v>
      </c>
      <c r="G111" s="207"/>
      <c r="H111" s="236">
        <v>11.088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168</v>
      </c>
      <c r="AU111" s="216" t="s">
        <v>84</v>
      </c>
      <c r="AV111" s="12" t="s">
        <v>84</v>
      </c>
      <c r="AW111" s="12" t="s">
        <v>35</v>
      </c>
      <c r="AX111" s="12" t="s">
        <v>75</v>
      </c>
      <c r="AY111" s="216" t="s">
        <v>158</v>
      </c>
    </row>
    <row r="112" spans="2:51" s="13" customFormat="1" ht="13.5">
      <c r="B112" s="239"/>
      <c r="C112" s="240"/>
      <c r="D112" s="208" t="s">
        <v>168</v>
      </c>
      <c r="E112" s="241" t="s">
        <v>20</v>
      </c>
      <c r="F112" s="242" t="s">
        <v>515</v>
      </c>
      <c r="G112" s="240"/>
      <c r="H112" s="243">
        <v>11.088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168</v>
      </c>
      <c r="AU112" s="249" t="s">
        <v>84</v>
      </c>
      <c r="AV112" s="13" t="s">
        <v>165</v>
      </c>
      <c r="AW112" s="13" t="s">
        <v>35</v>
      </c>
      <c r="AX112" s="13" t="s">
        <v>22</v>
      </c>
      <c r="AY112" s="249" t="s">
        <v>158</v>
      </c>
    </row>
    <row r="113" spans="2:65" s="1" customFormat="1" ht="22.5" customHeight="1">
      <c r="B113" s="35"/>
      <c r="C113" s="194" t="s">
        <v>173</v>
      </c>
      <c r="D113" s="194" t="s">
        <v>160</v>
      </c>
      <c r="E113" s="195" t="s">
        <v>547</v>
      </c>
      <c r="F113" s="196" t="s">
        <v>548</v>
      </c>
      <c r="G113" s="197" t="s">
        <v>163</v>
      </c>
      <c r="H113" s="198">
        <v>11.088</v>
      </c>
      <c r="I113" s="199"/>
      <c r="J113" s="200">
        <f>ROUND(I113*H113,2)</f>
        <v>0</v>
      </c>
      <c r="K113" s="196" t="s">
        <v>164</v>
      </c>
      <c r="L113" s="55"/>
      <c r="M113" s="201" t="s">
        <v>20</v>
      </c>
      <c r="N113" s="202" t="s">
        <v>46</v>
      </c>
      <c r="O113" s="3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18" t="s">
        <v>165</v>
      </c>
      <c r="AT113" s="18" t="s">
        <v>160</v>
      </c>
      <c r="AU113" s="18" t="s">
        <v>84</v>
      </c>
      <c r="AY113" s="18" t="s">
        <v>158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8" t="s">
        <v>22</v>
      </c>
      <c r="BK113" s="205">
        <f>ROUND(I113*H113,2)</f>
        <v>0</v>
      </c>
      <c r="BL113" s="18" t="s">
        <v>165</v>
      </c>
      <c r="BM113" s="18" t="s">
        <v>173</v>
      </c>
    </row>
    <row r="114" spans="2:65" s="1" customFormat="1" ht="22.5" customHeight="1">
      <c r="B114" s="35"/>
      <c r="C114" s="194" t="s">
        <v>176</v>
      </c>
      <c r="D114" s="194" t="s">
        <v>160</v>
      </c>
      <c r="E114" s="195" t="s">
        <v>188</v>
      </c>
      <c r="F114" s="196" t="s">
        <v>189</v>
      </c>
      <c r="G114" s="197" t="s">
        <v>190</v>
      </c>
      <c r="H114" s="198">
        <v>18.85</v>
      </c>
      <c r="I114" s="199"/>
      <c r="J114" s="200">
        <f>ROUND(I114*H114,2)</f>
        <v>0</v>
      </c>
      <c r="K114" s="196" t="s">
        <v>164</v>
      </c>
      <c r="L114" s="55"/>
      <c r="M114" s="201" t="s">
        <v>20</v>
      </c>
      <c r="N114" s="202" t="s">
        <v>46</v>
      </c>
      <c r="O114" s="3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AR114" s="18" t="s">
        <v>165</v>
      </c>
      <c r="AT114" s="18" t="s">
        <v>160</v>
      </c>
      <c r="AU114" s="18" t="s">
        <v>84</v>
      </c>
      <c r="AY114" s="18" t="s">
        <v>158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18" t="s">
        <v>22</v>
      </c>
      <c r="BK114" s="205">
        <f>ROUND(I114*H114,2)</f>
        <v>0</v>
      </c>
      <c r="BL114" s="18" t="s">
        <v>165</v>
      </c>
      <c r="BM114" s="18" t="s">
        <v>762</v>
      </c>
    </row>
    <row r="115" spans="2:51" s="12" customFormat="1" ht="13.5">
      <c r="B115" s="206"/>
      <c r="C115" s="207"/>
      <c r="D115" s="233" t="s">
        <v>168</v>
      </c>
      <c r="E115" s="207"/>
      <c r="F115" s="235" t="s">
        <v>763</v>
      </c>
      <c r="G115" s="207"/>
      <c r="H115" s="236">
        <v>18.85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168</v>
      </c>
      <c r="AU115" s="216" t="s">
        <v>84</v>
      </c>
      <c r="AV115" s="12" t="s">
        <v>84</v>
      </c>
      <c r="AW115" s="12" t="s">
        <v>4</v>
      </c>
      <c r="AX115" s="12" t="s">
        <v>22</v>
      </c>
      <c r="AY115" s="216" t="s">
        <v>158</v>
      </c>
    </row>
    <row r="116" spans="2:63" s="11" customFormat="1" ht="29.85" customHeight="1">
      <c r="B116" s="177"/>
      <c r="C116" s="178"/>
      <c r="D116" s="191" t="s">
        <v>74</v>
      </c>
      <c r="E116" s="192" t="s">
        <v>84</v>
      </c>
      <c r="F116" s="192" t="s">
        <v>764</v>
      </c>
      <c r="G116" s="178"/>
      <c r="H116" s="178"/>
      <c r="I116" s="181"/>
      <c r="J116" s="193">
        <f>BK116</f>
        <v>0</v>
      </c>
      <c r="K116" s="178"/>
      <c r="L116" s="183"/>
      <c r="M116" s="184"/>
      <c r="N116" s="185"/>
      <c r="O116" s="185"/>
      <c r="P116" s="186">
        <f>SUM(P117:P131)</f>
        <v>0</v>
      </c>
      <c r="Q116" s="185"/>
      <c r="R116" s="186">
        <f>SUM(R117:R131)</f>
        <v>27.023915364864</v>
      </c>
      <c r="S116" s="185"/>
      <c r="T116" s="187">
        <f>SUM(T117:T131)</f>
        <v>0</v>
      </c>
      <c r="AR116" s="188" t="s">
        <v>22</v>
      </c>
      <c r="AT116" s="189" t="s">
        <v>74</v>
      </c>
      <c r="AU116" s="189" t="s">
        <v>22</v>
      </c>
      <c r="AY116" s="188" t="s">
        <v>158</v>
      </c>
      <c r="BK116" s="190">
        <f>SUM(BK117:BK131)</f>
        <v>0</v>
      </c>
    </row>
    <row r="117" spans="2:65" s="1" customFormat="1" ht="22.5" customHeight="1">
      <c r="B117" s="35"/>
      <c r="C117" s="194" t="s">
        <v>184</v>
      </c>
      <c r="D117" s="194" t="s">
        <v>160</v>
      </c>
      <c r="E117" s="195" t="s">
        <v>765</v>
      </c>
      <c r="F117" s="196" t="s">
        <v>766</v>
      </c>
      <c r="G117" s="197" t="s">
        <v>618</v>
      </c>
      <c r="H117" s="198">
        <v>1</v>
      </c>
      <c r="I117" s="199"/>
      <c r="J117" s="200">
        <f>ROUND(I117*H117,2)</f>
        <v>0</v>
      </c>
      <c r="K117" s="196" t="s">
        <v>20</v>
      </c>
      <c r="L117" s="55"/>
      <c r="M117" s="201" t="s">
        <v>20</v>
      </c>
      <c r="N117" s="202" t="s">
        <v>46</v>
      </c>
      <c r="O117" s="36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18" t="s">
        <v>165</v>
      </c>
      <c r="AT117" s="18" t="s">
        <v>160</v>
      </c>
      <c r="AU117" s="18" t="s">
        <v>84</v>
      </c>
      <c r="AY117" s="18" t="s">
        <v>158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18" t="s">
        <v>22</v>
      </c>
      <c r="BK117" s="205">
        <f>ROUND(I117*H117,2)</f>
        <v>0</v>
      </c>
      <c r="BL117" s="18" t="s">
        <v>165</v>
      </c>
      <c r="BM117" s="18" t="s">
        <v>176</v>
      </c>
    </row>
    <row r="118" spans="2:65" s="1" customFormat="1" ht="22.5" customHeight="1">
      <c r="B118" s="35"/>
      <c r="C118" s="194" t="s">
        <v>27</v>
      </c>
      <c r="D118" s="194" t="s">
        <v>160</v>
      </c>
      <c r="E118" s="195" t="s">
        <v>767</v>
      </c>
      <c r="F118" s="196" t="s">
        <v>768</v>
      </c>
      <c r="G118" s="197" t="s">
        <v>163</v>
      </c>
      <c r="H118" s="198">
        <v>9.574</v>
      </c>
      <c r="I118" s="199"/>
      <c r="J118" s="200">
        <f>ROUND(I118*H118,2)</f>
        <v>0</v>
      </c>
      <c r="K118" s="196" t="s">
        <v>164</v>
      </c>
      <c r="L118" s="55"/>
      <c r="M118" s="201" t="s">
        <v>20</v>
      </c>
      <c r="N118" s="202" t="s">
        <v>46</v>
      </c>
      <c r="O118" s="36"/>
      <c r="P118" s="203">
        <f>O118*H118</f>
        <v>0</v>
      </c>
      <c r="Q118" s="203">
        <v>2.256342204</v>
      </c>
      <c r="R118" s="203">
        <f>Q118*H118</f>
        <v>21.602220261096</v>
      </c>
      <c r="S118" s="203">
        <v>0</v>
      </c>
      <c r="T118" s="204">
        <f>S118*H118</f>
        <v>0</v>
      </c>
      <c r="AR118" s="18" t="s">
        <v>165</v>
      </c>
      <c r="AT118" s="18" t="s">
        <v>160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184</v>
      </c>
    </row>
    <row r="119" spans="2:51" s="12" customFormat="1" ht="13.5">
      <c r="B119" s="206"/>
      <c r="C119" s="207"/>
      <c r="D119" s="233" t="s">
        <v>168</v>
      </c>
      <c r="E119" s="234" t="s">
        <v>20</v>
      </c>
      <c r="F119" s="235" t="s">
        <v>757</v>
      </c>
      <c r="G119" s="207"/>
      <c r="H119" s="236">
        <v>1.824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168</v>
      </c>
      <c r="AU119" s="216" t="s">
        <v>84</v>
      </c>
      <c r="AV119" s="12" t="s">
        <v>84</v>
      </c>
      <c r="AW119" s="12" t="s">
        <v>35</v>
      </c>
      <c r="AX119" s="12" t="s">
        <v>75</v>
      </c>
      <c r="AY119" s="216" t="s">
        <v>158</v>
      </c>
    </row>
    <row r="120" spans="2:51" s="12" customFormat="1" ht="13.5">
      <c r="B120" s="206"/>
      <c r="C120" s="207"/>
      <c r="D120" s="233" t="s">
        <v>168</v>
      </c>
      <c r="E120" s="234" t="s">
        <v>20</v>
      </c>
      <c r="F120" s="235" t="s">
        <v>769</v>
      </c>
      <c r="G120" s="207"/>
      <c r="H120" s="236">
        <v>7.75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168</v>
      </c>
      <c r="AU120" s="216" t="s">
        <v>84</v>
      </c>
      <c r="AV120" s="12" t="s">
        <v>84</v>
      </c>
      <c r="AW120" s="12" t="s">
        <v>35</v>
      </c>
      <c r="AX120" s="12" t="s">
        <v>75</v>
      </c>
      <c r="AY120" s="216" t="s">
        <v>158</v>
      </c>
    </row>
    <row r="121" spans="2:51" s="13" customFormat="1" ht="13.5">
      <c r="B121" s="239"/>
      <c r="C121" s="240"/>
      <c r="D121" s="208" t="s">
        <v>168</v>
      </c>
      <c r="E121" s="241" t="s">
        <v>20</v>
      </c>
      <c r="F121" s="242" t="s">
        <v>515</v>
      </c>
      <c r="G121" s="240"/>
      <c r="H121" s="243">
        <v>9.574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AT121" s="249" t="s">
        <v>168</v>
      </c>
      <c r="AU121" s="249" t="s">
        <v>84</v>
      </c>
      <c r="AV121" s="13" t="s">
        <v>165</v>
      </c>
      <c r="AW121" s="13" t="s">
        <v>35</v>
      </c>
      <c r="AX121" s="13" t="s">
        <v>22</v>
      </c>
      <c r="AY121" s="249" t="s">
        <v>158</v>
      </c>
    </row>
    <row r="122" spans="2:65" s="1" customFormat="1" ht="22.5" customHeight="1">
      <c r="B122" s="35"/>
      <c r="C122" s="194" t="s">
        <v>199</v>
      </c>
      <c r="D122" s="194" t="s">
        <v>160</v>
      </c>
      <c r="E122" s="195" t="s">
        <v>770</v>
      </c>
      <c r="F122" s="196" t="s">
        <v>771</v>
      </c>
      <c r="G122" s="197" t="s">
        <v>163</v>
      </c>
      <c r="H122" s="198">
        <v>2.316</v>
      </c>
      <c r="I122" s="199"/>
      <c r="J122" s="200">
        <f>ROUND(I122*H122,2)</f>
        <v>0</v>
      </c>
      <c r="K122" s="196" t="s">
        <v>164</v>
      </c>
      <c r="L122" s="55"/>
      <c r="M122" s="201" t="s">
        <v>20</v>
      </c>
      <c r="N122" s="202" t="s">
        <v>46</v>
      </c>
      <c r="O122" s="36"/>
      <c r="P122" s="203">
        <f>O122*H122</f>
        <v>0</v>
      </c>
      <c r="Q122" s="203">
        <v>2.256342204</v>
      </c>
      <c r="R122" s="203">
        <f>Q122*H122</f>
        <v>5.225688544464</v>
      </c>
      <c r="S122" s="203">
        <v>0</v>
      </c>
      <c r="T122" s="204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27</v>
      </c>
    </row>
    <row r="123" spans="2:51" s="12" customFormat="1" ht="13.5">
      <c r="B123" s="206"/>
      <c r="C123" s="207"/>
      <c r="D123" s="233" t="s">
        <v>168</v>
      </c>
      <c r="E123" s="234" t="s">
        <v>20</v>
      </c>
      <c r="F123" s="235" t="s">
        <v>772</v>
      </c>
      <c r="G123" s="207"/>
      <c r="H123" s="236">
        <v>2.316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168</v>
      </c>
      <c r="AU123" s="216" t="s">
        <v>84</v>
      </c>
      <c r="AV123" s="12" t="s">
        <v>84</v>
      </c>
      <c r="AW123" s="12" t="s">
        <v>35</v>
      </c>
      <c r="AX123" s="12" t="s">
        <v>75</v>
      </c>
      <c r="AY123" s="216" t="s">
        <v>158</v>
      </c>
    </row>
    <row r="124" spans="2:51" s="13" customFormat="1" ht="13.5">
      <c r="B124" s="239"/>
      <c r="C124" s="240"/>
      <c r="D124" s="208" t="s">
        <v>168</v>
      </c>
      <c r="E124" s="241" t="s">
        <v>20</v>
      </c>
      <c r="F124" s="242" t="s">
        <v>515</v>
      </c>
      <c r="G124" s="240"/>
      <c r="H124" s="243">
        <v>2.316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AT124" s="249" t="s">
        <v>168</v>
      </c>
      <c r="AU124" s="249" t="s">
        <v>84</v>
      </c>
      <c r="AV124" s="13" t="s">
        <v>165</v>
      </c>
      <c r="AW124" s="13" t="s">
        <v>35</v>
      </c>
      <c r="AX124" s="13" t="s">
        <v>22</v>
      </c>
      <c r="AY124" s="249" t="s">
        <v>158</v>
      </c>
    </row>
    <row r="125" spans="2:65" s="1" customFormat="1" ht="22.5" customHeight="1">
      <c r="B125" s="35"/>
      <c r="C125" s="194" t="s">
        <v>195</v>
      </c>
      <c r="D125" s="194" t="s">
        <v>160</v>
      </c>
      <c r="E125" s="195" t="s">
        <v>773</v>
      </c>
      <c r="F125" s="196" t="s">
        <v>774</v>
      </c>
      <c r="G125" s="197" t="s">
        <v>172</v>
      </c>
      <c r="H125" s="198">
        <v>42.22</v>
      </c>
      <c r="I125" s="199"/>
      <c r="J125" s="200">
        <f>ROUND(I125*H125,2)</f>
        <v>0</v>
      </c>
      <c r="K125" s="196" t="s">
        <v>164</v>
      </c>
      <c r="L125" s="55"/>
      <c r="M125" s="201" t="s">
        <v>20</v>
      </c>
      <c r="N125" s="202" t="s">
        <v>46</v>
      </c>
      <c r="O125" s="36"/>
      <c r="P125" s="203">
        <f>O125*H125</f>
        <v>0</v>
      </c>
      <c r="Q125" s="203">
        <v>0.0010259</v>
      </c>
      <c r="R125" s="203">
        <f>Q125*H125</f>
        <v>0.043313498</v>
      </c>
      <c r="S125" s="203">
        <v>0</v>
      </c>
      <c r="T125" s="204">
        <f>S125*H125</f>
        <v>0</v>
      </c>
      <c r="AR125" s="18" t="s">
        <v>165</v>
      </c>
      <c r="AT125" s="18" t="s">
        <v>160</v>
      </c>
      <c r="AU125" s="18" t="s">
        <v>84</v>
      </c>
      <c r="AY125" s="18" t="s">
        <v>158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22</v>
      </c>
      <c r="BK125" s="205">
        <f>ROUND(I125*H125,2)</f>
        <v>0</v>
      </c>
      <c r="BL125" s="18" t="s">
        <v>165</v>
      </c>
      <c r="BM125" s="18" t="s">
        <v>199</v>
      </c>
    </row>
    <row r="126" spans="2:51" s="12" customFormat="1" ht="13.5">
      <c r="B126" s="206"/>
      <c r="C126" s="207"/>
      <c r="D126" s="233" t="s">
        <v>168</v>
      </c>
      <c r="E126" s="234" t="s">
        <v>20</v>
      </c>
      <c r="F126" s="235" t="s">
        <v>775</v>
      </c>
      <c r="G126" s="207"/>
      <c r="H126" s="236">
        <v>27.02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168</v>
      </c>
      <c r="AU126" s="216" t="s">
        <v>84</v>
      </c>
      <c r="AV126" s="12" t="s">
        <v>84</v>
      </c>
      <c r="AW126" s="12" t="s">
        <v>35</v>
      </c>
      <c r="AX126" s="12" t="s">
        <v>75</v>
      </c>
      <c r="AY126" s="216" t="s">
        <v>158</v>
      </c>
    </row>
    <row r="127" spans="2:51" s="12" customFormat="1" ht="13.5">
      <c r="B127" s="206"/>
      <c r="C127" s="207"/>
      <c r="D127" s="233" t="s">
        <v>168</v>
      </c>
      <c r="E127" s="234" t="s">
        <v>20</v>
      </c>
      <c r="F127" s="235" t="s">
        <v>776</v>
      </c>
      <c r="G127" s="207"/>
      <c r="H127" s="236">
        <v>6.08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168</v>
      </c>
      <c r="AU127" s="216" t="s">
        <v>84</v>
      </c>
      <c r="AV127" s="12" t="s">
        <v>84</v>
      </c>
      <c r="AW127" s="12" t="s">
        <v>35</v>
      </c>
      <c r="AX127" s="12" t="s">
        <v>75</v>
      </c>
      <c r="AY127" s="216" t="s">
        <v>158</v>
      </c>
    </row>
    <row r="128" spans="2:51" s="12" customFormat="1" ht="13.5">
      <c r="B128" s="206"/>
      <c r="C128" s="207"/>
      <c r="D128" s="233" t="s">
        <v>168</v>
      </c>
      <c r="E128" s="234" t="s">
        <v>20</v>
      </c>
      <c r="F128" s="235" t="s">
        <v>777</v>
      </c>
      <c r="G128" s="207"/>
      <c r="H128" s="236">
        <v>9.12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168</v>
      </c>
      <c r="AU128" s="216" t="s">
        <v>84</v>
      </c>
      <c r="AV128" s="12" t="s">
        <v>84</v>
      </c>
      <c r="AW128" s="12" t="s">
        <v>35</v>
      </c>
      <c r="AX128" s="12" t="s">
        <v>75</v>
      </c>
      <c r="AY128" s="216" t="s">
        <v>158</v>
      </c>
    </row>
    <row r="129" spans="2:51" s="13" customFormat="1" ht="13.5">
      <c r="B129" s="239"/>
      <c r="C129" s="240"/>
      <c r="D129" s="208" t="s">
        <v>168</v>
      </c>
      <c r="E129" s="241" t="s">
        <v>20</v>
      </c>
      <c r="F129" s="242" t="s">
        <v>515</v>
      </c>
      <c r="G129" s="240"/>
      <c r="H129" s="243">
        <v>42.22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168</v>
      </c>
      <c r="AU129" s="249" t="s">
        <v>84</v>
      </c>
      <c r="AV129" s="13" t="s">
        <v>165</v>
      </c>
      <c r="AW129" s="13" t="s">
        <v>35</v>
      </c>
      <c r="AX129" s="13" t="s">
        <v>22</v>
      </c>
      <c r="AY129" s="249" t="s">
        <v>158</v>
      </c>
    </row>
    <row r="130" spans="2:65" s="1" customFormat="1" ht="22.5" customHeight="1">
      <c r="B130" s="35"/>
      <c r="C130" s="194" t="s">
        <v>208</v>
      </c>
      <c r="D130" s="194" t="s">
        <v>160</v>
      </c>
      <c r="E130" s="195" t="s">
        <v>778</v>
      </c>
      <c r="F130" s="196" t="s">
        <v>779</v>
      </c>
      <c r="G130" s="197" t="s">
        <v>172</v>
      </c>
      <c r="H130" s="198">
        <v>42.22</v>
      </c>
      <c r="I130" s="199"/>
      <c r="J130" s="200">
        <f>ROUND(I130*H130,2)</f>
        <v>0</v>
      </c>
      <c r="K130" s="196" t="s">
        <v>164</v>
      </c>
      <c r="L130" s="55"/>
      <c r="M130" s="201" t="s">
        <v>20</v>
      </c>
      <c r="N130" s="202" t="s">
        <v>46</v>
      </c>
      <c r="O130" s="36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18" t="s">
        <v>165</v>
      </c>
      <c r="AT130" s="18" t="s">
        <v>160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195</v>
      </c>
    </row>
    <row r="131" spans="2:65" s="1" customFormat="1" ht="22.5" customHeight="1">
      <c r="B131" s="35"/>
      <c r="C131" s="194" t="s">
        <v>213</v>
      </c>
      <c r="D131" s="194" t="s">
        <v>160</v>
      </c>
      <c r="E131" s="195" t="s">
        <v>780</v>
      </c>
      <c r="F131" s="196" t="s">
        <v>781</v>
      </c>
      <c r="G131" s="197" t="s">
        <v>190</v>
      </c>
      <c r="H131" s="198">
        <v>0.145</v>
      </c>
      <c r="I131" s="199"/>
      <c r="J131" s="200">
        <f>ROUND(I131*H131,2)</f>
        <v>0</v>
      </c>
      <c r="K131" s="196" t="s">
        <v>164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1.0530555952</v>
      </c>
      <c r="R131" s="203">
        <f>Q131*H131</f>
        <v>0.15269306130399998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208</v>
      </c>
    </row>
    <row r="132" spans="2:63" s="11" customFormat="1" ht="29.85" customHeight="1">
      <c r="B132" s="177"/>
      <c r="C132" s="178"/>
      <c r="D132" s="191" t="s">
        <v>74</v>
      </c>
      <c r="E132" s="192" t="s">
        <v>165</v>
      </c>
      <c r="F132" s="192" t="s">
        <v>198</v>
      </c>
      <c r="G132" s="178"/>
      <c r="H132" s="178"/>
      <c r="I132" s="181"/>
      <c r="J132" s="193">
        <f>BK132</f>
        <v>0</v>
      </c>
      <c r="K132" s="178"/>
      <c r="L132" s="183"/>
      <c r="M132" s="184"/>
      <c r="N132" s="185"/>
      <c r="O132" s="185"/>
      <c r="P132" s="186">
        <f>SUM(P133:P135)</f>
        <v>0</v>
      </c>
      <c r="Q132" s="185"/>
      <c r="R132" s="186">
        <f>SUM(R133:R135)</f>
        <v>7.61024</v>
      </c>
      <c r="S132" s="185"/>
      <c r="T132" s="187">
        <f>SUM(T133:T135)</f>
        <v>0</v>
      </c>
      <c r="AR132" s="188" t="s">
        <v>22</v>
      </c>
      <c r="AT132" s="189" t="s">
        <v>74</v>
      </c>
      <c r="AU132" s="189" t="s">
        <v>22</v>
      </c>
      <c r="AY132" s="188" t="s">
        <v>158</v>
      </c>
      <c r="BK132" s="190">
        <f>SUM(BK133:BK135)</f>
        <v>0</v>
      </c>
    </row>
    <row r="133" spans="2:65" s="1" customFormat="1" ht="22.5" customHeight="1">
      <c r="B133" s="35"/>
      <c r="C133" s="194" t="s">
        <v>8</v>
      </c>
      <c r="D133" s="194" t="s">
        <v>160</v>
      </c>
      <c r="E133" s="195" t="s">
        <v>782</v>
      </c>
      <c r="F133" s="196" t="s">
        <v>783</v>
      </c>
      <c r="G133" s="197" t="s">
        <v>172</v>
      </c>
      <c r="H133" s="198">
        <v>47</v>
      </c>
      <c r="I133" s="199"/>
      <c r="J133" s="200">
        <f>ROUND(I133*H133,2)</f>
        <v>0</v>
      </c>
      <c r="K133" s="196" t="s">
        <v>164</v>
      </c>
      <c r="L133" s="55"/>
      <c r="M133" s="201" t="s">
        <v>20</v>
      </c>
      <c r="N133" s="202" t="s">
        <v>46</v>
      </c>
      <c r="O133" s="36"/>
      <c r="P133" s="203">
        <f>O133*H133</f>
        <v>0</v>
      </c>
      <c r="Q133" s="203">
        <v>0.16192</v>
      </c>
      <c r="R133" s="203">
        <f>Q133*H133</f>
        <v>7.61024</v>
      </c>
      <c r="S133" s="203">
        <v>0</v>
      </c>
      <c r="T133" s="204">
        <f>S133*H133</f>
        <v>0</v>
      </c>
      <c r="AR133" s="18" t="s">
        <v>165</v>
      </c>
      <c r="AT133" s="18" t="s">
        <v>160</v>
      </c>
      <c r="AU133" s="18" t="s">
        <v>84</v>
      </c>
      <c r="AY133" s="18" t="s">
        <v>158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22</v>
      </c>
      <c r="BK133" s="205">
        <f>ROUND(I133*H133,2)</f>
        <v>0</v>
      </c>
      <c r="BL133" s="18" t="s">
        <v>165</v>
      </c>
      <c r="BM133" s="18" t="s">
        <v>213</v>
      </c>
    </row>
    <row r="134" spans="2:51" s="12" customFormat="1" ht="13.5">
      <c r="B134" s="206"/>
      <c r="C134" s="207"/>
      <c r="D134" s="233" t="s">
        <v>168</v>
      </c>
      <c r="E134" s="234" t="s">
        <v>20</v>
      </c>
      <c r="F134" s="235" t="s">
        <v>784</v>
      </c>
      <c r="G134" s="207"/>
      <c r="H134" s="236">
        <v>47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168</v>
      </c>
      <c r="AU134" s="216" t="s">
        <v>84</v>
      </c>
      <c r="AV134" s="12" t="s">
        <v>84</v>
      </c>
      <c r="AW134" s="12" t="s">
        <v>35</v>
      </c>
      <c r="AX134" s="12" t="s">
        <v>75</v>
      </c>
      <c r="AY134" s="216" t="s">
        <v>158</v>
      </c>
    </row>
    <row r="135" spans="2:51" s="13" customFormat="1" ht="13.5">
      <c r="B135" s="239"/>
      <c r="C135" s="240"/>
      <c r="D135" s="233" t="s">
        <v>168</v>
      </c>
      <c r="E135" s="261" t="s">
        <v>20</v>
      </c>
      <c r="F135" s="262" t="s">
        <v>515</v>
      </c>
      <c r="G135" s="240"/>
      <c r="H135" s="263">
        <v>47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168</v>
      </c>
      <c r="AU135" s="249" t="s">
        <v>84</v>
      </c>
      <c r="AV135" s="13" t="s">
        <v>165</v>
      </c>
      <c r="AW135" s="13" t="s">
        <v>35</v>
      </c>
      <c r="AX135" s="13" t="s">
        <v>22</v>
      </c>
      <c r="AY135" s="249" t="s">
        <v>158</v>
      </c>
    </row>
    <row r="136" spans="2:63" s="11" customFormat="1" ht="29.85" customHeight="1">
      <c r="B136" s="177"/>
      <c r="C136" s="178"/>
      <c r="D136" s="191" t="s">
        <v>74</v>
      </c>
      <c r="E136" s="192" t="s">
        <v>177</v>
      </c>
      <c r="F136" s="192" t="s">
        <v>565</v>
      </c>
      <c r="G136" s="178"/>
      <c r="H136" s="178"/>
      <c r="I136" s="181"/>
      <c r="J136" s="193">
        <f>BK136</f>
        <v>0</v>
      </c>
      <c r="K136" s="178"/>
      <c r="L136" s="183"/>
      <c r="M136" s="184"/>
      <c r="N136" s="185"/>
      <c r="O136" s="185"/>
      <c r="P136" s="186">
        <f>SUM(P137:P143)</f>
        <v>0</v>
      </c>
      <c r="Q136" s="185"/>
      <c r="R136" s="186">
        <f>SUM(R137:R143)</f>
        <v>22.421332</v>
      </c>
      <c r="S136" s="185"/>
      <c r="T136" s="187">
        <f>SUM(T137:T143)</f>
        <v>0</v>
      </c>
      <c r="AR136" s="188" t="s">
        <v>22</v>
      </c>
      <c r="AT136" s="189" t="s">
        <v>74</v>
      </c>
      <c r="AU136" s="189" t="s">
        <v>22</v>
      </c>
      <c r="AY136" s="188" t="s">
        <v>158</v>
      </c>
      <c r="BK136" s="190">
        <f>SUM(BK137:BK143)</f>
        <v>0</v>
      </c>
    </row>
    <row r="137" spans="2:65" s="1" customFormat="1" ht="22.5" customHeight="1">
      <c r="B137" s="35"/>
      <c r="C137" s="194" t="s">
        <v>220</v>
      </c>
      <c r="D137" s="194" t="s">
        <v>160</v>
      </c>
      <c r="E137" s="195" t="s">
        <v>785</v>
      </c>
      <c r="F137" s="196" t="s">
        <v>786</v>
      </c>
      <c r="G137" s="197" t="s">
        <v>172</v>
      </c>
      <c r="H137" s="198">
        <v>49.8</v>
      </c>
      <c r="I137" s="199"/>
      <c r="J137" s="200">
        <f>ROUND(I137*H137,2)</f>
        <v>0</v>
      </c>
      <c r="K137" s="196" t="s">
        <v>164</v>
      </c>
      <c r="L137" s="55"/>
      <c r="M137" s="201" t="s">
        <v>20</v>
      </c>
      <c r="N137" s="202" t="s">
        <v>46</v>
      </c>
      <c r="O137" s="36"/>
      <c r="P137" s="203">
        <f>O137*H137</f>
        <v>0</v>
      </c>
      <c r="Q137" s="203">
        <v>0.25094</v>
      </c>
      <c r="R137" s="203">
        <f>Q137*H137</f>
        <v>12.496811999999998</v>
      </c>
      <c r="S137" s="203">
        <v>0</v>
      </c>
      <c r="T137" s="204">
        <f>S137*H137</f>
        <v>0</v>
      </c>
      <c r="AR137" s="18" t="s">
        <v>165</v>
      </c>
      <c r="AT137" s="18" t="s">
        <v>160</v>
      </c>
      <c r="AU137" s="18" t="s">
        <v>84</v>
      </c>
      <c r="AY137" s="18" t="s">
        <v>158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8" t="s">
        <v>22</v>
      </c>
      <c r="BK137" s="205">
        <f>ROUND(I137*H137,2)</f>
        <v>0</v>
      </c>
      <c r="BL137" s="18" t="s">
        <v>165</v>
      </c>
      <c r="BM137" s="18" t="s">
        <v>8</v>
      </c>
    </row>
    <row r="138" spans="2:51" s="12" customFormat="1" ht="13.5">
      <c r="B138" s="206"/>
      <c r="C138" s="207"/>
      <c r="D138" s="233" t="s">
        <v>168</v>
      </c>
      <c r="E138" s="234" t="s">
        <v>20</v>
      </c>
      <c r="F138" s="235" t="s">
        <v>787</v>
      </c>
      <c r="G138" s="207"/>
      <c r="H138" s="236">
        <v>49.8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168</v>
      </c>
      <c r="AU138" s="216" t="s">
        <v>84</v>
      </c>
      <c r="AV138" s="12" t="s">
        <v>84</v>
      </c>
      <c r="AW138" s="12" t="s">
        <v>35</v>
      </c>
      <c r="AX138" s="12" t="s">
        <v>75</v>
      </c>
      <c r="AY138" s="216" t="s">
        <v>158</v>
      </c>
    </row>
    <row r="139" spans="2:51" s="13" customFormat="1" ht="13.5">
      <c r="B139" s="239"/>
      <c r="C139" s="240"/>
      <c r="D139" s="208" t="s">
        <v>168</v>
      </c>
      <c r="E139" s="241" t="s">
        <v>20</v>
      </c>
      <c r="F139" s="242" t="s">
        <v>515</v>
      </c>
      <c r="G139" s="240"/>
      <c r="H139" s="243">
        <v>49.8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168</v>
      </c>
      <c r="AU139" s="249" t="s">
        <v>84</v>
      </c>
      <c r="AV139" s="13" t="s">
        <v>165</v>
      </c>
      <c r="AW139" s="13" t="s">
        <v>35</v>
      </c>
      <c r="AX139" s="13" t="s">
        <v>22</v>
      </c>
      <c r="AY139" s="249" t="s">
        <v>158</v>
      </c>
    </row>
    <row r="140" spans="2:65" s="1" customFormat="1" ht="31.5" customHeight="1">
      <c r="B140" s="35"/>
      <c r="C140" s="194" t="s">
        <v>224</v>
      </c>
      <c r="D140" s="194" t="s">
        <v>160</v>
      </c>
      <c r="E140" s="195" t="s">
        <v>788</v>
      </c>
      <c r="F140" s="196" t="s">
        <v>789</v>
      </c>
      <c r="G140" s="197" t="s">
        <v>172</v>
      </c>
      <c r="H140" s="198">
        <v>47</v>
      </c>
      <c r="I140" s="199"/>
      <c r="J140" s="200">
        <f>ROUND(I140*H140,2)</f>
        <v>0</v>
      </c>
      <c r="K140" s="196" t="s">
        <v>164</v>
      </c>
      <c r="L140" s="55"/>
      <c r="M140" s="201" t="s">
        <v>20</v>
      </c>
      <c r="N140" s="202" t="s">
        <v>46</v>
      </c>
      <c r="O140" s="36"/>
      <c r="P140" s="203">
        <f>O140*H140</f>
        <v>0</v>
      </c>
      <c r="Q140" s="203">
        <v>0.101</v>
      </c>
      <c r="R140" s="203">
        <f>Q140*H140</f>
        <v>4.747</v>
      </c>
      <c r="S140" s="203">
        <v>0</v>
      </c>
      <c r="T140" s="204">
        <f>S140*H140</f>
        <v>0</v>
      </c>
      <c r="AR140" s="18" t="s">
        <v>165</v>
      </c>
      <c r="AT140" s="18" t="s">
        <v>160</v>
      </c>
      <c r="AU140" s="18" t="s">
        <v>84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22</v>
      </c>
      <c r="BK140" s="205">
        <f>ROUND(I140*H140,2)</f>
        <v>0</v>
      </c>
      <c r="BL140" s="18" t="s">
        <v>165</v>
      </c>
      <c r="BM140" s="18" t="s">
        <v>220</v>
      </c>
    </row>
    <row r="141" spans="2:65" s="1" customFormat="1" ht="22.5" customHeight="1">
      <c r="B141" s="35"/>
      <c r="C141" s="217" t="s">
        <v>202</v>
      </c>
      <c r="D141" s="217" t="s">
        <v>209</v>
      </c>
      <c r="E141" s="218" t="s">
        <v>790</v>
      </c>
      <c r="F141" s="219" t="s">
        <v>791</v>
      </c>
      <c r="G141" s="220" t="s">
        <v>792</v>
      </c>
      <c r="H141" s="221">
        <v>47.94</v>
      </c>
      <c r="I141" s="222"/>
      <c r="J141" s="223">
        <f>ROUND(I141*H141,2)</f>
        <v>0</v>
      </c>
      <c r="K141" s="219" t="s">
        <v>164</v>
      </c>
      <c r="L141" s="224"/>
      <c r="M141" s="225" t="s">
        <v>20</v>
      </c>
      <c r="N141" s="226" t="s">
        <v>46</v>
      </c>
      <c r="O141" s="36"/>
      <c r="P141" s="203">
        <f>O141*H141</f>
        <v>0</v>
      </c>
      <c r="Q141" s="203">
        <v>0.108</v>
      </c>
      <c r="R141" s="203">
        <f>Q141*H141</f>
        <v>5.1775199999999995</v>
      </c>
      <c r="S141" s="203">
        <v>0</v>
      </c>
      <c r="T141" s="204">
        <f>S141*H141</f>
        <v>0</v>
      </c>
      <c r="AR141" s="18" t="s">
        <v>176</v>
      </c>
      <c r="AT141" s="18" t="s">
        <v>209</v>
      </c>
      <c r="AU141" s="18" t="s">
        <v>84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22</v>
      </c>
      <c r="BK141" s="205">
        <f>ROUND(I141*H141,2)</f>
        <v>0</v>
      </c>
      <c r="BL141" s="18" t="s">
        <v>165</v>
      </c>
      <c r="BM141" s="18" t="s">
        <v>224</v>
      </c>
    </row>
    <row r="142" spans="2:51" s="12" customFormat="1" ht="13.5">
      <c r="B142" s="206"/>
      <c r="C142" s="207"/>
      <c r="D142" s="233" t="s">
        <v>168</v>
      </c>
      <c r="E142" s="234" t="s">
        <v>20</v>
      </c>
      <c r="F142" s="235" t="s">
        <v>793</v>
      </c>
      <c r="G142" s="207"/>
      <c r="H142" s="236">
        <v>47.94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168</v>
      </c>
      <c r="AU142" s="216" t="s">
        <v>84</v>
      </c>
      <c r="AV142" s="12" t="s">
        <v>84</v>
      </c>
      <c r="AW142" s="12" t="s">
        <v>35</v>
      </c>
      <c r="AX142" s="12" t="s">
        <v>75</v>
      </c>
      <c r="AY142" s="216" t="s">
        <v>158</v>
      </c>
    </row>
    <row r="143" spans="2:51" s="13" customFormat="1" ht="13.5">
      <c r="B143" s="239"/>
      <c r="C143" s="240"/>
      <c r="D143" s="233" t="s">
        <v>168</v>
      </c>
      <c r="E143" s="261" t="s">
        <v>20</v>
      </c>
      <c r="F143" s="262" t="s">
        <v>515</v>
      </c>
      <c r="G143" s="240"/>
      <c r="H143" s="263">
        <v>47.94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168</v>
      </c>
      <c r="AU143" s="249" t="s">
        <v>84</v>
      </c>
      <c r="AV143" s="13" t="s">
        <v>165</v>
      </c>
      <c r="AW143" s="13" t="s">
        <v>35</v>
      </c>
      <c r="AX143" s="13" t="s">
        <v>22</v>
      </c>
      <c r="AY143" s="249" t="s">
        <v>158</v>
      </c>
    </row>
    <row r="144" spans="2:63" s="11" customFormat="1" ht="29.85" customHeight="1">
      <c r="B144" s="177"/>
      <c r="C144" s="178"/>
      <c r="D144" s="191" t="s">
        <v>74</v>
      </c>
      <c r="E144" s="192" t="s">
        <v>181</v>
      </c>
      <c r="F144" s="192" t="s">
        <v>794</v>
      </c>
      <c r="G144" s="178"/>
      <c r="H144" s="178"/>
      <c r="I144" s="181"/>
      <c r="J144" s="193">
        <f>BK144</f>
        <v>0</v>
      </c>
      <c r="K144" s="178"/>
      <c r="L144" s="183"/>
      <c r="M144" s="184"/>
      <c r="N144" s="185"/>
      <c r="O144" s="185"/>
      <c r="P144" s="186">
        <f>SUM(P145:P148)</f>
        <v>0</v>
      </c>
      <c r="Q144" s="185"/>
      <c r="R144" s="186">
        <f>SUM(R145:R148)</f>
        <v>0.9563248816000001</v>
      </c>
      <c r="S144" s="185"/>
      <c r="T144" s="187">
        <f>SUM(T145:T148)</f>
        <v>0</v>
      </c>
      <c r="AR144" s="188" t="s">
        <v>22</v>
      </c>
      <c r="AT144" s="189" t="s">
        <v>74</v>
      </c>
      <c r="AU144" s="189" t="s">
        <v>22</v>
      </c>
      <c r="AY144" s="188" t="s">
        <v>158</v>
      </c>
      <c r="BK144" s="190">
        <f>SUM(BK145:BK148)</f>
        <v>0</v>
      </c>
    </row>
    <row r="145" spans="2:65" s="1" customFormat="1" ht="22.5" customHeight="1">
      <c r="B145" s="35"/>
      <c r="C145" s="194" t="s">
        <v>231</v>
      </c>
      <c r="D145" s="194" t="s">
        <v>160</v>
      </c>
      <c r="E145" s="195" t="s">
        <v>795</v>
      </c>
      <c r="F145" s="196" t="s">
        <v>796</v>
      </c>
      <c r="G145" s="197" t="s">
        <v>172</v>
      </c>
      <c r="H145" s="198">
        <v>30.88</v>
      </c>
      <c r="I145" s="199"/>
      <c r="J145" s="200">
        <f>ROUND(I145*H145,2)</f>
        <v>0</v>
      </c>
      <c r="K145" s="196" t="s">
        <v>164</v>
      </c>
      <c r="L145" s="55"/>
      <c r="M145" s="201" t="s">
        <v>20</v>
      </c>
      <c r="N145" s="202" t="s">
        <v>46</v>
      </c>
      <c r="O145" s="36"/>
      <c r="P145" s="203">
        <f>O145*H145</f>
        <v>0</v>
      </c>
      <c r="Q145" s="203">
        <v>0.03096907</v>
      </c>
      <c r="R145" s="203">
        <f>Q145*H145</f>
        <v>0.9563248816000001</v>
      </c>
      <c r="S145" s="203">
        <v>0</v>
      </c>
      <c r="T145" s="204">
        <f>S145*H145</f>
        <v>0</v>
      </c>
      <c r="AR145" s="18" t="s">
        <v>165</v>
      </c>
      <c r="AT145" s="18" t="s">
        <v>160</v>
      </c>
      <c r="AU145" s="18" t="s">
        <v>84</v>
      </c>
      <c r="AY145" s="18" t="s">
        <v>158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18" t="s">
        <v>22</v>
      </c>
      <c r="BK145" s="205">
        <f>ROUND(I145*H145,2)</f>
        <v>0</v>
      </c>
      <c r="BL145" s="18" t="s">
        <v>165</v>
      </c>
      <c r="BM145" s="18" t="s">
        <v>202</v>
      </c>
    </row>
    <row r="146" spans="2:51" s="12" customFormat="1" ht="13.5">
      <c r="B146" s="206"/>
      <c r="C146" s="207"/>
      <c r="D146" s="233" t="s">
        <v>168</v>
      </c>
      <c r="E146" s="234" t="s">
        <v>20</v>
      </c>
      <c r="F146" s="235" t="s">
        <v>797</v>
      </c>
      <c r="G146" s="207"/>
      <c r="H146" s="236">
        <v>23.16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168</v>
      </c>
      <c r="AU146" s="216" t="s">
        <v>84</v>
      </c>
      <c r="AV146" s="12" t="s">
        <v>84</v>
      </c>
      <c r="AW146" s="12" t="s">
        <v>35</v>
      </c>
      <c r="AX146" s="12" t="s">
        <v>75</v>
      </c>
      <c r="AY146" s="216" t="s">
        <v>158</v>
      </c>
    </row>
    <row r="147" spans="2:51" s="12" customFormat="1" ht="13.5">
      <c r="B147" s="206"/>
      <c r="C147" s="207"/>
      <c r="D147" s="233" t="s">
        <v>168</v>
      </c>
      <c r="E147" s="234" t="s">
        <v>20</v>
      </c>
      <c r="F147" s="235" t="s">
        <v>798</v>
      </c>
      <c r="G147" s="207"/>
      <c r="H147" s="236">
        <v>7.72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168</v>
      </c>
      <c r="AU147" s="216" t="s">
        <v>84</v>
      </c>
      <c r="AV147" s="12" t="s">
        <v>84</v>
      </c>
      <c r="AW147" s="12" t="s">
        <v>35</v>
      </c>
      <c r="AX147" s="12" t="s">
        <v>75</v>
      </c>
      <c r="AY147" s="216" t="s">
        <v>158</v>
      </c>
    </row>
    <row r="148" spans="2:51" s="13" customFormat="1" ht="13.5">
      <c r="B148" s="239"/>
      <c r="C148" s="240"/>
      <c r="D148" s="233" t="s">
        <v>168</v>
      </c>
      <c r="E148" s="261" t="s">
        <v>20</v>
      </c>
      <c r="F148" s="262" t="s">
        <v>515</v>
      </c>
      <c r="G148" s="240"/>
      <c r="H148" s="263">
        <v>30.88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168</v>
      </c>
      <c r="AU148" s="249" t="s">
        <v>84</v>
      </c>
      <c r="AV148" s="13" t="s">
        <v>165</v>
      </c>
      <c r="AW148" s="13" t="s">
        <v>35</v>
      </c>
      <c r="AX148" s="13" t="s">
        <v>22</v>
      </c>
      <c r="AY148" s="249" t="s">
        <v>158</v>
      </c>
    </row>
    <row r="149" spans="2:63" s="11" customFormat="1" ht="29.85" customHeight="1">
      <c r="B149" s="177"/>
      <c r="C149" s="178"/>
      <c r="D149" s="191" t="s">
        <v>74</v>
      </c>
      <c r="E149" s="192" t="s">
        <v>184</v>
      </c>
      <c r="F149" s="192" t="s">
        <v>576</v>
      </c>
      <c r="G149" s="178"/>
      <c r="H149" s="178"/>
      <c r="I149" s="181"/>
      <c r="J149" s="193">
        <f>BK149</f>
        <v>0</v>
      </c>
      <c r="K149" s="178"/>
      <c r="L149" s="183"/>
      <c r="M149" s="184"/>
      <c r="N149" s="185"/>
      <c r="O149" s="185"/>
      <c r="P149" s="186">
        <f>SUM(P150:P153)</f>
        <v>0</v>
      </c>
      <c r="Q149" s="185"/>
      <c r="R149" s="186">
        <f>SUM(R150:R153)</f>
        <v>7.2326566</v>
      </c>
      <c r="S149" s="185"/>
      <c r="T149" s="187">
        <f>SUM(T150:T153)</f>
        <v>0</v>
      </c>
      <c r="AR149" s="188" t="s">
        <v>22</v>
      </c>
      <c r="AT149" s="189" t="s">
        <v>74</v>
      </c>
      <c r="AU149" s="189" t="s">
        <v>22</v>
      </c>
      <c r="AY149" s="188" t="s">
        <v>158</v>
      </c>
      <c r="BK149" s="190">
        <f>SUM(BK150:BK153)</f>
        <v>0</v>
      </c>
    </row>
    <row r="150" spans="2:65" s="1" customFormat="1" ht="31.5" customHeight="1">
      <c r="B150" s="35"/>
      <c r="C150" s="194" t="s">
        <v>237</v>
      </c>
      <c r="D150" s="194" t="s">
        <v>160</v>
      </c>
      <c r="E150" s="195" t="s">
        <v>799</v>
      </c>
      <c r="F150" s="196" t="s">
        <v>800</v>
      </c>
      <c r="G150" s="197" t="s">
        <v>329</v>
      </c>
      <c r="H150" s="198">
        <v>25.5</v>
      </c>
      <c r="I150" s="199"/>
      <c r="J150" s="200">
        <f>ROUND(I150*H150,2)</f>
        <v>0</v>
      </c>
      <c r="K150" s="196" t="s">
        <v>164</v>
      </c>
      <c r="L150" s="55"/>
      <c r="M150" s="201" t="s">
        <v>20</v>
      </c>
      <c r="N150" s="202" t="s">
        <v>46</v>
      </c>
      <c r="O150" s="36"/>
      <c r="P150" s="203">
        <f>O150*H150</f>
        <v>0</v>
      </c>
      <c r="Q150" s="203">
        <v>0.16849</v>
      </c>
      <c r="R150" s="203">
        <f>Q150*H150</f>
        <v>4.296495</v>
      </c>
      <c r="S150" s="203">
        <v>0</v>
      </c>
      <c r="T150" s="204">
        <f>S150*H150</f>
        <v>0</v>
      </c>
      <c r="AR150" s="18" t="s">
        <v>165</v>
      </c>
      <c r="AT150" s="18" t="s">
        <v>160</v>
      </c>
      <c r="AU150" s="18" t="s">
        <v>84</v>
      </c>
      <c r="AY150" s="18" t="s">
        <v>158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8" t="s">
        <v>22</v>
      </c>
      <c r="BK150" s="205">
        <f>ROUND(I150*H150,2)</f>
        <v>0</v>
      </c>
      <c r="BL150" s="18" t="s">
        <v>165</v>
      </c>
      <c r="BM150" s="18" t="s">
        <v>231</v>
      </c>
    </row>
    <row r="151" spans="2:65" s="1" customFormat="1" ht="22.5" customHeight="1">
      <c r="B151" s="35"/>
      <c r="C151" s="217" t="s">
        <v>7</v>
      </c>
      <c r="D151" s="217" t="s">
        <v>209</v>
      </c>
      <c r="E151" s="218" t="s">
        <v>801</v>
      </c>
      <c r="F151" s="219" t="s">
        <v>802</v>
      </c>
      <c r="G151" s="220" t="s">
        <v>571</v>
      </c>
      <c r="H151" s="221">
        <v>25</v>
      </c>
      <c r="I151" s="222"/>
      <c r="J151" s="223">
        <f>ROUND(I151*H151,2)</f>
        <v>0</v>
      </c>
      <c r="K151" s="219" t="s">
        <v>164</v>
      </c>
      <c r="L151" s="224"/>
      <c r="M151" s="225" t="s">
        <v>20</v>
      </c>
      <c r="N151" s="226" t="s">
        <v>46</v>
      </c>
      <c r="O151" s="36"/>
      <c r="P151" s="203">
        <f>O151*H151</f>
        <v>0</v>
      </c>
      <c r="Q151" s="203">
        <v>0.108</v>
      </c>
      <c r="R151" s="203">
        <f>Q151*H151</f>
        <v>2.7</v>
      </c>
      <c r="S151" s="203">
        <v>0</v>
      </c>
      <c r="T151" s="204">
        <f>S151*H151</f>
        <v>0</v>
      </c>
      <c r="AR151" s="18" t="s">
        <v>176</v>
      </c>
      <c r="AT151" s="18" t="s">
        <v>209</v>
      </c>
      <c r="AU151" s="18" t="s">
        <v>84</v>
      </c>
      <c r="AY151" s="18" t="s">
        <v>158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8" t="s">
        <v>22</v>
      </c>
      <c r="BK151" s="205">
        <f>ROUND(I151*H151,2)</f>
        <v>0</v>
      </c>
      <c r="BL151" s="18" t="s">
        <v>165</v>
      </c>
      <c r="BM151" s="18" t="s">
        <v>237</v>
      </c>
    </row>
    <row r="152" spans="2:65" s="1" customFormat="1" ht="22.5" customHeight="1">
      <c r="B152" s="35"/>
      <c r="C152" s="194" t="s">
        <v>244</v>
      </c>
      <c r="D152" s="194" t="s">
        <v>160</v>
      </c>
      <c r="E152" s="195" t="s">
        <v>803</v>
      </c>
      <c r="F152" s="196" t="s">
        <v>804</v>
      </c>
      <c r="G152" s="197" t="s">
        <v>329</v>
      </c>
      <c r="H152" s="198">
        <v>2</v>
      </c>
      <c r="I152" s="199"/>
      <c r="J152" s="200">
        <f>ROUND(I152*H152,2)</f>
        <v>0</v>
      </c>
      <c r="K152" s="196" t="s">
        <v>164</v>
      </c>
      <c r="L152" s="55"/>
      <c r="M152" s="201" t="s">
        <v>20</v>
      </c>
      <c r="N152" s="202" t="s">
        <v>46</v>
      </c>
      <c r="O152" s="36"/>
      <c r="P152" s="203">
        <f>O152*H152</f>
        <v>0</v>
      </c>
      <c r="Q152" s="203">
        <v>0.1180808</v>
      </c>
      <c r="R152" s="203">
        <f>Q152*H152</f>
        <v>0.2361616</v>
      </c>
      <c r="S152" s="203">
        <v>0</v>
      </c>
      <c r="T152" s="204">
        <f>S152*H152</f>
        <v>0</v>
      </c>
      <c r="AR152" s="18" t="s">
        <v>165</v>
      </c>
      <c r="AT152" s="18" t="s">
        <v>160</v>
      </c>
      <c r="AU152" s="18" t="s">
        <v>84</v>
      </c>
      <c r="AY152" s="18" t="s">
        <v>158</v>
      </c>
      <c r="BE152" s="205">
        <f>IF(N152="základní",J152,0)</f>
        <v>0</v>
      </c>
      <c r="BF152" s="205">
        <f>IF(N152="snížená",J152,0)</f>
        <v>0</v>
      </c>
      <c r="BG152" s="205">
        <f>IF(N152="zákl. přenesená",J152,0)</f>
        <v>0</v>
      </c>
      <c r="BH152" s="205">
        <f>IF(N152="sníž. přenesená",J152,0)</f>
        <v>0</v>
      </c>
      <c r="BI152" s="205">
        <f>IF(N152="nulová",J152,0)</f>
        <v>0</v>
      </c>
      <c r="BJ152" s="18" t="s">
        <v>22</v>
      </c>
      <c r="BK152" s="205">
        <f>ROUND(I152*H152,2)</f>
        <v>0</v>
      </c>
      <c r="BL152" s="18" t="s">
        <v>165</v>
      </c>
      <c r="BM152" s="18" t="s">
        <v>7</v>
      </c>
    </row>
    <row r="153" spans="2:65" s="1" customFormat="1" ht="22.5" customHeight="1">
      <c r="B153" s="35"/>
      <c r="C153" s="217" t="s">
        <v>248</v>
      </c>
      <c r="D153" s="217" t="s">
        <v>209</v>
      </c>
      <c r="E153" s="218" t="s">
        <v>805</v>
      </c>
      <c r="F153" s="219" t="s">
        <v>806</v>
      </c>
      <c r="G153" s="220" t="s">
        <v>571</v>
      </c>
      <c r="H153" s="221">
        <v>4</v>
      </c>
      <c r="I153" s="222"/>
      <c r="J153" s="223">
        <f>ROUND(I153*H153,2)</f>
        <v>0</v>
      </c>
      <c r="K153" s="219" t="s">
        <v>20</v>
      </c>
      <c r="L153" s="224"/>
      <c r="M153" s="225" t="s">
        <v>20</v>
      </c>
      <c r="N153" s="226" t="s">
        <v>46</v>
      </c>
      <c r="O153" s="3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AR153" s="18" t="s">
        <v>176</v>
      </c>
      <c r="AT153" s="18" t="s">
        <v>209</v>
      </c>
      <c r="AU153" s="18" t="s">
        <v>84</v>
      </c>
      <c r="AY153" s="18" t="s">
        <v>158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8" t="s">
        <v>22</v>
      </c>
      <c r="BK153" s="205">
        <f>ROUND(I153*H153,2)</f>
        <v>0</v>
      </c>
      <c r="BL153" s="18" t="s">
        <v>165</v>
      </c>
      <c r="BM153" s="18" t="s">
        <v>244</v>
      </c>
    </row>
    <row r="154" spans="2:63" s="11" customFormat="1" ht="29.85" customHeight="1">
      <c r="B154" s="177"/>
      <c r="C154" s="178"/>
      <c r="D154" s="191" t="s">
        <v>74</v>
      </c>
      <c r="E154" s="192" t="s">
        <v>584</v>
      </c>
      <c r="F154" s="192" t="s">
        <v>585</v>
      </c>
      <c r="G154" s="178"/>
      <c r="H154" s="178"/>
      <c r="I154" s="181"/>
      <c r="J154" s="193">
        <f>BK154</f>
        <v>0</v>
      </c>
      <c r="K154" s="178"/>
      <c r="L154" s="183"/>
      <c r="M154" s="184"/>
      <c r="N154" s="185"/>
      <c r="O154" s="185"/>
      <c r="P154" s="186">
        <f>SUM(P155:P158)</f>
        <v>0</v>
      </c>
      <c r="Q154" s="185"/>
      <c r="R154" s="186">
        <f>SUM(R155:R158)</f>
        <v>0</v>
      </c>
      <c r="S154" s="185"/>
      <c r="T154" s="187">
        <f>SUM(T155:T158)</f>
        <v>0</v>
      </c>
      <c r="AR154" s="188" t="s">
        <v>22</v>
      </c>
      <c r="AT154" s="189" t="s">
        <v>74</v>
      </c>
      <c r="AU154" s="189" t="s">
        <v>22</v>
      </c>
      <c r="AY154" s="188" t="s">
        <v>158</v>
      </c>
      <c r="BK154" s="190">
        <f>SUM(BK155:BK158)</f>
        <v>0</v>
      </c>
    </row>
    <row r="155" spans="2:65" s="1" customFormat="1" ht="22.5" customHeight="1">
      <c r="B155" s="35"/>
      <c r="C155" s="194" t="s">
        <v>253</v>
      </c>
      <c r="D155" s="194" t="s">
        <v>160</v>
      </c>
      <c r="E155" s="195" t="s">
        <v>807</v>
      </c>
      <c r="F155" s="196" t="s">
        <v>808</v>
      </c>
      <c r="G155" s="197" t="s">
        <v>190</v>
      </c>
      <c r="H155" s="198">
        <v>29.434</v>
      </c>
      <c r="I155" s="199"/>
      <c r="J155" s="200">
        <f>ROUND(I155*H155,2)</f>
        <v>0</v>
      </c>
      <c r="K155" s="196" t="s">
        <v>164</v>
      </c>
      <c r="L155" s="55"/>
      <c r="M155" s="201" t="s">
        <v>20</v>
      </c>
      <c r="N155" s="202" t="s">
        <v>46</v>
      </c>
      <c r="O155" s="3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18" t="s">
        <v>165</v>
      </c>
      <c r="AT155" s="18" t="s">
        <v>160</v>
      </c>
      <c r="AU155" s="18" t="s">
        <v>84</v>
      </c>
      <c r="AY155" s="18" t="s">
        <v>158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18" t="s">
        <v>22</v>
      </c>
      <c r="BK155" s="205">
        <f>ROUND(I155*H155,2)</f>
        <v>0</v>
      </c>
      <c r="BL155" s="18" t="s">
        <v>165</v>
      </c>
      <c r="BM155" s="18" t="s">
        <v>248</v>
      </c>
    </row>
    <row r="156" spans="2:65" s="1" customFormat="1" ht="22.5" customHeight="1">
      <c r="B156" s="35"/>
      <c r="C156" s="194" t="s">
        <v>259</v>
      </c>
      <c r="D156" s="194" t="s">
        <v>160</v>
      </c>
      <c r="E156" s="195" t="s">
        <v>809</v>
      </c>
      <c r="F156" s="196" t="s">
        <v>810</v>
      </c>
      <c r="G156" s="197" t="s">
        <v>190</v>
      </c>
      <c r="H156" s="198">
        <v>29.434</v>
      </c>
      <c r="I156" s="199"/>
      <c r="J156" s="200">
        <f>ROUND(I156*H156,2)</f>
        <v>0</v>
      </c>
      <c r="K156" s="196" t="s">
        <v>164</v>
      </c>
      <c r="L156" s="55"/>
      <c r="M156" s="201" t="s">
        <v>20</v>
      </c>
      <c r="N156" s="202" t="s">
        <v>46</v>
      </c>
      <c r="O156" s="3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AR156" s="18" t="s">
        <v>165</v>
      </c>
      <c r="AT156" s="18" t="s">
        <v>160</v>
      </c>
      <c r="AU156" s="18" t="s">
        <v>84</v>
      </c>
      <c r="AY156" s="18" t="s">
        <v>158</v>
      </c>
      <c r="BE156" s="205">
        <f>IF(N156="základní",J156,0)</f>
        <v>0</v>
      </c>
      <c r="BF156" s="205">
        <f>IF(N156="snížená",J156,0)</f>
        <v>0</v>
      </c>
      <c r="BG156" s="205">
        <f>IF(N156="zákl. přenesená",J156,0)</f>
        <v>0</v>
      </c>
      <c r="BH156" s="205">
        <f>IF(N156="sníž. přenesená",J156,0)</f>
        <v>0</v>
      </c>
      <c r="BI156" s="205">
        <f>IF(N156="nulová",J156,0)</f>
        <v>0</v>
      </c>
      <c r="BJ156" s="18" t="s">
        <v>22</v>
      </c>
      <c r="BK156" s="205">
        <f>ROUND(I156*H156,2)</f>
        <v>0</v>
      </c>
      <c r="BL156" s="18" t="s">
        <v>165</v>
      </c>
      <c r="BM156" s="18" t="s">
        <v>253</v>
      </c>
    </row>
    <row r="157" spans="2:65" s="1" customFormat="1" ht="31.5" customHeight="1">
      <c r="B157" s="35"/>
      <c r="C157" s="194" t="s">
        <v>340</v>
      </c>
      <c r="D157" s="194" t="s">
        <v>160</v>
      </c>
      <c r="E157" s="195" t="s">
        <v>811</v>
      </c>
      <c r="F157" s="196" t="s">
        <v>812</v>
      </c>
      <c r="G157" s="197" t="s">
        <v>190</v>
      </c>
      <c r="H157" s="198">
        <v>12.497</v>
      </c>
      <c r="I157" s="199"/>
      <c r="J157" s="200">
        <f>ROUND(I157*H157,2)</f>
        <v>0</v>
      </c>
      <c r="K157" s="196" t="s">
        <v>164</v>
      </c>
      <c r="L157" s="55"/>
      <c r="M157" s="201" t="s">
        <v>20</v>
      </c>
      <c r="N157" s="202" t="s">
        <v>46</v>
      </c>
      <c r="O157" s="36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AR157" s="18" t="s">
        <v>165</v>
      </c>
      <c r="AT157" s="18" t="s">
        <v>160</v>
      </c>
      <c r="AU157" s="18" t="s">
        <v>84</v>
      </c>
      <c r="AY157" s="18" t="s">
        <v>158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8" t="s">
        <v>22</v>
      </c>
      <c r="BK157" s="205">
        <f>ROUND(I157*H157,2)</f>
        <v>0</v>
      </c>
      <c r="BL157" s="18" t="s">
        <v>165</v>
      </c>
      <c r="BM157" s="18" t="s">
        <v>259</v>
      </c>
    </row>
    <row r="158" spans="2:65" s="1" customFormat="1" ht="22.5" customHeight="1">
      <c r="B158" s="35"/>
      <c r="C158" s="194" t="s">
        <v>344</v>
      </c>
      <c r="D158" s="194" t="s">
        <v>160</v>
      </c>
      <c r="E158" s="195" t="s">
        <v>813</v>
      </c>
      <c r="F158" s="196" t="s">
        <v>814</v>
      </c>
      <c r="G158" s="197" t="s">
        <v>190</v>
      </c>
      <c r="H158" s="198">
        <v>26.34</v>
      </c>
      <c r="I158" s="199"/>
      <c r="J158" s="200">
        <f>ROUND(I158*H158,2)</f>
        <v>0</v>
      </c>
      <c r="K158" s="196" t="s">
        <v>164</v>
      </c>
      <c r="L158" s="55"/>
      <c r="M158" s="201" t="s">
        <v>20</v>
      </c>
      <c r="N158" s="202" t="s">
        <v>46</v>
      </c>
      <c r="O158" s="3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AR158" s="18" t="s">
        <v>165</v>
      </c>
      <c r="AT158" s="18" t="s">
        <v>160</v>
      </c>
      <c r="AU158" s="18" t="s">
        <v>84</v>
      </c>
      <c r="AY158" s="18" t="s">
        <v>158</v>
      </c>
      <c r="BE158" s="205">
        <f>IF(N158="základní",J158,0)</f>
        <v>0</v>
      </c>
      <c r="BF158" s="205">
        <f>IF(N158="snížená",J158,0)</f>
        <v>0</v>
      </c>
      <c r="BG158" s="205">
        <f>IF(N158="zákl. přenesená",J158,0)</f>
        <v>0</v>
      </c>
      <c r="BH158" s="205">
        <f>IF(N158="sníž. přenesená",J158,0)</f>
        <v>0</v>
      </c>
      <c r="BI158" s="205">
        <f>IF(N158="nulová",J158,0)</f>
        <v>0</v>
      </c>
      <c r="BJ158" s="18" t="s">
        <v>22</v>
      </c>
      <c r="BK158" s="205">
        <f>ROUND(I158*H158,2)</f>
        <v>0</v>
      </c>
      <c r="BL158" s="18" t="s">
        <v>165</v>
      </c>
      <c r="BM158" s="18" t="s">
        <v>340</v>
      </c>
    </row>
    <row r="159" spans="2:63" s="11" customFormat="1" ht="37.35" customHeight="1">
      <c r="B159" s="177"/>
      <c r="C159" s="178"/>
      <c r="D159" s="179" t="s">
        <v>74</v>
      </c>
      <c r="E159" s="180" t="s">
        <v>592</v>
      </c>
      <c r="F159" s="180" t="s">
        <v>815</v>
      </c>
      <c r="G159" s="178"/>
      <c r="H159" s="178"/>
      <c r="I159" s="181"/>
      <c r="J159" s="182">
        <f>BK159</f>
        <v>0</v>
      </c>
      <c r="K159" s="178"/>
      <c r="L159" s="183"/>
      <c r="M159" s="184"/>
      <c r="N159" s="185"/>
      <c r="O159" s="185"/>
      <c r="P159" s="186">
        <f>P160</f>
        <v>0</v>
      </c>
      <c r="Q159" s="185"/>
      <c r="R159" s="186">
        <f>R160</f>
        <v>0.28724</v>
      </c>
      <c r="S159" s="185"/>
      <c r="T159" s="187">
        <f>T160</f>
        <v>0</v>
      </c>
      <c r="AR159" s="188" t="s">
        <v>22</v>
      </c>
      <c r="AT159" s="189" t="s">
        <v>74</v>
      </c>
      <c r="AU159" s="189" t="s">
        <v>75</v>
      </c>
      <c r="AY159" s="188" t="s">
        <v>158</v>
      </c>
      <c r="BK159" s="190">
        <f>BK160</f>
        <v>0</v>
      </c>
    </row>
    <row r="160" spans="2:63" s="11" customFormat="1" ht="19.9" customHeight="1">
      <c r="B160" s="177"/>
      <c r="C160" s="178"/>
      <c r="D160" s="191" t="s">
        <v>74</v>
      </c>
      <c r="E160" s="192" t="s">
        <v>816</v>
      </c>
      <c r="F160" s="192" t="s">
        <v>817</v>
      </c>
      <c r="G160" s="178"/>
      <c r="H160" s="178"/>
      <c r="I160" s="181"/>
      <c r="J160" s="193">
        <f>BK160</f>
        <v>0</v>
      </c>
      <c r="K160" s="178"/>
      <c r="L160" s="183"/>
      <c r="M160" s="184"/>
      <c r="N160" s="185"/>
      <c r="O160" s="185"/>
      <c r="P160" s="186">
        <f>SUM(P161:P177)</f>
        <v>0</v>
      </c>
      <c r="Q160" s="185"/>
      <c r="R160" s="186">
        <f>SUM(R161:R177)</f>
        <v>0.28724</v>
      </c>
      <c r="S160" s="185"/>
      <c r="T160" s="187">
        <f>SUM(T161:T177)</f>
        <v>0</v>
      </c>
      <c r="AR160" s="188" t="s">
        <v>22</v>
      </c>
      <c r="AT160" s="189" t="s">
        <v>74</v>
      </c>
      <c r="AU160" s="189" t="s">
        <v>22</v>
      </c>
      <c r="AY160" s="188" t="s">
        <v>158</v>
      </c>
      <c r="BK160" s="190">
        <f>SUM(BK161:BK177)</f>
        <v>0</v>
      </c>
    </row>
    <row r="161" spans="2:65" s="1" customFormat="1" ht="22.5" customHeight="1">
      <c r="B161" s="35"/>
      <c r="C161" s="194" t="s">
        <v>349</v>
      </c>
      <c r="D161" s="194" t="s">
        <v>160</v>
      </c>
      <c r="E161" s="195" t="s">
        <v>818</v>
      </c>
      <c r="F161" s="196" t="s">
        <v>819</v>
      </c>
      <c r="G161" s="197" t="s">
        <v>329</v>
      </c>
      <c r="H161" s="198">
        <v>36.2</v>
      </c>
      <c r="I161" s="199"/>
      <c r="J161" s="200">
        <f>ROUND(I161*H161,2)</f>
        <v>0</v>
      </c>
      <c r="K161" s="196" t="s">
        <v>20</v>
      </c>
      <c r="L161" s="55"/>
      <c r="M161" s="201" t="s">
        <v>20</v>
      </c>
      <c r="N161" s="202" t="s">
        <v>46</v>
      </c>
      <c r="O161" s="36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AR161" s="18" t="s">
        <v>165</v>
      </c>
      <c r="AT161" s="18" t="s">
        <v>160</v>
      </c>
      <c r="AU161" s="18" t="s">
        <v>84</v>
      </c>
      <c r="AY161" s="18" t="s">
        <v>158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18" t="s">
        <v>22</v>
      </c>
      <c r="BK161" s="205">
        <f>ROUND(I161*H161,2)</f>
        <v>0</v>
      </c>
      <c r="BL161" s="18" t="s">
        <v>165</v>
      </c>
      <c r="BM161" s="18" t="s">
        <v>344</v>
      </c>
    </row>
    <row r="162" spans="2:65" s="1" customFormat="1" ht="22.5" customHeight="1">
      <c r="B162" s="35"/>
      <c r="C162" s="217" t="s">
        <v>353</v>
      </c>
      <c r="D162" s="217" t="s">
        <v>209</v>
      </c>
      <c r="E162" s="218" t="s">
        <v>820</v>
      </c>
      <c r="F162" s="219" t="s">
        <v>821</v>
      </c>
      <c r="G162" s="220" t="s">
        <v>554</v>
      </c>
      <c r="H162" s="221">
        <v>0.03</v>
      </c>
      <c r="I162" s="222"/>
      <c r="J162" s="223">
        <f>ROUND(I162*H162,2)</f>
        <v>0</v>
      </c>
      <c r="K162" s="219" t="s">
        <v>164</v>
      </c>
      <c r="L162" s="224"/>
      <c r="M162" s="225" t="s">
        <v>20</v>
      </c>
      <c r="N162" s="226" t="s">
        <v>46</v>
      </c>
      <c r="O162" s="36"/>
      <c r="P162" s="203">
        <f>O162*H162</f>
        <v>0</v>
      </c>
      <c r="Q162" s="203">
        <v>1</v>
      </c>
      <c r="R162" s="203">
        <f>Q162*H162</f>
        <v>0.03</v>
      </c>
      <c r="S162" s="203">
        <v>0</v>
      </c>
      <c r="T162" s="204">
        <f>S162*H162</f>
        <v>0</v>
      </c>
      <c r="AR162" s="18" t="s">
        <v>176</v>
      </c>
      <c r="AT162" s="18" t="s">
        <v>209</v>
      </c>
      <c r="AU162" s="18" t="s">
        <v>84</v>
      </c>
      <c r="AY162" s="18" t="s">
        <v>158</v>
      </c>
      <c r="BE162" s="205">
        <f>IF(N162="základní",J162,0)</f>
        <v>0</v>
      </c>
      <c r="BF162" s="205">
        <f>IF(N162="snížená",J162,0)</f>
        <v>0</v>
      </c>
      <c r="BG162" s="205">
        <f>IF(N162="zákl. přenesená",J162,0)</f>
        <v>0</v>
      </c>
      <c r="BH162" s="205">
        <f>IF(N162="sníž. přenesená",J162,0)</f>
        <v>0</v>
      </c>
      <c r="BI162" s="205">
        <f>IF(N162="nulová",J162,0)</f>
        <v>0</v>
      </c>
      <c r="BJ162" s="18" t="s">
        <v>22</v>
      </c>
      <c r="BK162" s="205">
        <f>ROUND(I162*H162,2)</f>
        <v>0</v>
      </c>
      <c r="BL162" s="18" t="s">
        <v>165</v>
      </c>
      <c r="BM162" s="18" t="s">
        <v>349</v>
      </c>
    </row>
    <row r="163" spans="2:47" s="1" customFormat="1" ht="27">
      <c r="B163" s="35"/>
      <c r="C163" s="57"/>
      <c r="D163" s="208" t="s">
        <v>235</v>
      </c>
      <c r="E163" s="57"/>
      <c r="F163" s="227" t="s">
        <v>822</v>
      </c>
      <c r="G163" s="57"/>
      <c r="H163" s="57"/>
      <c r="I163" s="162"/>
      <c r="J163" s="57"/>
      <c r="K163" s="57"/>
      <c r="L163" s="55"/>
      <c r="M163" s="72"/>
      <c r="N163" s="36"/>
      <c r="O163" s="36"/>
      <c r="P163" s="36"/>
      <c r="Q163" s="36"/>
      <c r="R163" s="36"/>
      <c r="S163" s="36"/>
      <c r="T163" s="73"/>
      <c r="AT163" s="18" t="s">
        <v>235</v>
      </c>
      <c r="AU163" s="18" t="s">
        <v>84</v>
      </c>
    </row>
    <row r="164" spans="2:65" s="1" customFormat="1" ht="22.5" customHeight="1">
      <c r="B164" s="35"/>
      <c r="C164" s="194" t="s">
        <v>357</v>
      </c>
      <c r="D164" s="194" t="s">
        <v>160</v>
      </c>
      <c r="E164" s="195" t="s">
        <v>823</v>
      </c>
      <c r="F164" s="196" t="s">
        <v>824</v>
      </c>
      <c r="G164" s="197" t="s">
        <v>206</v>
      </c>
      <c r="H164" s="198">
        <v>1</v>
      </c>
      <c r="I164" s="199"/>
      <c r="J164" s="200">
        <f>ROUND(I164*H164,2)</f>
        <v>0</v>
      </c>
      <c r="K164" s="196" t="s">
        <v>20</v>
      </c>
      <c r="L164" s="55"/>
      <c r="M164" s="201" t="s">
        <v>20</v>
      </c>
      <c r="N164" s="202" t="s">
        <v>46</v>
      </c>
      <c r="O164" s="3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AR164" s="18" t="s">
        <v>165</v>
      </c>
      <c r="AT164" s="18" t="s">
        <v>160</v>
      </c>
      <c r="AU164" s="18" t="s">
        <v>84</v>
      </c>
      <c r="AY164" s="18" t="s">
        <v>158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8" t="s">
        <v>22</v>
      </c>
      <c r="BK164" s="205">
        <f>ROUND(I164*H164,2)</f>
        <v>0</v>
      </c>
      <c r="BL164" s="18" t="s">
        <v>165</v>
      </c>
      <c r="BM164" s="18" t="s">
        <v>353</v>
      </c>
    </row>
    <row r="165" spans="2:65" s="1" customFormat="1" ht="22.5" customHeight="1">
      <c r="B165" s="35"/>
      <c r="C165" s="194" t="s">
        <v>362</v>
      </c>
      <c r="D165" s="194" t="s">
        <v>160</v>
      </c>
      <c r="E165" s="195" t="s">
        <v>825</v>
      </c>
      <c r="F165" s="196" t="s">
        <v>826</v>
      </c>
      <c r="G165" s="197" t="s">
        <v>827</v>
      </c>
      <c r="H165" s="198">
        <v>68.8</v>
      </c>
      <c r="I165" s="199"/>
      <c r="J165" s="200">
        <f>ROUND(I165*H165,2)</f>
        <v>0</v>
      </c>
      <c r="K165" s="196" t="s">
        <v>20</v>
      </c>
      <c r="L165" s="55"/>
      <c r="M165" s="201" t="s">
        <v>20</v>
      </c>
      <c r="N165" s="202" t="s">
        <v>46</v>
      </c>
      <c r="O165" s="36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AR165" s="18" t="s">
        <v>165</v>
      </c>
      <c r="AT165" s="18" t="s">
        <v>160</v>
      </c>
      <c r="AU165" s="18" t="s">
        <v>84</v>
      </c>
      <c r="AY165" s="18" t="s">
        <v>158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18" t="s">
        <v>22</v>
      </c>
      <c r="BK165" s="205">
        <f>ROUND(I165*H165,2)</f>
        <v>0</v>
      </c>
      <c r="BL165" s="18" t="s">
        <v>165</v>
      </c>
      <c r="BM165" s="18" t="s">
        <v>357</v>
      </c>
    </row>
    <row r="166" spans="2:65" s="1" customFormat="1" ht="22.5" customHeight="1">
      <c r="B166" s="35"/>
      <c r="C166" s="217" t="s">
        <v>366</v>
      </c>
      <c r="D166" s="217" t="s">
        <v>209</v>
      </c>
      <c r="E166" s="218" t="s">
        <v>828</v>
      </c>
      <c r="F166" s="219" t="s">
        <v>829</v>
      </c>
      <c r="G166" s="220" t="s">
        <v>329</v>
      </c>
      <c r="H166" s="221">
        <v>38</v>
      </c>
      <c r="I166" s="222"/>
      <c r="J166" s="223">
        <f>ROUND(I166*H166,2)</f>
        <v>0</v>
      </c>
      <c r="K166" s="219" t="s">
        <v>164</v>
      </c>
      <c r="L166" s="224"/>
      <c r="M166" s="225" t="s">
        <v>20</v>
      </c>
      <c r="N166" s="226" t="s">
        <v>46</v>
      </c>
      <c r="O166" s="36"/>
      <c r="P166" s="203">
        <f>O166*H166</f>
        <v>0</v>
      </c>
      <c r="Q166" s="203">
        <v>0.00517</v>
      </c>
      <c r="R166" s="203">
        <f>Q166*H166</f>
        <v>0.19646</v>
      </c>
      <c r="S166" s="203">
        <v>0</v>
      </c>
      <c r="T166" s="204">
        <f>S166*H166</f>
        <v>0</v>
      </c>
      <c r="AR166" s="18" t="s">
        <v>176</v>
      </c>
      <c r="AT166" s="18" t="s">
        <v>209</v>
      </c>
      <c r="AU166" s="18" t="s">
        <v>84</v>
      </c>
      <c r="AY166" s="18" t="s">
        <v>158</v>
      </c>
      <c r="BE166" s="205">
        <f>IF(N166="základní",J166,0)</f>
        <v>0</v>
      </c>
      <c r="BF166" s="205">
        <f>IF(N166="snížená",J166,0)</f>
        <v>0</v>
      </c>
      <c r="BG166" s="205">
        <f>IF(N166="zákl. přenesená",J166,0)</f>
        <v>0</v>
      </c>
      <c r="BH166" s="205">
        <f>IF(N166="sníž. přenesená",J166,0)</f>
        <v>0</v>
      </c>
      <c r="BI166" s="205">
        <f>IF(N166="nulová",J166,0)</f>
        <v>0</v>
      </c>
      <c r="BJ166" s="18" t="s">
        <v>22</v>
      </c>
      <c r="BK166" s="205">
        <f>ROUND(I166*H166,2)</f>
        <v>0</v>
      </c>
      <c r="BL166" s="18" t="s">
        <v>165</v>
      </c>
      <c r="BM166" s="18" t="s">
        <v>830</v>
      </c>
    </row>
    <row r="167" spans="2:65" s="1" customFormat="1" ht="22.5" customHeight="1">
      <c r="B167" s="35"/>
      <c r="C167" s="194" t="s">
        <v>372</v>
      </c>
      <c r="D167" s="194" t="s">
        <v>160</v>
      </c>
      <c r="E167" s="195" t="s">
        <v>831</v>
      </c>
      <c r="F167" s="196" t="s">
        <v>832</v>
      </c>
      <c r="G167" s="197" t="s">
        <v>190</v>
      </c>
      <c r="H167" s="198">
        <v>0.418</v>
      </c>
      <c r="I167" s="199"/>
      <c r="J167" s="200">
        <f>ROUND(I167*H167,2)</f>
        <v>0</v>
      </c>
      <c r="K167" s="196" t="s">
        <v>164</v>
      </c>
      <c r="L167" s="55"/>
      <c r="M167" s="201" t="s">
        <v>20</v>
      </c>
      <c r="N167" s="202" t="s">
        <v>46</v>
      </c>
      <c r="O167" s="36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AR167" s="18" t="s">
        <v>165</v>
      </c>
      <c r="AT167" s="18" t="s">
        <v>160</v>
      </c>
      <c r="AU167" s="18" t="s">
        <v>84</v>
      </c>
      <c r="AY167" s="18" t="s">
        <v>158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18" t="s">
        <v>22</v>
      </c>
      <c r="BK167" s="205">
        <f>ROUND(I167*H167,2)</f>
        <v>0</v>
      </c>
      <c r="BL167" s="18" t="s">
        <v>165</v>
      </c>
      <c r="BM167" s="18" t="s">
        <v>366</v>
      </c>
    </row>
    <row r="168" spans="2:65" s="1" customFormat="1" ht="22.5" customHeight="1">
      <c r="B168" s="35"/>
      <c r="C168" s="194" t="s">
        <v>376</v>
      </c>
      <c r="D168" s="194" t="s">
        <v>160</v>
      </c>
      <c r="E168" s="195" t="s">
        <v>833</v>
      </c>
      <c r="F168" s="196" t="s">
        <v>834</v>
      </c>
      <c r="G168" s="197" t="s">
        <v>190</v>
      </c>
      <c r="H168" s="198">
        <v>8.36</v>
      </c>
      <c r="I168" s="199"/>
      <c r="J168" s="200">
        <f>ROUND(I168*H168,2)</f>
        <v>0</v>
      </c>
      <c r="K168" s="196" t="s">
        <v>164</v>
      </c>
      <c r="L168" s="55"/>
      <c r="M168" s="201" t="s">
        <v>20</v>
      </c>
      <c r="N168" s="202" t="s">
        <v>46</v>
      </c>
      <c r="O168" s="3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AR168" s="18" t="s">
        <v>165</v>
      </c>
      <c r="AT168" s="18" t="s">
        <v>160</v>
      </c>
      <c r="AU168" s="18" t="s">
        <v>84</v>
      </c>
      <c r="AY168" s="18" t="s">
        <v>158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8" t="s">
        <v>22</v>
      </c>
      <c r="BK168" s="205">
        <f>ROUND(I168*H168,2)</f>
        <v>0</v>
      </c>
      <c r="BL168" s="18" t="s">
        <v>165</v>
      </c>
      <c r="BM168" s="18" t="s">
        <v>372</v>
      </c>
    </row>
    <row r="169" spans="2:51" s="12" customFormat="1" ht="13.5">
      <c r="B169" s="206"/>
      <c r="C169" s="207"/>
      <c r="D169" s="233" t="s">
        <v>168</v>
      </c>
      <c r="E169" s="234" t="s">
        <v>20</v>
      </c>
      <c r="F169" s="235" t="s">
        <v>835</v>
      </c>
      <c r="G169" s="207"/>
      <c r="H169" s="236">
        <v>8.36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168</v>
      </c>
      <c r="AU169" s="216" t="s">
        <v>84</v>
      </c>
      <c r="AV169" s="12" t="s">
        <v>84</v>
      </c>
      <c r="AW169" s="12" t="s">
        <v>35</v>
      </c>
      <c r="AX169" s="12" t="s">
        <v>75</v>
      </c>
      <c r="AY169" s="216" t="s">
        <v>158</v>
      </c>
    </row>
    <row r="170" spans="2:51" s="13" customFormat="1" ht="13.5">
      <c r="B170" s="239"/>
      <c r="C170" s="240"/>
      <c r="D170" s="208" t="s">
        <v>168</v>
      </c>
      <c r="E170" s="241" t="s">
        <v>20</v>
      </c>
      <c r="F170" s="242" t="s">
        <v>515</v>
      </c>
      <c r="G170" s="240"/>
      <c r="H170" s="243">
        <v>8.36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168</v>
      </c>
      <c r="AU170" s="249" t="s">
        <v>84</v>
      </c>
      <c r="AV170" s="13" t="s">
        <v>165</v>
      </c>
      <c r="AW170" s="13" t="s">
        <v>35</v>
      </c>
      <c r="AX170" s="13" t="s">
        <v>22</v>
      </c>
      <c r="AY170" s="249" t="s">
        <v>158</v>
      </c>
    </row>
    <row r="171" spans="2:65" s="1" customFormat="1" ht="22.5" customHeight="1">
      <c r="B171" s="35"/>
      <c r="C171" s="217" t="s">
        <v>378</v>
      </c>
      <c r="D171" s="217" t="s">
        <v>209</v>
      </c>
      <c r="E171" s="218" t="s">
        <v>836</v>
      </c>
      <c r="F171" s="219" t="s">
        <v>837</v>
      </c>
      <c r="G171" s="220" t="s">
        <v>838</v>
      </c>
      <c r="H171" s="221">
        <v>1</v>
      </c>
      <c r="I171" s="222"/>
      <c r="J171" s="223">
        <f>ROUND(I171*H171,2)</f>
        <v>0</v>
      </c>
      <c r="K171" s="219" t="s">
        <v>164</v>
      </c>
      <c r="L171" s="224"/>
      <c r="M171" s="225" t="s">
        <v>20</v>
      </c>
      <c r="N171" s="226" t="s">
        <v>46</v>
      </c>
      <c r="O171" s="36"/>
      <c r="P171" s="203">
        <f>O171*H171</f>
        <v>0</v>
      </c>
      <c r="Q171" s="203">
        <v>0.004</v>
      </c>
      <c r="R171" s="203">
        <f>Q171*H171</f>
        <v>0.004</v>
      </c>
      <c r="S171" s="203">
        <v>0</v>
      </c>
      <c r="T171" s="204">
        <f>S171*H171</f>
        <v>0</v>
      </c>
      <c r="AR171" s="18" t="s">
        <v>176</v>
      </c>
      <c r="AT171" s="18" t="s">
        <v>209</v>
      </c>
      <c r="AU171" s="18" t="s">
        <v>84</v>
      </c>
      <c r="AY171" s="18" t="s">
        <v>158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18" t="s">
        <v>22</v>
      </c>
      <c r="BK171" s="205">
        <f>ROUND(I171*H171,2)</f>
        <v>0</v>
      </c>
      <c r="BL171" s="18" t="s">
        <v>165</v>
      </c>
      <c r="BM171" s="18" t="s">
        <v>376</v>
      </c>
    </row>
    <row r="172" spans="2:65" s="1" customFormat="1" ht="22.5" customHeight="1">
      <c r="B172" s="35"/>
      <c r="C172" s="217" t="s">
        <v>382</v>
      </c>
      <c r="D172" s="217" t="s">
        <v>209</v>
      </c>
      <c r="E172" s="218" t="s">
        <v>839</v>
      </c>
      <c r="F172" s="219" t="s">
        <v>840</v>
      </c>
      <c r="G172" s="220" t="s">
        <v>571</v>
      </c>
      <c r="H172" s="221">
        <v>2</v>
      </c>
      <c r="I172" s="222"/>
      <c r="J172" s="223">
        <f>ROUND(I172*H172,2)</f>
        <v>0</v>
      </c>
      <c r="K172" s="219" t="s">
        <v>164</v>
      </c>
      <c r="L172" s="224"/>
      <c r="M172" s="225" t="s">
        <v>20</v>
      </c>
      <c r="N172" s="226" t="s">
        <v>46</v>
      </c>
      <c r="O172" s="36"/>
      <c r="P172" s="203">
        <f>O172*H172</f>
        <v>0</v>
      </c>
      <c r="Q172" s="203">
        <v>0.00124</v>
      </c>
      <c r="R172" s="203">
        <f>Q172*H172</f>
        <v>0.00248</v>
      </c>
      <c r="S172" s="203">
        <v>0</v>
      </c>
      <c r="T172" s="204">
        <f>S172*H172</f>
        <v>0</v>
      </c>
      <c r="AR172" s="18" t="s">
        <v>176</v>
      </c>
      <c r="AT172" s="18" t="s">
        <v>209</v>
      </c>
      <c r="AU172" s="18" t="s">
        <v>84</v>
      </c>
      <c r="AY172" s="18" t="s">
        <v>158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8" t="s">
        <v>22</v>
      </c>
      <c r="BK172" s="205">
        <f>ROUND(I172*H172,2)</f>
        <v>0</v>
      </c>
      <c r="BL172" s="18" t="s">
        <v>165</v>
      </c>
      <c r="BM172" s="18" t="s">
        <v>378</v>
      </c>
    </row>
    <row r="173" spans="2:65" s="1" customFormat="1" ht="22.5" customHeight="1">
      <c r="B173" s="35"/>
      <c r="C173" s="217" t="s">
        <v>386</v>
      </c>
      <c r="D173" s="217" t="s">
        <v>209</v>
      </c>
      <c r="E173" s="218" t="s">
        <v>841</v>
      </c>
      <c r="F173" s="219" t="s">
        <v>842</v>
      </c>
      <c r="G173" s="220" t="s">
        <v>618</v>
      </c>
      <c r="H173" s="221">
        <v>19</v>
      </c>
      <c r="I173" s="222"/>
      <c r="J173" s="223">
        <f>ROUND(I173*H173,2)</f>
        <v>0</v>
      </c>
      <c r="K173" s="219" t="s">
        <v>20</v>
      </c>
      <c r="L173" s="224"/>
      <c r="M173" s="225" t="s">
        <v>20</v>
      </c>
      <c r="N173" s="226" t="s">
        <v>46</v>
      </c>
      <c r="O173" s="36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AR173" s="18" t="s">
        <v>176</v>
      </c>
      <c r="AT173" s="18" t="s">
        <v>209</v>
      </c>
      <c r="AU173" s="18" t="s">
        <v>84</v>
      </c>
      <c r="AY173" s="18" t="s">
        <v>158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8" t="s">
        <v>22</v>
      </c>
      <c r="BK173" s="205">
        <f>ROUND(I173*H173,2)</f>
        <v>0</v>
      </c>
      <c r="BL173" s="18" t="s">
        <v>165</v>
      </c>
      <c r="BM173" s="18" t="s">
        <v>382</v>
      </c>
    </row>
    <row r="174" spans="2:65" s="1" customFormat="1" ht="22.5" customHeight="1">
      <c r="B174" s="35"/>
      <c r="C174" s="217" t="s">
        <v>390</v>
      </c>
      <c r="D174" s="217" t="s">
        <v>209</v>
      </c>
      <c r="E174" s="218" t="s">
        <v>843</v>
      </c>
      <c r="F174" s="219" t="s">
        <v>844</v>
      </c>
      <c r="G174" s="220" t="s">
        <v>329</v>
      </c>
      <c r="H174" s="221">
        <v>72.4</v>
      </c>
      <c r="I174" s="222"/>
      <c r="J174" s="223">
        <f>ROUND(I174*H174,2)</f>
        <v>0</v>
      </c>
      <c r="K174" s="219" t="s">
        <v>20</v>
      </c>
      <c r="L174" s="224"/>
      <c r="M174" s="225" t="s">
        <v>20</v>
      </c>
      <c r="N174" s="226" t="s">
        <v>46</v>
      </c>
      <c r="O174" s="36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AR174" s="18" t="s">
        <v>176</v>
      </c>
      <c r="AT174" s="18" t="s">
        <v>209</v>
      </c>
      <c r="AU174" s="18" t="s">
        <v>84</v>
      </c>
      <c r="AY174" s="18" t="s">
        <v>158</v>
      </c>
      <c r="BE174" s="205">
        <f>IF(N174="základní",J174,0)</f>
        <v>0</v>
      </c>
      <c r="BF174" s="205">
        <f>IF(N174="snížená",J174,0)</f>
        <v>0</v>
      </c>
      <c r="BG174" s="205">
        <f>IF(N174="zákl. přenesená",J174,0)</f>
        <v>0</v>
      </c>
      <c r="BH174" s="205">
        <f>IF(N174="sníž. přenesená",J174,0)</f>
        <v>0</v>
      </c>
      <c r="BI174" s="205">
        <f>IF(N174="nulová",J174,0)</f>
        <v>0</v>
      </c>
      <c r="BJ174" s="18" t="s">
        <v>22</v>
      </c>
      <c r="BK174" s="205">
        <f>ROUND(I174*H174,2)</f>
        <v>0</v>
      </c>
      <c r="BL174" s="18" t="s">
        <v>165</v>
      </c>
      <c r="BM174" s="18" t="s">
        <v>386</v>
      </c>
    </row>
    <row r="175" spans="2:51" s="12" customFormat="1" ht="13.5">
      <c r="B175" s="206"/>
      <c r="C175" s="207"/>
      <c r="D175" s="233" t="s">
        <v>168</v>
      </c>
      <c r="E175" s="234" t="s">
        <v>20</v>
      </c>
      <c r="F175" s="235" t="s">
        <v>845</v>
      </c>
      <c r="G175" s="207"/>
      <c r="H175" s="236">
        <v>72.4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168</v>
      </c>
      <c r="AU175" s="216" t="s">
        <v>84</v>
      </c>
      <c r="AV175" s="12" t="s">
        <v>84</v>
      </c>
      <c r="AW175" s="12" t="s">
        <v>35</v>
      </c>
      <c r="AX175" s="12" t="s">
        <v>75</v>
      </c>
      <c r="AY175" s="216" t="s">
        <v>158</v>
      </c>
    </row>
    <row r="176" spans="2:51" s="13" customFormat="1" ht="13.5">
      <c r="B176" s="239"/>
      <c r="C176" s="240"/>
      <c r="D176" s="208" t="s">
        <v>168</v>
      </c>
      <c r="E176" s="241" t="s">
        <v>20</v>
      </c>
      <c r="F176" s="242" t="s">
        <v>515</v>
      </c>
      <c r="G176" s="240"/>
      <c r="H176" s="243">
        <v>72.4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168</v>
      </c>
      <c r="AU176" s="249" t="s">
        <v>84</v>
      </c>
      <c r="AV176" s="13" t="s">
        <v>165</v>
      </c>
      <c r="AW176" s="13" t="s">
        <v>35</v>
      </c>
      <c r="AX176" s="13" t="s">
        <v>22</v>
      </c>
      <c r="AY176" s="249" t="s">
        <v>158</v>
      </c>
    </row>
    <row r="177" spans="2:65" s="1" customFormat="1" ht="22.5" customHeight="1">
      <c r="B177" s="35"/>
      <c r="C177" s="217" t="s">
        <v>394</v>
      </c>
      <c r="D177" s="217" t="s">
        <v>209</v>
      </c>
      <c r="E177" s="218" t="s">
        <v>846</v>
      </c>
      <c r="F177" s="219" t="s">
        <v>847</v>
      </c>
      <c r="G177" s="220" t="s">
        <v>209</v>
      </c>
      <c r="H177" s="221">
        <v>36.2</v>
      </c>
      <c r="I177" s="222"/>
      <c r="J177" s="223">
        <f>ROUND(I177*H177,2)</f>
        <v>0</v>
      </c>
      <c r="K177" s="219" t="s">
        <v>164</v>
      </c>
      <c r="L177" s="224"/>
      <c r="M177" s="225" t="s">
        <v>20</v>
      </c>
      <c r="N177" s="267" t="s">
        <v>46</v>
      </c>
      <c r="O177" s="229"/>
      <c r="P177" s="230">
        <f>O177*H177</f>
        <v>0</v>
      </c>
      <c r="Q177" s="230">
        <v>0.0015</v>
      </c>
      <c r="R177" s="230">
        <f>Q177*H177</f>
        <v>0.05430000000000001</v>
      </c>
      <c r="S177" s="230">
        <v>0</v>
      </c>
      <c r="T177" s="231">
        <f>S177*H177</f>
        <v>0</v>
      </c>
      <c r="AR177" s="18" t="s">
        <v>176</v>
      </c>
      <c r="AT177" s="18" t="s">
        <v>209</v>
      </c>
      <c r="AU177" s="18" t="s">
        <v>84</v>
      </c>
      <c r="AY177" s="18" t="s">
        <v>158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18" t="s">
        <v>22</v>
      </c>
      <c r="BK177" s="205">
        <f>ROUND(I177*H177,2)</f>
        <v>0</v>
      </c>
      <c r="BL177" s="18" t="s">
        <v>165</v>
      </c>
      <c r="BM177" s="18" t="s">
        <v>390</v>
      </c>
    </row>
    <row r="178" spans="2:12" s="1" customFormat="1" ht="6.95" customHeight="1">
      <c r="B178" s="50"/>
      <c r="C178" s="51"/>
      <c r="D178" s="51"/>
      <c r="E178" s="51"/>
      <c r="F178" s="51"/>
      <c r="G178" s="51"/>
      <c r="H178" s="51"/>
      <c r="I178" s="138"/>
      <c r="J178" s="51"/>
      <c r="K178" s="51"/>
      <c r="L178" s="55"/>
    </row>
  </sheetData>
  <sheetProtection algorithmName="SHA-512" hashValue="ijWJGhYtI8McyPEUlWIGb+j5Li6Y1xuntbX6/0DIHWrxmWZ/qCC9800iVReH27viX6QyNd8+evU9uEUZen/plA==" saltValue="iD7WCSm6m+io2QdlkU4hAg==" spinCount="100000" sheet="1" objects="1" scenarios="1" formatColumns="0" formatRows="0" sort="0" autoFilter="0"/>
  <autoFilter ref="C91:K91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106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ht="13.5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2:11" s="1" customFormat="1" ht="22.5" customHeight="1">
      <c r="B9" s="35"/>
      <c r="C9" s="36"/>
      <c r="D9" s="36"/>
      <c r="E9" s="311" t="s">
        <v>743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2:11" s="1" customFormat="1" ht="36.95" customHeight="1">
      <c r="B11" s="35"/>
      <c r="C11" s="36"/>
      <c r="D11" s="36"/>
      <c r="E11" s="312" t="s">
        <v>848</v>
      </c>
      <c r="F11" s="280"/>
      <c r="G11" s="280"/>
      <c r="H11" s="280"/>
      <c r="I11" s="117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ROUNDUP(J84,2)</f>
        <v>0</v>
      </c>
      <c r="K29" s="39"/>
    </row>
    <row r="30" spans="2:11" s="1" customFormat="1" ht="6.95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>
      <c r="B32" s="35"/>
      <c r="C32" s="36"/>
      <c r="D32" s="43" t="s">
        <v>45</v>
      </c>
      <c r="E32" s="43" t="s">
        <v>46</v>
      </c>
      <c r="F32" s="129">
        <f>ROUNDUP(SUM(BE84:BE96),2)</f>
        <v>0</v>
      </c>
      <c r="G32" s="36"/>
      <c r="H32" s="36"/>
      <c r="I32" s="130">
        <v>0.21</v>
      </c>
      <c r="J32" s="129">
        <f>ROUNDUP(ROUNDUP((SUM(BE84:BE96)),2)*I32,1)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47</v>
      </c>
      <c r="F33" s="129">
        <f>ROUNDUP(SUM(BF84:BF96),2)</f>
        <v>0</v>
      </c>
      <c r="G33" s="36"/>
      <c r="H33" s="36"/>
      <c r="I33" s="130">
        <v>0.15</v>
      </c>
      <c r="J33" s="129">
        <f>ROUNDUP(ROUNDUP((SUM(BF84:BF96)),2)*I33,1)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</v>
      </c>
      <c r="F34" s="129">
        <f>ROUNDUP(SUM(BG84:BG96),2)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49</v>
      </c>
      <c r="F35" s="129">
        <f>ROUNDUP(SUM(BH84:BH96),2)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</v>
      </c>
      <c r="F36" s="129">
        <f>ROUNDUP(SUM(BI84:BI96),2)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ht="13.5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11" s="1" customFormat="1" ht="22.5" customHeight="1">
      <c r="B49" s="35"/>
      <c r="C49" s="36"/>
      <c r="D49" s="36"/>
      <c r="E49" s="311" t="s">
        <v>743</v>
      </c>
      <c r="F49" s="280"/>
      <c r="G49" s="280"/>
      <c r="H49" s="280"/>
      <c r="I49" s="117"/>
      <c r="J49" s="36"/>
      <c r="K49" s="39"/>
    </row>
    <row r="50" spans="2:11" s="1" customFormat="1" ht="14.45" customHeight="1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11" s="1" customFormat="1" ht="23.25" customHeight="1">
      <c r="B51" s="35"/>
      <c r="C51" s="36"/>
      <c r="D51" s="36"/>
      <c r="E51" s="312" t="str">
        <f>E11</f>
        <v>2 - VTL RS</v>
      </c>
      <c r="F51" s="280"/>
      <c r="G51" s="280"/>
      <c r="H51" s="280"/>
      <c r="I51" s="117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11" s="1" customFormat="1" ht="13.5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11" s="1" customFormat="1" ht="29.25" customHeight="1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J84</f>
        <v>0</v>
      </c>
      <c r="K60" s="39"/>
      <c r="AU60" s="18" t="s">
        <v>136</v>
      </c>
    </row>
    <row r="61" spans="2:11" s="8" customFormat="1" ht="24.95" customHeight="1">
      <c r="B61" s="148"/>
      <c r="C61" s="149"/>
      <c r="D61" s="150" t="s">
        <v>849</v>
      </c>
      <c r="E61" s="151"/>
      <c r="F61" s="151"/>
      <c r="G61" s="151"/>
      <c r="H61" s="151"/>
      <c r="I61" s="152"/>
      <c r="J61" s="153">
        <f>J85</f>
        <v>0</v>
      </c>
      <c r="K61" s="154"/>
    </row>
    <row r="62" spans="2:11" s="9" customFormat="1" ht="19.9" customHeight="1">
      <c r="B62" s="155"/>
      <c r="C62" s="156"/>
      <c r="D62" s="157" t="s">
        <v>506</v>
      </c>
      <c r="E62" s="158"/>
      <c r="F62" s="158"/>
      <c r="G62" s="158"/>
      <c r="H62" s="158"/>
      <c r="I62" s="159"/>
      <c r="J62" s="160">
        <f>J86</f>
        <v>0</v>
      </c>
      <c r="K62" s="161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7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8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41"/>
      <c r="J68" s="54"/>
      <c r="K68" s="54"/>
      <c r="L68" s="55"/>
    </row>
    <row r="69" spans="2:12" s="1" customFormat="1" ht="36.95" customHeight="1">
      <c r="B69" s="35"/>
      <c r="C69" s="56" t="s">
        <v>142</v>
      </c>
      <c r="D69" s="57"/>
      <c r="E69" s="57"/>
      <c r="F69" s="57"/>
      <c r="G69" s="57"/>
      <c r="H69" s="57"/>
      <c r="I69" s="162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62"/>
      <c r="J70" s="57"/>
      <c r="K70" s="57"/>
      <c r="L70" s="55"/>
    </row>
    <row r="71" spans="2:12" s="1" customFormat="1" ht="14.45" customHeight="1">
      <c r="B71" s="35"/>
      <c r="C71" s="59" t="s">
        <v>16</v>
      </c>
      <c r="D71" s="57"/>
      <c r="E71" s="57"/>
      <c r="F71" s="57"/>
      <c r="G71" s="57"/>
      <c r="H71" s="57"/>
      <c r="I71" s="162"/>
      <c r="J71" s="57"/>
      <c r="K71" s="57"/>
      <c r="L71" s="55"/>
    </row>
    <row r="72" spans="2:12" s="1" customFormat="1" ht="22.5" customHeight="1">
      <c r="B72" s="35"/>
      <c r="C72" s="57"/>
      <c r="D72" s="57"/>
      <c r="E72" s="314" t="str">
        <f>E7</f>
        <v>Jezero Most-napojení na komunikace a IS - část III</v>
      </c>
      <c r="F72" s="291"/>
      <c r="G72" s="291"/>
      <c r="H72" s="291"/>
      <c r="I72" s="162"/>
      <c r="J72" s="57"/>
      <c r="K72" s="57"/>
      <c r="L72" s="55"/>
    </row>
    <row r="73" spans="2:12" ht="13.5">
      <c r="B73" s="22"/>
      <c r="C73" s="59" t="s">
        <v>128</v>
      </c>
      <c r="D73" s="163"/>
      <c r="E73" s="163"/>
      <c r="F73" s="163"/>
      <c r="G73" s="163"/>
      <c r="H73" s="163"/>
      <c r="J73" s="163"/>
      <c r="K73" s="163"/>
      <c r="L73" s="164"/>
    </row>
    <row r="74" spans="2:12" s="1" customFormat="1" ht="22.5" customHeight="1">
      <c r="B74" s="35"/>
      <c r="C74" s="57"/>
      <c r="D74" s="57"/>
      <c r="E74" s="314" t="s">
        <v>743</v>
      </c>
      <c r="F74" s="291"/>
      <c r="G74" s="291"/>
      <c r="H74" s="291"/>
      <c r="I74" s="162"/>
      <c r="J74" s="57"/>
      <c r="K74" s="57"/>
      <c r="L74" s="55"/>
    </row>
    <row r="75" spans="2:12" s="1" customFormat="1" ht="14.45" customHeight="1">
      <c r="B75" s="35"/>
      <c r="C75" s="59" t="s">
        <v>130</v>
      </c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23.25" customHeight="1">
      <c r="B76" s="35"/>
      <c r="C76" s="57"/>
      <c r="D76" s="57"/>
      <c r="E76" s="288" t="str">
        <f>E11</f>
        <v>2 - VTL RS</v>
      </c>
      <c r="F76" s="291"/>
      <c r="G76" s="291"/>
      <c r="H76" s="291"/>
      <c r="I76" s="162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18" customHeight="1">
      <c r="B78" s="35"/>
      <c r="C78" s="59" t="s">
        <v>23</v>
      </c>
      <c r="D78" s="57"/>
      <c r="E78" s="57"/>
      <c r="F78" s="165" t="str">
        <f>F14</f>
        <v xml:space="preserve"> </v>
      </c>
      <c r="G78" s="57"/>
      <c r="H78" s="57"/>
      <c r="I78" s="166" t="s">
        <v>25</v>
      </c>
      <c r="J78" s="67" t="str">
        <f>IF(J14="","",J14)</f>
        <v>7. 12. 2016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62"/>
      <c r="J79" s="57"/>
      <c r="K79" s="57"/>
      <c r="L79" s="55"/>
    </row>
    <row r="80" spans="2:12" s="1" customFormat="1" ht="13.5">
      <c r="B80" s="35"/>
      <c r="C80" s="59" t="s">
        <v>29</v>
      </c>
      <c r="D80" s="57"/>
      <c r="E80" s="57"/>
      <c r="F80" s="165" t="str">
        <f>E17</f>
        <v>ČR - Ministerstvo financí</v>
      </c>
      <c r="G80" s="57"/>
      <c r="H80" s="57"/>
      <c r="I80" s="166" t="s">
        <v>36</v>
      </c>
      <c r="J80" s="165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33</v>
      </c>
      <c r="D81" s="57"/>
      <c r="E81" s="57"/>
      <c r="F81" s="165" t="str">
        <f>IF(E20="","",E20)</f>
        <v/>
      </c>
      <c r="G81" s="57"/>
      <c r="H81" s="57"/>
      <c r="I81" s="162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62"/>
      <c r="J82" s="57"/>
      <c r="K82" s="57"/>
      <c r="L82" s="55"/>
    </row>
    <row r="83" spans="2:20" s="10" customFormat="1" ht="29.25" customHeight="1">
      <c r="B83" s="167"/>
      <c r="C83" s="168" t="s">
        <v>143</v>
      </c>
      <c r="D83" s="169" t="s">
        <v>60</v>
      </c>
      <c r="E83" s="169" t="s">
        <v>56</v>
      </c>
      <c r="F83" s="169" t="s">
        <v>144</v>
      </c>
      <c r="G83" s="169" t="s">
        <v>145</v>
      </c>
      <c r="H83" s="169" t="s">
        <v>146</v>
      </c>
      <c r="I83" s="170" t="s">
        <v>147</v>
      </c>
      <c r="J83" s="169" t="s">
        <v>134</v>
      </c>
      <c r="K83" s="171" t="s">
        <v>148</v>
      </c>
      <c r="L83" s="172"/>
      <c r="M83" s="76" t="s">
        <v>149</v>
      </c>
      <c r="N83" s="77" t="s">
        <v>45</v>
      </c>
      <c r="O83" s="77" t="s">
        <v>150</v>
      </c>
      <c r="P83" s="77" t="s">
        <v>151</v>
      </c>
      <c r="Q83" s="77" t="s">
        <v>152</v>
      </c>
      <c r="R83" s="77" t="s">
        <v>153</v>
      </c>
      <c r="S83" s="77" t="s">
        <v>154</v>
      </c>
      <c r="T83" s="78" t="s">
        <v>155</v>
      </c>
    </row>
    <row r="84" spans="2:63" s="1" customFormat="1" ht="29.25" customHeight="1">
      <c r="B84" s="35"/>
      <c r="C84" s="82" t="s">
        <v>135</v>
      </c>
      <c r="D84" s="57"/>
      <c r="E84" s="57"/>
      <c r="F84" s="57"/>
      <c r="G84" s="57"/>
      <c r="H84" s="57"/>
      <c r="I84" s="162"/>
      <c r="J84" s="173">
        <f>BK84</f>
        <v>0</v>
      </c>
      <c r="K84" s="57"/>
      <c r="L84" s="55"/>
      <c r="M84" s="79"/>
      <c r="N84" s="80"/>
      <c r="O84" s="80"/>
      <c r="P84" s="174">
        <f>P85</f>
        <v>0</v>
      </c>
      <c r="Q84" s="80"/>
      <c r="R84" s="174">
        <f>R85</f>
        <v>0.00031428</v>
      </c>
      <c r="S84" s="80"/>
      <c r="T84" s="175">
        <f>T85</f>
        <v>0</v>
      </c>
      <c r="AT84" s="18" t="s">
        <v>74</v>
      </c>
      <c r="AU84" s="18" t="s">
        <v>136</v>
      </c>
      <c r="BK84" s="176">
        <f>BK85</f>
        <v>0</v>
      </c>
    </row>
    <row r="85" spans="2:63" s="11" customFormat="1" ht="37.35" customHeight="1">
      <c r="B85" s="177"/>
      <c r="C85" s="178"/>
      <c r="D85" s="179" t="s">
        <v>74</v>
      </c>
      <c r="E85" s="180" t="s">
        <v>507</v>
      </c>
      <c r="F85" s="180" t="s">
        <v>593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</f>
        <v>0</v>
      </c>
      <c r="Q85" s="185"/>
      <c r="R85" s="186">
        <f>R86</f>
        <v>0.00031428</v>
      </c>
      <c r="S85" s="185"/>
      <c r="T85" s="187">
        <f>T86</f>
        <v>0</v>
      </c>
      <c r="AR85" s="188" t="s">
        <v>22</v>
      </c>
      <c r="AT85" s="189" t="s">
        <v>74</v>
      </c>
      <c r="AU85" s="189" t="s">
        <v>75</v>
      </c>
      <c r="AY85" s="188" t="s">
        <v>158</v>
      </c>
      <c r="BK85" s="190">
        <f>BK86</f>
        <v>0</v>
      </c>
    </row>
    <row r="86" spans="2:63" s="11" customFormat="1" ht="19.9" customHeight="1">
      <c r="B86" s="177"/>
      <c r="C86" s="178"/>
      <c r="D86" s="191" t="s">
        <v>74</v>
      </c>
      <c r="E86" s="192" t="s">
        <v>594</v>
      </c>
      <c r="F86" s="192" t="s">
        <v>595</v>
      </c>
      <c r="G86" s="178"/>
      <c r="H86" s="178"/>
      <c r="I86" s="181"/>
      <c r="J86" s="193">
        <f>BK86</f>
        <v>0</v>
      </c>
      <c r="K86" s="178"/>
      <c r="L86" s="183"/>
      <c r="M86" s="184"/>
      <c r="N86" s="185"/>
      <c r="O86" s="185"/>
      <c r="P86" s="186">
        <f>SUM(P87:P96)</f>
        <v>0</v>
      </c>
      <c r="Q86" s="185"/>
      <c r="R86" s="186">
        <f>SUM(R87:R96)</f>
        <v>0.00031428</v>
      </c>
      <c r="S86" s="185"/>
      <c r="T86" s="187">
        <f>SUM(T87:T96)</f>
        <v>0</v>
      </c>
      <c r="AR86" s="188" t="s">
        <v>22</v>
      </c>
      <c r="AT86" s="189" t="s">
        <v>74</v>
      </c>
      <c r="AU86" s="189" t="s">
        <v>22</v>
      </c>
      <c r="AY86" s="188" t="s">
        <v>158</v>
      </c>
      <c r="BK86" s="190">
        <f>SUM(BK87:BK96)</f>
        <v>0</v>
      </c>
    </row>
    <row r="87" spans="2:65" s="1" customFormat="1" ht="22.5" customHeight="1">
      <c r="B87" s="35"/>
      <c r="C87" s="194" t="s">
        <v>22</v>
      </c>
      <c r="D87" s="194" t="s">
        <v>160</v>
      </c>
      <c r="E87" s="195" t="s">
        <v>850</v>
      </c>
      <c r="F87" s="196" t="s">
        <v>851</v>
      </c>
      <c r="G87" s="197" t="s">
        <v>206</v>
      </c>
      <c r="H87" s="198">
        <v>1</v>
      </c>
      <c r="I87" s="199"/>
      <c r="J87" s="200">
        <f>ROUND(I87*H87,2)</f>
        <v>0</v>
      </c>
      <c r="K87" s="196" t="s">
        <v>164</v>
      </c>
      <c r="L87" s="55"/>
      <c r="M87" s="201" t="s">
        <v>20</v>
      </c>
      <c r="N87" s="202" t="s">
        <v>46</v>
      </c>
      <c r="O87" s="36"/>
      <c r="P87" s="203">
        <f>O87*H87</f>
        <v>0</v>
      </c>
      <c r="Q87" s="203">
        <v>0.00031428</v>
      </c>
      <c r="R87" s="203">
        <f>Q87*H87</f>
        <v>0.00031428</v>
      </c>
      <c r="S87" s="203">
        <v>0</v>
      </c>
      <c r="T87" s="204">
        <f>S87*H87</f>
        <v>0</v>
      </c>
      <c r="AR87" s="18" t="s">
        <v>165</v>
      </c>
      <c r="AT87" s="18" t="s">
        <v>160</v>
      </c>
      <c r="AU87" s="18" t="s">
        <v>84</v>
      </c>
      <c r="AY87" s="18" t="s">
        <v>158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8" t="s">
        <v>22</v>
      </c>
      <c r="BK87" s="205">
        <f>ROUND(I87*H87,2)</f>
        <v>0</v>
      </c>
      <c r="BL87" s="18" t="s">
        <v>165</v>
      </c>
      <c r="BM87" s="18" t="s">
        <v>22</v>
      </c>
    </row>
    <row r="88" spans="2:65" s="1" customFormat="1" ht="22.5" customHeight="1">
      <c r="B88" s="35"/>
      <c r="C88" s="194" t="s">
        <v>84</v>
      </c>
      <c r="D88" s="194" t="s">
        <v>160</v>
      </c>
      <c r="E88" s="195" t="s">
        <v>852</v>
      </c>
      <c r="F88" s="196" t="s">
        <v>853</v>
      </c>
      <c r="G88" s="197" t="s">
        <v>206</v>
      </c>
      <c r="H88" s="198">
        <v>1</v>
      </c>
      <c r="I88" s="199"/>
      <c r="J88" s="200">
        <f>ROUND(I88*H88,2)</f>
        <v>0</v>
      </c>
      <c r="K88" s="196" t="s">
        <v>164</v>
      </c>
      <c r="L88" s="55"/>
      <c r="M88" s="201" t="s">
        <v>20</v>
      </c>
      <c r="N88" s="202" t="s">
        <v>46</v>
      </c>
      <c r="O88" s="3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18" t="s">
        <v>165</v>
      </c>
      <c r="AT88" s="18" t="s">
        <v>160</v>
      </c>
      <c r="AU88" s="18" t="s">
        <v>84</v>
      </c>
      <c r="AY88" s="18" t="s">
        <v>158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22</v>
      </c>
      <c r="BK88" s="205">
        <f>ROUND(I88*H88,2)</f>
        <v>0</v>
      </c>
      <c r="BL88" s="18" t="s">
        <v>165</v>
      </c>
      <c r="BM88" s="18" t="s">
        <v>84</v>
      </c>
    </row>
    <row r="89" spans="2:65" s="1" customFormat="1" ht="22.5" customHeight="1">
      <c r="B89" s="35"/>
      <c r="C89" s="194" t="s">
        <v>107</v>
      </c>
      <c r="D89" s="194" t="s">
        <v>160</v>
      </c>
      <c r="E89" s="195" t="s">
        <v>854</v>
      </c>
      <c r="F89" s="196" t="s">
        <v>855</v>
      </c>
      <c r="G89" s="197" t="s">
        <v>206</v>
      </c>
      <c r="H89" s="198">
        <v>1</v>
      </c>
      <c r="I89" s="199"/>
      <c r="J89" s="200">
        <f>ROUND(I89*H89,2)</f>
        <v>0</v>
      </c>
      <c r="K89" s="196" t="s">
        <v>164</v>
      </c>
      <c r="L89" s="55"/>
      <c r="M89" s="201" t="s">
        <v>20</v>
      </c>
      <c r="N89" s="202" t="s">
        <v>46</v>
      </c>
      <c r="O89" s="3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18" t="s">
        <v>165</v>
      </c>
      <c r="AT89" s="18" t="s">
        <v>160</v>
      </c>
      <c r="AU89" s="18" t="s">
        <v>84</v>
      </c>
      <c r="AY89" s="18" t="s">
        <v>158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8" t="s">
        <v>22</v>
      </c>
      <c r="BK89" s="205">
        <f>ROUND(I89*H89,2)</f>
        <v>0</v>
      </c>
      <c r="BL89" s="18" t="s">
        <v>165</v>
      </c>
      <c r="BM89" s="18" t="s">
        <v>107</v>
      </c>
    </row>
    <row r="90" spans="2:65" s="1" customFormat="1" ht="22.5" customHeight="1">
      <c r="B90" s="35"/>
      <c r="C90" s="217" t="s">
        <v>165</v>
      </c>
      <c r="D90" s="217" t="s">
        <v>209</v>
      </c>
      <c r="E90" s="218" t="s">
        <v>688</v>
      </c>
      <c r="F90" s="219" t="s">
        <v>856</v>
      </c>
      <c r="G90" s="220" t="s">
        <v>618</v>
      </c>
      <c r="H90" s="221">
        <v>1</v>
      </c>
      <c r="I90" s="222"/>
      <c r="J90" s="223">
        <f>ROUND(I90*H90,2)</f>
        <v>0</v>
      </c>
      <c r="K90" s="219" t="s">
        <v>20</v>
      </c>
      <c r="L90" s="224"/>
      <c r="M90" s="225" t="s">
        <v>20</v>
      </c>
      <c r="N90" s="226" t="s">
        <v>46</v>
      </c>
      <c r="O90" s="3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AR90" s="18" t="s">
        <v>176</v>
      </c>
      <c r="AT90" s="18" t="s">
        <v>209</v>
      </c>
      <c r="AU90" s="18" t="s">
        <v>84</v>
      </c>
      <c r="AY90" s="18" t="s">
        <v>158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8" t="s">
        <v>22</v>
      </c>
      <c r="BK90" s="205">
        <f>ROUND(I90*H90,2)</f>
        <v>0</v>
      </c>
      <c r="BL90" s="18" t="s">
        <v>165</v>
      </c>
      <c r="BM90" s="18" t="s">
        <v>165</v>
      </c>
    </row>
    <row r="91" spans="2:47" s="1" customFormat="1" ht="27">
      <c r="B91" s="35"/>
      <c r="C91" s="57"/>
      <c r="D91" s="208" t="s">
        <v>235</v>
      </c>
      <c r="E91" s="57"/>
      <c r="F91" s="227" t="s">
        <v>857</v>
      </c>
      <c r="G91" s="57"/>
      <c r="H91" s="57"/>
      <c r="I91" s="162"/>
      <c r="J91" s="57"/>
      <c r="K91" s="57"/>
      <c r="L91" s="55"/>
      <c r="M91" s="72"/>
      <c r="N91" s="36"/>
      <c r="O91" s="36"/>
      <c r="P91" s="36"/>
      <c r="Q91" s="36"/>
      <c r="R91" s="36"/>
      <c r="S91" s="36"/>
      <c r="T91" s="73"/>
      <c r="AT91" s="18" t="s">
        <v>235</v>
      </c>
      <c r="AU91" s="18" t="s">
        <v>84</v>
      </c>
    </row>
    <row r="92" spans="2:65" s="1" customFormat="1" ht="22.5" customHeight="1">
      <c r="B92" s="35"/>
      <c r="C92" s="217" t="s">
        <v>177</v>
      </c>
      <c r="D92" s="217" t="s">
        <v>209</v>
      </c>
      <c r="E92" s="218" t="s">
        <v>652</v>
      </c>
      <c r="F92" s="219" t="s">
        <v>858</v>
      </c>
      <c r="G92" s="220" t="s">
        <v>618</v>
      </c>
      <c r="H92" s="221">
        <v>1</v>
      </c>
      <c r="I92" s="222"/>
      <c r="J92" s="223">
        <f>ROUND(I92*H92,2)</f>
        <v>0</v>
      </c>
      <c r="K92" s="219" t="s">
        <v>20</v>
      </c>
      <c r="L92" s="224"/>
      <c r="M92" s="225" t="s">
        <v>20</v>
      </c>
      <c r="N92" s="226" t="s">
        <v>46</v>
      </c>
      <c r="O92" s="3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18" t="s">
        <v>176</v>
      </c>
      <c r="AT92" s="18" t="s">
        <v>209</v>
      </c>
      <c r="AU92" s="18" t="s">
        <v>84</v>
      </c>
      <c r="AY92" s="18" t="s">
        <v>158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18" t="s">
        <v>22</v>
      </c>
      <c r="BK92" s="205">
        <f>ROUND(I92*H92,2)</f>
        <v>0</v>
      </c>
      <c r="BL92" s="18" t="s">
        <v>165</v>
      </c>
      <c r="BM92" s="18" t="s">
        <v>177</v>
      </c>
    </row>
    <row r="93" spans="2:47" s="1" customFormat="1" ht="27">
      <c r="B93" s="35"/>
      <c r="C93" s="57"/>
      <c r="D93" s="208" t="s">
        <v>235</v>
      </c>
      <c r="E93" s="57"/>
      <c r="F93" s="227" t="s">
        <v>859</v>
      </c>
      <c r="G93" s="57"/>
      <c r="H93" s="57"/>
      <c r="I93" s="162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235</v>
      </c>
      <c r="AU93" s="18" t="s">
        <v>84</v>
      </c>
    </row>
    <row r="94" spans="2:65" s="1" customFormat="1" ht="22.5" customHeight="1">
      <c r="B94" s="35"/>
      <c r="C94" s="217" t="s">
        <v>181</v>
      </c>
      <c r="D94" s="217" t="s">
        <v>209</v>
      </c>
      <c r="E94" s="218" t="s">
        <v>646</v>
      </c>
      <c r="F94" s="219" t="s">
        <v>860</v>
      </c>
      <c r="G94" s="220" t="s">
        <v>618</v>
      </c>
      <c r="H94" s="221">
        <v>1</v>
      </c>
      <c r="I94" s="222"/>
      <c r="J94" s="223">
        <f>ROUND(I94*H94,2)</f>
        <v>0</v>
      </c>
      <c r="K94" s="219" t="s">
        <v>20</v>
      </c>
      <c r="L94" s="224"/>
      <c r="M94" s="225" t="s">
        <v>20</v>
      </c>
      <c r="N94" s="226" t="s">
        <v>46</v>
      </c>
      <c r="O94" s="3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8" t="s">
        <v>176</v>
      </c>
      <c r="AT94" s="18" t="s">
        <v>209</v>
      </c>
      <c r="AU94" s="18" t="s">
        <v>84</v>
      </c>
      <c r="AY94" s="18" t="s">
        <v>158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22</v>
      </c>
      <c r="BK94" s="205">
        <f>ROUND(I94*H94,2)</f>
        <v>0</v>
      </c>
      <c r="BL94" s="18" t="s">
        <v>165</v>
      </c>
      <c r="BM94" s="18" t="s">
        <v>181</v>
      </c>
    </row>
    <row r="95" spans="2:47" s="1" customFormat="1" ht="27">
      <c r="B95" s="35"/>
      <c r="C95" s="57"/>
      <c r="D95" s="208" t="s">
        <v>235</v>
      </c>
      <c r="E95" s="57"/>
      <c r="F95" s="227" t="s">
        <v>861</v>
      </c>
      <c r="G95" s="57"/>
      <c r="H95" s="57"/>
      <c r="I95" s="162"/>
      <c r="J95" s="57"/>
      <c r="K95" s="57"/>
      <c r="L95" s="55"/>
      <c r="M95" s="72"/>
      <c r="N95" s="36"/>
      <c r="O95" s="36"/>
      <c r="P95" s="36"/>
      <c r="Q95" s="36"/>
      <c r="R95" s="36"/>
      <c r="S95" s="36"/>
      <c r="T95" s="73"/>
      <c r="AT95" s="18" t="s">
        <v>235</v>
      </c>
      <c r="AU95" s="18" t="s">
        <v>84</v>
      </c>
    </row>
    <row r="96" spans="2:65" s="1" customFormat="1" ht="22.5" customHeight="1">
      <c r="B96" s="35"/>
      <c r="C96" s="194" t="s">
        <v>173</v>
      </c>
      <c r="D96" s="194" t="s">
        <v>160</v>
      </c>
      <c r="E96" s="195" t="s">
        <v>862</v>
      </c>
      <c r="F96" s="196" t="s">
        <v>863</v>
      </c>
      <c r="G96" s="197" t="s">
        <v>206</v>
      </c>
      <c r="H96" s="198">
        <v>1</v>
      </c>
      <c r="I96" s="199"/>
      <c r="J96" s="200">
        <f>ROUND(I96*H96,2)</f>
        <v>0</v>
      </c>
      <c r="K96" s="196" t="s">
        <v>20</v>
      </c>
      <c r="L96" s="55"/>
      <c r="M96" s="201" t="s">
        <v>20</v>
      </c>
      <c r="N96" s="228" t="s">
        <v>46</v>
      </c>
      <c r="O96" s="229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27</v>
      </c>
    </row>
    <row r="97" spans="2:12" s="1" customFormat="1" ht="6.95" customHeight="1">
      <c r="B97" s="50"/>
      <c r="C97" s="51"/>
      <c r="D97" s="51"/>
      <c r="E97" s="51"/>
      <c r="F97" s="51"/>
      <c r="G97" s="51"/>
      <c r="H97" s="51"/>
      <c r="I97" s="138"/>
      <c r="J97" s="51"/>
      <c r="K97" s="51"/>
      <c r="L97" s="55"/>
    </row>
  </sheetData>
  <sheetProtection algorithmName="SHA-512" hashValue="p2WgTQspHvouQ0S1Z23+X++0nTvdxDtCYxB2yL1LfQQqxxYW4MwJgOCgnejaFwFBbrj/moFRT43bGmNbcwtbHA==" saltValue="93Bi0z37pvHSmeexuiCjSA==" spinCount="100000" sheet="1" objects="1" scenarios="1" formatColumns="0" formatRows="0" sort="0" autoFilter="0"/>
  <autoFilter ref="C83:K8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109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ht="13.5">
      <c r="B8" s="22"/>
      <c r="C8" s="23"/>
      <c r="D8" s="31" t="s">
        <v>128</v>
      </c>
      <c r="E8" s="23"/>
      <c r="F8" s="23"/>
      <c r="G8" s="23"/>
      <c r="H8" s="23"/>
      <c r="I8" s="116"/>
      <c r="J8" s="23"/>
      <c r="K8" s="25"/>
    </row>
    <row r="9" spans="2:11" s="1" customFormat="1" ht="22.5" customHeight="1">
      <c r="B9" s="35"/>
      <c r="C9" s="36"/>
      <c r="D9" s="36"/>
      <c r="E9" s="311" t="s">
        <v>743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1" t="s">
        <v>130</v>
      </c>
      <c r="E10" s="36"/>
      <c r="F10" s="36"/>
      <c r="G10" s="36"/>
      <c r="H10" s="36"/>
      <c r="I10" s="117"/>
      <c r="J10" s="36"/>
      <c r="K10" s="39"/>
    </row>
    <row r="11" spans="2:11" s="1" customFormat="1" ht="36.95" customHeight="1">
      <c r="B11" s="35"/>
      <c r="C11" s="36"/>
      <c r="D11" s="36"/>
      <c r="E11" s="312" t="s">
        <v>864</v>
      </c>
      <c r="F11" s="280"/>
      <c r="G11" s="280"/>
      <c r="H11" s="280"/>
      <c r="I11" s="117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7"/>
      <c r="J12" s="36"/>
      <c r="K12" s="39"/>
    </row>
    <row r="13" spans="2:11" s="1" customFormat="1" ht="14.4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18" t="s">
        <v>21</v>
      </c>
      <c r="J13" s="29" t="s">
        <v>20</v>
      </c>
      <c r="K13" s="39"/>
    </row>
    <row r="14" spans="2:11" s="1" customFormat="1" ht="14.4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18" t="s">
        <v>25</v>
      </c>
      <c r="J14" s="119" t="str">
        <f>'Rekapitulace stavby'!AN8</f>
        <v>7. 12. 2016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7"/>
      <c r="J15" s="36"/>
      <c r="K15" s="39"/>
    </row>
    <row r="16" spans="2:11" s="1" customFormat="1" ht="14.45" customHeight="1">
      <c r="B16" s="35"/>
      <c r="C16" s="36"/>
      <c r="D16" s="31" t="s">
        <v>29</v>
      </c>
      <c r="E16" s="36"/>
      <c r="F16" s="36"/>
      <c r="G16" s="36"/>
      <c r="H16" s="36"/>
      <c r="I16" s="118" t="s">
        <v>30</v>
      </c>
      <c r="J16" s="29" t="s">
        <v>20</v>
      </c>
      <c r="K16" s="39"/>
    </row>
    <row r="17" spans="2:11" s="1" customFormat="1" ht="18" customHeight="1">
      <c r="B17" s="35"/>
      <c r="C17" s="36"/>
      <c r="D17" s="36"/>
      <c r="E17" s="29" t="s">
        <v>31</v>
      </c>
      <c r="F17" s="36"/>
      <c r="G17" s="36"/>
      <c r="H17" s="36"/>
      <c r="I17" s="118" t="s">
        <v>32</v>
      </c>
      <c r="J17" s="29" t="s">
        <v>20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7"/>
      <c r="J18" s="36"/>
      <c r="K18" s="39"/>
    </row>
    <row r="19" spans="2:11" s="1" customFormat="1" ht="14.45" customHeight="1">
      <c r="B19" s="35"/>
      <c r="C19" s="36"/>
      <c r="D19" s="31" t="s">
        <v>33</v>
      </c>
      <c r="E19" s="36"/>
      <c r="F19" s="36"/>
      <c r="G19" s="36"/>
      <c r="H19" s="36"/>
      <c r="I19" s="118" t="s">
        <v>30</v>
      </c>
      <c r="J19" s="29" t="str">
        <f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>IF('Rekapitulace stavby'!E14="Vyplň údaj","",IF('Rekapitulace stavby'!E14="","",'Rekapitulace stavby'!E14))</f>
        <v/>
      </c>
      <c r="F20" s="36"/>
      <c r="G20" s="36"/>
      <c r="H20" s="36"/>
      <c r="I20" s="118" t="s">
        <v>32</v>
      </c>
      <c r="J20" s="29" t="str">
        <f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7"/>
      <c r="J21" s="36"/>
      <c r="K21" s="39"/>
    </row>
    <row r="22" spans="2:11" s="1" customFormat="1" ht="14.45" customHeight="1">
      <c r="B22" s="35"/>
      <c r="C22" s="36"/>
      <c r="D22" s="31" t="s">
        <v>36</v>
      </c>
      <c r="E22" s="36"/>
      <c r="F22" s="36"/>
      <c r="G22" s="36"/>
      <c r="H22" s="36"/>
      <c r="I22" s="118" t="s">
        <v>30</v>
      </c>
      <c r="J22" s="29" t="s">
        <v>37</v>
      </c>
      <c r="K22" s="39"/>
    </row>
    <row r="23" spans="2:11" s="1" customFormat="1" ht="18" customHeight="1">
      <c r="B23" s="35"/>
      <c r="C23" s="36"/>
      <c r="D23" s="36"/>
      <c r="E23" s="29" t="s">
        <v>38</v>
      </c>
      <c r="F23" s="36"/>
      <c r="G23" s="36"/>
      <c r="H23" s="36"/>
      <c r="I23" s="118" t="s">
        <v>32</v>
      </c>
      <c r="J23" s="29" t="s">
        <v>20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7"/>
      <c r="J24" s="36"/>
      <c r="K24" s="39"/>
    </row>
    <row r="25" spans="2:11" s="1" customFormat="1" ht="14.45" customHeight="1">
      <c r="B25" s="35"/>
      <c r="C25" s="36"/>
      <c r="D25" s="31" t="s">
        <v>39</v>
      </c>
      <c r="E25" s="36"/>
      <c r="F25" s="36"/>
      <c r="G25" s="36"/>
      <c r="H25" s="36"/>
      <c r="I25" s="117"/>
      <c r="J25" s="36"/>
      <c r="K25" s="39"/>
    </row>
    <row r="26" spans="2:11" s="7" customFormat="1" ht="22.5" customHeight="1">
      <c r="B26" s="120"/>
      <c r="C26" s="121"/>
      <c r="D26" s="121"/>
      <c r="E26" s="276" t="s">
        <v>20</v>
      </c>
      <c r="F26" s="313"/>
      <c r="G26" s="313"/>
      <c r="H26" s="313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7"/>
      <c r="J27" s="36"/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25.35" customHeight="1">
      <c r="B29" s="35"/>
      <c r="C29" s="36"/>
      <c r="D29" s="126" t="s">
        <v>41</v>
      </c>
      <c r="E29" s="36"/>
      <c r="F29" s="36"/>
      <c r="G29" s="36"/>
      <c r="H29" s="36"/>
      <c r="I29" s="117"/>
      <c r="J29" s="127">
        <f>ROUNDUP(J90,2)</f>
        <v>0</v>
      </c>
      <c r="K29" s="39"/>
    </row>
    <row r="30" spans="2:11" s="1" customFormat="1" ht="6.95" customHeight="1">
      <c r="B30" s="35"/>
      <c r="C30" s="36"/>
      <c r="D30" s="80"/>
      <c r="E30" s="80"/>
      <c r="F30" s="80"/>
      <c r="G30" s="80"/>
      <c r="H30" s="80"/>
      <c r="I30" s="124"/>
      <c r="J30" s="80"/>
      <c r="K30" s="125"/>
    </row>
    <row r="31" spans="2:11" s="1" customFormat="1" ht="14.45" customHeight="1">
      <c r="B31" s="35"/>
      <c r="C31" s="36"/>
      <c r="D31" s="36"/>
      <c r="E31" s="36"/>
      <c r="F31" s="40" t="s">
        <v>43</v>
      </c>
      <c r="G31" s="36"/>
      <c r="H31" s="36"/>
      <c r="I31" s="128" t="s">
        <v>42</v>
      </c>
      <c r="J31" s="40" t="s">
        <v>44</v>
      </c>
      <c r="K31" s="39"/>
    </row>
    <row r="32" spans="2:11" s="1" customFormat="1" ht="14.45" customHeight="1">
      <c r="B32" s="35"/>
      <c r="C32" s="36"/>
      <c r="D32" s="43" t="s">
        <v>45</v>
      </c>
      <c r="E32" s="43" t="s">
        <v>46</v>
      </c>
      <c r="F32" s="129">
        <f>ROUNDUP(SUM(BE90:BE153),2)</f>
        <v>0</v>
      </c>
      <c r="G32" s="36"/>
      <c r="H32" s="36"/>
      <c r="I32" s="130">
        <v>0.21</v>
      </c>
      <c r="J32" s="129">
        <f>ROUNDUP(ROUNDUP((SUM(BE90:BE153)),2)*I32,1)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47</v>
      </c>
      <c r="F33" s="129">
        <f>ROUNDUP(SUM(BF90:BF153),2)</f>
        <v>0</v>
      </c>
      <c r="G33" s="36"/>
      <c r="H33" s="36"/>
      <c r="I33" s="130">
        <v>0.15</v>
      </c>
      <c r="J33" s="129">
        <f>ROUNDUP(ROUNDUP((SUM(BF90:BF153)),2)*I33,1)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48</v>
      </c>
      <c r="F34" s="129">
        <f>ROUNDUP(SUM(BG90:BG153),2)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49</v>
      </c>
      <c r="F35" s="129">
        <f>ROUNDUP(SUM(BH90:BH153),2)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50</v>
      </c>
      <c r="F36" s="129">
        <f>ROUNDUP(SUM(BI90:BI153),2)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7"/>
      <c r="J37" s="36"/>
      <c r="K37" s="39"/>
    </row>
    <row r="38" spans="2:11" s="1" customFormat="1" ht="25.35" customHeight="1">
      <c r="B38" s="35"/>
      <c r="C38" s="131"/>
      <c r="D38" s="132" t="s">
        <v>51</v>
      </c>
      <c r="E38" s="74"/>
      <c r="F38" s="74"/>
      <c r="G38" s="133" t="s">
        <v>52</v>
      </c>
      <c r="H38" s="134" t="s">
        <v>53</v>
      </c>
      <c r="I38" s="135"/>
      <c r="J38" s="136">
        <f>SUM(J29:J36)</f>
        <v>0</v>
      </c>
      <c r="K38" s="137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8"/>
      <c r="J39" s="51"/>
      <c r="K39" s="52"/>
    </row>
    <row r="43" spans="2:11" s="1" customFormat="1" ht="6.95" customHeight="1">
      <c r="B43" s="139"/>
      <c r="C43" s="140"/>
      <c r="D43" s="140"/>
      <c r="E43" s="140"/>
      <c r="F43" s="140"/>
      <c r="G43" s="140"/>
      <c r="H43" s="140"/>
      <c r="I43" s="141"/>
      <c r="J43" s="140"/>
      <c r="K43" s="142"/>
    </row>
    <row r="44" spans="2:11" s="1" customFormat="1" ht="36.95" customHeight="1">
      <c r="B44" s="35"/>
      <c r="C44" s="24" t="s">
        <v>132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7"/>
      <c r="J45" s="36"/>
      <c r="K45" s="39"/>
    </row>
    <row r="46" spans="2:11" s="1" customFormat="1" ht="14.45" customHeight="1">
      <c r="B46" s="35"/>
      <c r="C46" s="31" t="s">
        <v>16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2.5" customHeight="1">
      <c r="B47" s="35"/>
      <c r="C47" s="36"/>
      <c r="D47" s="36"/>
      <c r="E47" s="311" t="str">
        <f>E7</f>
        <v>Jezero Most-napojení na komunikace a IS - část III</v>
      </c>
      <c r="F47" s="280"/>
      <c r="G47" s="280"/>
      <c r="H47" s="280"/>
      <c r="I47" s="117"/>
      <c r="J47" s="36"/>
      <c r="K47" s="39"/>
    </row>
    <row r="48" spans="2:11" ht="13.5">
      <c r="B48" s="22"/>
      <c r="C48" s="31" t="s">
        <v>128</v>
      </c>
      <c r="D48" s="23"/>
      <c r="E48" s="23"/>
      <c r="F48" s="23"/>
      <c r="G48" s="23"/>
      <c r="H48" s="23"/>
      <c r="I48" s="116"/>
      <c r="J48" s="23"/>
      <c r="K48" s="25"/>
    </row>
    <row r="49" spans="2:11" s="1" customFormat="1" ht="22.5" customHeight="1">
      <c r="B49" s="35"/>
      <c r="C49" s="36"/>
      <c r="D49" s="36"/>
      <c r="E49" s="311" t="s">
        <v>743</v>
      </c>
      <c r="F49" s="280"/>
      <c r="G49" s="280"/>
      <c r="H49" s="280"/>
      <c r="I49" s="117"/>
      <c r="J49" s="36"/>
      <c r="K49" s="39"/>
    </row>
    <row r="50" spans="2:11" s="1" customFormat="1" ht="14.45" customHeight="1">
      <c r="B50" s="35"/>
      <c r="C50" s="31" t="s">
        <v>130</v>
      </c>
      <c r="D50" s="36"/>
      <c r="E50" s="36"/>
      <c r="F50" s="36"/>
      <c r="G50" s="36"/>
      <c r="H50" s="36"/>
      <c r="I50" s="117"/>
      <c r="J50" s="36"/>
      <c r="K50" s="39"/>
    </row>
    <row r="51" spans="2:11" s="1" customFormat="1" ht="23.25" customHeight="1">
      <c r="B51" s="35"/>
      <c r="C51" s="36"/>
      <c r="D51" s="36"/>
      <c r="E51" s="312" t="str">
        <f>E11</f>
        <v>3 - Základy RS</v>
      </c>
      <c r="F51" s="280"/>
      <c r="G51" s="280"/>
      <c r="H51" s="280"/>
      <c r="I51" s="117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7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 xml:space="preserve"> </v>
      </c>
      <c r="G53" s="36"/>
      <c r="H53" s="36"/>
      <c r="I53" s="118" t="s">
        <v>25</v>
      </c>
      <c r="J53" s="119" t="str">
        <f>IF(J14="","",J14)</f>
        <v>7. 12. 2016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7"/>
      <c r="J54" s="36"/>
      <c r="K54" s="39"/>
    </row>
    <row r="55" spans="2:11" s="1" customFormat="1" ht="13.5">
      <c r="B55" s="35"/>
      <c r="C55" s="31" t="s">
        <v>29</v>
      </c>
      <c r="D55" s="36"/>
      <c r="E55" s="36"/>
      <c r="F55" s="29" t="str">
        <f>E17</f>
        <v>ČR - Ministerstvo financí</v>
      </c>
      <c r="G55" s="36"/>
      <c r="H55" s="36"/>
      <c r="I55" s="118" t="s">
        <v>36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33</v>
      </c>
      <c r="D56" s="36"/>
      <c r="E56" s="36"/>
      <c r="F56" s="29" t="str">
        <f>IF(E20="","",E20)</f>
        <v/>
      </c>
      <c r="G56" s="36"/>
      <c r="H56" s="36"/>
      <c r="I56" s="117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7"/>
      <c r="J57" s="36"/>
      <c r="K57" s="39"/>
    </row>
    <row r="58" spans="2:11" s="1" customFormat="1" ht="29.25" customHeight="1">
      <c r="B58" s="35"/>
      <c r="C58" s="143" t="s">
        <v>133</v>
      </c>
      <c r="D58" s="131"/>
      <c r="E58" s="131"/>
      <c r="F58" s="131"/>
      <c r="G58" s="131"/>
      <c r="H58" s="131"/>
      <c r="I58" s="144"/>
      <c r="J58" s="145" t="s">
        <v>134</v>
      </c>
      <c r="K58" s="146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7"/>
      <c r="J59" s="36"/>
      <c r="K59" s="39"/>
    </row>
    <row r="60" spans="2:47" s="1" customFormat="1" ht="29.25" customHeight="1">
      <c r="B60" s="35"/>
      <c r="C60" s="147" t="s">
        <v>135</v>
      </c>
      <c r="D60" s="36"/>
      <c r="E60" s="36"/>
      <c r="F60" s="36"/>
      <c r="G60" s="36"/>
      <c r="H60" s="36"/>
      <c r="I60" s="117"/>
      <c r="J60" s="127">
        <f>J90</f>
        <v>0</v>
      </c>
      <c r="K60" s="39"/>
      <c r="AU60" s="18" t="s">
        <v>136</v>
      </c>
    </row>
    <row r="61" spans="2:11" s="8" customFormat="1" ht="24.95" customHeight="1">
      <c r="B61" s="148"/>
      <c r="C61" s="149"/>
      <c r="D61" s="150" t="s">
        <v>501</v>
      </c>
      <c r="E61" s="151"/>
      <c r="F61" s="151"/>
      <c r="G61" s="151"/>
      <c r="H61" s="151"/>
      <c r="I61" s="152"/>
      <c r="J61" s="153">
        <f>J91</f>
        <v>0</v>
      </c>
      <c r="K61" s="154"/>
    </row>
    <row r="62" spans="2:11" s="9" customFormat="1" ht="19.9" customHeight="1">
      <c r="B62" s="155"/>
      <c r="C62" s="156"/>
      <c r="D62" s="157" t="s">
        <v>138</v>
      </c>
      <c r="E62" s="158"/>
      <c r="F62" s="158"/>
      <c r="G62" s="158"/>
      <c r="H62" s="158"/>
      <c r="I62" s="159"/>
      <c r="J62" s="160">
        <f>J92</f>
        <v>0</v>
      </c>
      <c r="K62" s="161"/>
    </row>
    <row r="63" spans="2:11" s="9" customFormat="1" ht="19.9" customHeight="1">
      <c r="B63" s="155"/>
      <c r="C63" s="156"/>
      <c r="D63" s="157" t="s">
        <v>745</v>
      </c>
      <c r="E63" s="158"/>
      <c r="F63" s="158"/>
      <c r="G63" s="158"/>
      <c r="H63" s="158"/>
      <c r="I63" s="159"/>
      <c r="J63" s="160">
        <f>J118</f>
        <v>0</v>
      </c>
      <c r="K63" s="161"/>
    </row>
    <row r="64" spans="2:11" s="9" customFormat="1" ht="19.9" customHeight="1">
      <c r="B64" s="155"/>
      <c r="C64" s="156"/>
      <c r="D64" s="157" t="s">
        <v>746</v>
      </c>
      <c r="E64" s="158"/>
      <c r="F64" s="158"/>
      <c r="G64" s="158"/>
      <c r="H64" s="158"/>
      <c r="I64" s="159"/>
      <c r="J64" s="160">
        <f>J132</f>
        <v>0</v>
      </c>
      <c r="K64" s="161"/>
    </row>
    <row r="65" spans="2:11" s="9" customFormat="1" ht="19.9" customHeight="1">
      <c r="B65" s="155"/>
      <c r="C65" s="156"/>
      <c r="D65" s="157" t="s">
        <v>504</v>
      </c>
      <c r="E65" s="158"/>
      <c r="F65" s="158"/>
      <c r="G65" s="158"/>
      <c r="H65" s="158"/>
      <c r="I65" s="159"/>
      <c r="J65" s="160">
        <f>J134</f>
        <v>0</v>
      </c>
      <c r="K65" s="161"/>
    </row>
    <row r="66" spans="2:11" s="8" customFormat="1" ht="24.95" customHeight="1">
      <c r="B66" s="148"/>
      <c r="C66" s="149"/>
      <c r="D66" s="150" t="s">
        <v>747</v>
      </c>
      <c r="E66" s="151"/>
      <c r="F66" s="151"/>
      <c r="G66" s="151"/>
      <c r="H66" s="151"/>
      <c r="I66" s="152"/>
      <c r="J66" s="153">
        <f>J137</f>
        <v>0</v>
      </c>
      <c r="K66" s="154"/>
    </row>
    <row r="67" spans="2:11" s="9" customFormat="1" ht="19.9" customHeight="1">
      <c r="B67" s="155"/>
      <c r="C67" s="156"/>
      <c r="D67" s="157" t="s">
        <v>865</v>
      </c>
      <c r="E67" s="158"/>
      <c r="F67" s="158"/>
      <c r="G67" s="158"/>
      <c r="H67" s="158"/>
      <c r="I67" s="159"/>
      <c r="J67" s="160">
        <f>J138</f>
        <v>0</v>
      </c>
      <c r="K67" s="161"/>
    </row>
    <row r="68" spans="2:11" s="9" customFormat="1" ht="19.9" customHeight="1">
      <c r="B68" s="155"/>
      <c r="C68" s="156"/>
      <c r="D68" s="157" t="s">
        <v>866</v>
      </c>
      <c r="E68" s="158"/>
      <c r="F68" s="158"/>
      <c r="G68" s="158"/>
      <c r="H68" s="158"/>
      <c r="I68" s="159"/>
      <c r="J68" s="160">
        <f>J145</f>
        <v>0</v>
      </c>
      <c r="K68" s="161"/>
    </row>
    <row r="69" spans="2:11" s="1" customFormat="1" ht="21.75" customHeight="1">
      <c r="B69" s="35"/>
      <c r="C69" s="36"/>
      <c r="D69" s="36"/>
      <c r="E69" s="36"/>
      <c r="F69" s="36"/>
      <c r="G69" s="36"/>
      <c r="H69" s="36"/>
      <c r="I69" s="117"/>
      <c r="J69" s="36"/>
      <c r="K69" s="39"/>
    </row>
    <row r="70" spans="2:11" s="1" customFormat="1" ht="6.95" customHeight="1">
      <c r="B70" s="50"/>
      <c r="C70" s="51"/>
      <c r="D70" s="51"/>
      <c r="E70" s="51"/>
      <c r="F70" s="51"/>
      <c r="G70" s="51"/>
      <c r="H70" s="51"/>
      <c r="I70" s="138"/>
      <c r="J70" s="51"/>
      <c r="K70" s="52"/>
    </row>
    <row r="74" spans="2:12" s="1" customFormat="1" ht="6.95" customHeight="1">
      <c r="B74" s="53"/>
      <c r="C74" s="54"/>
      <c r="D74" s="54"/>
      <c r="E74" s="54"/>
      <c r="F74" s="54"/>
      <c r="G74" s="54"/>
      <c r="H74" s="54"/>
      <c r="I74" s="141"/>
      <c r="J74" s="54"/>
      <c r="K74" s="54"/>
      <c r="L74" s="55"/>
    </row>
    <row r="75" spans="2:12" s="1" customFormat="1" ht="36.95" customHeight="1">
      <c r="B75" s="35"/>
      <c r="C75" s="56" t="s">
        <v>142</v>
      </c>
      <c r="D75" s="57"/>
      <c r="E75" s="57"/>
      <c r="F75" s="57"/>
      <c r="G75" s="57"/>
      <c r="H75" s="57"/>
      <c r="I75" s="162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14.45" customHeight="1">
      <c r="B77" s="35"/>
      <c r="C77" s="59" t="s">
        <v>16</v>
      </c>
      <c r="D77" s="57"/>
      <c r="E77" s="57"/>
      <c r="F77" s="57"/>
      <c r="G77" s="57"/>
      <c r="H77" s="57"/>
      <c r="I77" s="162"/>
      <c r="J77" s="57"/>
      <c r="K77" s="57"/>
      <c r="L77" s="55"/>
    </row>
    <row r="78" spans="2:12" s="1" customFormat="1" ht="22.5" customHeight="1">
      <c r="B78" s="35"/>
      <c r="C78" s="57"/>
      <c r="D78" s="57"/>
      <c r="E78" s="314" t="str">
        <f>E7</f>
        <v>Jezero Most-napojení na komunikace a IS - část III</v>
      </c>
      <c r="F78" s="291"/>
      <c r="G78" s="291"/>
      <c r="H78" s="291"/>
      <c r="I78" s="162"/>
      <c r="J78" s="57"/>
      <c r="K78" s="57"/>
      <c r="L78" s="55"/>
    </row>
    <row r="79" spans="2:12" ht="13.5">
      <c r="B79" s="22"/>
      <c r="C79" s="59" t="s">
        <v>128</v>
      </c>
      <c r="D79" s="163"/>
      <c r="E79" s="163"/>
      <c r="F79" s="163"/>
      <c r="G79" s="163"/>
      <c r="H79" s="163"/>
      <c r="J79" s="163"/>
      <c r="K79" s="163"/>
      <c r="L79" s="164"/>
    </row>
    <row r="80" spans="2:12" s="1" customFormat="1" ht="22.5" customHeight="1">
      <c r="B80" s="35"/>
      <c r="C80" s="57"/>
      <c r="D80" s="57"/>
      <c r="E80" s="314" t="s">
        <v>743</v>
      </c>
      <c r="F80" s="291"/>
      <c r="G80" s="291"/>
      <c r="H80" s="291"/>
      <c r="I80" s="162"/>
      <c r="J80" s="57"/>
      <c r="K80" s="57"/>
      <c r="L80" s="55"/>
    </row>
    <row r="81" spans="2:12" s="1" customFormat="1" ht="14.45" customHeight="1">
      <c r="B81" s="35"/>
      <c r="C81" s="59" t="s">
        <v>130</v>
      </c>
      <c r="D81" s="57"/>
      <c r="E81" s="57"/>
      <c r="F81" s="57"/>
      <c r="G81" s="57"/>
      <c r="H81" s="57"/>
      <c r="I81" s="162"/>
      <c r="J81" s="57"/>
      <c r="K81" s="57"/>
      <c r="L81" s="55"/>
    </row>
    <row r="82" spans="2:12" s="1" customFormat="1" ht="23.25" customHeight="1">
      <c r="B82" s="35"/>
      <c r="C82" s="57"/>
      <c r="D82" s="57"/>
      <c r="E82" s="288" t="str">
        <f>E11</f>
        <v>3 - Základy RS</v>
      </c>
      <c r="F82" s="291"/>
      <c r="G82" s="291"/>
      <c r="H82" s="291"/>
      <c r="I82" s="162"/>
      <c r="J82" s="57"/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62"/>
      <c r="J83" s="57"/>
      <c r="K83" s="57"/>
      <c r="L83" s="55"/>
    </row>
    <row r="84" spans="2:12" s="1" customFormat="1" ht="18" customHeight="1">
      <c r="B84" s="35"/>
      <c r="C84" s="59" t="s">
        <v>23</v>
      </c>
      <c r="D84" s="57"/>
      <c r="E84" s="57"/>
      <c r="F84" s="165" t="str">
        <f>F14</f>
        <v xml:space="preserve"> </v>
      </c>
      <c r="G84" s="57"/>
      <c r="H84" s="57"/>
      <c r="I84" s="166" t="s">
        <v>25</v>
      </c>
      <c r="J84" s="67" t="str">
        <f>IF(J14="","",J14)</f>
        <v>7. 12. 2016</v>
      </c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62"/>
      <c r="J85" s="57"/>
      <c r="K85" s="57"/>
      <c r="L85" s="55"/>
    </row>
    <row r="86" spans="2:12" s="1" customFormat="1" ht="13.5">
      <c r="B86" s="35"/>
      <c r="C86" s="59" t="s">
        <v>29</v>
      </c>
      <c r="D86" s="57"/>
      <c r="E86" s="57"/>
      <c r="F86" s="165" t="str">
        <f>E17</f>
        <v>ČR - Ministerstvo financí</v>
      </c>
      <c r="G86" s="57"/>
      <c r="H86" s="57"/>
      <c r="I86" s="166" t="s">
        <v>36</v>
      </c>
      <c r="J86" s="165" t="str">
        <f>E23</f>
        <v>Báňské projekty Teplice a.s.</v>
      </c>
      <c r="K86" s="57"/>
      <c r="L86" s="55"/>
    </row>
    <row r="87" spans="2:12" s="1" customFormat="1" ht="14.45" customHeight="1">
      <c r="B87" s="35"/>
      <c r="C87" s="59" t="s">
        <v>33</v>
      </c>
      <c r="D87" s="57"/>
      <c r="E87" s="57"/>
      <c r="F87" s="165" t="str">
        <f>IF(E20="","",E20)</f>
        <v/>
      </c>
      <c r="G87" s="57"/>
      <c r="H87" s="57"/>
      <c r="I87" s="162"/>
      <c r="J87" s="57"/>
      <c r="K87" s="57"/>
      <c r="L87" s="55"/>
    </row>
    <row r="88" spans="2:12" s="1" customFormat="1" ht="10.35" customHeight="1">
      <c r="B88" s="35"/>
      <c r="C88" s="57"/>
      <c r="D88" s="57"/>
      <c r="E88" s="57"/>
      <c r="F88" s="57"/>
      <c r="G88" s="57"/>
      <c r="H88" s="57"/>
      <c r="I88" s="162"/>
      <c r="J88" s="57"/>
      <c r="K88" s="57"/>
      <c r="L88" s="55"/>
    </row>
    <row r="89" spans="2:20" s="10" customFormat="1" ht="29.25" customHeight="1">
      <c r="B89" s="167"/>
      <c r="C89" s="168" t="s">
        <v>143</v>
      </c>
      <c r="D89" s="169" t="s">
        <v>60</v>
      </c>
      <c r="E89" s="169" t="s">
        <v>56</v>
      </c>
      <c r="F89" s="169" t="s">
        <v>144</v>
      </c>
      <c r="G89" s="169" t="s">
        <v>145</v>
      </c>
      <c r="H89" s="169" t="s">
        <v>146</v>
      </c>
      <c r="I89" s="170" t="s">
        <v>147</v>
      </c>
      <c r="J89" s="169" t="s">
        <v>134</v>
      </c>
      <c r="K89" s="171" t="s">
        <v>148</v>
      </c>
      <c r="L89" s="172"/>
      <c r="M89" s="76" t="s">
        <v>149</v>
      </c>
      <c r="N89" s="77" t="s">
        <v>45</v>
      </c>
      <c r="O89" s="77" t="s">
        <v>150</v>
      </c>
      <c r="P89" s="77" t="s">
        <v>151</v>
      </c>
      <c r="Q89" s="77" t="s">
        <v>152</v>
      </c>
      <c r="R89" s="77" t="s">
        <v>153</v>
      </c>
      <c r="S89" s="77" t="s">
        <v>154</v>
      </c>
      <c r="T89" s="78" t="s">
        <v>155</v>
      </c>
    </row>
    <row r="90" spans="2:63" s="1" customFormat="1" ht="29.25" customHeight="1">
      <c r="B90" s="35"/>
      <c r="C90" s="82" t="s">
        <v>135</v>
      </c>
      <c r="D90" s="57"/>
      <c r="E90" s="57"/>
      <c r="F90" s="57"/>
      <c r="G90" s="57"/>
      <c r="H90" s="57"/>
      <c r="I90" s="162"/>
      <c r="J90" s="173">
        <f>BK90</f>
        <v>0</v>
      </c>
      <c r="K90" s="57"/>
      <c r="L90" s="55"/>
      <c r="M90" s="79"/>
      <c r="N90" s="80"/>
      <c r="O90" s="80"/>
      <c r="P90" s="174">
        <f>P91+P137</f>
        <v>0</v>
      </c>
      <c r="Q90" s="80"/>
      <c r="R90" s="174">
        <f>R91+R137</f>
        <v>18.148384257146</v>
      </c>
      <c r="S90" s="80"/>
      <c r="T90" s="175">
        <f>T91+T137</f>
        <v>0</v>
      </c>
      <c r="AT90" s="18" t="s">
        <v>74</v>
      </c>
      <c r="AU90" s="18" t="s">
        <v>136</v>
      </c>
      <c r="BK90" s="176">
        <f>BK91+BK137</f>
        <v>0</v>
      </c>
    </row>
    <row r="91" spans="2:63" s="11" customFormat="1" ht="37.35" customHeight="1">
      <c r="B91" s="177"/>
      <c r="C91" s="178"/>
      <c r="D91" s="179" t="s">
        <v>74</v>
      </c>
      <c r="E91" s="180" t="s">
        <v>507</v>
      </c>
      <c r="F91" s="180" t="s">
        <v>157</v>
      </c>
      <c r="G91" s="178"/>
      <c r="H91" s="178"/>
      <c r="I91" s="181"/>
      <c r="J91" s="182">
        <f>BK91</f>
        <v>0</v>
      </c>
      <c r="K91" s="178"/>
      <c r="L91" s="183"/>
      <c r="M91" s="184"/>
      <c r="N91" s="185"/>
      <c r="O91" s="185"/>
      <c r="P91" s="186">
        <f>P92+P118+P132+P134</f>
        <v>0</v>
      </c>
      <c r="Q91" s="185"/>
      <c r="R91" s="186">
        <f>R92+R118+R132+R134</f>
        <v>17.989272676896</v>
      </c>
      <c r="S91" s="185"/>
      <c r="T91" s="187">
        <f>T92+T118+T132+T134</f>
        <v>0</v>
      </c>
      <c r="AR91" s="188" t="s">
        <v>22</v>
      </c>
      <c r="AT91" s="189" t="s">
        <v>74</v>
      </c>
      <c r="AU91" s="189" t="s">
        <v>75</v>
      </c>
      <c r="AY91" s="188" t="s">
        <v>158</v>
      </c>
      <c r="BK91" s="190">
        <f>BK92+BK118+BK132+BK134</f>
        <v>0</v>
      </c>
    </row>
    <row r="92" spans="2:63" s="11" customFormat="1" ht="19.9" customHeight="1">
      <c r="B92" s="177"/>
      <c r="C92" s="178"/>
      <c r="D92" s="191" t="s">
        <v>74</v>
      </c>
      <c r="E92" s="192" t="s">
        <v>22</v>
      </c>
      <c r="F92" s="192" t="s">
        <v>159</v>
      </c>
      <c r="G92" s="178"/>
      <c r="H92" s="178"/>
      <c r="I92" s="181"/>
      <c r="J92" s="193">
        <f>BK92</f>
        <v>0</v>
      </c>
      <c r="K92" s="178"/>
      <c r="L92" s="183"/>
      <c r="M92" s="184"/>
      <c r="N92" s="185"/>
      <c r="O92" s="185"/>
      <c r="P92" s="186">
        <f>SUM(P93:P117)</f>
        <v>0</v>
      </c>
      <c r="Q92" s="185"/>
      <c r="R92" s="186">
        <f>SUM(R93:R117)</f>
        <v>0</v>
      </c>
      <c r="S92" s="185"/>
      <c r="T92" s="187">
        <f>SUM(T93:T117)</f>
        <v>0</v>
      </c>
      <c r="AR92" s="188" t="s">
        <v>22</v>
      </c>
      <c r="AT92" s="189" t="s">
        <v>74</v>
      </c>
      <c r="AU92" s="189" t="s">
        <v>22</v>
      </c>
      <c r="AY92" s="188" t="s">
        <v>158</v>
      </c>
      <c r="BK92" s="190">
        <f>SUM(BK93:BK117)</f>
        <v>0</v>
      </c>
    </row>
    <row r="93" spans="2:65" s="1" customFormat="1" ht="22.5" customHeight="1">
      <c r="B93" s="35"/>
      <c r="C93" s="194" t="s">
        <v>22</v>
      </c>
      <c r="D93" s="194" t="s">
        <v>160</v>
      </c>
      <c r="E93" s="195" t="s">
        <v>867</v>
      </c>
      <c r="F93" s="196" t="s">
        <v>868</v>
      </c>
      <c r="G93" s="197" t="s">
        <v>163</v>
      </c>
      <c r="H93" s="198">
        <v>54</v>
      </c>
      <c r="I93" s="199"/>
      <c r="J93" s="200">
        <f>ROUND(I93*H93,2)</f>
        <v>0</v>
      </c>
      <c r="K93" s="196" t="s">
        <v>164</v>
      </c>
      <c r="L93" s="55"/>
      <c r="M93" s="201" t="s">
        <v>20</v>
      </c>
      <c r="N93" s="202" t="s">
        <v>46</v>
      </c>
      <c r="O93" s="3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AR93" s="18" t="s">
        <v>165</v>
      </c>
      <c r="AT93" s="18" t="s">
        <v>160</v>
      </c>
      <c r="AU93" s="18" t="s">
        <v>84</v>
      </c>
      <c r="AY93" s="18" t="s">
        <v>158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8" t="s">
        <v>22</v>
      </c>
      <c r="BK93" s="205">
        <f>ROUND(I93*H93,2)</f>
        <v>0</v>
      </c>
      <c r="BL93" s="18" t="s">
        <v>165</v>
      </c>
      <c r="BM93" s="18" t="s">
        <v>22</v>
      </c>
    </row>
    <row r="94" spans="2:51" s="12" customFormat="1" ht="13.5">
      <c r="B94" s="206"/>
      <c r="C94" s="207"/>
      <c r="D94" s="233" t="s">
        <v>168</v>
      </c>
      <c r="E94" s="234" t="s">
        <v>20</v>
      </c>
      <c r="F94" s="235" t="s">
        <v>869</v>
      </c>
      <c r="G94" s="207"/>
      <c r="H94" s="236">
        <v>54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168</v>
      </c>
      <c r="AU94" s="216" t="s">
        <v>84</v>
      </c>
      <c r="AV94" s="12" t="s">
        <v>84</v>
      </c>
      <c r="AW94" s="12" t="s">
        <v>35</v>
      </c>
      <c r="AX94" s="12" t="s">
        <v>75</v>
      </c>
      <c r="AY94" s="216" t="s">
        <v>158</v>
      </c>
    </row>
    <row r="95" spans="2:51" s="13" customFormat="1" ht="13.5">
      <c r="B95" s="239"/>
      <c r="C95" s="240"/>
      <c r="D95" s="208" t="s">
        <v>168</v>
      </c>
      <c r="E95" s="241" t="s">
        <v>20</v>
      </c>
      <c r="F95" s="242" t="s">
        <v>515</v>
      </c>
      <c r="G95" s="240"/>
      <c r="H95" s="243">
        <v>54</v>
      </c>
      <c r="I95" s="244"/>
      <c r="J95" s="240"/>
      <c r="K95" s="240"/>
      <c r="L95" s="245"/>
      <c r="M95" s="246"/>
      <c r="N95" s="247"/>
      <c r="O95" s="247"/>
      <c r="P95" s="247"/>
      <c r="Q95" s="247"/>
      <c r="R95" s="247"/>
      <c r="S95" s="247"/>
      <c r="T95" s="248"/>
      <c r="AT95" s="249" t="s">
        <v>168</v>
      </c>
      <c r="AU95" s="249" t="s">
        <v>84</v>
      </c>
      <c r="AV95" s="13" t="s">
        <v>165</v>
      </c>
      <c r="AW95" s="13" t="s">
        <v>35</v>
      </c>
      <c r="AX95" s="13" t="s">
        <v>22</v>
      </c>
      <c r="AY95" s="249" t="s">
        <v>158</v>
      </c>
    </row>
    <row r="96" spans="2:65" s="1" customFormat="1" ht="22.5" customHeight="1">
      <c r="B96" s="35"/>
      <c r="C96" s="194" t="s">
        <v>84</v>
      </c>
      <c r="D96" s="194" t="s">
        <v>160</v>
      </c>
      <c r="E96" s="195" t="s">
        <v>526</v>
      </c>
      <c r="F96" s="196" t="s">
        <v>527</v>
      </c>
      <c r="G96" s="197" t="s">
        <v>163</v>
      </c>
      <c r="H96" s="198">
        <v>10.964</v>
      </c>
      <c r="I96" s="199"/>
      <c r="J96" s="200">
        <f>ROUND(I96*H96,2)</f>
        <v>0</v>
      </c>
      <c r="K96" s="196" t="s">
        <v>164</v>
      </c>
      <c r="L96" s="55"/>
      <c r="M96" s="201" t="s">
        <v>20</v>
      </c>
      <c r="N96" s="202" t="s">
        <v>46</v>
      </c>
      <c r="O96" s="3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18" t="s">
        <v>165</v>
      </c>
      <c r="AT96" s="18" t="s">
        <v>160</v>
      </c>
      <c r="AU96" s="18" t="s">
        <v>84</v>
      </c>
      <c r="AY96" s="18" t="s">
        <v>158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8" t="s">
        <v>22</v>
      </c>
      <c r="BK96" s="205">
        <f>ROUND(I96*H96,2)</f>
        <v>0</v>
      </c>
      <c r="BL96" s="18" t="s">
        <v>165</v>
      </c>
      <c r="BM96" s="18" t="s">
        <v>84</v>
      </c>
    </row>
    <row r="97" spans="2:51" s="12" customFormat="1" ht="13.5">
      <c r="B97" s="206"/>
      <c r="C97" s="207"/>
      <c r="D97" s="233" t="s">
        <v>168</v>
      </c>
      <c r="E97" s="234" t="s">
        <v>20</v>
      </c>
      <c r="F97" s="235" t="s">
        <v>870</v>
      </c>
      <c r="G97" s="207"/>
      <c r="H97" s="236">
        <v>10.96425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168</v>
      </c>
      <c r="AU97" s="216" t="s">
        <v>84</v>
      </c>
      <c r="AV97" s="12" t="s">
        <v>84</v>
      </c>
      <c r="AW97" s="12" t="s">
        <v>35</v>
      </c>
      <c r="AX97" s="12" t="s">
        <v>75</v>
      </c>
      <c r="AY97" s="216" t="s">
        <v>158</v>
      </c>
    </row>
    <row r="98" spans="2:51" s="13" customFormat="1" ht="13.5">
      <c r="B98" s="239"/>
      <c r="C98" s="240"/>
      <c r="D98" s="208" t="s">
        <v>168</v>
      </c>
      <c r="E98" s="241" t="s">
        <v>20</v>
      </c>
      <c r="F98" s="242" t="s">
        <v>515</v>
      </c>
      <c r="G98" s="240"/>
      <c r="H98" s="243">
        <v>10.96425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168</v>
      </c>
      <c r="AU98" s="249" t="s">
        <v>84</v>
      </c>
      <c r="AV98" s="13" t="s">
        <v>165</v>
      </c>
      <c r="AW98" s="13" t="s">
        <v>35</v>
      </c>
      <c r="AX98" s="13" t="s">
        <v>22</v>
      </c>
      <c r="AY98" s="249" t="s">
        <v>158</v>
      </c>
    </row>
    <row r="99" spans="2:65" s="1" customFormat="1" ht="22.5" customHeight="1">
      <c r="B99" s="35"/>
      <c r="C99" s="194" t="s">
        <v>107</v>
      </c>
      <c r="D99" s="194" t="s">
        <v>160</v>
      </c>
      <c r="E99" s="195" t="s">
        <v>531</v>
      </c>
      <c r="F99" s="196" t="s">
        <v>532</v>
      </c>
      <c r="G99" s="197" t="s">
        <v>163</v>
      </c>
      <c r="H99" s="198">
        <v>10.964</v>
      </c>
      <c r="I99" s="199"/>
      <c r="J99" s="200">
        <f>ROUND(I99*H99,2)</f>
        <v>0</v>
      </c>
      <c r="K99" s="196" t="s">
        <v>164</v>
      </c>
      <c r="L99" s="55"/>
      <c r="M99" s="201" t="s">
        <v>20</v>
      </c>
      <c r="N99" s="202" t="s">
        <v>46</v>
      </c>
      <c r="O99" s="3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AR99" s="18" t="s">
        <v>165</v>
      </c>
      <c r="AT99" s="18" t="s">
        <v>160</v>
      </c>
      <c r="AU99" s="18" t="s">
        <v>84</v>
      </c>
      <c r="AY99" s="18" t="s">
        <v>158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8" t="s">
        <v>22</v>
      </c>
      <c r="BK99" s="205">
        <f>ROUND(I99*H99,2)</f>
        <v>0</v>
      </c>
      <c r="BL99" s="18" t="s">
        <v>165</v>
      </c>
      <c r="BM99" s="18" t="s">
        <v>107</v>
      </c>
    </row>
    <row r="100" spans="2:65" s="1" customFormat="1" ht="22.5" customHeight="1">
      <c r="B100" s="35"/>
      <c r="C100" s="194" t="s">
        <v>165</v>
      </c>
      <c r="D100" s="194" t="s">
        <v>160</v>
      </c>
      <c r="E100" s="195" t="s">
        <v>278</v>
      </c>
      <c r="F100" s="196" t="s">
        <v>279</v>
      </c>
      <c r="G100" s="197" t="s">
        <v>163</v>
      </c>
      <c r="H100" s="198">
        <v>10.964</v>
      </c>
      <c r="I100" s="199"/>
      <c r="J100" s="200">
        <f>ROUND(I100*H100,2)</f>
        <v>0</v>
      </c>
      <c r="K100" s="196" t="s">
        <v>164</v>
      </c>
      <c r="L100" s="55"/>
      <c r="M100" s="201" t="s">
        <v>20</v>
      </c>
      <c r="N100" s="202" t="s">
        <v>46</v>
      </c>
      <c r="O100" s="3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18" t="s">
        <v>165</v>
      </c>
      <c r="AT100" s="18" t="s">
        <v>160</v>
      </c>
      <c r="AU100" s="18" t="s">
        <v>84</v>
      </c>
      <c r="AY100" s="18" t="s">
        <v>158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8" t="s">
        <v>22</v>
      </c>
      <c r="BK100" s="205">
        <f>ROUND(I100*H100,2)</f>
        <v>0</v>
      </c>
      <c r="BL100" s="18" t="s">
        <v>165</v>
      </c>
      <c r="BM100" s="18" t="s">
        <v>165</v>
      </c>
    </row>
    <row r="101" spans="2:65" s="1" customFormat="1" ht="22.5" customHeight="1">
      <c r="B101" s="35"/>
      <c r="C101" s="194" t="s">
        <v>177</v>
      </c>
      <c r="D101" s="194" t="s">
        <v>160</v>
      </c>
      <c r="E101" s="195" t="s">
        <v>182</v>
      </c>
      <c r="F101" s="196" t="s">
        <v>183</v>
      </c>
      <c r="G101" s="197" t="s">
        <v>163</v>
      </c>
      <c r="H101" s="198">
        <v>58.264</v>
      </c>
      <c r="I101" s="199"/>
      <c r="J101" s="200">
        <f>ROUND(I101*H101,2)</f>
        <v>0</v>
      </c>
      <c r="K101" s="196" t="s">
        <v>164</v>
      </c>
      <c r="L101" s="55"/>
      <c r="M101" s="201" t="s">
        <v>20</v>
      </c>
      <c r="N101" s="202" t="s">
        <v>46</v>
      </c>
      <c r="O101" s="3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8" t="s">
        <v>165</v>
      </c>
      <c r="AT101" s="18" t="s">
        <v>160</v>
      </c>
      <c r="AU101" s="18" t="s">
        <v>84</v>
      </c>
      <c r="AY101" s="18" t="s">
        <v>158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8" t="s">
        <v>22</v>
      </c>
      <c r="BK101" s="205">
        <f>ROUND(I101*H101,2)</f>
        <v>0</v>
      </c>
      <c r="BL101" s="18" t="s">
        <v>165</v>
      </c>
      <c r="BM101" s="18" t="s">
        <v>177</v>
      </c>
    </row>
    <row r="102" spans="2:51" s="12" customFormat="1" ht="13.5">
      <c r="B102" s="206"/>
      <c r="C102" s="207"/>
      <c r="D102" s="233" t="s">
        <v>168</v>
      </c>
      <c r="E102" s="234" t="s">
        <v>20</v>
      </c>
      <c r="F102" s="235" t="s">
        <v>645</v>
      </c>
      <c r="G102" s="207"/>
      <c r="H102" s="236">
        <v>54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168</v>
      </c>
      <c r="AU102" s="216" t="s">
        <v>84</v>
      </c>
      <c r="AV102" s="12" t="s">
        <v>84</v>
      </c>
      <c r="AW102" s="12" t="s">
        <v>35</v>
      </c>
      <c r="AX102" s="12" t="s">
        <v>75</v>
      </c>
      <c r="AY102" s="216" t="s">
        <v>158</v>
      </c>
    </row>
    <row r="103" spans="2:51" s="12" customFormat="1" ht="13.5">
      <c r="B103" s="206"/>
      <c r="C103" s="207"/>
      <c r="D103" s="233" t="s">
        <v>168</v>
      </c>
      <c r="E103" s="234" t="s">
        <v>20</v>
      </c>
      <c r="F103" s="235" t="s">
        <v>871</v>
      </c>
      <c r="G103" s="207"/>
      <c r="H103" s="236">
        <v>4.263875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168</v>
      </c>
      <c r="AU103" s="216" t="s">
        <v>84</v>
      </c>
      <c r="AV103" s="12" t="s">
        <v>84</v>
      </c>
      <c r="AW103" s="12" t="s">
        <v>35</v>
      </c>
      <c r="AX103" s="12" t="s">
        <v>75</v>
      </c>
      <c r="AY103" s="216" t="s">
        <v>158</v>
      </c>
    </row>
    <row r="104" spans="2:51" s="13" customFormat="1" ht="13.5">
      <c r="B104" s="239"/>
      <c r="C104" s="240"/>
      <c r="D104" s="208" t="s">
        <v>168</v>
      </c>
      <c r="E104" s="241" t="s">
        <v>20</v>
      </c>
      <c r="F104" s="242" t="s">
        <v>515</v>
      </c>
      <c r="G104" s="240"/>
      <c r="H104" s="243">
        <v>58.263875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168</v>
      </c>
      <c r="AU104" s="249" t="s">
        <v>84</v>
      </c>
      <c r="AV104" s="13" t="s">
        <v>165</v>
      </c>
      <c r="AW104" s="13" t="s">
        <v>35</v>
      </c>
      <c r="AX104" s="13" t="s">
        <v>22</v>
      </c>
      <c r="AY104" s="249" t="s">
        <v>158</v>
      </c>
    </row>
    <row r="105" spans="2:65" s="1" customFormat="1" ht="31.5" customHeight="1">
      <c r="B105" s="35"/>
      <c r="C105" s="194" t="s">
        <v>181</v>
      </c>
      <c r="D105" s="194" t="s">
        <v>160</v>
      </c>
      <c r="E105" s="195" t="s">
        <v>185</v>
      </c>
      <c r="F105" s="196" t="s">
        <v>186</v>
      </c>
      <c r="G105" s="197" t="s">
        <v>163</v>
      </c>
      <c r="H105" s="198">
        <v>0.06</v>
      </c>
      <c r="I105" s="199"/>
      <c r="J105" s="200">
        <f>ROUND(I105*H105,2)</f>
        <v>0</v>
      </c>
      <c r="K105" s="196" t="s">
        <v>164</v>
      </c>
      <c r="L105" s="55"/>
      <c r="M105" s="201" t="s">
        <v>20</v>
      </c>
      <c r="N105" s="202" t="s">
        <v>46</v>
      </c>
      <c r="O105" s="3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AR105" s="18" t="s">
        <v>165</v>
      </c>
      <c r="AT105" s="18" t="s">
        <v>160</v>
      </c>
      <c r="AU105" s="18" t="s">
        <v>84</v>
      </c>
      <c r="AY105" s="18" t="s">
        <v>158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8" t="s">
        <v>22</v>
      </c>
      <c r="BK105" s="205">
        <f>ROUND(I105*H105,2)</f>
        <v>0</v>
      </c>
      <c r="BL105" s="18" t="s">
        <v>165</v>
      </c>
      <c r="BM105" s="18" t="s">
        <v>181</v>
      </c>
    </row>
    <row r="106" spans="2:65" s="1" customFormat="1" ht="22.5" customHeight="1">
      <c r="B106" s="35"/>
      <c r="C106" s="194" t="s">
        <v>173</v>
      </c>
      <c r="D106" s="194" t="s">
        <v>160</v>
      </c>
      <c r="E106" s="195" t="s">
        <v>545</v>
      </c>
      <c r="F106" s="196" t="s">
        <v>546</v>
      </c>
      <c r="G106" s="197" t="s">
        <v>163</v>
      </c>
      <c r="H106" s="198">
        <v>58.264</v>
      </c>
      <c r="I106" s="199"/>
      <c r="J106" s="200">
        <f>ROUND(I106*H106,2)</f>
        <v>0</v>
      </c>
      <c r="K106" s="196" t="s">
        <v>164</v>
      </c>
      <c r="L106" s="55"/>
      <c r="M106" s="201" t="s">
        <v>20</v>
      </c>
      <c r="N106" s="202" t="s">
        <v>46</v>
      </c>
      <c r="O106" s="3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22</v>
      </c>
      <c r="BK106" s="205">
        <f>ROUND(I106*H106,2)</f>
        <v>0</v>
      </c>
      <c r="BL106" s="18" t="s">
        <v>165</v>
      </c>
      <c r="BM106" s="18" t="s">
        <v>173</v>
      </c>
    </row>
    <row r="107" spans="2:65" s="1" customFormat="1" ht="22.5" customHeight="1">
      <c r="B107" s="35"/>
      <c r="C107" s="194" t="s">
        <v>176</v>
      </c>
      <c r="D107" s="194" t="s">
        <v>160</v>
      </c>
      <c r="E107" s="195" t="s">
        <v>547</v>
      </c>
      <c r="F107" s="196" t="s">
        <v>548</v>
      </c>
      <c r="G107" s="197" t="s">
        <v>163</v>
      </c>
      <c r="H107" s="198">
        <v>58.264</v>
      </c>
      <c r="I107" s="199"/>
      <c r="J107" s="200">
        <f>ROUND(I107*H107,2)</f>
        <v>0</v>
      </c>
      <c r="K107" s="196" t="s">
        <v>164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176</v>
      </c>
    </row>
    <row r="108" spans="2:65" s="1" customFormat="1" ht="22.5" customHeight="1">
      <c r="B108" s="35"/>
      <c r="C108" s="194" t="s">
        <v>344</v>
      </c>
      <c r="D108" s="194" t="s">
        <v>160</v>
      </c>
      <c r="E108" s="195" t="s">
        <v>188</v>
      </c>
      <c r="F108" s="196" t="s">
        <v>189</v>
      </c>
      <c r="G108" s="197" t="s">
        <v>190</v>
      </c>
      <c r="H108" s="198">
        <v>99.049</v>
      </c>
      <c r="I108" s="199"/>
      <c r="J108" s="200">
        <f>ROUND(I108*H108,2)</f>
        <v>0</v>
      </c>
      <c r="K108" s="196" t="s">
        <v>164</v>
      </c>
      <c r="L108" s="55"/>
      <c r="M108" s="201" t="s">
        <v>20</v>
      </c>
      <c r="N108" s="202" t="s">
        <v>46</v>
      </c>
      <c r="O108" s="3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18" t="s">
        <v>165</v>
      </c>
      <c r="AT108" s="18" t="s">
        <v>160</v>
      </c>
      <c r="AU108" s="18" t="s">
        <v>84</v>
      </c>
      <c r="AY108" s="18" t="s">
        <v>158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18" t="s">
        <v>22</v>
      </c>
      <c r="BK108" s="205">
        <f>ROUND(I108*H108,2)</f>
        <v>0</v>
      </c>
      <c r="BL108" s="18" t="s">
        <v>165</v>
      </c>
      <c r="BM108" s="18" t="s">
        <v>872</v>
      </c>
    </row>
    <row r="109" spans="2:51" s="12" customFormat="1" ht="13.5">
      <c r="B109" s="206"/>
      <c r="C109" s="207"/>
      <c r="D109" s="208" t="s">
        <v>168</v>
      </c>
      <c r="E109" s="207"/>
      <c r="F109" s="209" t="s">
        <v>873</v>
      </c>
      <c r="G109" s="207"/>
      <c r="H109" s="210">
        <v>99.049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168</v>
      </c>
      <c r="AU109" s="216" t="s">
        <v>84</v>
      </c>
      <c r="AV109" s="12" t="s">
        <v>84</v>
      </c>
      <c r="AW109" s="12" t="s">
        <v>4</v>
      </c>
      <c r="AX109" s="12" t="s">
        <v>22</v>
      </c>
      <c r="AY109" s="216" t="s">
        <v>158</v>
      </c>
    </row>
    <row r="110" spans="2:65" s="1" customFormat="1" ht="22.5" customHeight="1">
      <c r="B110" s="35"/>
      <c r="C110" s="194" t="s">
        <v>184</v>
      </c>
      <c r="D110" s="194" t="s">
        <v>160</v>
      </c>
      <c r="E110" s="195" t="s">
        <v>193</v>
      </c>
      <c r="F110" s="196" t="s">
        <v>194</v>
      </c>
      <c r="G110" s="197" t="s">
        <v>163</v>
      </c>
      <c r="H110" s="198">
        <v>3.655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184</v>
      </c>
    </row>
    <row r="111" spans="2:51" s="12" customFormat="1" ht="13.5">
      <c r="B111" s="206"/>
      <c r="C111" s="207"/>
      <c r="D111" s="233" t="s">
        <v>168</v>
      </c>
      <c r="E111" s="234" t="s">
        <v>20</v>
      </c>
      <c r="F111" s="235" t="s">
        <v>874</v>
      </c>
      <c r="G111" s="207"/>
      <c r="H111" s="236">
        <v>3.65475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168</v>
      </c>
      <c r="AU111" s="216" t="s">
        <v>84</v>
      </c>
      <c r="AV111" s="12" t="s">
        <v>84</v>
      </c>
      <c r="AW111" s="12" t="s">
        <v>35</v>
      </c>
      <c r="AX111" s="12" t="s">
        <v>75</v>
      </c>
      <c r="AY111" s="216" t="s">
        <v>158</v>
      </c>
    </row>
    <row r="112" spans="2:51" s="13" customFormat="1" ht="13.5">
      <c r="B112" s="239"/>
      <c r="C112" s="240"/>
      <c r="D112" s="208" t="s">
        <v>168</v>
      </c>
      <c r="E112" s="241" t="s">
        <v>20</v>
      </c>
      <c r="F112" s="242" t="s">
        <v>515</v>
      </c>
      <c r="G112" s="240"/>
      <c r="H112" s="243">
        <v>3.65475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168</v>
      </c>
      <c r="AU112" s="249" t="s">
        <v>84</v>
      </c>
      <c r="AV112" s="13" t="s">
        <v>165</v>
      </c>
      <c r="AW112" s="13" t="s">
        <v>35</v>
      </c>
      <c r="AX112" s="13" t="s">
        <v>22</v>
      </c>
      <c r="AY112" s="249" t="s">
        <v>158</v>
      </c>
    </row>
    <row r="113" spans="2:65" s="1" customFormat="1" ht="31.5" customHeight="1">
      <c r="B113" s="35"/>
      <c r="C113" s="194" t="s">
        <v>27</v>
      </c>
      <c r="D113" s="194" t="s">
        <v>160</v>
      </c>
      <c r="E113" s="195" t="s">
        <v>875</v>
      </c>
      <c r="F113" s="196" t="s">
        <v>876</v>
      </c>
      <c r="G113" s="197" t="s">
        <v>163</v>
      </c>
      <c r="H113" s="198">
        <v>3.655</v>
      </c>
      <c r="I113" s="199"/>
      <c r="J113" s="200">
        <f>ROUND(I113*H113,2)</f>
        <v>0</v>
      </c>
      <c r="K113" s="196" t="s">
        <v>164</v>
      </c>
      <c r="L113" s="55"/>
      <c r="M113" s="201" t="s">
        <v>20</v>
      </c>
      <c r="N113" s="202" t="s">
        <v>46</v>
      </c>
      <c r="O113" s="3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18" t="s">
        <v>165</v>
      </c>
      <c r="AT113" s="18" t="s">
        <v>160</v>
      </c>
      <c r="AU113" s="18" t="s">
        <v>84</v>
      </c>
      <c r="AY113" s="18" t="s">
        <v>158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18" t="s">
        <v>22</v>
      </c>
      <c r="BK113" s="205">
        <f>ROUND(I113*H113,2)</f>
        <v>0</v>
      </c>
      <c r="BL113" s="18" t="s">
        <v>165</v>
      </c>
      <c r="BM113" s="18" t="s">
        <v>27</v>
      </c>
    </row>
    <row r="114" spans="2:51" s="12" customFormat="1" ht="13.5">
      <c r="B114" s="206"/>
      <c r="C114" s="207"/>
      <c r="D114" s="233" t="s">
        <v>168</v>
      </c>
      <c r="E114" s="234" t="s">
        <v>20</v>
      </c>
      <c r="F114" s="235" t="s">
        <v>874</v>
      </c>
      <c r="G114" s="207"/>
      <c r="H114" s="236">
        <v>3.65475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168</v>
      </c>
      <c r="AU114" s="216" t="s">
        <v>84</v>
      </c>
      <c r="AV114" s="12" t="s">
        <v>84</v>
      </c>
      <c r="AW114" s="12" t="s">
        <v>35</v>
      </c>
      <c r="AX114" s="12" t="s">
        <v>75</v>
      </c>
      <c r="AY114" s="216" t="s">
        <v>158</v>
      </c>
    </row>
    <row r="115" spans="2:51" s="13" customFormat="1" ht="13.5">
      <c r="B115" s="239"/>
      <c r="C115" s="240"/>
      <c r="D115" s="208" t="s">
        <v>168</v>
      </c>
      <c r="E115" s="241" t="s">
        <v>20</v>
      </c>
      <c r="F115" s="242" t="s">
        <v>515</v>
      </c>
      <c r="G115" s="240"/>
      <c r="H115" s="243">
        <v>3.65475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168</v>
      </c>
      <c r="AU115" s="249" t="s">
        <v>84</v>
      </c>
      <c r="AV115" s="13" t="s">
        <v>165</v>
      </c>
      <c r="AW115" s="13" t="s">
        <v>35</v>
      </c>
      <c r="AX115" s="13" t="s">
        <v>22</v>
      </c>
      <c r="AY115" s="249" t="s">
        <v>158</v>
      </c>
    </row>
    <row r="116" spans="2:65" s="1" customFormat="1" ht="22.5" customHeight="1">
      <c r="B116" s="35"/>
      <c r="C116" s="217" t="s">
        <v>340</v>
      </c>
      <c r="D116" s="217" t="s">
        <v>209</v>
      </c>
      <c r="E116" s="218" t="s">
        <v>552</v>
      </c>
      <c r="F116" s="219" t="s">
        <v>553</v>
      </c>
      <c r="G116" s="220" t="s">
        <v>190</v>
      </c>
      <c r="H116" s="221">
        <v>7.398</v>
      </c>
      <c r="I116" s="222"/>
      <c r="J116" s="223">
        <f>ROUND(I116*H116,2)</f>
        <v>0</v>
      </c>
      <c r="K116" s="219" t="s">
        <v>164</v>
      </c>
      <c r="L116" s="224"/>
      <c r="M116" s="225" t="s">
        <v>20</v>
      </c>
      <c r="N116" s="226" t="s">
        <v>46</v>
      </c>
      <c r="O116" s="3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AR116" s="18" t="s">
        <v>176</v>
      </c>
      <c r="AT116" s="18" t="s">
        <v>209</v>
      </c>
      <c r="AU116" s="18" t="s">
        <v>84</v>
      </c>
      <c r="AY116" s="18" t="s">
        <v>158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8" t="s">
        <v>22</v>
      </c>
      <c r="BK116" s="205">
        <f>ROUND(I116*H116,2)</f>
        <v>0</v>
      </c>
      <c r="BL116" s="18" t="s">
        <v>165</v>
      </c>
      <c r="BM116" s="18" t="s">
        <v>877</v>
      </c>
    </row>
    <row r="117" spans="2:51" s="12" customFormat="1" ht="13.5">
      <c r="B117" s="206"/>
      <c r="C117" s="207"/>
      <c r="D117" s="233" t="s">
        <v>168</v>
      </c>
      <c r="E117" s="234" t="s">
        <v>20</v>
      </c>
      <c r="F117" s="235" t="s">
        <v>878</v>
      </c>
      <c r="G117" s="207"/>
      <c r="H117" s="236">
        <v>7.3978662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168</v>
      </c>
      <c r="AU117" s="216" t="s">
        <v>84</v>
      </c>
      <c r="AV117" s="12" t="s">
        <v>84</v>
      </c>
      <c r="AW117" s="12" t="s">
        <v>35</v>
      </c>
      <c r="AX117" s="12" t="s">
        <v>22</v>
      </c>
      <c r="AY117" s="216" t="s">
        <v>158</v>
      </c>
    </row>
    <row r="118" spans="2:63" s="11" customFormat="1" ht="29.85" customHeight="1">
      <c r="B118" s="177"/>
      <c r="C118" s="178"/>
      <c r="D118" s="191" t="s">
        <v>74</v>
      </c>
      <c r="E118" s="192" t="s">
        <v>84</v>
      </c>
      <c r="F118" s="192" t="s">
        <v>764</v>
      </c>
      <c r="G118" s="178"/>
      <c r="H118" s="178"/>
      <c r="I118" s="181"/>
      <c r="J118" s="193">
        <f>BK118</f>
        <v>0</v>
      </c>
      <c r="K118" s="178"/>
      <c r="L118" s="183"/>
      <c r="M118" s="184"/>
      <c r="N118" s="185"/>
      <c r="O118" s="185"/>
      <c r="P118" s="186">
        <f>SUM(P119:P131)</f>
        <v>0</v>
      </c>
      <c r="Q118" s="185"/>
      <c r="R118" s="186">
        <f>SUM(R119:R131)</f>
        <v>13.507111846896002</v>
      </c>
      <c r="S118" s="185"/>
      <c r="T118" s="187">
        <f>SUM(T119:T131)</f>
        <v>0</v>
      </c>
      <c r="AR118" s="188" t="s">
        <v>22</v>
      </c>
      <c r="AT118" s="189" t="s">
        <v>74</v>
      </c>
      <c r="AU118" s="189" t="s">
        <v>22</v>
      </c>
      <c r="AY118" s="188" t="s">
        <v>158</v>
      </c>
      <c r="BK118" s="190">
        <f>SUM(BK119:BK131)</f>
        <v>0</v>
      </c>
    </row>
    <row r="119" spans="2:65" s="1" customFormat="1" ht="22.5" customHeight="1">
      <c r="B119" s="35"/>
      <c r="C119" s="194" t="s">
        <v>195</v>
      </c>
      <c r="D119" s="194" t="s">
        <v>160</v>
      </c>
      <c r="E119" s="195" t="s">
        <v>879</v>
      </c>
      <c r="F119" s="196" t="s">
        <v>880</v>
      </c>
      <c r="G119" s="197" t="s">
        <v>163</v>
      </c>
      <c r="H119" s="198">
        <v>1.218</v>
      </c>
      <c r="I119" s="199"/>
      <c r="J119" s="200">
        <f>ROUND(I119*H119,2)</f>
        <v>0</v>
      </c>
      <c r="K119" s="196" t="s">
        <v>164</v>
      </c>
      <c r="L119" s="55"/>
      <c r="M119" s="201" t="s">
        <v>20</v>
      </c>
      <c r="N119" s="202" t="s">
        <v>46</v>
      </c>
      <c r="O119" s="36"/>
      <c r="P119" s="203">
        <f>O119*H119</f>
        <v>0</v>
      </c>
      <c r="Q119" s="203">
        <v>2.256342204</v>
      </c>
      <c r="R119" s="203">
        <f>Q119*H119</f>
        <v>2.748224804472</v>
      </c>
      <c r="S119" s="203">
        <v>0</v>
      </c>
      <c r="T119" s="204">
        <f>S119*H119</f>
        <v>0</v>
      </c>
      <c r="AR119" s="18" t="s">
        <v>165</v>
      </c>
      <c r="AT119" s="18" t="s">
        <v>160</v>
      </c>
      <c r="AU119" s="18" t="s">
        <v>84</v>
      </c>
      <c r="AY119" s="18" t="s">
        <v>158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18" t="s">
        <v>22</v>
      </c>
      <c r="BK119" s="205">
        <f>ROUND(I119*H119,2)</f>
        <v>0</v>
      </c>
      <c r="BL119" s="18" t="s">
        <v>165</v>
      </c>
      <c r="BM119" s="18" t="s">
        <v>195</v>
      </c>
    </row>
    <row r="120" spans="2:51" s="12" customFormat="1" ht="13.5">
      <c r="B120" s="206"/>
      <c r="C120" s="207"/>
      <c r="D120" s="233" t="s">
        <v>168</v>
      </c>
      <c r="E120" s="234" t="s">
        <v>20</v>
      </c>
      <c r="F120" s="235" t="s">
        <v>881</v>
      </c>
      <c r="G120" s="207"/>
      <c r="H120" s="236">
        <v>1.21825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168</v>
      </c>
      <c r="AU120" s="216" t="s">
        <v>84</v>
      </c>
      <c r="AV120" s="12" t="s">
        <v>84</v>
      </c>
      <c r="AW120" s="12" t="s">
        <v>35</v>
      </c>
      <c r="AX120" s="12" t="s">
        <v>75</v>
      </c>
      <c r="AY120" s="216" t="s">
        <v>158</v>
      </c>
    </row>
    <row r="121" spans="2:51" s="13" customFormat="1" ht="13.5">
      <c r="B121" s="239"/>
      <c r="C121" s="240"/>
      <c r="D121" s="208" t="s">
        <v>168</v>
      </c>
      <c r="E121" s="241" t="s">
        <v>20</v>
      </c>
      <c r="F121" s="242" t="s">
        <v>515</v>
      </c>
      <c r="G121" s="240"/>
      <c r="H121" s="243">
        <v>1.21825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AT121" s="249" t="s">
        <v>168</v>
      </c>
      <c r="AU121" s="249" t="s">
        <v>84</v>
      </c>
      <c r="AV121" s="13" t="s">
        <v>165</v>
      </c>
      <c r="AW121" s="13" t="s">
        <v>35</v>
      </c>
      <c r="AX121" s="13" t="s">
        <v>22</v>
      </c>
      <c r="AY121" s="249" t="s">
        <v>158</v>
      </c>
    </row>
    <row r="122" spans="2:65" s="1" customFormat="1" ht="22.5" customHeight="1">
      <c r="B122" s="35"/>
      <c r="C122" s="194" t="s">
        <v>208</v>
      </c>
      <c r="D122" s="194" t="s">
        <v>160</v>
      </c>
      <c r="E122" s="195" t="s">
        <v>770</v>
      </c>
      <c r="F122" s="196" t="s">
        <v>771</v>
      </c>
      <c r="G122" s="197" t="s">
        <v>163</v>
      </c>
      <c r="H122" s="198">
        <v>4.728</v>
      </c>
      <c r="I122" s="199"/>
      <c r="J122" s="200">
        <f>ROUND(I122*H122,2)</f>
        <v>0</v>
      </c>
      <c r="K122" s="196" t="s">
        <v>164</v>
      </c>
      <c r="L122" s="55"/>
      <c r="M122" s="201" t="s">
        <v>20</v>
      </c>
      <c r="N122" s="202" t="s">
        <v>46</v>
      </c>
      <c r="O122" s="36"/>
      <c r="P122" s="203">
        <f>O122*H122</f>
        <v>0</v>
      </c>
      <c r="Q122" s="203">
        <v>2.256342204</v>
      </c>
      <c r="R122" s="203">
        <f>Q122*H122</f>
        <v>10.667985940512</v>
      </c>
      <c r="S122" s="203">
        <v>0</v>
      </c>
      <c r="T122" s="204">
        <f>S122*H122</f>
        <v>0</v>
      </c>
      <c r="AR122" s="18" t="s">
        <v>165</v>
      </c>
      <c r="AT122" s="18" t="s">
        <v>160</v>
      </c>
      <c r="AU122" s="18" t="s">
        <v>84</v>
      </c>
      <c r="AY122" s="18" t="s">
        <v>158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18" t="s">
        <v>22</v>
      </c>
      <c r="BK122" s="205">
        <f>ROUND(I122*H122,2)</f>
        <v>0</v>
      </c>
      <c r="BL122" s="18" t="s">
        <v>165</v>
      </c>
      <c r="BM122" s="18" t="s">
        <v>208</v>
      </c>
    </row>
    <row r="123" spans="2:51" s="12" customFormat="1" ht="13.5">
      <c r="B123" s="206"/>
      <c r="C123" s="207"/>
      <c r="D123" s="233" t="s">
        <v>168</v>
      </c>
      <c r="E123" s="234" t="s">
        <v>20</v>
      </c>
      <c r="F123" s="235" t="s">
        <v>882</v>
      </c>
      <c r="G123" s="207"/>
      <c r="H123" s="236">
        <v>2.7909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168</v>
      </c>
      <c r="AU123" s="216" t="s">
        <v>84</v>
      </c>
      <c r="AV123" s="12" t="s">
        <v>84</v>
      </c>
      <c r="AW123" s="12" t="s">
        <v>35</v>
      </c>
      <c r="AX123" s="12" t="s">
        <v>75</v>
      </c>
      <c r="AY123" s="216" t="s">
        <v>158</v>
      </c>
    </row>
    <row r="124" spans="2:51" s="12" customFormat="1" ht="13.5">
      <c r="B124" s="206"/>
      <c r="C124" s="207"/>
      <c r="D124" s="233" t="s">
        <v>168</v>
      </c>
      <c r="E124" s="234" t="s">
        <v>20</v>
      </c>
      <c r="F124" s="235" t="s">
        <v>883</v>
      </c>
      <c r="G124" s="207"/>
      <c r="H124" s="236">
        <v>1.93725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168</v>
      </c>
      <c r="AU124" s="216" t="s">
        <v>84</v>
      </c>
      <c r="AV124" s="12" t="s">
        <v>84</v>
      </c>
      <c r="AW124" s="12" t="s">
        <v>35</v>
      </c>
      <c r="AX124" s="12" t="s">
        <v>75</v>
      </c>
      <c r="AY124" s="216" t="s">
        <v>158</v>
      </c>
    </row>
    <row r="125" spans="2:51" s="13" customFormat="1" ht="13.5">
      <c r="B125" s="239"/>
      <c r="C125" s="240"/>
      <c r="D125" s="208" t="s">
        <v>168</v>
      </c>
      <c r="E125" s="241" t="s">
        <v>20</v>
      </c>
      <c r="F125" s="242" t="s">
        <v>515</v>
      </c>
      <c r="G125" s="240"/>
      <c r="H125" s="243">
        <v>4.72815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168</v>
      </c>
      <c r="AU125" s="249" t="s">
        <v>84</v>
      </c>
      <c r="AV125" s="13" t="s">
        <v>165</v>
      </c>
      <c r="AW125" s="13" t="s">
        <v>35</v>
      </c>
      <c r="AX125" s="13" t="s">
        <v>22</v>
      </c>
      <c r="AY125" s="249" t="s">
        <v>158</v>
      </c>
    </row>
    <row r="126" spans="2:65" s="1" customFormat="1" ht="22.5" customHeight="1">
      <c r="B126" s="35"/>
      <c r="C126" s="194" t="s">
        <v>213</v>
      </c>
      <c r="D126" s="194" t="s">
        <v>160</v>
      </c>
      <c r="E126" s="195" t="s">
        <v>773</v>
      </c>
      <c r="F126" s="196" t="s">
        <v>774</v>
      </c>
      <c r="G126" s="197" t="s">
        <v>172</v>
      </c>
      <c r="H126" s="198">
        <v>27.018</v>
      </c>
      <c r="I126" s="199"/>
      <c r="J126" s="200">
        <f>ROUND(I126*H126,2)</f>
        <v>0</v>
      </c>
      <c r="K126" s="196" t="s">
        <v>164</v>
      </c>
      <c r="L126" s="55"/>
      <c r="M126" s="201" t="s">
        <v>20</v>
      </c>
      <c r="N126" s="202" t="s">
        <v>46</v>
      </c>
      <c r="O126" s="36"/>
      <c r="P126" s="203">
        <f>O126*H126</f>
        <v>0</v>
      </c>
      <c r="Q126" s="203">
        <v>0.0010259</v>
      </c>
      <c r="R126" s="203">
        <f>Q126*H126</f>
        <v>0.0277177662</v>
      </c>
      <c r="S126" s="203">
        <v>0</v>
      </c>
      <c r="T126" s="204">
        <f>S126*H126</f>
        <v>0</v>
      </c>
      <c r="AR126" s="18" t="s">
        <v>165</v>
      </c>
      <c r="AT126" s="18" t="s">
        <v>160</v>
      </c>
      <c r="AU126" s="18" t="s">
        <v>84</v>
      </c>
      <c r="AY126" s="18" t="s">
        <v>158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18" t="s">
        <v>22</v>
      </c>
      <c r="BK126" s="205">
        <f>ROUND(I126*H126,2)</f>
        <v>0</v>
      </c>
      <c r="BL126" s="18" t="s">
        <v>165</v>
      </c>
      <c r="BM126" s="18" t="s">
        <v>213</v>
      </c>
    </row>
    <row r="127" spans="2:51" s="12" customFormat="1" ht="13.5">
      <c r="B127" s="206"/>
      <c r="C127" s="207"/>
      <c r="D127" s="233" t="s">
        <v>168</v>
      </c>
      <c r="E127" s="234" t="s">
        <v>20</v>
      </c>
      <c r="F127" s="235" t="s">
        <v>884</v>
      </c>
      <c r="G127" s="207"/>
      <c r="H127" s="236">
        <v>15.948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168</v>
      </c>
      <c r="AU127" s="216" t="s">
        <v>84</v>
      </c>
      <c r="AV127" s="12" t="s">
        <v>84</v>
      </c>
      <c r="AW127" s="12" t="s">
        <v>35</v>
      </c>
      <c r="AX127" s="12" t="s">
        <v>75</v>
      </c>
      <c r="AY127" s="216" t="s">
        <v>158</v>
      </c>
    </row>
    <row r="128" spans="2:51" s="12" customFormat="1" ht="13.5">
      <c r="B128" s="206"/>
      <c r="C128" s="207"/>
      <c r="D128" s="233" t="s">
        <v>168</v>
      </c>
      <c r="E128" s="234" t="s">
        <v>20</v>
      </c>
      <c r="F128" s="235" t="s">
        <v>885</v>
      </c>
      <c r="G128" s="207"/>
      <c r="H128" s="236">
        <v>11.07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168</v>
      </c>
      <c r="AU128" s="216" t="s">
        <v>84</v>
      </c>
      <c r="AV128" s="12" t="s">
        <v>84</v>
      </c>
      <c r="AW128" s="12" t="s">
        <v>35</v>
      </c>
      <c r="AX128" s="12" t="s">
        <v>75</v>
      </c>
      <c r="AY128" s="216" t="s">
        <v>158</v>
      </c>
    </row>
    <row r="129" spans="2:51" s="13" customFormat="1" ht="13.5">
      <c r="B129" s="239"/>
      <c r="C129" s="240"/>
      <c r="D129" s="208" t="s">
        <v>168</v>
      </c>
      <c r="E129" s="241" t="s">
        <v>20</v>
      </c>
      <c r="F129" s="242" t="s">
        <v>515</v>
      </c>
      <c r="G129" s="240"/>
      <c r="H129" s="243">
        <v>27.018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AT129" s="249" t="s">
        <v>168</v>
      </c>
      <c r="AU129" s="249" t="s">
        <v>84</v>
      </c>
      <c r="AV129" s="13" t="s">
        <v>165</v>
      </c>
      <c r="AW129" s="13" t="s">
        <v>35</v>
      </c>
      <c r="AX129" s="13" t="s">
        <v>22</v>
      </c>
      <c r="AY129" s="249" t="s">
        <v>158</v>
      </c>
    </row>
    <row r="130" spans="2:65" s="1" customFormat="1" ht="22.5" customHeight="1">
      <c r="B130" s="35"/>
      <c r="C130" s="194" t="s">
        <v>8</v>
      </c>
      <c r="D130" s="194" t="s">
        <v>160</v>
      </c>
      <c r="E130" s="195" t="s">
        <v>778</v>
      </c>
      <c r="F130" s="196" t="s">
        <v>779</v>
      </c>
      <c r="G130" s="197" t="s">
        <v>172</v>
      </c>
      <c r="H130" s="198">
        <v>27.018</v>
      </c>
      <c r="I130" s="199"/>
      <c r="J130" s="200">
        <f>ROUND(I130*H130,2)</f>
        <v>0</v>
      </c>
      <c r="K130" s="196" t="s">
        <v>164</v>
      </c>
      <c r="L130" s="55"/>
      <c r="M130" s="201" t="s">
        <v>20</v>
      </c>
      <c r="N130" s="202" t="s">
        <v>46</v>
      </c>
      <c r="O130" s="36"/>
      <c r="P130" s="203">
        <f>O130*H130</f>
        <v>0</v>
      </c>
      <c r="Q130" s="203">
        <v>0</v>
      </c>
      <c r="R130" s="203">
        <f>Q130*H130</f>
        <v>0</v>
      </c>
      <c r="S130" s="203">
        <v>0</v>
      </c>
      <c r="T130" s="204">
        <f>S130*H130</f>
        <v>0</v>
      </c>
      <c r="AR130" s="18" t="s">
        <v>165</v>
      </c>
      <c r="AT130" s="18" t="s">
        <v>160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8</v>
      </c>
    </row>
    <row r="131" spans="2:65" s="1" customFormat="1" ht="22.5" customHeight="1">
      <c r="B131" s="35"/>
      <c r="C131" s="194" t="s">
        <v>220</v>
      </c>
      <c r="D131" s="194" t="s">
        <v>160</v>
      </c>
      <c r="E131" s="195" t="s">
        <v>780</v>
      </c>
      <c r="F131" s="196" t="s">
        <v>781</v>
      </c>
      <c r="G131" s="197" t="s">
        <v>190</v>
      </c>
      <c r="H131" s="198">
        <v>0.06</v>
      </c>
      <c r="I131" s="199"/>
      <c r="J131" s="200">
        <f>ROUND(I131*H131,2)</f>
        <v>0</v>
      </c>
      <c r="K131" s="196" t="s">
        <v>164</v>
      </c>
      <c r="L131" s="55"/>
      <c r="M131" s="201" t="s">
        <v>20</v>
      </c>
      <c r="N131" s="202" t="s">
        <v>46</v>
      </c>
      <c r="O131" s="36"/>
      <c r="P131" s="203">
        <f>O131*H131</f>
        <v>0</v>
      </c>
      <c r="Q131" s="203">
        <v>1.0530555952</v>
      </c>
      <c r="R131" s="203">
        <f>Q131*H131</f>
        <v>0.063183335712</v>
      </c>
      <c r="S131" s="203">
        <v>0</v>
      </c>
      <c r="T131" s="204">
        <f>S131*H131</f>
        <v>0</v>
      </c>
      <c r="AR131" s="18" t="s">
        <v>165</v>
      </c>
      <c r="AT131" s="18" t="s">
        <v>160</v>
      </c>
      <c r="AU131" s="18" t="s">
        <v>84</v>
      </c>
      <c r="AY131" s="18" t="s">
        <v>158</v>
      </c>
      <c r="BE131" s="205">
        <f>IF(N131="základní",J131,0)</f>
        <v>0</v>
      </c>
      <c r="BF131" s="205">
        <f>IF(N131="snížená",J131,0)</f>
        <v>0</v>
      </c>
      <c r="BG131" s="205">
        <f>IF(N131="zákl. přenesená",J131,0)</f>
        <v>0</v>
      </c>
      <c r="BH131" s="205">
        <f>IF(N131="sníž. přenesená",J131,0)</f>
        <v>0</v>
      </c>
      <c r="BI131" s="205">
        <f>IF(N131="nulová",J131,0)</f>
        <v>0</v>
      </c>
      <c r="BJ131" s="18" t="s">
        <v>22</v>
      </c>
      <c r="BK131" s="205">
        <f>ROUND(I131*H131,2)</f>
        <v>0</v>
      </c>
      <c r="BL131" s="18" t="s">
        <v>165</v>
      </c>
      <c r="BM131" s="18" t="s">
        <v>220</v>
      </c>
    </row>
    <row r="132" spans="2:63" s="11" customFormat="1" ht="29.85" customHeight="1">
      <c r="B132" s="177"/>
      <c r="C132" s="178"/>
      <c r="D132" s="191" t="s">
        <v>74</v>
      </c>
      <c r="E132" s="192" t="s">
        <v>181</v>
      </c>
      <c r="F132" s="192" t="s">
        <v>794</v>
      </c>
      <c r="G132" s="178"/>
      <c r="H132" s="178"/>
      <c r="I132" s="181"/>
      <c r="J132" s="193">
        <f>BK132</f>
        <v>0</v>
      </c>
      <c r="K132" s="178"/>
      <c r="L132" s="183"/>
      <c r="M132" s="184"/>
      <c r="N132" s="185"/>
      <c r="O132" s="185"/>
      <c r="P132" s="186">
        <f>P133</f>
        <v>0</v>
      </c>
      <c r="Q132" s="185"/>
      <c r="R132" s="186">
        <f>R133</f>
        <v>4.48216083</v>
      </c>
      <c r="S132" s="185"/>
      <c r="T132" s="187">
        <f>T133</f>
        <v>0</v>
      </c>
      <c r="AR132" s="188" t="s">
        <v>22</v>
      </c>
      <c r="AT132" s="189" t="s">
        <v>74</v>
      </c>
      <c r="AU132" s="189" t="s">
        <v>22</v>
      </c>
      <c r="AY132" s="188" t="s">
        <v>158</v>
      </c>
      <c r="BK132" s="190">
        <f>BK133</f>
        <v>0</v>
      </c>
    </row>
    <row r="133" spans="2:65" s="1" customFormat="1" ht="31.5" customHeight="1">
      <c r="B133" s="35"/>
      <c r="C133" s="194" t="s">
        <v>224</v>
      </c>
      <c r="D133" s="194" t="s">
        <v>160</v>
      </c>
      <c r="E133" s="195" t="s">
        <v>886</v>
      </c>
      <c r="F133" s="196" t="s">
        <v>887</v>
      </c>
      <c r="G133" s="197" t="s">
        <v>163</v>
      </c>
      <c r="H133" s="198">
        <v>1.827</v>
      </c>
      <c r="I133" s="199"/>
      <c r="J133" s="200">
        <f>ROUND(I133*H133,2)</f>
        <v>0</v>
      </c>
      <c r="K133" s="196" t="s">
        <v>164</v>
      </c>
      <c r="L133" s="55"/>
      <c r="M133" s="201" t="s">
        <v>20</v>
      </c>
      <c r="N133" s="202" t="s">
        <v>46</v>
      </c>
      <c r="O133" s="36"/>
      <c r="P133" s="203">
        <f>O133*H133</f>
        <v>0</v>
      </c>
      <c r="Q133" s="203">
        <v>2.45329</v>
      </c>
      <c r="R133" s="203">
        <f>Q133*H133</f>
        <v>4.48216083</v>
      </c>
      <c r="S133" s="203">
        <v>0</v>
      </c>
      <c r="T133" s="204">
        <f>S133*H133</f>
        <v>0</v>
      </c>
      <c r="AR133" s="18" t="s">
        <v>165</v>
      </c>
      <c r="AT133" s="18" t="s">
        <v>160</v>
      </c>
      <c r="AU133" s="18" t="s">
        <v>84</v>
      </c>
      <c r="AY133" s="18" t="s">
        <v>158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18" t="s">
        <v>22</v>
      </c>
      <c r="BK133" s="205">
        <f>ROUND(I133*H133,2)</f>
        <v>0</v>
      </c>
      <c r="BL133" s="18" t="s">
        <v>165</v>
      </c>
      <c r="BM133" s="18" t="s">
        <v>224</v>
      </c>
    </row>
    <row r="134" spans="2:63" s="11" customFormat="1" ht="29.85" customHeight="1">
      <c r="B134" s="177"/>
      <c r="C134" s="178"/>
      <c r="D134" s="191" t="s">
        <v>74</v>
      </c>
      <c r="E134" s="192" t="s">
        <v>584</v>
      </c>
      <c r="F134" s="192" t="s">
        <v>585</v>
      </c>
      <c r="G134" s="178"/>
      <c r="H134" s="178"/>
      <c r="I134" s="181"/>
      <c r="J134" s="193">
        <f>BK134</f>
        <v>0</v>
      </c>
      <c r="K134" s="178"/>
      <c r="L134" s="183"/>
      <c r="M134" s="184"/>
      <c r="N134" s="185"/>
      <c r="O134" s="185"/>
      <c r="P134" s="186">
        <f>SUM(P135:P136)</f>
        <v>0</v>
      </c>
      <c r="Q134" s="185"/>
      <c r="R134" s="186">
        <f>SUM(R135:R136)</f>
        <v>0</v>
      </c>
      <c r="S134" s="185"/>
      <c r="T134" s="187">
        <f>SUM(T135:T136)</f>
        <v>0</v>
      </c>
      <c r="AR134" s="188" t="s">
        <v>22</v>
      </c>
      <c r="AT134" s="189" t="s">
        <v>74</v>
      </c>
      <c r="AU134" s="189" t="s">
        <v>22</v>
      </c>
      <c r="AY134" s="188" t="s">
        <v>158</v>
      </c>
      <c r="BK134" s="190">
        <f>SUM(BK135:BK136)</f>
        <v>0</v>
      </c>
    </row>
    <row r="135" spans="2:65" s="1" customFormat="1" ht="22.5" customHeight="1">
      <c r="B135" s="35"/>
      <c r="C135" s="194" t="s">
        <v>202</v>
      </c>
      <c r="D135" s="194" t="s">
        <v>160</v>
      </c>
      <c r="E135" s="195" t="s">
        <v>807</v>
      </c>
      <c r="F135" s="196" t="s">
        <v>808</v>
      </c>
      <c r="G135" s="197" t="s">
        <v>190</v>
      </c>
      <c r="H135" s="198">
        <v>26.436</v>
      </c>
      <c r="I135" s="199"/>
      <c r="J135" s="200">
        <f>ROUND(I135*H135,2)</f>
        <v>0</v>
      </c>
      <c r="K135" s="196" t="s">
        <v>164</v>
      </c>
      <c r="L135" s="55"/>
      <c r="M135" s="201" t="s">
        <v>20</v>
      </c>
      <c r="N135" s="202" t="s">
        <v>46</v>
      </c>
      <c r="O135" s="36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18" t="s">
        <v>165</v>
      </c>
      <c r="AT135" s="18" t="s">
        <v>160</v>
      </c>
      <c r="AU135" s="18" t="s">
        <v>84</v>
      </c>
      <c r="AY135" s="18" t="s">
        <v>158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22</v>
      </c>
      <c r="BK135" s="205">
        <f>ROUND(I135*H135,2)</f>
        <v>0</v>
      </c>
      <c r="BL135" s="18" t="s">
        <v>165</v>
      </c>
      <c r="BM135" s="18" t="s">
        <v>202</v>
      </c>
    </row>
    <row r="136" spans="2:65" s="1" customFormat="1" ht="22.5" customHeight="1">
      <c r="B136" s="35"/>
      <c r="C136" s="194" t="s">
        <v>231</v>
      </c>
      <c r="D136" s="194" t="s">
        <v>160</v>
      </c>
      <c r="E136" s="195" t="s">
        <v>809</v>
      </c>
      <c r="F136" s="196" t="s">
        <v>810</v>
      </c>
      <c r="G136" s="197" t="s">
        <v>190</v>
      </c>
      <c r="H136" s="198">
        <v>26.403</v>
      </c>
      <c r="I136" s="199"/>
      <c r="J136" s="200">
        <f>ROUND(I136*H136,2)</f>
        <v>0</v>
      </c>
      <c r="K136" s="196" t="s">
        <v>164</v>
      </c>
      <c r="L136" s="55"/>
      <c r="M136" s="201" t="s">
        <v>20</v>
      </c>
      <c r="N136" s="202" t="s">
        <v>46</v>
      </c>
      <c r="O136" s="3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AR136" s="18" t="s">
        <v>165</v>
      </c>
      <c r="AT136" s="18" t="s">
        <v>160</v>
      </c>
      <c r="AU136" s="18" t="s">
        <v>84</v>
      </c>
      <c r="AY136" s="18" t="s">
        <v>158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8" t="s">
        <v>22</v>
      </c>
      <c r="BK136" s="205">
        <f>ROUND(I136*H136,2)</f>
        <v>0</v>
      </c>
      <c r="BL136" s="18" t="s">
        <v>165</v>
      </c>
      <c r="BM136" s="18" t="s">
        <v>231</v>
      </c>
    </row>
    <row r="137" spans="2:63" s="11" customFormat="1" ht="37.35" customHeight="1">
      <c r="B137" s="177"/>
      <c r="C137" s="178"/>
      <c r="D137" s="179" t="s">
        <v>74</v>
      </c>
      <c r="E137" s="180" t="s">
        <v>592</v>
      </c>
      <c r="F137" s="180" t="s">
        <v>815</v>
      </c>
      <c r="G137" s="178"/>
      <c r="H137" s="178"/>
      <c r="I137" s="181"/>
      <c r="J137" s="182">
        <f>BK137</f>
        <v>0</v>
      </c>
      <c r="K137" s="178"/>
      <c r="L137" s="183"/>
      <c r="M137" s="184"/>
      <c r="N137" s="185"/>
      <c r="O137" s="185"/>
      <c r="P137" s="186">
        <f>P138+P145</f>
        <v>0</v>
      </c>
      <c r="Q137" s="185"/>
      <c r="R137" s="186">
        <f>R138+R145</f>
        <v>0.15911158025</v>
      </c>
      <c r="S137" s="185"/>
      <c r="T137" s="187">
        <f>T138+T145</f>
        <v>0</v>
      </c>
      <c r="AR137" s="188" t="s">
        <v>22</v>
      </c>
      <c r="AT137" s="189" t="s">
        <v>74</v>
      </c>
      <c r="AU137" s="189" t="s">
        <v>75</v>
      </c>
      <c r="AY137" s="188" t="s">
        <v>158</v>
      </c>
      <c r="BK137" s="190">
        <f>BK138+BK145</f>
        <v>0</v>
      </c>
    </row>
    <row r="138" spans="2:63" s="11" customFormat="1" ht="19.9" customHeight="1">
      <c r="B138" s="177"/>
      <c r="C138" s="178"/>
      <c r="D138" s="191" t="s">
        <v>74</v>
      </c>
      <c r="E138" s="192" t="s">
        <v>888</v>
      </c>
      <c r="F138" s="192" t="s">
        <v>889</v>
      </c>
      <c r="G138" s="178"/>
      <c r="H138" s="178"/>
      <c r="I138" s="181"/>
      <c r="J138" s="193">
        <f>BK138</f>
        <v>0</v>
      </c>
      <c r="K138" s="178"/>
      <c r="L138" s="183"/>
      <c r="M138" s="184"/>
      <c r="N138" s="185"/>
      <c r="O138" s="185"/>
      <c r="P138" s="186">
        <f>SUM(P139:P144)</f>
        <v>0</v>
      </c>
      <c r="Q138" s="185"/>
      <c r="R138" s="186">
        <f>SUM(R139:R144)</f>
        <v>0.12937571025</v>
      </c>
      <c r="S138" s="185"/>
      <c r="T138" s="187">
        <f>SUM(T139:T144)</f>
        <v>0</v>
      </c>
      <c r="AR138" s="188" t="s">
        <v>22</v>
      </c>
      <c r="AT138" s="189" t="s">
        <v>74</v>
      </c>
      <c r="AU138" s="189" t="s">
        <v>22</v>
      </c>
      <c r="AY138" s="188" t="s">
        <v>158</v>
      </c>
      <c r="BK138" s="190">
        <f>SUM(BK139:BK144)</f>
        <v>0</v>
      </c>
    </row>
    <row r="139" spans="2:65" s="1" customFormat="1" ht="22.5" customHeight="1">
      <c r="B139" s="35"/>
      <c r="C139" s="194" t="s">
        <v>237</v>
      </c>
      <c r="D139" s="194" t="s">
        <v>160</v>
      </c>
      <c r="E139" s="195" t="s">
        <v>890</v>
      </c>
      <c r="F139" s="196" t="s">
        <v>891</v>
      </c>
      <c r="G139" s="197" t="s">
        <v>172</v>
      </c>
      <c r="H139" s="198">
        <v>27.537</v>
      </c>
      <c r="I139" s="199"/>
      <c r="J139" s="200">
        <f>ROUND(I139*H139,2)</f>
        <v>0</v>
      </c>
      <c r="K139" s="196" t="s">
        <v>164</v>
      </c>
      <c r="L139" s="55"/>
      <c r="M139" s="201" t="s">
        <v>20</v>
      </c>
      <c r="N139" s="202" t="s">
        <v>46</v>
      </c>
      <c r="O139" s="36"/>
      <c r="P139" s="203">
        <f>O139*H139</f>
        <v>0</v>
      </c>
      <c r="Q139" s="203">
        <v>0.00039825</v>
      </c>
      <c r="R139" s="203">
        <f>Q139*H139</f>
        <v>0.01096661025</v>
      </c>
      <c r="S139" s="203">
        <v>0</v>
      </c>
      <c r="T139" s="204">
        <f>S139*H139</f>
        <v>0</v>
      </c>
      <c r="AR139" s="18" t="s">
        <v>165</v>
      </c>
      <c r="AT139" s="18" t="s">
        <v>160</v>
      </c>
      <c r="AU139" s="18" t="s">
        <v>84</v>
      </c>
      <c r="AY139" s="18" t="s">
        <v>158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8" t="s">
        <v>22</v>
      </c>
      <c r="BK139" s="205">
        <f>ROUND(I139*H139,2)</f>
        <v>0</v>
      </c>
      <c r="BL139" s="18" t="s">
        <v>165</v>
      </c>
      <c r="BM139" s="18" t="s">
        <v>237</v>
      </c>
    </row>
    <row r="140" spans="2:51" s="12" customFormat="1" ht="13.5">
      <c r="B140" s="206"/>
      <c r="C140" s="207"/>
      <c r="D140" s="233" t="s">
        <v>168</v>
      </c>
      <c r="E140" s="234" t="s">
        <v>20</v>
      </c>
      <c r="F140" s="235" t="s">
        <v>892</v>
      </c>
      <c r="G140" s="207"/>
      <c r="H140" s="236">
        <v>7.974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168</v>
      </c>
      <c r="AU140" s="216" t="s">
        <v>84</v>
      </c>
      <c r="AV140" s="12" t="s">
        <v>84</v>
      </c>
      <c r="AW140" s="12" t="s">
        <v>35</v>
      </c>
      <c r="AX140" s="12" t="s">
        <v>75</v>
      </c>
      <c r="AY140" s="216" t="s">
        <v>158</v>
      </c>
    </row>
    <row r="141" spans="2:51" s="12" customFormat="1" ht="13.5">
      <c r="B141" s="206"/>
      <c r="C141" s="207"/>
      <c r="D141" s="233" t="s">
        <v>168</v>
      </c>
      <c r="E141" s="234" t="s">
        <v>20</v>
      </c>
      <c r="F141" s="235" t="s">
        <v>893</v>
      </c>
      <c r="G141" s="207"/>
      <c r="H141" s="236">
        <v>7.38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168</v>
      </c>
      <c r="AU141" s="216" t="s">
        <v>84</v>
      </c>
      <c r="AV141" s="12" t="s">
        <v>84</v>
      </c>
      <c r="AW141" s="12" t="s">
        <v>35</v>
      </c>
      <c r="AX141" s="12" t="s">
        <v>75</v>
      </c>
      <c r="AY141" s="216" t="s">
        <v>158</v>
      </c>
    </row>
    <row r="142" spans="2:51" s="12" customFormat="1" ht="13.5">
      <c r="B142" s="206"/>
      <c r="C142" s="207"/>
      <c r="D142" s="233" t="s">
        <v>168</v>
      </c>
      <c r="E142" s="234" t="s">
        <v>20</v>
      </c>
      <c r="F142" s="235" t="s">
        <v>894</v>
      </c>
      <c r="G142" s="207"/>
      <c r="H142" s="236">
        <v>12.1825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168</v>
      </c>
      <c r="AU142" s="216" t="s">
        <v>84</v>
      </c>
      <c r="AV142" s="12" t="s">
        <v>84</v>
      </c>
      <c r="AW142" s="12" t="s">
        <v>35</v>
      </c>
      <c r="AX142" s="12" t="s">
        <v>75</v>
      </c>
      <c r="AY142" s="216" t="s">
        <v>158</v>
      </c>
    </row>
    <row r="143" spans="2:51" s="13" customFormat="1" ht="13.5">
      <c r="B143" s="239"/>
      <c r="C143" s="240"/>
      <c r="D143" s="208" t="s">
        <v>168</v>
      </c>
      <c r="E143" s="241" t="s">
        <v>20</v>
      </c>
      <c r="F143" s="242" t="s">
        <v>515</v>
      </c>
      <c r="G143" s="240"/>
      <c r="H143" s="243">
        <v>27.5365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AT143" s="249" t="s">
        <v>168</v>
      </c>
      <c r="AU143" s="249" t="s">
        <v>84</v>
      </c>
      <c r="AV143" s="13" t="s">
        <v>165</v>
      </c>
      <c r="AW143" s="13" t="s">
        <v>35</v>
      </c>
      <c r="AX143" s="13" t="s">
        <v>22</v>
      </c>
      <c r="AY143" s="249" t="s">
        <v>158</v>
      </c>
    </row>
    <row r="144" spans="2:65" s="1" customFormat="1" ht="22.5" customHeight="1">
      <c r="B144" s="35"/>
      <c r="C144" s="217" t="s">
        <v>7</v>
      </c>
      <c r="D144" s="217" t="s">
        <v>209</v>
      </c>
      <c r="E144" s="218" t="s">
        <v>895</v>
      </c>
      <c r="F144" s="219" t="s">
        <v>896</v>
      </c>
      <c r="G144" s="220" t="s">
        <v>172</v>
      </c>
      <c r="H144" s="221">
        <v>27.537</v>
      </c>
      <c r="I144" s="222"/>
      <c r="J144" s="223">
        <f>ROUND(I144*H144,2)</f>
        <v>0</v>
      </c>
      <c r="K144" s="219" t="s">
        <v>164</v>
      </c>
      <c r="L144" s="224"/>
      <c r="M144" s="225" t="s">
        <v>20</v>
      </c>
      <c r="N144" s="226" t="s">
        <v>46</v>
      </c>
      <c r="O144" s="36"/>
      <c r="P144" s="203">
        <f>O144*H144</f>
        <v>0</v>
      </c>
      <c r="Q144" s="203">
        <v>0.0043</v>
      </c>
      <c r="R144" s="203">
        <f>Q144*H144</f>
        <v>0.11840909999999999</v>
      </c>
      <c r="S144" s="203">
        <v>0</v>
      </c>
      <c r="T144" s="204">
        <f>S144*H144</f>
        <v>0</v>
      </c>
      <c r="AR144" s="18" t="s">
        <v>176</v>
      </c>
      <c r="AT144" s="18" t="s">
        <v>209</v>
      </c>
      <c r="AU144" s="18" t="s">
        <v>84</v>
      </c>
      <c r="AY144" s="18" t="s">
        <v>158</v>
      </c>
      <c r="BE144" s="205">
        <f>IF(N144="základní",J144,0)</f>
        <v>0</v>
      </c>
      <c r="BF144" s="205">
        <f>IF(N144="snížená",J144,0)</f>
        <v>0</v>
      </c>
      <c r="BG144" s="205">
        <f>IF(N144="zákl. přenesená",J144,0)</f>
        <v>0</v>
      </c>
      <c r="BH144" s="205">
        <f>IF(N144="sníž. přenesená",J144,0)</f>
        <v>0</v>
      </c>
      <c r="BI144" s="205">
        <f>IF(N144="nulová",J144,0)</f>
        <v>0</v>
      </c>
      <c r="BJ144" s="18" t="s">
        <v>22</v>
      </c>
      <c r="BK144" s="205">
        <f>ROUND(I144*H144,2)</f>
        <v>0</v>
      </c>
      <c r="BL144" s="18" t="s">
        <v>165</v>
      </c>
      <c r="BM144" s="18" t="s">
        <v>7</v>
      </c>
    </row>
    <row r="145" spans="2:63" s="11" customFormat="1" ht="29.85" customHeight="1">
      <c r="B145" s="177"/>
      <c r="C145" s="178"/>
      <c r="D145" s="191" t="s">
        <v>74</v>
      </c>
      <c r="E145" s="192" t="s">
        <v>897</v>
      </c>
      <c r="F145" s="192" t="s">
        <v>898</v>
      </c>
      <c r="G145" s="178"/>
      <c r="H145" s="178"/>
      <c r="I145" s="181"/>
      <c r="J145" s="193">
        <f>BK145</f>
        <v>0</v>
      </c>
      <c r="K145" s="178"/>
      <c r="L145" s="183"/>
      <c r="M145" s="184"/>
      <c r="N145" s="185"/>
      <c r="O145" s="185"/>
      <c r="P145" s="186">
        <f>SUM(P146:P153)</f>
        <v>0</v>
      </c>
      <c r="Q145" s="185"/>
      <c r="R145" s="186">
        <f>SUM(R146:R153)</f>
        <v>0.029735869999999998</v>
      </c>
      <c r="S145" s="185"/>
      <c r="T145" s="187">
        <f>SUM(T146:T153)</f>
        <v>0</v>
      </c>
      <c r="AR145" s="188" t="s">
        <v>22</v>
      </c>
      <c r="AT145" s="189" t="s">
        <v>74</v>
      </c>
      <c r="AU145" s="189" t="s">
        <v>22</v>
      </c>
      <c r="AY145" s="188" t="s">
        <v>158</v>
      </c>
      <c r="BK145" s="190">
        <f>SUM(BK146:BK153)</f>
        <v>0</v>
      </c>
    </row>
    <row r="146" spans="2:65" s="1" customFormat="1" ht="22.5" customHeight="1">
      <c r="B146" s="35"/>
      <c r="C146" s="194" t="s">
        <v>244</v>
      </c>
      <c r="D146" s="194" t="s">
        <v>160</v>
      </c>
      <c r="E146" s="195" t="s">
        <v>899</v>
      </c>
      <c r="F146" s="196" t="s">
        <v>900</v>
      </c>
      <c r="G146" s="197" t="s">
        <v>172</v>
      </c>
      <c r="H146" s="198">
        <v>12.183</v>
      </c>
      <c r="I146" s="199"/>
      <c r="J146" s="200">
        <f>ROUND(I146*H146,2)</f>
        <v>0</v>
      </c>
      <c r="K146" s="196" t="s">
        <v>20</v>
      </c>
      <c r="L146" s="55"/>
      <c r="M146" s="201" t="s">
        <v>20</v>
      </c>
      <c r="N146" s="202" t="s">
        <v>46</v>
      </c>
      <c r="O146" s="36"/>
      <c r="P146" s="203">
        <f>O146*H146</f>
        <v>0</v>
      </c>
      <c r="Q146" s="203">
        <v>0.00089</v>
      </c>
      <c r="R146" s="203">
        <f>Q146*H146</f>
        <v>0.01084287</v>
      </c>
      <c r="S146" s="203">
        <v>0</v>
      </c>
      <c r="T146" s="204">
        <f>S146*H146</f>
        <v>0</v>
      </c>
      <c r="AR146" s="18" t="s">
        <v>165</v>
      </c>
      <c r="AT146" s="18" t="s">
        <v>160</v>
      </c>
      <c r="AU146" s="18" t="s">
        <v>84</v>
      </c>
      <c r="AY146" s="18" t="s">
        <v>158</v>
      </c>
      <c r="BE146" s="205">
        <f>IF(N146="základní",J146,0)</f>
        <v>0</v>
      </c>
      <c r="BF146" s="205">
        <f>IF(N146="snížená",J146,0)</f>
        <v>0</v>
      </c>
      <c r="BG146" s="205">
        <f>IF(N146="zákl. přenesená",J146,0)</f>
        <v>0</v>
      </c>
      <c r="BH146" s="205">
        <f>IF(N146="sníž. přenesená",J146,0)</f>
        <v>0</v>
      </c>
      <c r="BI146" s="205">
        <f>IF(N146="nulová",J146,0)</f>
        <v>0</v>
      </c>
      <c r="BJ146" s="18" t="s">
        <v>22</v>
      </c>
      <c r="BK146" s="205">
        <f>ROUND(I146*H146,2)</f>
        <v>0</v>
      </c>
      <c r="BL146" s="18" t="s">
        <v>165</v>
      </c>
      <c r="BM146" s="18" t="s">
        <v>244</v>
      </c>
    </row>
    <row r="147" spans="2:51" s="12" customFormat="1" ht="13.5">
      <c r="B147" s="206"/>
      <c r="C147" s="207"/>
      <c r="D147" s="233" t="s">
        <v>168</v>
      </c>
      <c r="E147" s="234" t="s">
        <v>20</v>
      </c>
      <c r="F147" s="235" t="s">
        <v>894</v>
      </c>
      <c r="G147" s="207"/>
      <c r="H147" s="236">
        <v>12.1825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168</v>
      </c>
      <c r="AU147" s="216" t="s">
        <v>84</v>
      </c>
      <c r="AV147" s="12" t="s">
        <v>84</v>
      </c>
      <c r="AW147" s="12" t="s">
        <v>35</v>
      </c>
      <c r="AX147" s="12" t="s">
        <v>75</v>
      </c>
      <c r="AY147" s="216" t="s">
        <v>158</v>
      </c>
    </row>
    <row r="148" spans="2:51" s="13" customFormat="1" ht="13.5">
      <c r="B148" s="239"/>
      <c r="C148" s="240"/>
      <c r="D148" s="208" t="s">
        <v>168</v>
      </c>
      <c r="E148" s="241" t="s">
        <v>20</v>
      </c>
      <c r="F148" s="242" t="s">
        <v>515</v>
      </c>
      <c r="G148" s="240"/>
      <c r="H148" s="243">
        <v>12.1825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168</v>
      </c>
      <c r="AU148" s="249" t="s">
        <v>84</v>
      </c>
      <c r="AV148" s="13" t="s">
        <v>165</v>
      </c>
      <c r="AW148" s="13" t="s">
        <v>35</v>
      </c>
      <c r="AX148" s="13" t="s">
        <v>22</v>
      </c>
      <c r="AY148" s="249" t="s">
        <v>158</v>
      </c>
    </row>
    <row r="149" spans="2:65" s="1" customFormat="1" ht="22.5" customHeight="1">
      <c r="B149" s="35"/>
      <c r="C149" s="217" t="s">
        <v>248</v>
      </c>
      <c r="D149" s="217" t="s">
        <v>209</v>
      </c>
      <c r="E149" s="218" t="s">
        <v>901</v>
      </c>
      <c r="F149" s="219" t="s">
        <v>902</v>
      </c>
      <c r="G149" s="220" t="s">
        <v>903</v>
      </c>
      <c r="H149" s="221">
        <v>12.183</v>
      </c>
      <c r="I149" s="222"/>
      <c r="J149" s="223">
        <f>ROUND(I149*H149,2)</f>
        <v>0</v>
      </c>
      <c r="K149" s="219" t="s">
        <v>164</v>
      </c>
      <c r="L149" s="224"/>
      <c r="M149" s="225" t="s">
        <v>20</v>
      </c>
      <c r="N149" s="226" t="s">
        <v>46</v>
      </c>
      <c r="O149" s="36"/>
      <c r="P149" s="203">
        <f>O149*H149</f>
        <v>0</v>
      </c>
      <c r="Q149" s="203">
        <v>0.001</v>
      </c>
      <c r="R149" s="203">
        <f>Q149*H149</f>
        <v>0.012183</v>
      </c>
      <c r="S149" s="203">
        <v>0</v>
      </c>
      <c r="T149" s="204">
        <f>S149*H149</f>
        <v>0</v>
      </c>
      <c r="AR149" s="18" t="s">
        <v>176</v>
      </c>
      <c r="AT149" s="18" t="s">
        <v>209</v>
      </c>
      <c r="AU149" s="18" t="s">
        <v>84</v>
      </c>
      <c r="AY149" s="18" t="s">
        <v>158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18" t="s">
        <v>22</v>
      </c>
      <c r="BK149" s="205">
        <f>ROUND(I149*H149,2)</f>
        <v>0</v>
      </c>
      <c r="BL149" s="18" t="s">
        <v>165</v>
      </c>
      <c r="BM149" s="18" t="s">
        <v>248</v>
      </c>
    </row>
    <row r="150" spans="2:47" s="1" customFormat="1" ht="27">
      <c r="B150" s="35"/>
      <c r="C150" s="57"/>
      <c r="D150" s="208" t="s">
        <v>235</v>
      </c>
      <c r="E150" s="57"/>
      <c r="F150" s="227" t="s">
        <v>904</v>
      </c>
      <c r="G150" s="57"/>
      <c r="H150" s="57"/>
      <c r="I150" s="162"/>
      <c r="J150" s="57"/>
      <c r="K150" s="57"/>
      <c r="L150" s="55"/>
      <c r="M150" s="72"/>
      <c r="N150" s="36"/>
      <c r="O150" s="36"/>
      <c r="P150" s="36"/>
      <c r="Q150" s="36"/>
      <c r="R150" s="36"/>
      <c r="S150" s="36"/>
      <c r="T150" s="73"/>
      <c r="AT150" s="18" t="s">
        <v>235</v>
      </c>
      <c r="AU150" s="18" t="s">
        <v>84</v>
      </c>
    </row>
    <row r="151" spans="2:65" s="1" customFormat="1" ht="22.5" customHeight="1">
      <c r="B151" s="35"/>
      <c r="C151" s="217" t="s">
        <v>253</v>
      </c>
      <c r="D151" s="217" t="s">
        <v>209</v>
      </c>
      <c r="E151" s="218" t="s">
        <v>905</v>
      </c>
      <c r="F151" s="219" t="s">
        <v>906</v>
      </c>
      <c r="G151" s="220" t="s">
        <v>903</v>
      </c>
      <c r="H151" s="221">
        <v>6.71</v>
      </c>
      <c r="I151" s="222"/>
      <c r="J151" s="223">
        <f>ROUND(I151*H151,2)</f>
        <v>0</v>
      </c>
      <c r="K151" s="219" t="s">
        <v>164</v>
      </c>
      <c r="L151" s="224"/>
      <c r="M151" s="225" t="s">
        <v>20</v>
      </c>
      <c r="N151" s="226" t="s">
        <v>46</v>
      </c>
      <c r="O151" s="36"/>
      <c r="P151" s="203">
        <f>O151*H151</f>
        <v>0</v>
      </c>
      <c r="Q151" s="203">
        <v>0.001</v>
      </c>
      <c r="R151" s="203">
        <f>Q151*H151</f>
        <v>0.00671</v>
      </c>
      <c r="S151" s="203">
        <v>0</v>
      </c>
      <c r="T151" s="204">
        <f>S151*H151</f>
        <v>0</v>
      </c>
      <c r="AR151" s="18" t="s">
        <v>176</v>
      </c>
      <c r="AT151" s="18" t="s">
        <v>209</v>
      </c>
      <c r="AU151" s="18" t="s">
        <v>84</v>
      </c>
      <c r="AY151" s="18" t="s">
        <v>158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8" t="s">
        <v>22</v>
      </c>
      <c r="BK151" s="205">
        <f>ROUND(I151*H151,2)</f>
        <v>0</v>
      </c>
      <c r="BL151" s="18" t="s">
        <v>165</v>
      </c>
      <c r="BM151" s="18" t="s">
        <v>253</v>
      </c>
    </row>
    <row r="152" spans="2:51" s="12" customFormat="1" ht="13.5">
      <c r="B152" s="206"/>
      <c r="C152" s="207"/>
      <c r="D152" s="233" t="s">
        <v>168</v>
      </c>
      <c r="E152" s="234" t="s">
        <v>20</v>
      </c>
      <c r="F152" s="235" t="s">
        <v>907</v>
      </c>
      <c r="G152" s="207"/>
      <c r="H152" s="236">
        <v>6.7098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168</v>
      </c>
      <c r="AU152" s="216" t="s">
        <v>84</v>
      </c>
      <c r="AV152" s="12" t="s">
        <v>84</v>
      </c>
      <c r="AW152" s="12" t="s">
        <v>35</v>
      </c>
      <c r="AX152" s="12" t="s">
        <v>75</v>
      </c>
      <c r="AY152" s="216" t="s">
        <v>158</v>
      </c>
    </row>
    <row r="153" spans="2:51" s="13" customFormat="1" ht="13.5">
      <c r="B153" s="239"/>
      <c r="C153" s="240"/>
      <c r="D153" s="233" t="s">
        <v>168</v>
      </c>
      <c r="E153" s="261" t="s">
        <v>20</v>
      </c>
      <c r="F153" s="262" t="s">
        <v>515</v>
      </c>
      <c r="G153" s="240"/>
      <c r="H153" s="263">
        <v>6.7098</v>
      </c>
      <c r="I153" s="244"/>
      <c r="J153" s="240"/>
      <c r="K153" s="240"/>
      <c r="L153" s="245"/>
      <c r="M153" s="264"/>
      <c r="N153" s="265"/>
      <c r="O153" s="265"/>
      <c r="P153" s="265"/>
      <c r="Q153" s="265"/>
      <c r="R153" s="265"/>
      <c r="S153" s="265"/>
      <c r="T153" s="266"/>
      <c r="AT153" s="249" t="s">
        <v>168</v>
      </c>
      <c r="AU153" s="249" t="s">
        <v>84</v>
      </c>
      <c r="AV153" s="13" t="s">
        <v>165</v>
      </c>
      <c r="AW153" s="13" t="s">
        <v>35</v>
      </c>
      <c r="AX153" s="13" t="s">
        <v>22</v>
      </c>
      <c r="AY153" s="249" t="s">
        <v>158</v>
      </c>
    </row>
    <row r="154" spans="2:12" s="1" customFormat="1" ht="6.95" customHeight="1">
      <c r="B154" s="50"/>
      <c r="C154" s="51"/>
      <c r="D154" s="51"/>
      <c r="E154" s="51"/>
      <c r="F154" s="51"/>
      <c r="G154" s="51"/>
      <c r="H154" s="51"/>
      <c r="I154" s="138"/>
      <c r="J154" s="51"/>
      <c r="K154" s="51"/>
      <c r="L154" s="55"/>
    </row>
  </sheetData>
  <sheetProtection algorithmName="SHA-512" hashValue="fj5XTKthATElD622IGTbpYsba2RwTaG0mZZQmHSABz7zQM06z82+fugSSIemgu3Vl8UmPPNICOnad4Ehpz/M7g==" saltValue="rGjPVYM+tw+enPjqVDhS1w==" spinCount="100000"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18"/>
      <c r="C1" s="318"/>
      <c r="D1" s="317" t="s">
        <v>1</v>
      </c>
      <c r="E1" s="318"/>
      <c r="F1" s="319" t="s">
        <v>1212</v>
      </c>
      <c r="G1" s="324" t="s">
        <v>1213</v>
      </c>
      <c r="H1" s="324"/>
      <c r="I1" s="325"/>
      <c r="J1" s="319" t="s">
        <v>1214</v>
      </c>
      <c r="K1" s="317" t="s">
        <v>126</v>
      </c>
      <c r="L1" s="319" t="s">
        <v>1215</v>
      </c>
      <c r="M1" s="319"/>
      <c r="N1" s="319"/>
      <c r="O1" s="319"/>
      <c r="P1" s="319"/>
      <c r="Q1" s="319"/>
      <c r="R1" s="319"/>
      <c r="S1" s="319"/>
      <c r="T1" s="319"/>
      <c r="U1" s="315"/>
      <c r="V1" s="3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8" t="s">
        <v>112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5"/>
      <c r="J3" s="20"/>
      <c r="K3" s="21"/>
      <c r="AT3" s="18" t="s">
        <v>84</v>
      </c>
    </row>
    <row r="4" spans="2:46" ht="36.95" customHeight="1">
      <c r="B4" s="22"/>
      <c r="C4" s="23"/>
      <c r="D4" s="24" t="s">
        <v>127</v>
      </c>
      <c r="E4" s="23"/>
      <c r="F4" s="23"/>
      <c r="G4" s="23"/>
      <c r="H4" s="23"/>
      <c r="I4" s="116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16"/>
      <c r="J5" s="23"/>
      <c r="K5" s="25"/>
    </row>
    <row r="6" spans="2:11" ht="13.5">
      <c r="B6" s="22"/>
      <c r="C6" s="23"/>
      <c r="D6" s="31" t="s">
        <v>16</v>
      </c>
      <c r="E6" s="23"/>
      <c r="F6" s="23"/>
      <c r="G6" s="23"/>
      <c r="H6" s="23"/>
      <c r="I6" s="116"/>
      <c r="J6" s="23"/>
      <c r="K6" s="25"/>
    </row>
    <row r="7" spans="2:11" ht="22.5" customHeight="1">
      <c r="B7" s="22"/>
      <c r="C7" s="23"/>
      <c r="D7" s="23"/>
      <c r="E7" s="311" t="str">
        <f>'Rekapitulace stavby'!K6</f>
        <v>Jezero Most-napojení na komunikace a IS - část III</v>
      </c>
      <c r="F7" s="273"/>
      <c r="G7" s="273"/>
      <c r="H7" s="273"/>
      <c r="I7" s="116"/>
      <c r="J7" s="23"/>
      <c r="K7" s="25"/>
    </row>
    <row r="8" spans="2:11" s="1" customFormat="1" ht="13.5">
      <c r="B8" s="35"/>
      <c r="C8" s="36"/>
      <c r="D8" s="31" t="s">
        <v>128</v>
      </c>
      <c r="E8" s="36"/>
      <c r="F8" s="36"/>
      <c r="G8" s="36"/>
      <c r="H8" s="36"/>
      <c r="I8" s="117"/>
      <c r="J8" s="36"/>
      <c r="K8" s="39"/>
    </row>
    <row r="9" spans="2:11" s="1" customFormat="1" ht="36.95" customHeight="1">
      <c r="B9" s="35"/>
      <c r="C9" s="36"/>
      <c r="D9" s="36"/>
      <c r="E9" s="312" t="s">
        <v>908</v>
      </c>
      <c r="F9" s="280"/>
      <c r="G9" s="280"/>
      <c r="H9" s="280"/>
      <c r="I9" s="11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113</v>
      </c>
      <c r="G11" s="36"/>
      <c r="H11" s="36"/>
      <c r="I11" s="118" t="s">
        <v>21</v>
      </c>
      <c r="J11" s="29" t="s">
        <v>20</v>
      </c>
      <c r="K11" s="39"/>
    </row>
    <row r="12" spans="2:11" s="1" customFormat="1" ht="14.4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118" t="s">
        <v>25</v>
      </c>
      <c r="J12" s="119" t="str">
        <f>'Rekapitulace stavby'!AN8</f>
        <v>7. 12. 2016</v>
      </c>
      <c r="K12" s="39"/>
    </row>
    <row r="13" spans="2:11" s="1" customFormat="1" ht="21.75" customHeight="1">
      <c r="B13" s="35"/>
      <c r="C13" s="36"/>
      <c r="D13" s="28" t="s">
        <v>424</v>
      </c>
      <c r="E13" s="36"/>
      <c r="F13" s="238" t="s">
        <v>500</v>
      </c>
      <c r="G13" s="36"/>
      <c r="H13" s="36"/>
      <c r="I13" s="117"/>
      <c r="J13" s="36"/>
      <c r="K13" s="39"/>
    </row>
    <row r="14" spans="2:11" s="1" customFormat="1" ht="14.45" customHeight="1">
      <c r="B14" s="35"/>
      <c r="C14" s="36"/>
      <c r="D14" s="31" t="s">
        <v>29</v>
      </c>
      <c r="E14" s="36"/>
      <c r="F14" s="36"/>
      <c r="G14" s="36"/>
      <c r="H14" s="36"/>
      <c r="I14" s="118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118" t="s">
        <v>32</v>
      </c>
      <c r="J15" s="29" t="s">
        <v>20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7"/>
      <c r="J16" s="36"/>
      <c r="K16" s="39"/>
    </row>
    <row r="17" spans="2:11" s="1" customFormat="1" ht="14.45" customHeight="1">
      <c r="B17" s="35"/>
      <c r="C17" s="36"/>
      <c r="D17" s="31" t="s">
        <v>33</v>
      </c>
      <c r="E17" s="36"/>
      <c r="F17" s="36"/>
      <c r="G17" s="36"/>
      <c r="H17" s="36"/>
      <c r="I17" s="118" t="s">
        <v>30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118" t="s">
        <v>32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7"/>
      <c r="J19" s="36"/>
      <c r="K19" s="39"/>
    </row>
    <row r="20" spans="2:11" s="1" customFormat="1" ht="14.45" customHeight="1">
      <c r="B20" s="35"/>
      <c r="C20" s="36"/>
      <c r="D20" s="31" t="s">
        <v>36</v>
      </c>
      <c r="E20" s="36"/>
      <c r="F20" s="36"/>
      <c r="G20" s="36"/>
      <c r="H20" s="36"/>
      <c r="I20" s="118" t="s">
        <v>30</v>
      </c>
      <c r="J20" s="29" t="s">
        <v>37</v>
      </c>
      <c r="K20" s="39"/>
    </row>
    <row r="21" spans="2:11" s="1" customFormat="1" ht="18" customHeight="1">
      <c r="B21" s="35"/>
      <c r="C21" s="36"/>
      <c r="D21" s="36"/>
      <c r="E21" s="29" t="s">
        <v>38</v>
      </c>
      <c r="F21" s="36"/>
      <c r="G21" s="36"/>
      <c r="H21" s="36"/>
      <c r="I21" s="118" t="s">
        <v>32</v>
      </c>
      <c r="J21" s="29" t="s">
        <v>20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7"/>
      <c r="J22" s="36"/>
      <c r="K22" s="39"/>
    </row>
    <row r="23" spans="2:11" s="1" customFormat="1" ht="14.45" customHeight="1">
      <c r="B23" s="35"/>
      <c r="C23" s="36"/>
      <c r="D23" s="31" t="s">
        <v>39</v>
      </c>
      <c r="E23" s="36"/>
      <c r="F23" s="36"/>
      <c r="G23" s="36"/>
      <c r="H23" s="36"/>
      <c r="I23" s="117"/>
      <c r="J23" s="36"/>
      <c r="K23" s="39"/>
    </row>
    <row r="24" spans="2:11" s="7" customFormat="1" ht="22.5" customHeight="1">
      <c r="B24" s="120"/>
      <c r="C24" s="121"/>
      <c r="D24" s="121"/>
      <c r="E24" s="276" t="s">
        <v>20</v>
      </c>
      <c r="F24" s="313"/>
      <c r="G24" s="313"/>
      <c r="H24" s="313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7"/>
      <c r="J25" s="36"/>
      <c r="K25" s="39"/>
    </row>
    <row r="26" spans="2:11" s="1" customFormat="1" ht="6.95" customHeight="1">
      <c r="B26" s="35"/>
      <c r="C26" s="36"/>
      <c r="D26" s="80"/>
      <c r="E26" s="80"/>
      <c r="F26" s="80"/>
      <c r="G26" s="80"/>
      <c r="H26" s="80"/>
      <c r="I26" s="124"/>
      <c r="J26" s="80"/>
      <c r="K26" s="125"/>
    </row>
    <row r="27" spans="2:11" s="1" customFormat="1" ht="25.35" customHeight="1">
      <c r="B27" s="35"/>
      <c r="C27" s="36"/>
      <c r="D27" s="126" t="s">
        <v>41</v>
      </c>
      <c r="E27" s="36"/>
      <c r="F27" s="36"/>
      <c r="G27" s="36"/>
      <c r="H27" s="36"/>
      <c r="I27" s="117"/>
      <c r="J27" s="127">
        <f>ROUNDUP(J83,2)</f>
        <v>0</v>
      </c>
      <c r="K27" s="39"/>
    </row>
    <row r="28" spans="2:11" s="1" customFormat="1" ht="6.95" customHeight="1">
      <c r="B28" s="35"/>
      <c r="C28" s="36"/>
      <c r="D28" s="80"/>
      <c r="E28" s="80"/>
      <c r="F28" s="80"/>
      <c r="G28" s="80"/>
      <c r="H28" s="80"/>
      <c r="I28" s="124"/>
      <c r="J28" s="80"/>
      <c r="K28" s="125"/>
    </row>
    <row r="29" spans="2:11" s="1" customFormat="1" ht="14.45" customHeight="1">
      <c r="B29" s="35"/>
      <c r="C29" s="36"/>
      <c r="D29" s="36"/>
      <c r="E29" s="36"/>
      <c r="F29" s="40" t="s">
        <v>43</v>
      </c>
      <c r="G29" s="36"/>
      <c r="H29" s="36"/>
      <c r="I29" s="128" t="s">
        <v>42</v>
      </c>
      <c r="J29" s="40" t="s">
        <v>44</v>
      </c>
      <c r="K29" s="39"/>
    </row>
    <row r="30" spans="2:11" s="1" customFormat="1" ht="14.45" customHeight="1">
      <c r="B30" s="35"/>
      <c r="C30" s="36"/>
      <c r="D30" s="43" t="s">
        <v>45</v>
      </c>
      <c r="E30" s="43" t="s">
        <v>46</v>
      </c>
      <c r="F30" s="129">
        <f>ROUNDUP(SUM(BE83:BE172),2)</f>
        <v>0</v>
      </c>
      <c r="G30" s="36"/>
      <c r="H30" s="36"/>
      <c r="I30" s="130">
        <v>0.21</v>
      </c>
      <c r="J30" s="129">
        <f>ROUNDUP(ROUNDUP((SUM(BE83:BE172)),2)*I30,1)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47</v>
      </c>
      <c r="F31" s="129">
        <f>ROUNDUP(SUM(BF83:BF172),2)</f>
        <v>0</v>
      </c>
      <c r="G31" s="36"/>
      <c r="H31" s="36"/>
      <c r="I31" s="130">
        <v>0.15</v>
      </c>
      <c r="J31" s="129">
        <f>ROUNDUP(ROUNDUP((SUM(BF83:BF172)),2)*I31,1)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48</v>
      </c>
      <c r="F32" s="129">
        <f>ROUNDUP(SUM(BG83:BG172),2)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49</v>
      </c>
      <c r="F33" s="129">
        <f>ROUNDUP(SUM(BH83:BH172),2)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50</v>
      </c>
      <c r="F34" s="129">
        <f>ROUNDUP(SUM(BI83:BI172),2)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7"/>
      <c r="J35" s="36"/>
      <c r="K35" s="39"/>
    </row>
    <row r="36" spans="2:11" s="1" customFormat="1" ht="25.35" customHeight="1">
      <c r="B36" s="35"/>
      <c r="C36" s="131"/>
      <c r="D36" s="132" t="s">
        <v>51</v>
      </c>
      <c r="E36" s="74"/>
      <c r="F36" s="74"/>
      <c r="G36" s="133" t="s">
        <v>52</v>
      </c>
      <c r="H36" s="134" t="s">
        <v>53</v>
      </c>
      <c r="I36" s="135"/>
      <c r="J36" s="136">
        <f>SUM(J27:J34)</f>
        <v>0</v>
      </c>
      <c r="K36" s="13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8"/>
      <c r="J37" s="51"/>
      <c r="K37" s="52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5"/>
      <c r="C42" s="24" t="s">
        <v>132</v>
      </c>
      <c r="D42" s="36"/>
      <c r="E42" s="36"/>
      <c r="F42" s="36"/>
      <c r="G42" s="36"/>
      <c r="H42" s="36"/>
      <c r="I42" s="11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7"/>
      <c r="J43" s="36"/>
      <c r="K43" s="39"/>
    </row>
    <row r="44" spans="2:11" s="1" customFormat="1" ht="14.45" customHeight="1">
      <c r="B44" s="35"/>
      <c r="C44" s="31" t="s">
        <v>16</v>
      </c>
      <c r="D44" s="36"/>
      <c r="E44" s="36"/>
      <c r="F44" s="36"/>
      <c r="G44" s="36"/>
      <c r="H44" s="36"/>
      <c r="I44" s="117"/>
      <c r="J44" s="36"/>
      <c r="K44" s="39"/>
    </row>
    <row r="45" spans="2:11" s="1" customFormat="1" ht="22.5" customHeight="1">
      <c r="B45" s="35"/>
      <c r="C45" s="36"/>
      <c r="D45" s="36"/>
      <c r="E45" s="311" t="str">
        <f>E7</f>
        <v>Jezero Most-napojení na komunikace a IS - část III</v>
      </c>
      <c r="F45" s="280"/>
      <c r="G45" s="280"/>
      <c r="H45" s="280"/>
      <c r="I45" s="117"/>
      <c r="J45" s="36"/>
      <c r="K45" s="39"/>
    </row>
    <row r="46" spans="2:11" s="1" customFormat="1" ht="14.45" customHeight="1">
      <c r="B46" s="35"/>
      <c r="C46" s="31" t="s">
        <v>128</v>
      </c>
      <c r="D46" s="36"/>
      <c r="E46" s="36"/>
      <c r="F46" s="36"/>
      <c r="G46" s="36"/>
      <c r="H46" s="36"/>
      <c r="I46" s="117"/>
      <c r="J46" s="36"/>
      <c r="K46" s="39"/>
    </row>
    <row r="47" spans="2:11" s="1" customFormat="1" ht="23.25" customHeight="1">
      <c r="B47" s="35"/>
      <c r="C47" s="36"/>
      <c r="D47" s="36"/>
      <c r="E47" s="312" t="str">
        <f>E9</f>
        <v>SO 43 - STL plynovod</v>
      </c>
      <c r="F47" s="280"/>
      <c r="G47" s="280"/>
      <c r="H47" s="280"/>
      <c r="I47" s="11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7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 xml:space="preserve"> </v>
      </c>
      <c r="G49" s="36"/>
      <c r="H49" s="36"/>
      <c r="I49" s="118" t="s">
        <v>25</v>
      </c>
      <c r="J49" s="119" t="str">
        <f>IF(J12="","",J12)</f>
        <v>7. 12. 2016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7"/>
      <c r="J50" s="36"/>
      <c r="K50" s="39"/>
    </row>
    <row r="51" spans="2:11" s="1" customFormat="1" ht="13.5">
      <c r="B51" s="35"/>
      <c r="C51" s="31" t="s">
        <v>29</v>
      </c>
      <c r="D51" s="36"/>
      <c r="E51" s="36"/>
      <c r="F51" s="29" t="str">
        <f>E15</f>
        <v>ČR - Ministerstvo financí</v>
      </c>
      <c r="G51" s="36"/>
      <c r="H51" s="36"/>
      <c r="I51" s="118" t="s">
        <v>36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33</v>
      </c>
      <c r="D52" s="36"/>
      <c r="E52" s="36"/>
      <c r="F52" s="29" t="str">
        <f>IF(E18="","",E18)</f>
        <v/>
      </c>
      <c r="G52" s="36"/>
      <c r="H52" s="36"/>
      <c r="I52" s="11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7"/>
      <c r="J53" s="36"/>
      <c r="K53" s="39"/>
    </row>
    <row r="54" spans="2:11" s="1" customFormat="1" ht="29.25" customHeight="1">
      <c r="B54" s="35"/>
      <c r="C54" s="143" t="s">
        <v>133</v>
      </c>
      <c r="D54" s="131"/>
      <c r="E54" s="131"/>
      <c r="F54" s="131"/>
      <c r="G54" s="131"/>
      <c r="H54" s="131"/>
      <c r="I54" s="144"/>
      <c r="J54" s="145" t="s">
        <v>134</v>
      </c>
      <c r="K54" s="146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7"/>
      <c r="J55" s="36"/>
      <c r="K55" s="39"/>
    </row>
    <row r="56" spans="2:47" s="1" customFormat="1" ht="29.25" customHeight="1">
      <c r="B56" s="35"/>
      <c r="C56" s="147" t="s">
        <v>135</v>
      </c>
      <c r="D56" s="36"/>
      <c r="E56" s="36"/>
      <c r="F56" s="36"/>
      <c r="G56" s="36"/>
      <c r="H56" s="36"/>
      <c r="I56" s="117"/>
      <c r="J56" s="127">
        <f>J83</f>
        <v>0</v>
      </c>
      <c r="K56" s="39"/>
      <c r="AU56" s="18" t="s">
        <v>136</v>
      </c>
    </row>
    <row r="57" spans="2:11" s="8" customFormat="1" ht="24.95" customHeight="1">
      <c r="B57" s="148"/>
      <c r="C57" s="149"/>
      <c r="D57" s="150" t="s">
        <v>501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11" s="9" customFormat="1" ht="19.9" customHeight="1">
      <c r="B58" s="155"/>
      <c r="C58" s="156"/>
      <c r="D58" s="157" t="s">
        <v>138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11" s="9" customFormat="1" ht="19.9" customHeight="1">
      <c r="B59" s="155"/>
      <c r="C59" s="156"/>
      <c r="D59" s="157" t="s">
        <v>139</v>
      </c>
      <c r="E59" s="158"/>
      <c r="F59" s="158"/>
      <c r="G59" s="158"/>
      <c r="H59" s="158"/>
      <c r="I59" s="159"/>
      <c r="J59" s="160">
        <f>J124</f>
        <v>0</v>
      </c>
      <c r="K59" s="161"/>
    </row>
    <row r="60" spans="2:11" s="9" customFormat="1" ht="19.9" customHeight="1">
      <c r="B60" s="155"/>
      <c r="C60" s="156"/>
      <c r="D60" s="157" t="s">
        <v>140</v>
      </c>
      <c r="E60" s="158"/>
      <c r="F60" s="158"/>
      <c r="G60" s="158"/>
      <c r="H60" s="158"/>
      <c r="I60" s="159"/>
      <c r="J60" s="160">
        <f>J128</f>
        <v>0</v>
      </c>
      <c r="K60" s="161"/>
    </row>
    <row r="61" spans="2:11" s="9" customFormat="1" ht="19.9" customHeight="1">
      <c r="B61" s="155"/>
      <c r="C61" s="156"/>
      <c r="D61" s="157" t="s">
        <v>504</v>
      </c>
      <c r="E61" s="158"/>
      <c r="F61" s="158"/>
      <c r="G61" s="158"/>
      <c r="H61" s="158"/>
      <c r="I61" s="159"/>
      <c r="J61" s="160">
        <f>J131</f>
        <v>0</v>
      </c>
      <c r="K61" s="161"/>
    </row>
    <row r="62" spans="2:11" s="8" customFormat="1" ht="24.95" customHeight="1">
      <c r="B62" s="148"/>
      <c r="C62" s="149"/>
      <c r="D62" s="150" t="s">
        <v>505</v>
      </c>
      <c r="E62" s="151"/>
      <c r="F62" s="151"/>
      <c r="G62" s="151"/>
      <c r="H62" s="151"/>
      <c r="I62" s="152"/>
      <c r="J62" s="153">
        <f>J136</f>
        <v>0</v>
      </c>
      <c r="K62" s="154"/>
    </row>
    <row r="63" spans="2:11" s="9" customFormat="1" ht="19.9" customHeight="1">
      <c r="B63" s="155"/>
      <c r="C63" s="156"/>
      <c r="D63" s="157" t="s">
        <v>506</v>
      </c>
      <c r="E63" s="158"/>
      <c r="F63" s="158"/>
      <c r="G63" s="158"/>
      <c r="H63" s="158"/>
      <c r="I63" s="159"/>
      <c r="J63" s="160">
        <f>J137</f>
        <v>0</v>
      </c>
      <c r="K63" s="161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7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8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41"/>
      <c r="J69" s="54"/>
      <c r="K69" s="54"/>
      <c r="L69" s="55"/>
    </row>
    <row r="70" spans="2:12" s="1" customFormat="1" ht="36.95" customHeight="1">
      <c r="B70" s="35"/>
      <c r="C70" s="56" t="s">
        <v>142</v>
      </c>
      <c r="D70" s="57"/>
      <c r="E70" s="57"/>
      <c r="F70" s="57"/>
      <c r="G70" s="57"/>
      <c r="H70" s="57"/>
      <c r="I70" s="162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62"/>
      <c r="J71" s="57"/>
      <c r="K71" s="57"/>
      <c r="L71" s="55"/>
    </row>
    <row r="72" spans="2:12" s="1" customFormat="1" ht="14.45" customHeight="1">
      <c r="B72" s="35"/>
      <c r="C72" s="59" t="s">
        <v>16</v>
      </c>
      <c r="D72" s="57"/>
      <c r="E72" s="57"/>
      <c r="F72" s="57"/>
      <c r="G72" s="57"/>
      <c r="H72" s="57"/>
      <c r="I72" s="162"/>
      <c r="J72" s="57"/>
      <c r="K72" s="57"/>
      <c r="L72" s="55"/>
    </row>
    <row r="73" spans="2:12" s="1" customFormat="1" ht="22.5" customHeight="1">
      <c r="B73" s="35"/>
      <c r="C73" s="57"/>
      <c r="D73" s="57"/>
      <c r="E73" s="314" t="str">
        <f>E7</f>
        <v>Jezero Most-napojení na komunikace a IS - část III</v>
      </c>
      <c r="F73" s="291"/>
      <c r="G73" s="291"/>
      <c r="H73" s="291"/>
      <c r="I73" s="162"/>
      <c r="J73" s="57"/>
      <c r="K73" s="57"/>
      <c r="L73" s="55"/>
    </row>
    <row r="74" spans="2:12" s="1" customFormat="1" ht="14.45" customHeight="1">
      <c r="B74" s="35"/>
      <c r="C74" s="59" t="s">
        <v>128</v>
      </c>
      <c r="D74" s="57"/>
      <c r="E74" s="57"/>
      <c r="F74" s="57"/>
      <c r="G74" s="57"/>
      <c r="H74" s="57"/>
      <c r="I74" s="162"/>
      <c r="J74" s="57"/>
      <c r="K74" s="57"/>
      <c r="L74" s="55"/>
    </row>
    <row r="75" spans="2:12" s="1" customFormat="1" ht="23.25" customHeight="1">
      <c r="B75" s="35"/>
      <c r="C75" s="57"/>
      <c r="D75" s="57"/>
      <c r="E75" s="288" t="str">
        <f>E9</f>
        <v>SO 43 - STL plynovod</v>
      </c>
      <c r="F75" s="291"/>
      <c r="G75" s="291"/>
      <c r="H75" s="291"/>
      <c r="I75" s="162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62"/>
      <c r="J76" s="57"/>
      <c r="K76" s="57"/>
      <c r="L76" s="55"/>
    </row>
    <row r="77" spans="2:12" s="1" customFormat="1" ht="18" customHeight="1">
      <c r="B77" s="35"/>
      <c r="C77" s="59" t="s">
        <v>23</v>
      </c>
      <c r="D77" s="57"/>
      <c r="E77" s="57"/>
      <c r="F77" s="165" t="str">
        <f>F12</f>
        <v xml:space="preserve"> </v>
      </c>
      <c r="G77" s="57"/>
      <c r="H77" s="57"/>
      <c r="I77" s="166" t="s">
        <v>25</v>
      </c>
      <c r="J77" s="67" t="str">
        <f>IF(J12="","",J12)</f>
        <v>7. 12. 2016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62"/>
      <c r="J78" s="57"/>
      <c r="K78" s="57"/>
      <c r="L78" s="55"/>
    </row>
    <row r="79" spans="2:12" s="1" customFormat="1" ht="13.5">
      <c r="B79" s="35"/>
      <c r="C79" s="59" t="s">
        <v>29</v>
      </c>
      <c r="D79" s="57"/>
      <c r="E79" s="57"/>
      <c r="F79" s="165" t="str">
        <f>E15</f>
        <v>ČR - Ministerstvo financí</v>
      </c>
      <c r="G79" s="57"/>
      <c r="H79" s="57"/>
      <c r="I79" s="166" t="s">
        <v>36</v>
      </c>
      <c r="J79" s="165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33</v>
      </c>
      <c r="D80" s="57"/>
      <c r="E80" s="57"/>
      <c r="F80" s="165" t="str">
        <f>IF(E18="","",E18)</f>
        <v/>
      </c>
      <c r="G80" s="57"/>
      <c r="H80" s="57"/>
      <c r="I80" s="162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62"/>
      <c r="J81" s="57"/>
      <c r="K81" s="57"/>
      <c r="L81" s="55"/>
    </row>
    <row r="82" spans="2:20" s="10" customFormat="1" ht="29.25" customHeight="1">
      <c r="B82" s="167"/>
      <c r="C82" s="168" t="s">
        <v>143</v>
      </c>
      <c r="D82" s="169" t="s">
        <v>60</v>
      </c>
      <c r="E82" s="169" t="s">
        <v>56</v>
      </c>
      <c r="F82" s="169" t="s">
        <v>144</v>
      </c>
      <c r="G82" s="169" t="s">
        <v>145</v>
      </c>
      <c r="H82" s="169" t="s">
        <v>146</v>
      </c>
      <c r="I82" s="170" t="s">
        <v>147</v>
      </c>
      <c r="J82" s="169" t="s">
        <v>134</v>
      </c>
      <c r="K82" s="171" t="s">
        <v>148</v>
      </c>
      <c r="L82" s="172"/>
      <c r="M82" s="76" t="s">
        <v>149</v>
      </c>
      <c r="N82" s="77" t="s">
        <v>45</v>
      </c>
      <c r="O82" s="77" t="s">
        <v>150</v>
      </c>
      <c r="P82" s="77" t="s">
        <v>151</v>
      </c>
      <c r="Q82" s="77" t="s">
        <v>152</v>
      </c>
      <c r="R82" s="77" t="s">
        <v>153</v>
      </c>
      <c r="S82" s="77" t="s">
        <v>154</v>
      </c>
      <c r="T82" s="78" t="s">
        <v>155</v>
      </c>
    </row>
    <row r="83" spans="2:63" s="1" customFormat="1" ht="29.25" customHeight="1">
      <c r="B83" s="35"/>
      <c r="C83" s="82" t="s">
        <v>135</v>
      </c>
      <c r="D83" s="57"/>
      <c r="E83" s="57"/>
      <c r="F83" s="57"/>
      <c r="G83" s="57"/>
      <c r="H83" s="57"/>
      <c r="I83" s="162"/>
      <c r="J83" s="173">
        <f>BK83</f>
        <v>0</v>
      </c>
      <c r="K83" s="57"/>
      <c r="L83" s="55"/>
      <c r="M83" s="79"/>
      <c r="N83" s="80"/>
      <c r="O83" s="80"/>
      <c r="P83" s="174">
        <f>P84+P136</f>
        <v>0</v>
      </c>
      <c r="Q83" s="80"/>
      <c r="R83" s="174">
        <f>R84+R136</f>
        <v>553.49961868</v>
      </c>
      <c r="S83" s="80"/>
      <c r="T83" s="175">
        <f>T84+T136</f>
        <v>0</v>
      </c>
      <c r="AT83" s="18" t="s">
        <v>74</v>
      </c>
      <c r="AU83" s="18" t="s">
        <v>136</v>
      </c>
      <c r="BK83" s="176">
        <f>BK84+BK136</f>
        <v>0</v>
      </c>
    </row>
    <row r="84" spans="2:63" s="11" customFormat="1" ht="37.35" customHeight="1">
      <c r="B84" s="177"/>
      <c r="C84" s="178"/>
      <c r="D84" s="179" t="s">
        <v>74</v>
      </c>
      <c r="E84" s="180" t="s">
        <v>507</v>
      </c>
      <c r="F84" s="180" t="s">
        <v>157</v>
      </c>
      <c r="G84" s="178"/>
      <c r="H84" s="178"/>
      <c r="I84" s="181"/>
      <c r="J84" s="182">
        <f>BK84</f>
        <v>0</v>
      </c>
      <c r="K84" s="178"/>
      <c r="L84" s="183"/>
      <c r="M84" s="184"/>
      <c r="N84" s="185"/>
      <c r="O84" s="185"/>
      <c r="P84" s="186">
        <f>P85+P124+P128+P131</f>
        <v>0</v>
      </c>
      <c r="Q84" s="185"/>
      <c r="R84" s="186">
        <f>R85+R124+R128+R131</f>
        <v>550.731946</v>
      </c>
      <c r="S84" s="185"/>
      <c r="T84" s="187">
        <f>T85+T124+T128+T131</f>
        <v>0</v>
      </c>
      <c r="AR84" s="188" t="s">
        <v>22</v>
      </c>
      <c r="AT84" s="189" t="s">
        <v>74</v>
      </c>
      <c r="AU84" s="189" t="s">
        <v>75</v>
      </c>
      <c r="AY84" s="188" t="s">
        <v>158</v>
      </c>
      <c r="BK84" s="190">
        <f>BK85+BK124+BK128+BK131</f>
        <v>0</v>
      </c>
    </row>
    <row r="85" spans="2:63" s="11" customFormat="1" ht="19.9" customHeight="1">
      <c r="B85" s="177"/>
      <c r="C85" s="178"/>
      <c r="D85" s="191" t="s">
        <v>74</v>
      </c>
      <c r="E85" s="192" t="s">
        <v>22</v>
      </c>
      <c r="F85" s="192" t="s">
        <v>159</v>
      </c>
      <c r="G85" s="178"/>
      <c r="H85" s="178"/>
      <c r="I85" s="181"/>
      <c r="J85" s="193">
        <f>BK85</f>
        <v>0</v>
      </c>
      <c r="K85" s="178"/>
      <c r="L85" s="183"/>
      <c r="M85" s="184"/>
      <c r="N85" s="185"/>
      <c r="O85" s="185"/>
      <c r="P85" s="186">
        <f>SUM(P86:P123)</f>
        <v>0</v>
      </c>
      <c r="Q85" s="185"/>
      <c r="R85" s="186">
        <f>SUM(R86:R123)</f>
        <v>358.38455159999995</v>
      </c>
      <c r="S85" s="185"/>
      <c r="T85" s="187">
        <f>SUM(T86:T123)</f>
        <v>0</v>
      </c>
      <c r="AR85" s="188" t="s">
        <v>22</v>
      </c>
      <c r="AT85" s="189" t="s">
        <v>74</v>
      </c>
      <c r="AU85" s="189" t="s">
        <v>22</v>
      </c>
      <c r="AY85" s="188" t="s">
        <v>158</v>
      </c>
      <c r="BK85" s="190">
        <f>SUM(BK86:BK123)</f>
        <v>0</v>
      </c>
    </row>
    <row r="86" spans="2:65" s="1" customFormat="1" ht="22.5" customHeight="1">
      <c r="B86" s="35"/>
      <c r="C86" s="194" t="s">
        <v>22</v>
      </c>
      <c r="D86" s="194" t="s">
        <v>160</v>
      </c>
      <c r="E86" s="195" t="s">
        <v>510</v>
      </c>
      <c r="F86" s="196" t="s">
        <v>511</v>
      </c>
      <c r="G86" s="197" t="s">
        <v>329</v>
      </c>
      <c r="H86" s="198">
        <v>3</v>
      </c>
      <c r="I86" s="199"/>
      <c r="J86" s="200">
        <f>ROUND(I86*H86,2)</f>
        <v>0</v>
      </c>
      <c r="K86" s="196" t="s">
        <v>164</v>
      </c>
      <c r="L86" s="55"/>
      <c r="M86" s="201" t="s">
        <v>20</v>
      </c>
      <c r="N86" s="202" t="s">
        <v>46</v>
      </c>
      <c r="O86" s="36"/>
      <c r="P86" s="203">
        <f>O86*H86</f>
        <v>0</v>
      </c>
      <c r="Q86" s="203">
        <v>0.0086767</v>
      </c>
      <c r="R86" s="203">
        <f>Q86*H86</f>
        <v>0.0260301</v>
      </c>
      <c r="S86" s="203">
        <v>0</v>
      </c>
      <c r="T86" s="204">
        <f>S86*H86</f>
        <v>0</v>
      </c>
      <c r="AR86" s="18" t="s">
        <v>165</v>
      </c>
      <c r="AT86" s="18" t="s">
        <v>160</v>
      </c>
      <c r="AU86" s="18" t="s">
        <v>84</v>
      </c>
      <c r="AY86" s="18" t="s">
        <v>158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8" t="s">
        <v>22</v>
      </c>
      <c r="BK86" s="205">
        <f>ROUND(I86*H86,2)</f>
        <v>0</v>
      </c>
      <c r="BL86" s="18" t="s">
        <v>165</v>
      </c>
      <c r="BM86" s="18" t="s">
        <v>22</v>
      </c>
    </row>
    <row r="87" spans="2:65" s="1" customFormat="1" ht="22.5" customHeight="1">
      <c r="B87" s="35"/>
      <c r="C87" s="194" t="s">
        <v>84</v>
      </c>
      <c r="D87" s="194" t="s">
        <v>160</v>
      </c>
      <c r="E87" s="195" t="s">
        <v>909</v>
      </c>
      <c r="F87" s="196" t="s">
        <v>910</v>
      </c>
      <c r="G87" s="197" t="s">
        <v>329</v>
      </c>
      <c r="H87" s="198">
        <v>5</v>
      </c>
      <c r="I87" s="199"/>
      <c r="J87" s="200">
        <f>ROUND(I87*H87,2)</f>
        <v>0</v>
      </c>
      <c r="K87" s="196" t="s">
        <v>164</v>
      </c>
      <c r="L87" s="55"/>
      <c r="M87" s="201" t="s">
        <v>20</v>
      </c>
      <c r="N87" s="202" t="s">
        <v>46</v>
      </c>
      <c r="O87" s="36"/>
      <c r="P87" s="203">
        <f>O87*H87</f>
        <v>0</v>
      </c>
      <c r="Q87" s="203">
        <v>0.0369043</v>
      </c>
      <c r="R87" s="203">
        <f>Q87*H87</f>
        <v>0.1845215</v>
      </c>
      <c r="S87" s="203">
        <v>0</v>
      </c>
      <c r="T87" s="204">
        <f>S87*H87</f>
        <v>0</v>
      </c>
      <c r="AR87" s="18" t="s">
        <v>165</v>
      </c>
      <c r="AT87" s="18" t="s">
        <v>160</v>
      </c>
      <c r="AU87" s="18" t="s">
        <v>84</v>
      </c>
      <c r="AY87" s="18" t="s">
        <v>158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8" t="s">
        <v>22</v>
      </c>
      <c r="BK87" s="205">
        <f>ROUND(I87*H87,2)</f>
        <v>0</v>
      </c>
      <c r="BL87" s="18" t="s">
        <v>165</v>
      </c>
      <c r="BM87" s="18" t="s">
        <v>84</v>
      </c>
    </row>
    <row r="88" spans="2:65" s="1" customFormat="1" ht="22.5" customHeight="1">
      <c r="B88" s="35"/>
      <c r="C88" s="194" t="s">
        <v>107</v>
      </c>
      <c r="D88" s="194" t="s">
        <v>160</v>
      </c>
      <c r="E88" s="195" t="s">
        <v>867</v>
      </c>
      <c r="F88" s="196" t="s">
        <v>868</v>
      </c>
      <c r="G88" s="197" t="s">
        <v>163</v>
      </c>
      <c r="H88" s="198">
        <v>189.6</v>
      </c>
      <c r="I88" s="199"/>
      <c r="J88" s="200">
        <f>ROUND(I88*H88,2)</f>
        <v>0</v>
      </c>
      <c r="K88" s="196" t="s">
        <v>164</v>
      </c>
      <c r="L88" s="55"/>
      <c r="M88" s="201" t="s">
        <v>20</v>
      </c>
      <c r="N88" s="202" t="s">
        <v>46</v>
      </c>
      <c r="O88" s="3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AR88" s="18" t="s">
        <v>165</v>
      </c>
      <c r="AT88" s="18" t="s">
        <v>160</v>
      </c>
      <c r="AU88" s="18" t="s">
        <v>84</v>
      </c>
      <c r="AY88" s="18" t="s">
        <v>158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8" t="s">
        <v>22</v>
      </c>
      <c r="BK88" s="205">
        <f>ROUND(I88*H88,2)</f>
        <v>0</v>
      </c>
      <c r="BL88" s="18" t="s">
        <v>165</v>
      </c>
      <c r="BM88" s="18" t="s">
        <v>107</v>
      </c>
    </row>
    <row r="89" spans="2:51" s="12" customFormat="1" ht="13.5">
      <c r="B89" s="206"/>
      <c r="C89" s="207"/>
      <c r="D89" s="233" t="s">
        <v>168</v>
      </c>
      <c r="E89" s="234" t="s">
        <v>20</v>
      </c>
      <c r="F89" s="235" t="s">
        <v>911</v>
      </c>
      <c r="G89" s="207"/>
      <c r="H89" s="236">
        <v>189.6</v>
      </c>
      <c r="I89" s="211"/>
      <c r="J89" s="207"/>
      <c r="K89" s="207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168</v>
      </c>
      <c r="AU89" s="216" t="s">
        <v>84</v>
      </c>
      <c r="AV89" s="12" t="s">
        <v>84</v>
      </c>
      <c r="AW89" s="12" t="s">
        <v>35</v>
      </c>
      <c r="AX89" s="12" t="s">
        <v>75</v>
      </c>
      <c r="AY89" s="216" t="s">
        <v>158</v>
      </c>
    </row>
    <row r="90" spans="2:51" s="13" customFormat="1" ht="13.5">
      <c r="B90" s="239"/>
      <c r="C90" s="240"/>
      <c r="D90" s="208" t="s">
        <v>168</v>
      </c>
      <c r="E90" s="241" t="s">
        <v>20</v>
      </c>
      <c r="F90" s="242" t="s">
        <v>515</v>
      </c>
      <c r="G90" s="240"/>
      <c r="H90" s="243">
        <v>189.6</v>
      </c>
      <c r="I90" s="244"/>
      <c r="J90" s="240"/>
      <c r="K90" s="240"/>
      <c r="L90" s="245"/>
      <c r="M90" s="246"/>
      <c r="N90" s="247"/>
      <c r="O90" s="247"/>
      <c r="P90" s="247"/>
      <c r="Q90" s="247"/>
      <c r="R90" s="247"/>
      <c r="S90" s="247"/>
      <c r="T90" s="248"/>
      <c r="AT90" s="249" t="s">
        <v>168</v>
      </c>
      <c r="AU90" s="249" t="s">
        <v>84</v>
      </c>
      <c r="AV90" s="13" t="s">
        <v>165</v>
      </c>
      <c r="AW90" s="13" t="s">
        <v>35</v>
      </c>
      <c r="AX90" s="13" t="s">
        <v>22</v>
      </c>
      <c r="AY90" s="249" t="s">
        <v>158</v>
      </c>
    </row>
    <row r="91" spans="2:65" s="1" customFormat="1" ht="22.5" customHeight="1">
      <c r="B91" s="35"/>
      <c r="C91" s="194" t="s">
        <v>165</v>
      </c>
      <c r="D91" s="194" t="s">
        <v>160</v>
      </c>
      <c r="E91" s="195" t="s">
        <v>512</v>
      </c>
      <c r="F91" s="196" t="s">
        <v>513</v>
      </c>
      <c r="G91" s="197" t="s">
        <v>163</v>
      </c>
      <c r="H91" s="198">
        <v>8.64</v>
      </c>
      <c r="I91" s="199"/>
      <c r="J91" s="200">
        <f>ROUND(I91*H91,2)</f>
        <v>0</v>
      </c>
      <c r="K91" s="196" t="s">
        <v>164</v>
      </c>
      <c r="L91" s="55"/>
      <c r="M91" s="201" t="s">
        <v>20</v>
      </c>
      <c r="N91" s="202" t="s">
        <v>46</v>
      </c>
      <c r="O91" s="3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18" t="s">
        <v>165</v>
      </c>
      <c r="AT91" s="18" t="s">
        <v>160</v>
      </c>
      <c r="AU91" s="18" t="s">
        <v>84</v>
      </c>
      <c r="AY91" s="18" t="s">
        <v>158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8" t="s">
        <v>22</v>
      </c>
      <c r="BK91" s="205">
        <f>ROUND(I91*H91,2)</f>
        <v>0</v>
      </c>
      <c r="BL91" s="18" t="s">
        <v>165</v>
      </c>
      <c r="BM91" s="18" t="s">
        <v>165</v>
      </c>
    </row>
    <row r="92" spans="2:51" s="12" customFormat="1" ht="13.5">
      <c r="B92" s="206"/>
      <c r="C92" s="207"/>
      <c r="D92" s="233" t="s">
        <v>168</v>
      </c>
      <c r="E92" s="234" t="s">
        <v>20</v>
      </c>
      <c r="F92" s="235" t="s">
        <v>912</v>
      </c>
      <c r="G92" s="207"/>
      <c r="H92" s="236">
        <v>8.64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168</v>
      </c>
      <c r="AU92" s="216" t="s">
        <v>84</v>
      </c>
      <c r="AV92" s="12" t="s">
        <v>84</v>
      </c>
      <c r="AW92" s="12" t="s">
        <v>35</v>
      </c>
      <c r="AX92" s="12" t="s">
        <v>75</v>
      </c>
      <c r="AY92" s="216" t="s">
        <v>158</v>
      </c>
    </row>
    <row r="93" spans="2:51" s="13" customFormat="1" ht="13.5">
      <c r="B93" s="239"/>
      <c r="C93" s="240"/>
      <c r="D93" s="208" t="s">
        <v>168</v>
      </c>
      <c r="E93" s="241" t="s">
        <v>20</v>
      </c>
      <c r="F93" s="242" t="s">
        <v>515</v>
      </c>
      <c r="G93" s="240"/>
      <c r="H93" s="243">
        <v>8.64</v>
      </c>
      <c r="I93" s="244"/>
      <c r="J93" s="240"/>
      <c r="K93" s="240"/>
      <c r="L93" s="245"/>
      <c r="M93" s="246"/>
      <c r="N93" s="247"/>
      <c r="O93" s="247"/>
      <c r="P93" s="247"/>
      <c r="Q93" s="247"/>
      <c r="R93" s="247"/>
      <c r="S93" s="247"/>
      <c r="T93" s="248"/>
      <c r="AT93" s="249" t="s">
        <v>168</v>
      </c>
      <c r="AU93" s="249" t="s">
        <v>84</v>
      </c>
      <c r="AV93" s="13" t="s">
        <v>165</v>
      </c>
      <c r="AW93" s="13" t="s">
        <v>35</v>
      </c>
      <c r="AX93" s="13" t="s">
        <v>22</v>
      </c>
      <c r="AY93" s="249" t="s">
        <v>158</v>
      </c>
    </row>
    <row r="94" spans="2:65" s="1" customFormat="1" ht="22.5" customHeight="1">
      <c r="B94" s="35"/>
      <c r="C94" s="194" t="s">
        <v>177</v>
      </c>
      <c r="D94" s="194" t="s">
        <v>160</v>
      </c>
      <c r="E94" s="195" t="s">
        <v>264</v>
      </c>
      <c r="F94" s="196" t="s">
        <v>265</v>
      </c>
      <c r="G94" s="197" t="s">
        <v>163</v>
      </c>
      <c r="H94" s="198">
        <v>632</v>
      </c>
      <c r="I94" s="199"/>
      <c r="J94" s="200">
        <f>ROUND(I94*H94,2)</f>
        <v>0</v>
      </c>
      <c r="K94" s="196" t="s">
        <v>164</v>
      </c>
      <c r="L94" s="55"/>
      <c r="M94" s="201" t="s">
        <v>20</v>
      </c>
      <c r="N94" s="202" t="s">
        <v>46</v>
      </c>
      <c r="O94" s="3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AR94" s="18" t="s">
        <v>165</v>
      </c>
      <c r="AT94" s="18" t="s">
        <v>160</v>
      </c>
      <c r="AU94" s="18" t="s">
        <v>84</v>
      </c>
      <c r="AY94" s="18" t="s">
        <v>158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8" t="s">
        <v>22</v>
      </c>
      <c r="BK94" s="205">
        <f>ROUND(I94*H94,2)</f>
        <v>0</v>
      </c>
      <c r="BL94" s="18" t="s">
        <v>165</v>
      </c>
      <c r="BM94" s="18" t="s">
        <v>177</v>
      </c>
    </row>
    <row r="95" spans="2:51" s="12" customFormat="1" ht="13.5">
      <c r="B95" s="206"/>
      <c r="C95" s="207"/>
      <c r="D95" s="233" t="s">
        <v>168</v>
      </c>
      <c r="E95" s="234" t="s">
        <v>20</v>
      </c>
      <c r="F95" s="235" t="s">
        <v>913</v>
      </c>
      <c r="G95" s="207"/>
      <c r="H95" s="236">
        <v>632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168</v>
      </c>
      <c r="AU95" s="216" t="s">
        <v>84</v>
      </c>
      <c r="AV95" s="12" t="s">
        <v>84</v>
      </c>
      <c r="AW95" s="12" t="s">
        <v>35</v>
      </c>
      <c r="AX95" s="12" t="s">
        <v>75</v>
      </c>
      <c r="AY95" s="216" t="s">
        <v>158</v>
      </c>
    </row>
    <row r="96" spans="2:51" s="13" customFormat="1" ht="13.5">
      <c r="B96" s="239"/>
      <c r="C96" s="240"/>
      <c r="D96" s="208" t="s">
        <v>168</v>
      </c>
      <c r="E96" s="241" t="s">
        <v>20</v>
      </c>
      <c r="F96" s="242" t="s">
        <v>515</v>
      </c>
      <c r="G96" s="240"/>
      <c r="H96" s="243">
        <v>632</v>
      </c>
      <c r="I96" s="244"/>
      <c r="J96" s="240"/>
      <c r="K96" s="240"/>
      <c r="L96" s="245"/>
      <c r="M96" s="246"/>
      <c r="N96" s="247"/>
      <c r="O96" s="247"/>
      <c r="P96" s="247"/>
      <c r="Q96" s="247"/>
      <c r="R96" s="247"/>
      <c r="S96" s="247"/>
      <c r="T96" s="248"/>
      <c r="AT96" s="249" t="s">
        <v>168</v>
      </c>
      <c r="AU96" s="249" t="s">
        <v>84</v>
      </c>
      <c r="AV96" s="13" t="s">
        <v>165</v>
      </c>
      <c r="AW96" s="13" t="s">
        <v>35</v>
      </c>
      <c r="AX96" s="13" t="s">
        <v>22</v>
      </c>
      <c r="AY96" s="249" t="s">
        <v>158</v>
      </c>
    </row>
    <row r="97" spans="2:65" s="1" customFormat="1" ht="22.5" customHeight="1">
      <c r="B97" s="35"/>
      <c r="C97" s="194" t="s">
        <v>181</v>
      </c>
      <c r="D97" s="194" t="s">
        <v>160</v>
      </c>
      <c r="E97" s="195" t="s">
        <v>268</v>
      </c>
      <c r="F97" s="196" t="s">
        <v>269</v>
      </c>
      <c r="G97" s="197" t="s">
        <v>163</v>
      </c>
      <c r="H97" s="198">
        <v>189.6</v>
      </c>
      <c r="I97" s="199"/>
      <c r="J97" s="200">
        <f>ROUND(I97*H97,2)</f>
        <v>0</v>
      </c>
      <c r="K97" s="196" t="s">
        <v>164</v>
      </c>
      <c r="L97" s="55"/>
      <c r="M97" s="201" t="s">
        <v>20</v>
      </c>
      <c r="N97" s="202" t="s">
        <v>46</v>
      </c>
      <c r="O97" s="3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AR97" s="18" t="s">
        <v>165</v>
      </c>
      <c r="AT97" s="18" t="s">
        <v>160</v>
      </c>
      <c r="AU97" s="18" t="s">
        <v>84</v>
      </c>
      <c r="AY97" s="18" t="s">
        <v>158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8" t="s">
        <v>22</v>
      </c>
      <c r="BK97" s="205">
        <f>ROUND(I97*H97,2)</f>
        <v>0</v>
      </c>
      <c r="BL97" s="18" t="s">
        <v>165</v>
      </c>
      <c r="BM97" s="18" t="s">
        <v>181</v>
      </c>
    </row>
    <row r="98" spans="2:51" s="12" customFormat="1" ht="13.5">
      <c r="B98" s="206"/>
      <c r="C98" s="207"/>
      <c r="D98" s="233" t="s">
        <v>168</v>
      </c>
      <c r="E98" s="234" t="s">
        <v>20</v>
      </c>
      <c r="F98" s="235" t="s">
        <v>914</v>
      </c>
      <c r="G98" s="207"/>
      <c r="H98" s="236">
        <v>189.6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168</v>
      </c>
      <c r="AU98" s="216" t="s">
        <v>84</v>
      </c>
      <c r="AV98" s="12" t="s">
        <v>84</v>
      </c>
      <c r="AW98" s="12" t="s">
        <v>35</v>
      </c>
      <c r="AX98" s="12" t="s">
        <v>75</v>
      </c>
      <c r="AY98" s="216" t="s">
        <v>158</v>
      </c>
    </row>
    <row r="99" spans="2:51" s="13" customFormat="1" ht="13.5">
      <c r="B99" s="239"/>
      <c r="C99" s="240"/>
      <c r="D99" s="208" t="s">
        <v>168</v>
      </c>
      <c r="E99" s="241" t="s">
        <v>20</v>
      </c>
      <c r="F99" s="242" t="s">
        <v>515</v>
      </c>
      <c r="G99" s="240"/>
      <c r="H99" s="243">
        <v>189.6</v>
      </c>
      <c r="I99" s="244"/>
      <c r="J99" s="240"/>
      <c r="K99" s="240"/>
      <c r="L99" s="245"/>
      <c r="M99" s="246"/>
      <c r="N99" s="247"/>
      <c r="O99" s="247"/>
      <c r="P99" s="247"/>
      <c r="Q99" s="247"/>
      <c r="R99" s="247"/>
      <c r="S99" s="247"/>
      <c r="T99" s="248"/>
      <c r="AT99" s="249" t="s">
        <v>168</v>
      </c>
      <c r="AU99" s="249" t="s">
        <v>84</v>
      </c>
      <c r="AV99" s="13" t="s">
        <v>165</v>
      </c>
      <c r="AW99" s="13" t="s">
        <v>35</v>
      </c>
      <c r="AX99" s="13" t="s">
        <v>22</v>
      </c>
      <c r="AY99" s="249" t="s">
        <v>158</v>
      </c>
    </row>
    <row r="100" spans="2:65" s="1" customFormat="1" ht="22.5" customHeight="1">
      <c r="B100" s="35"/>
      <c r="C100" s="194" t="s">
        <v>173</v>
      </c>
      <c r="D100" s="194" t="s">
        <v>160</v>
      </c>
      <c r="E100" s="195" t="s">
        <v>526</v>
      </c>
      <c r="F100" s="196" t="s">
        <v>527</v>
      </c>
      <c r="G100" s="197" t="s">
        <v>163</v>
      </c>
      <c r="H100" s="198">
        <v>3.885</v>
      </c>
      <c r="I100" s="199"/>
      <c r="J100" s="200">
        <f>ROUND(I100*H100,2)</f>
        <v>0</v>
      </c>
      <c r="K100" s="196" t="s">
        <v>164</v>
      </c>
      <c r="L100" s="55"/>
      <c r="M100" s="201" t="s">
        <v>20</v>
      </c>
      <c r="N100" s="202" t="s">
        <v>46</v>
      </c>
      <c r="O100" s="3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18" t="s">
        <v>165</v>
      </c>
      <c r="AT100" s="18" t="s">
        <v>160</v>
      </c>
      <c r="AU100" s="18" t="s">
        <v>84</v>
      </c>
      <c r="AY100" s="18" t="s">
        <v>158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8" t="s">
        <v>22</v>
      </c>
      <c r="BK100" s="205">
        <f>ROUND(I100*H100,2)</f>
        <v>0</v>
      </c>
      <c r="BL100" s="18" t="s">
        <v>165</v>
      </c>
      <c r="BM100" s="18" t="s">
        <v>173</v>
      </c>
    </row>
    <row r="101" spans="2:51" s="12" customFormat="1" ht="13.5">
      <c r="B101" s="206"/>
      <c r="C101" s="207"/>
      <c r="D101" s="233" t="s">
        <v>168</v>
      </c>
      <c r="E101" s="234" t="s">
        <v>20</v>
      </c>
      <c r="F101" s="235" t="s">
        <v>915</v>
      </c>
      <c r="G101" s="207"/>
      <c r="H101" s="236">
        <v>3.885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168</v>
      </c>
      <c r="AU101" s="216" t="s">
        <v>84</v>
      </c>
      <c r="AV101" s="12" t="s">
        <v>84</v>
      </c>
      <c r="AW101" s="12" t="s">
        <v>35</v>
      </c>
      <c r="AX101" s="12" t="s">
        <v>75</v>
      </c>
      <c r="AY101" s="216" t="s">
        <v>158</v>
      </c>
    </row>
    <row r="102" spans="2:51" s="13" customFormat="1" ht="13.5">
      <c r="B102" s="239"/>
      <c r="C102" s="240"/>
      <c r="D102" s="208" t="s">
        <v>168</v>
      </c>
      <c r="E102" s="241" t="s">
        <v>20</v>
      </c>
      <c r="F102" s="242" t="s">
        <v>515</v>
      </c>
      <c r="G102" s="240"/>
      <c r="H102" s="243">
        <v>3.885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168</v>
      </c>
      <c r="AU102" s="249" t="s">
        <v>84</v>
      </c>
      <c r="AV102" s="13" t="s">
        <v>165</v>
      </c>
      <c r="AW102" s="13" t="s">
        <v>35</v>
      </c>
      <c r="AX102" s="13" t="s">
        <v>22</v>
      </c>
      <c r="AY102" s="249" t="s">
        <v>158</v>
      </c>
    </row>
    <row r="103" spans="2:65" s="1" customFormat="1" ht="22.5" customHeight="1">
      <c r="B103" s="35"/>
      <c r="C103" s="194" t="s">
        <v>176</v>
      </c>
      <c r="D103" s="194" t="s">
        <v>160</v>
      </c>
      <c r="E103" s="195" t="s">
        <v>531</v>
      </c>
      <c r="F103" s="196" t="s">
        <v>532</v>
      </c>
      <c r="G103" s="197" t="s">
        <v>163</v>
      </c>
      <c r="H103" s="198">
        <v>1.166</v>
      </c>
      <c r="I103" s="199"/>
      <c r="J103" s="200">
        <f>ROUND(I103*H103,2)</f>
        <v>0</v>
      </c>
      <c r="K103" s="196" t="s">
        <v>164</v>
      </c>
      <c r="L103" s="55"/>
      <c r="M103" s="201" t="s">
        <v>20</v>
      </c>
      <c r="N103" s="202" t="s">
        <v>46</v>
      </c>
      <c r="O103" s="3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AR103" s="18" t="s">
        <v>165</v>
      </c>
      <c r="AT103" s="18" t="s">
        <v>160</v>
      </c>
      <c r="AU103" s="18" t="s">
        <v>84</v>
      </c>
      <c r="AY103" s="18" t="s">
        <v>158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8" t="s">
        <v>22</v>
      </c>
      <c r="BK103" s="205">
        <f>ROUND(I103*H103,2)</f>
        <v>0</v>
      </c>
      <c r="BL103" s="18" t="s">
        <v>165</v>
      </c>
      <c r="BM103" s="18" t="s">
        <v>176</v>
      </c>
    </row>
    <row r="104" spans="2:51" s="12" customFormat="1" ht="13.5">
      <c r="B104" s="206"/>
      <c r="C104" s="207"/>
      <c r="D104" s="233" t="s">
        <v>168</v>
      </c>
      <c r="E104" s="234" t="s">
        <v>20</v>
      </c>
      <c r="F104" s="235" t="s">
        <v>916</v>
      </c>
      <c r="G104" s="207"/>
      <c r="H104" s="236">
        <v>1.1655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168</v>
      </c>
      <c r="AU104" s="216" t="s">
        <v>84</v>
      </c>
      <c r="AV104" s="12" t="s">
        <v>84</v>
      </c>
      <c r="AW104" s="12" t="s">
        <v>35</v>
      </c>
      <c r="AX104" s="12" t="s">
        <v>75</v>
      </c>
      <c r="AY104" s="216" t="s">
        <v>158</v>
      </c>
    </row>
    <row r="105" spans="2:51" s="13" customFormat="1" ht="13.5">
      <c r="B105" s="239"/>
      <c r="C105" s="240"/>
      <c r="D105" s="208" t="s">
        <v>168</v>
      </c>
      <c r="E105" s="241" t="s">
        <v>20</v>
      </c>
      <c r="F105" s="242" t="s">
        <v>515</v>
      </c>
      <c r="G105" s="240"/>
      <c r="H105" s="243">
        <v>1.1655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AT105" s="249" t="s">
        <v>168</v>
      </c>
      <c r="AU105" s="249" t="s">
        <v>84</v>
      </c>
      <c r="AV105" s="13" t="s">
        <v>165</v>
      </c>
      <c r="AW105" s="13" t="s">
        <v>35</v>
      </c>
      <c r="AX105" s="13" t="s">
        <v>22</v>
      </c>
      <c r="AY105" s="249" t="s">
        <v>158</v>
      </c>
    </row>
    <row r="106" spans="2:65" s="1" customFormat="1" ht="22.5" customHeight="1">
      <c r="B106" s="35"/>
      <c r="C106" s="194" t="s">
        <v>184</v>
      </c>
      <c r="D106" s="194" t="s">
        <v>160</v>
      </c>
      <c r="E106" s="195" t="s">
        <v>278</v>
      </c>
      <c r="F106" s="196" t="s">
        <v>279</v>
      </c>
      <c r="G106" s="197" t="s">
        <v>163</v>
      </c>
      <c r="H106" s="198">
        <v>632</v>
      </c>
      <c r="I106" s="199"/>
      <c r="J106" s="200">
        <f>ROUND(I106*H106,2)</f>
        <v>0</v>
      </c>
      <c r="K106" s="196" t="s">
        <v>164</v>
      </c>
      <c r="L106" s="55"/>
      <c r="M106" s="201" t="s">
        <v>20</v>
      </c>
      <c r="N106" s="202" t="s">
        <v>46</v>
      </c>
      <c r="O106" s="3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18" t="s">
        <v>165</v>
      </c>
      <c r="AT106" s="18" t="s">
        <v>160</v>
      </c>
      <c r="AU106" s="18" t="s">
        <v>84</v>
      </c>
      <c r="AY106" s="18" t="s">
        <v>158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8" t="s">
        <v>22</v>
      </c>
      <c r="BK106" s="205">
        <f>ROUND(I106*H106,2)</f>
        <v>0</v>
      </c>
      <c r="BL106" s="18" t="s">
        <v>165</v>
      </c>
      <c r="BM106" s="18" t="s">
        <v>184</v>
      </c>
    </row>
    <row r="107" spans="2:65" s="1" customFormat="1" ht="22.5" customHeight="1">
      <c r="B107" s="35"/>
      <c r="C107" s="194" t="s">
        <v>27</v>
      </c>
      <c r="D107" s="194" t="s">
        <v>160</v>
      </c>
      <c r="E107" s="195" t="s">
        <v>917</v>
      </c>
      <c r="F107" s="196" t="s">
        <v>918</v>
      </c>
      <c r="G107" s="197" t="s">
        <v>163</v>
      </c>
      <c r="H107" s="198">
        <v>635.885</v>
      </c>
      <c r="I107" s="199"/>
      <c r="J107" s="200">
        <f>ROUND(I107*H107,2)</f>
        <v>0</v>
      </c>
      <c r="K107" s="196" t="s">
        <v>164</v>
      </c>
      <c r="L107" s="55"/>
      <c r="M107" s="201" t="s">
        <v>20</v>
      </c>
      <c r="N107" s="202" t="s">
        <v>46</v>
      </c>
      <c r="O107" s="3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8" t="s">
        <v>165</v>
      </c>
      <c r="AT107" s="18" t="s">
        <v>160</v>
      </c>
      <c r="AU107" s="18" t="s">
        <v>84</v>
      </c>
      <c r="AY107" s="18" t="s">
        <v>158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8" t="s">
        <v>22</v>
      </c>
      <c r="BK107" s="205">
        <f>ROUND(I107*H107,2)</f>
        <v>0</v>
      </c>
      <c r="BL107" s="18" t="s">
        <v>165</v>
      </c>
      <c r="BM107" s="18" t="s">
        <v>27</v>
      </c>
    </row>
    <row r="108" spans="2:51" s="12" customFormat="1" ht="13.5">
      <c r="B108" s="206"/>
      <c r="C108" s="207"/>
      <c r="D108" s="233" t="s">
        <v>168</v>
      </c>
      <c r="E108" s="234" t="s">
        <v>20</v>
      </c>
      <c r="F108" s="235" t="s">
        <v>919</v>
      </c>
      <c r="G108" s="207"/>
      <c r="H108" s="236">
        <v>635.885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168</v>
      </c>
      <c r="AU108" s="216" t="s">
        <v>84</v>
      </c>
      <c r="AV108" s="12" t="s">
        <v>84</v>
      </c>
      <c r="AW108" s="12" t="s">
        <v>35</v>
      </c>
      <c r="AX108" s="12" t="s">
        <v>75</v>
      </c>
      <c r="AY108" s="216" t="s">
        <v>158</v>
      </c>
    </row>
    <row r="109" spans="2:51" s="13" customFormat="1" ht="13.5">
      <c r="B109" s="239"/>
      <c r="C109" s="240"/>
      <c r="D109" s="208" t="s">
        <v>168</v>
      </c>
      <c r="E109" s="241" t="s">
        <v>20</v>
      </c>
      <c r="F109" s="242" t="s">
        <v>515</v>
      </c>
      <c r="G109" s="240"/>
      <c r="H109" s="243">
        <v>635.885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168</v>
      </c>
      <c r="AU109" s="249" t="s">
        <v>84</v>
      </c>
      <c r="AV109" s="13" t="s">
        <v>165</v>
      </c>
      <c r="AW109" s="13" t="s">
        <v>35</v>
      </c>
      <c r="AX109" s="13" t="s">
        <v>22</v>
      </c>
      <c r="AY109" s="249" t="s">
        <v>158</v>
      </c>
    </row>
    <row r="110" spans="2:65" s="1" customFormat="1" ht="22.5" customHeight="1">
      <c r="B110" s="35"/>
      <c r="C110" s="194" t="s">
        <v>199</v>
      </c>
      <c r="D110" s="194" t="s">
        <v>160</v>
      </c>
      <c r="E110" s="195" t="s">
        <v>193</v>
      </c>
      <c r="F110" s="196" t="s">
        <v>194</v>
      </c>
      <c r="G110" s="197" t="s">
        <v>163</v>
      </c>
      <c r="H110" s="198">
        <v>357.805</v>
      </c>
      <c r="I110" s="199"/>
      <c r="J110" s="200">
        <f>ROUND(I110*H110,2)</f>
        <v>0</v>
      </c>
      <c r="K110" s="196" t="s">
        <v>164</v>
      </c>
      <c r="L110" s="55"/>
      <c r="M110" s="201" t="s">
        <v>20</v>
      </c>
      <c r="N110" s="202" t="s">
        <v>46</v>
      </c>
      <c r="O110" s="3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18" t="s">
        <v>165</v>
      </c>
      <c r="AT110" s="18" t="s">
        <v>160</v>
      </c>
      <c r="AU110" s="18" t="s">
        <v>84</v>
      </c>
      <c r="AY110" s="18" t="s">
        <v>158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8" t="s">
        <v>22</v>
      </c>
      <c r="BK110" s="205">
        <f>ROUND(I110*H110,2)</f>
        <v>0</v>
      </c>
      <c r="BL110" s="18" t="s">
        <v>165</v>
      </c>
      <c r="BM110" s="18" t="s">
        <v>199</v>
      </c>
    </row>
    <row r="111" spans="2:51" s="12" customFormat="1" ht="13.5">
      <c r="B111" s="206"/>
      <c r="C111" s="207"/>
      <c r="D111" s="233" t="s">
        <v>168</v>
      </c>
      <c r="E111" s="234" t="s">
        <v>20</v>
      </c>
      <c r="F111" s="235" t="s">
        <v>920</v>
      </c>
      <c r="G111" s="207"/>
      <c r="H111" s="236">
        <v>353.92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168</v>
      </c>
      <c r="AU111" s="216" t="s">
        <v>84</v>
      </c>
      <c r="AV111" s="12" t="s">
        <v>84</v>
      </c>
      <c r="AW111" s="12" t="s">
        <v>35</v>
      </c>
      <c r="AX111" s="12" t="s">
        <v>75</v>
      </c>
      <c r="AY111" s="216" t="s">
        <v>158</v>
      </c>
    </row>
    <row r="112" spans="2:51" s="12" customFormat="1" ht="13.5">
      <c r="B112" s="206"/>
      <c r="C112" s="207"/>
      <c r="D112" s="233" t="s">
        <v>168</v>
      </c>
      <c r="E112" s="234" t="s">
        <v>20</v>
      </c>
      <c r="F112" s="235" t="s">
        <v>921</v>
      </c>
      <c r="G112" s="207"/>
      <c r="H112" s="236">
        <v>3.885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168</v>
      </c>
      <c r="AU112" s="216" t="s">
        <v>84</v>
      </c>
      <c r="AV112" s="12" t="s">
        <v>84</v>
      </c>
      <c r="AW112" s="12" t="s">
        <v>35</v>
      </c>
      <c r="AX112" s="12" t="s">
        <v>75</v>
      </c>
      <c r="AY112" s="216" t="s">
        <v>158</v>
      </c>
    </row>
    <row r="113" spans="2:51" s="14" customFormat="1" ht="13.5">
      <c r="B113" s="250"/>
      <c r="C113" s="251"/>
      <c r="D113" s="233" t="s">
        <v>168</v>
      </c>
      <c r="E113" s="252" t="s">
        <v>20</v>
      </c>
      <c r="F113" s="253" t="s">
        <v>530</v>
      </c>
      <c r="G113" s="251"/>
      <c r="H113" s="254" t="s">
        <v>20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AT113" s="260" t="s">
        <v>168</v>
      </c>
      <c r="AU113" s="260" t="s">
        <v>84</v>
      </c>
      <c r="AV113" s="14" t="s">
        <v>22</v>
      </c>
      <c r="AW113" s="14" t="s">
        <v>35</v>
      </c>
      <c r="AX113" s="14" t="s">
        <v>75</v>
      </c>
      <c r="AY113" s="260" t="s">
        <v>158</v>
      </c>
    </row>
    <row r="114" spans="2:51" s="13" customFormat="1" ht="13.5">
      <c r="B114" s="239"/>
      <c r="C114" s="240"/>
      <c r="D114" s="208" t="s">
        <v>168</v>
      </c>
      <c r="E114" s="241" t="s">
        <v>20</v>
      </c>
      <c r="F114" s="242" t="s">
        <v>515</v>
      </c>
      <c r="G114" s="240"/>
      <c r="H114" s="243">
        <v>357.805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168</v>
      </c>
      <c r="AU114" s="249" t="s">
        <v>84</v>
      </c>
      <c r="AV114" s="13" t="s">
        <v>165</v>
      </c>
      <c r="AW114" s="13" t="s">
        <v>35</v>
      </c>
      <c r="AX114" s="13" t="s">
        <v>22</v>
      </c>
      <c r="AY114" s="249" t="s">
        <v>158</v>
      </c>
    </row>
    <row r="115" spans="2:65" s="1" customFormat="1" ht="22.5" customHeight="1">
      <c r="B115" s="35"/>
      <c r="C115" s="194" t="s">
        <v>195</v>
      </c>
      <c r="D115" s="194" t="s">
        <v>160</v>
      </c>
      <c r="E115" s="195" t="s">
        <v>287</v>
      </c>
      <c r="F115" s="196" t="s">
        <v>288</v>
      </c>
      <c r="G115" s="197" t="s">
        <v>163</v>
      </c>
      <c r="H115" s="198">
        <v>176.96</v>
      </c>
      <c r="I115" s="199"/>
      <c r="J115" s="200">
        <f>ROUND(I115*H115,2)</f>
        <v>0</v>
      </c>
      <c r="K115" s="196" t="s">
        <v>164</v>
      </c>
      <c r="L115" s="55"/>
      <c r="M115" s="201" t="s">
        <v>20</v>
      </c>
      <c r="N115" s="202" t="s">
        <v>46</v>
      </c>
      <c r="O115" s="3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18" t="s">
        <v>165</v>
      </c>
      <c r="AT115" s="18" t="s">
        <v>160</v>
      </c>
      <c r="AU115" s="18" t="s">
        <v>84</v>
      </c>
      <c r="AY115" s="18" t="s">
        <v>158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8" t="s">
        <v>22</v>
      </c>
      <c r="BK115" s="205">
        <f>ROUND(I115*H115,2)</f>
        <v>0</v>
      </c>
      <c r="BL115" s="18" t="s">
        <v>165</v>
      </c>
      <c r="BM115" s="18" t="s">
        <v>195</v>
      </c>
    </row>
    <row r="116" spans="2:51" s="12" customFormat="1" ht="13.5">
      <c r="B116" s="206"/>
      <c r="C116" s="207"/>
      <c r="D116" s="233" t="s">
        <v>168</v>
      </c>
      <c r="E116" s="234" t="s">
        <v>20</v>
      </c>
      <c r="F116" s="235" t="s">
        <v>922</v>
      </c>
      <c r="G116" s="207"/>
      <c r="H116" s="236">
        <v>176.96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168</v>
      </c>
      <c r="AU116" s="216" t="s">
        <v>84</v>
      </c>
      <c r="AV116" s="12" t="s">
        <v>84</v>
      </c>
      <c r="AW116" s="12" t="s">
        <v>35</v>
      </c>
      <c r="AX116" s="12" t="s">
        <v>75</v>
      </c>
      <c r="AY116" s="216" t="s">
        <v>158</v>
      </c>
    </row>
    <row r="117" spans="2:51" s="13" customFormat="1" ht="13.5">
      <c r="B117" s="239"/>
      <c r="C117" s="240"/>
      <c r="D117" s="208" t="s">
        <v>168</v>
      </c>
      <c r="E117" s="241" t="s">
        <v>20</v>
      </c>
      <c r="F117" s="242" t="s">
        <v>515</v>
      </c>
      <c r="G117" s="240"/>
      <c r="H117" s="243">
        <v>176.96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168</v>
      </c>
      <c r="AU117" s="249" t="s">
        <v>84</v>
      </c>
      <c r="AV117" s="13" t="s">
        <v>165</v>
      </c>
      <c r="AW117" s="13" t="s">
        <v>35</v>
      </c>
      <c r="AX117" s="13" t="s">
        <v>22</v>
      </c>
      <c r="AY117" s="249" t="s">
        <v>158</v>
      </c>
    </row>
    <row r="118" spans="2:65" s="1" customFormat="1" ht="22.5" customHeight="1">
      <c r="B118" s="35"/>
      <c r="C118" s="217" t="s">
        <v>208</v>
      </c>
      <c r="D118" s="217" t="s">
        <v>209</v>
      </c>
      <c r="E118" s="218" t="s">
        <v>552</v>
      </c>
      <c r="F118" s="219" t="s">
        <v>553</v>
      </c>
      <c r="G118" s="220" t="s">
        <v>554</v>
      </c>
      <c r="H118" s="221">
        <v>358.174</v>
      </c>
      <c r="I118" s="222"/>
      <c r="J118" s="223">
        <f>ROUND(I118*H118,2)</f>
        <v>0</v>
      </c>
      <c r="K118" s="219" t="s">
        <v>164</v>
      </c>
      <c r="L118" s="224"/>
      <c r="M118" s="225" t="s">
        <v>20</v>
      </c>
      <c r="N118" s="226" t="s">
        <v>46</v>
      </c>
      <c r="O118" s="36"/>
      <c r="P118" s="203">
        <f>O118*H118</f>
        <v>0</v>
      </c>
      <c r="Q118" s="203">
        <v>1</v>
      </c>
      <c r="R118" s="203">
        <f>Q118*H118</f>
        <v>358.174</v>
      </c>
      <c r="S118" s="203">
        <v>0</v>
      </c>
      <c r="T118" s="204">
        <f>S118*H118</f>
        <v>0</v>
      </c>
      <c r="AR118" s="18" t="s">
        <v>176</v>
      </c>
      <c r="AT118" s="18" t="s">
        <v>209</v>
      </c>
      <c r="AU118" s="18" t="s">
        <v>84</v>
      </c>
      <c r="AY118" s="18" t="s">
        <v>158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8" t="s">
        <v>22</v>
      </c>
      <c r="BK118" s="205">
        <f>ROUND(I118*H118,2)</f>
        <v>0</v>
      </c>
      <c r="BL118" s="18" t="s">
        <v>165</v>
      </c>
      <c r="BM118" s="18" t="s">
        <v>208</v>
      </c>
    </row>
    <row r="119" spans="2:51" s="12" customFormat="1" ht="13.5">
      <c r="B119" s="206"/>
      <c r="C119" s="207"/>
      <c r="D119" s="233" t="s">
        <v>168</v>
      </c>
      <c r="E119" s="234" t="s">
        <v>20</v>
      </c>
      <c r="F119" s="235" t="s">
        <v>923</v>
      </c>
      <c r="G119" s="207"/>
      <c r="H119" s="236">
        <v>358.1741184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168</v>
      </c>
      <c r="AU119" s="216" t="s">
        <v>84</v>
      </c>
      <c r="AV119" s="12" t="s">
        <v>84</v>
      </c>
      <c r="AW119" s="12" t="s">
        <v>35</v>
      </c>
      <c r="AX119" s="12" t="s">
        <v>75</v>
      </c>
      <c r="AY119" s="216" t="s">
        <v>158</v>
      </c>
    </row>
    <row r="120" spans="2:51" s="13" customFormat="1" ht="13.5">
      <c r="B120" s="239"/>
      <c r="C120" s="240"/>
      <c r="D120" s="208" t="s">
        <v>168</v>
      </c>
      <c r="E120" s="241" t="s">
        <v>20</v>
      </c>
      <c r="F120" s="242" t="s">
        <v>515</v>
      </c>
      <c r="G120" s="240"/>
      <c r="H120" s="243">
        <v>358.1741184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168</v>
      </c>
      <c r="AU120" s="249" t="s">
        <v>84</v>
      </c>
      <c r="AV120" s="13" t="s">
        <v>165</v>
      </c>
      <c r="AW120" s="13" t="s">
        <v>35</v>
      </c>
      <c r="AX120" s="13" t="s">
        <v>22</v>
      </c>
      <c r="AY120" s="249" t="s">
        <v>158</v>
      </c>
    </row>
    <row r="121" spans="2:65" s="1" customFormat="1" ht="22.5" customHeight="1">
      <c r="B121" s="35"/>
      <c r="C121" s="194" t="s">
        <v>213</v>
      </c>
      <c r="D121" s="194" t="s">
        <v>160</v>
      </c>
      <c r="E121" s="195" t="s">
        <v>924</v>
      </c>
      <c r="F121" s="196" t="s">
        <v>925</v>
      </c>
      <c r="G121" s="197" t="s">
        <v>172</v>
      </c>
      <c r="H121" s="198">
        <v>1896</v>
      </c>
      <c r="I121" s="199"/>
      <c r="J121" s="200">
        <f>ROUND(I121*H121,2)</f>
        <v>0</v>
      </c>
      <c r="K121" s="196" t="s">
        <v>164</v>
      </c>
      <c r="L121" s="55"/>
      <c r="M121" s="201" t="s">
        <v>20</v>
      </c>
      <c r="N121" s="202" t="s">
        <v>46</v>
      </c>
      <c r="O121" s="3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18" t="s">
        <v>165</v>
      </c>
      <c r="AT121" s="18" t="s">
        <v>160</v>
      </c>
      <c r="AU121" s="18" t="s">
        <v>84</v>
      </c>
      <c r="AY121" s="18" t="s">
        <v>158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8" t="s">
        <v>22</v>
      </c>
      <c r="BK121" s="205">
        <f>ROUND(I121*H121,2)</f>
        <v>0</v>
      </c>
      <c r="BL121" s="18" t="s">
        <v>165</v>
      </c>
      <c r="BM121" s="18" t="s">
        <v>213</v>
      </c>
    </row>
    <row r="122" spans="2:51" s="12" customFormat="1" ht="13.5">
      <c r="B122" s="206"/>
      <c r="C122" s="207"/>
      <c r="D122" s="233" t="s">
        <v>168</v>
      </c>
      <c r="E122" s="234" t="s">
        <v>20</v>
      </c>
      <c r="F122" s="235" t="s">
        <v>926</v>
      </c>
      <c r="G122" s="207"/>
      <c r="H122" s="236">
        <v>1896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168</v>
      </c>
      <c r="AU122" s="216" t="s">
        <v>84</v>
      </c>
      <c r="AV122" s="12" t="s">
        <v>84</v>
      </c>
      <c r="AW122" s="12" t="s">
        <v>35</v>
      </c>
      <c r="AX122" s="12" t="s">
        <v>75</v>
      </c>
      <c r="AY122" s="216" t="s">
        <v>158</v>
      </c>
    </row>
    <row r="123" spans="2:51" s="13" customFormat="1" ht="13.5">
      <c r="B123" s="239"/>
      <c r="C123" s="240"/>
      <c r="D123" s="233" t="s">
        <v>168</v>
      </c>
      <c r="E123" s="261" t="s">
        <v>20</v>
      </c>
      <c r="F123" s="262" t="s">
        <v>515</v>
      </c>
      <c r="G123" s="240"/>
      <c r="H123" s="263">
        <v>1896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168</v>
      </c>
      <c r="AU123" s="249" t="s">
        <v>84</v>
      </c>
      <c r="AV123" s="13" t="s">
        <v>165</v>
      </c>
      <c r="AW123" s="13" t="s">
        <v>35</v>
      </c>
      <c r="AX123" s="13" t="s">
        <v>22</v>
      </c>
      <c r="AY123" s="249" t="s">
        <v>158</v>
      </c>
    </row>
    <row r="124" spans="2:63" s="11" customFormat="1" ht="29.85" customHeight="1">
      <c r="B124" s="177"/>
      <c r="C124" s="178"/>
      <c r="D124" s="191" t="s">
        <v>74</v>
      </c>
      <c r="E124" s="192" t="s">
        <v>165</v>
      </c>
      <c r="F124" s="192" t="s">
        <v>198</v>
      </c>
      <c r="G124" s="178"/>
      <c r="H124" s="178"/>
      <c r="I124" s="181"/>
      <c r="J124" s="193">
        <f>BK124</f>
        <v>0</v>
      </c>
      <c r="K124" s="178"/>
      <c r="L124" s="183"/>
      <c r="M124" s="184"/>
      <c r="N124" s="185"/>
      <c r="O124" s="185"/>
      <c r="P124" s="186">
        <f>SUM(P125:P127)</f>
        <v>0</v>
      </c>
      <c r="Q124" s="185"/>
      <c r="R124" s="186">
        <f>SUM(R125:R127)</f>
        <v>191.19466240000003</v>
      </c>
      <c r="S124" s="185"/>
      <c r="T124" s="187">
        <f>SUM(T125:T127)</f>
        <v>0</v>
      </c>
      <c r="AR124" s="188" t="s">
        <v>22</v>
      </c>
      <c r="AT124" s="189" t="s">
        <v>74</v>
      </c>
      <c r="AU124" s="189" t="s">
        <v>22</v>
      </c>
      <c r="AY124" s="188" t="s">
        <v>158</v>
      </c>
      <c r="BK124" s="190">
        <f>SUM(BK125:BK127)</f>
        <v>0</v>
      </c>
    </row>
    <row r="125" spans="2:65" s="1" customFormat="1" ht="22.5" customHeight="1">
      <c r="B125" s="35"/>
      <c r="C125" s="194" t="s">
        <v>8</v>
      </c>
      <c r="D125" s="194" t="s">
        <v>160</v>
      </c>
      <c r="E125" s="195" t="s">
        <v>559</v>
      </c>
      <c r="F125" s="196" t="s">
        <v>560</v>
      </c>
      <c r="G125" s="197" t="s">
        <v>163</v>
      </c>
      <c r="H125" s="198">
        <v>101.12</v>
      </c>
      <c r="I125" s="199"/>
      <c r="J125" s="200">
        <f>ROUND(I125*H125,2)</f>
        <v>0</v>
      </c>
      <c r="K125" s="196" t="s">
        <v>164</v>
      </c>
      <c r="L125" s="55"/>
      <c r="M125" s="201" t="s">
        <v>20</v>
      </c>
      <c r="N125" s="202" t="s">
        <v>46</v>
      </c>
      <c r="O125" s="36"/>
      <c r="P125" s="203">
        <f>O125*H125</f>
        <v>0</v>
      </c>
      <c r="Q125" s="203">
        <v>1.89077</v>
      </c>
      <c r="R125" s="203">
        <f>Q125*H125</f>
        <v>191.19466240000003</v>
      </c>
      <c r="S125" s="203">
        <v>0</v>
      </c>
      <c r="T125" s="204">
        <f>S125*H125</f>
        <v>0</v>
      </c>
      <c r="AR125" s="18" t="s">
        <v>165</v>
      </c>
      <c r="AT125" s="18" t="s">
        <v>160</v>
      </c>
      <c r="AU125" s="18" t="s">
        <v>84</v>
      </c>
      <c r="AY125" s="18" t="s">
        <v>158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18" t="s">
        <v>22</v>
      </c>
      <c r="BK125" s="205">
        <f>ROUND(I125*H125,2)</f>
        <v>0</v>
      </c>
      <c r="BL125" s="18" t="s">
        <v>165</v>
      </c>
      <c r="BM125" s="18" t="s">
        <v>8</v>
      </c>
    </row>
    <row r="126" spans="2:51" s="12" customFormat="1" ht="13.5">
      <c r="B126" s="206"/>
      <c r="C126" s="207"/>
      <c r="D126" s="233" t="s">
        <v>168</v>
      </c>
      <c r="E126" s="234" t="s">
        <v>20</v>
      </c>
      <c r="F126" s="235" t="s">
        <v>927</v>
      </c>
      <c r="G126" s="207"/>
      <c r="H126" s="236">
        <v>101.12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168</v>
      </c>
      <c r="AU126" s="216" t="s">
        <v>84</v>
      </c>
      <c r="AV126" s="12" t="s">
        <v>84</v>
      </c>
      <c r="AW126" s="12" t="s">
        <v>35</v>
      </c>
      <c r="AX126" s="12" t="s">
        <v>75</v>
      </c>
      <c r="AY126" s="216" t="s">
        <v>158</v>
      </c>
    </row>
    <row r="127" spans="2:51" s="13" customFormat="1" ht="13.5">
      <c r="B127" s="239"/>
      <c r="C127" s="240"/>
      <c r="D127" s="233" t="s">
        <v>168</v>
      </c>
      <c r="E127" s="261" t="s">
        <v>20</v>
      </c>
      <c r="F127" s="262" t="s">
        <v>515</v>
      </c>
      <c r="G127" s="240"/>
      <c r="H127" s="263">
        <v>101.12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168</v>
      </c>
      <c r="AU127" s="249" t="s">
        <v>84</v>
      </c>
      <c r="AV127" s="13" t="s">
        <v>165</v>
      </c>
      <c r="AW127" s="13" t="s">
        <v>35</v>
      </c>
      <c r="AX127" s="13" t="s">
        <v>22</v>
      </c>
      <c r="AY127" s="249" t="s">
        <v>158</v>
      </c>
    </row>
    <row r="128" spans="2:63" s="11" customFormat="1" ht="29.85" customHeight="1">
      <c r="B128" s="177"/>
      <c r="C128" s="178"/>
      <c r="D128" s="191" t="s">
        <v>74</v>
      </c>
      <c r="E128" s="192" t="s">
        <v>176</v>
      </c>
      <c r="F128" s="192" t="s">
        <v>203</v>
      </c>
      <c r="G128" s="178"/>
      <c r="H128" s="178"/>
      <c r="I128" s="181"/>
      <c r="J128" s="193">
        <f>BK128</f>
        <v>0</v>
      </c>
      <c r="K128" s="178"/>
      <c r="L128" s="183"/>
      <c r="M128" s="184"/>
      <c r="N128" s="185"/>
      <c r="O128" s="185"/>
      <c r="P128" s="186">
        <f>SUM(P129:P130)</f>
        <v>0</v>
      </c>
      <c r="Q128" s="185"/>
      <c r="R128" s="186">
        <f>SUM(R129:R130)</f>
        <v>1.1527319999999999</v>
      </c>
      <c r="S128" s="185"/>
      <c r="T128" s="187">
        <f>SUM(T129:T130)</f>
        <v>0</v>
      </c>
      <c r="AR128" s="188" t="s">
        <v>22</v>
      </c>
      <c r="AT128" s="189" t="s">
        <v>74</v>
      </c>
      <c r="AU128" s="189" t="s">
        <v>22</v>
      </c>
      <c r="AY128" s="188" t="s">
        <v>158</v>
      </c>
      <c r="BK128" s="190">
        <f>SUM(BK129:BK130)</f>
        <v>0</v>
      </c>
    </row>
    <row r="129" spans="2:65" s="1" customFormat="1" ht="22.5" customHeight="1">
      <c r="B129" s="35"/>
      <c r="C129" s="194" t="s">
        <v>220</v>
      </c>
      <c r="D129" s="194" t="s">
        <v>160</v>
      </c>
      <c r="E129" s="195" t="s">
        <v>572</v>
      </c>
      <c r="F129" s="196" t="s">
        <v>573</v>
      </c>
      <c r="G129" s="197" t="s">
        <v>206</v>
      </c>
      <c r="H129" s="198">
        <v>3</v>
      </c>
      <c r="I129" s="199"/>
      <c r="J129" s="200">
        <f>ROUND(I129*H129,2)</f>
        <v>0</v>
      </c>
      <c r="K129" s="196" t="s">
        <v>164</v>
      </c>
      <c r="L129" s="55"/>
      <c r="M129" s="201" t="s">
        <v>20</v>
      </c>
      <c r="N129" s="202" t="s">
        <v>46</v>
      </c>
      <c r="O129" s="36"/>
      <c r="P129" s="203">
        <f>O129*H129</f>
        <v>0</v>
      </c>
      <c r="Q129" s="203">
        <v>0.014244</v>
      </c>
      <c r="R129" s="203">
        <f>Q129*H129</f>
        <v>0.042732</v>
      </c>
      <c r="S129" s="203">
        <v>0</v>
      </c>
      <c r="T129" s="204">
        <f>S129*H129</f>
        <v>0</v>
      </c>
      <c r="AR129" s="18" t="s">
        <v>165</v>
      </c>
      <c r="AT129" s="18" t="s">
        <v>160</v>
      </c>
      <c r="AU129" s="18" t="s">
        <v>84</v>
      </c>
      <c r="AY129" s="18" t="s">
        <v>158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18" t="s">
        <v>22</v>
      </c>
      <c r="BK129" s="205">
        <f>ROUND(I129*H129,2)</f>
        <v>0</v>
      </c>
      <c r="BL129" s="18" t="s">
        <v>165</v>
      </c>
      <c r="BM129" s="18" t="s">
        <v>220</v>
      </c>
    </row>
    <row r="130" spans="2:65" s="1" customFormat="1" ht="22.5" customHeight="1">
      <c r="B130" s="35"/>
      <c r="C130" s="217" t="s">
        <v>224</v>
      </c>
      <c r="D130" s="217" t="s">
        <v>209</v>
      </c>
      <c r="E130" s="218" t="s">
        <v>574</v>
      </c>
      <c r="F130" s="219" t="s">
        <v>575</v>
      </c>
      <c r="G130" s="220" t="s">
        <v>571</v>
      </c>
      <c r="H130" s="221">
        <v>3</v>
      </c>
      <c r="I130" s="222"/>
      <c r="J130" s="223">
        <f>ROUND(I130*H130,2)</f>
        <v>0</v>
      </c>
      <c r="K130" s="219" t="s">
        <v>164</v>
      </c>
      <c r="L130" s="224"/>
      <c r="M130" s="225" t="s">
        <v>20</v>
      </c>
      <c r="N130" s="226" t="s">
        <v>46</v>
      </c>
      <c r="O130" s="36"/>
      <c r="P130" s="203">
        <f>O130*H130</f>
        <v>0</v>
      </c>
      <c r="Q130" s="203">
        <v>0.37</v>
      </c>
      <c r="R130" s="203">
        <f>Q130*H130</f>
        <v>1.1099999999999999</v>
      </c>
      <c r="S130" s="203">
        <v>0</v>
      </c>
      <c r="T130" s="204">
        <f>S130*H130</f>
        <v>0</v>
      </c>
      <c r="AR130" s="18" t="s">
        <v>176</v>
      </c>
      <c r="AT130" s="18" t="s">
        <v>209</v>
      </c>
      <c r="AU130" s="18" t="s">
        <v>84</v>
      </c>
      <c r="AY130" s="18" t="s">
        <v>158</v>
      </c>
      <c r="BE130" s="205">
        <f>IF(N130="základní",J130,0)</f>
        <v>0</v>
      </c>
      <c r="BF130" s="205">
        <f>IF(N130="snížená",J130,0)</f>
        <v>0</v>
      </c>
      <c r="BG130" s="205">
        <f>IF(N130="zákl. přenesená",J130,0)</f>
        <v>0</v>
      </c>
      <c r="BH130" s="205">
        <f>IF(N130="sníž. přenesená",J130,0)</f>
        <v>0</v>
      </c>
      <c r="BI130" s="205">
        <f>IF(N130="nulová",J130,0)</f>
        <v>0</v>
      </c>
      <c r="BJ130" s="18" t="s">
        <v>22</v>
      </c>
      <c r="BK130" s="205">
        <f>ROUND(I130*H130,2)</f>
        <v>0</v>
      </c>
      <c r="BL130" s="18" t="s">
        <v>165</v>
      </c>
      <c r="BM130" s="18" t="s">
        <v>224</v>
      </c>
    </row>
    <row r="131" spans="2:63" s="11" customFormat="1" ht="29.85" customHeight="1">
      <c r="B131" s="177"/>
      <c r="C131" s="178"/>
      <c r="D131" s="191" t="s">
        <v>74</v>
      </c>
      <c r="E131" s="192" t="s">
        <v>584</v>
      </c>
      <c r="F131" s="192" t="s">
        <v>585</v>
      </c>
      <c r="G131" s="178"/>
      <c r="H131" s="178"/>
      <c r="I131" s="181"/>
      <c r="J131" s="193">
        <f>BK131</f>
        <v>0</v>
      </c>
      <c r="K131" s="178"/>
      <c r="L131" s="183"/>
      <c r="M131" s="184"/>
      <c r="N131" s="185"/>
      <c r="O131" s="185"/>
      <c r="P131" s="186">
        <f>SUM(P132:P135)</f>
        <v>0</v>
      </c>
      <c r="Q131" s="185"/>
      <c r="R131" s="186">
        <f>SUM(R132:R135)</f>
        <v>0</v>
      </c>
      <c r="S131" s="185"/>
      <c r="T131" s="187">
        <f>SUM(T132:T135)</f>
        <v>0</v>
      </c>
      <c r="AR131" s="188" t="s">
        <v>22</v>
      </c>
      <c r="AT131" s="189" t="s">
        <v>74</v>
      </c>
      <c r="AU131" s="189" t="s">
        <v>22</v>
      </c>
      <c r="AY131" s="188" t="s">
        <v>158</v>
      </c>
      <c r="BK131" s="190">
        <f>SUM(BK132:BK135)</f>
        <v>0</v>
      </c>
    </row>
    <row r="132" spans="2:65" s="1" customFormat="1" ht="22.5" customHeight="1">
      <c r="B132" s="35"/>
      <c r="C132" s="194" t="s">
        <v>202</v>
      </c>
      <c r="D132" s="194" t="s">
        <v>160</v>
      </c>
      <c r="E132" s="195" t="s">
        <v>589</v>
      </c>
      <c r="F132" s="196" t="s">
        <v>590</v>
      </c>
      <c r="G132" s="197" t="s">
        <v>190</v>
      </c>
      <c r="H132" s="198">
        <v>550.754</v>
      </c>
      <c r="I132" s="199"/>
      <c r="J132" s="200">
        <f>ROUND(I132*H132,2)</f>
        <v>0</v>
      </c>
      <c r="K132" s="196" t="s">
        <v>164</v>
      </c>
      <c r="L132" s="55"/>
      <c r="M132" s="201" t="s">
        <v>20</v>
      </c>
      <c r="N132" s="202" t="s">
        <v>46</v>
      </c>
      <c r="O132" s="36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AR132" s="18" t="s">
        <v>165</v>
      </c>
      <c r="AT132" s="18" t="s">
        <v>160</v>
      </c>
      <c r="AU132" s="18" t="s">
        <v>84</v>
      </c>
      <c r="AY132" s="18" t="s">
        <v>158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18" t="s">
        <v>22</v>
      </c>
      <c r="BK132" s="205">
        <f>ROUND(I132*H132,2)</f>
        <v>0</v>
      </c>
      <c r="BL132" s="18" t="s">
        <v>165</v>
      </c>
      <c r="BM132" s="18" t="s">
        <v>202</v>
      </c>
    </row>
    <row r="133" spans="2:51" s="12" customFormat="1" ht="13.5">
      <c r="B133" s="206"/>
      <c r="C133" s="207"/>
      <c r="D133" s="233" t="s">
        <v>168</v>
      </c>
      <c r="E133" s="234" t="s">
        <v>20</v>
      </c>
      <c r="F133" s="235" t="s">
        <v>928</v>
      </c>
      <c r="G133" s="207"/>
      <c r="H133" s="236">
        <v>550.754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168</v>
      </c>
      <c r="AU133" s="216" t="s">
        <v>84</v>
      </c>
      <c r="AV133" s="12" t="s">
        <v>84</v>
      </c>
      <c r="AW133" s="12" t="s">
        <v>35</v>
      </c>
      <c r="AX133" s="12" t="s">
        <v>75</v>
      </c>
      <c r="AY133" s="216" t="s">
        <v>158</v>
      </c>
    </row>
    <row r="134" spans="2:51" s="13" customFormat="1" ht="13.5">
      <c r="B134" s="239"/>
      <c r="C134" s="240"/>
      <c r="D134" s="208" t="s">
        <v>168</v>
      </c>
      <c r="E134" s="241" t="s">
        <v>20</v>
      </c>
      <c r="F134" s="242" t="s">
        <v>515</v>
      </c>
      <c r="G134" s="240"/>
      <c r="H134" s="243">
        <v>550.754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168</v>
      </c>
      <c r="AU134" s="249" t="s">
        <v>84</v>
      </c>
      <c r="AV134" s="13" t="s">
        <v>165</v>
      </c>
      <c r="AW134" s="13" t="s">
        <v>35</v>
      </c>
      <c r="AX134" s="13" t="s">
        <v>22</v>
      </c>
      <c r="AY134" s="249" t="s">
        <v>158</v>
      </c>
    </row>
    <row r="135" spans="2:65" s="1" customFormat="1" ht="22.5" customHeight="1">
      <c r="B135" s="35"/>
      <c r="C135" s="194" t="s">
        <v>231</v>
      </c>
      <c r="D135" s="194" t="s">
        <v>160</v>
      </c>
      <c r="E135" s="195" t="s">
        <v>260</v>
      </c>
      <c r="F135" s="196" t="s">
        <v>261</v>
      </c>
      <c r="G135" s="197" t="s">
        <v>190</v>
      </c>
      <c r="H135" s="198">
        <v>25.509</v>
      </c>
      <c r="I135" s="199"/>
      <c r="J135" s="200">
        <f>ROUND(I135*H135,2)</f>
        <v>0</v>
      </c>
      <c r="K135" s="196" t="s">
        <v>164</v>
      </c>
      <c r="L135" s="55"/>
      <c r="M135" s="201" t="s">
        <v>20</v>
      </c>
      <c r="N135" s="202" t="s">
        <v>46</v>
      </c>
      <c r="O135" s="36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18" t="s">
        <v>165</v>
      </c>
      <c r="AT135" s="18" t="s">
        <v>160</v>
      </c>
      <c r="AU135" s="18" t="s">
        <v>84</v>
      </c>
      <c r="AY135" s="18" t="s">
        <v>158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18" t="s">
        <v>22</v>
      </c>
      <c r="BK135" s="205">
        <f>ROUND(I135*H135,2)</f>
        <v>0</v>
      </c>
      <c r="BL135" s="18" t="s">
        <v>165</v>
      </c>
      <c r="BM135" s="18" t="s">
        <v>231</v>
      </c>
    </row>
    <row r="136" spans="2:63" s="11" customFormat="1" ht="37.35" customHeight="1">
      <c r="B136" s="177"/>
      <c r="C136" s="178"/>
      <c r="D136" s="179" t="s">
        <v>74</v>
      </c>
      <c r="E136" s="180" t="s">
        <v>592</v>
      </c>
      <c r="F136" s="180" t="s">
        <v>593</v>
      </c>
      <c r="G136" s="178"/>
      <c r="H136" s="178"/>
      <c r="I136" s="181"/>
      <c r="J136" s="182">
        <f>BK136</f>
        <v>0</v>
      </c>
      <c r="K136" s="178"/>
      <c r="L136" s="183"/>
      <c r="M136" s="184"/>
      <c r="N136" s="185"/>
      <c r="O136" s="185"/>
      <c r="P136" s="186">
        <f>P137</f>
        <v>0</v>
      </c>
      <c r="Q136" s="185"/>
      <c r="R136" s="186">
        <f>R137</f>
        <v>2.7676726800000004</v>
      </c>
      <c r="S136" s="185"/>
      <c r="T136" s="187">
        <f>T137</f>
        <v>0</v>
      </c>
      <c r="AR136" s="188" t="s">
        <v>22</v>
      </c>
      <c r="AT136" s="189" t="s">
        <v>74</v>
      </c>
      <c r="AU136" s="189" t="s">
        <v>75</v>
      </c>
      <c r="AY136" s="188" t="s">
        <v>158</v>
      </c>
      <c r="BK136" s="190">
        <f>BK137</f>
        <v>0</v>
      </c>
    </row>
    <row r="137" spans="2:63" s="11" customFormat="1" ht="19.9" customHeight="1">
      <c r="B137" s="177"/>
      <c r="C137" s="178"/>
      <c r="D137" s="191" t="s">
        <v>74</v>
      </c>
      <c r="E137" s="192" t="s">
        <v>594</v>
      </c>
      <c r="F137" s="192" t="s">
        <v>595</v>
      </c>
      <c r="G137" s="178"/>
      <c r="H137" s="178"/>
      <c r="I137" s="181"/>
      <c r="J137" s="193">
        <f>BK137</f>
        <v>0</v>
      </c>
      <c r="K137" s="178"/>
      <c r="L137" s="183"/>
      <c r="M137" s="184"/>
      <c r="N137" s="185"/>
      <c r="O137" s="185"/>
      <c r="P137" s="186">
        <f>SUM(P138:P172)</f>
        <v>0</v>
      </c>
      <c r="Q137" s="185"/>
      <c r="R137" s="186">
        <f>SUM(R138:R172)</f>
        <v>2.7676726800000004</v>
      </c>
      <c r="S137" s="185"/>
      <c r="T137" s="187">
        <f>SUM(T138:T172)</f>
        <v>0</v>
      </c>
      <c r="AR137" s="188" t="s">
        <v>22</v>
      </c>
      <c r="AT137" s="189" t="s">
        <v>74</v>
      </c>
      <c r="AU137" s="189" t="s">
        <v>22</v>
      </c>
      <c r="AY137" s="188" t="s">
        <v>158</v>
      </c>
      <c r="BK137" s="190">
        <f>SUM(BK138:BK172)</f>
        <v>0</v>
      </c>
    </row>
    <row r="138" spans="2:65" s="1" customFormat="1" ht="22.5" customHeight="1">
      <c r="B138" s="35"/>
      <c r="C138" s="217" t="s">
        <v>237</v>
      </c>
      <c r="D138" s="217" t="s">
        <v>209</v>
      </c>
      <c r="E138" s="218" t="s">
        <v>929</v>
      </c>
      <c r="F138" s="219" t="s">
        <v>930</v>
      </c>
      <c r="G138" s="220" t="s">
        <v>329</v>
      </c>
      <c r="H138" s="221">
        <v>632</v>
      </c>
      <c r="I138" s="222"/>
      <c r="J138" s="223">
        <f>ROUND(I138*H138,2)</f>
        <v>0</v>
      </c>
      <c r="K138" s="219" t="s">
        <v>164</v>
      </c>
      <c r="L138" s="224"/>
      <c r="M138" s="225" t="s">
        <v>20</v>
      </c>
      <c r="N138" s="226" t="s">
        <v>46</v>
      </c>
      <c r="O138" s="36"/>
      <c r="P138" s="203">
        <f>O138*H138</f>
        <v>0</v>
      </c>
      <c r="Q138" s="203">
        <v>0.00434</v>
      </c>
      <c r="R138" s="203">
        <f>Q138*H138</f>
        <v>2.74288</v>
      </c>
      <c r="S138" s="203">
        <v>0</v>
      </c>
      <c r="T138" s="204">
        <f>S138*H138</f>
        <v>0</v>
      </c>
      <c r="AR138" s="18" t="s">
        <v>931</v>
      </c>
      <c r="AT138" s="18" t="s">
        <v>209</v>
      </c>
      <c r="AU138" s="18" t="s">
        <v>84</v>
      </c>
      <c r="AY138" s="18" t="s">
        <v>158</v>
      </c>
      <c r="BE138" s="205">
        <f>IF(N138="základní",J138,0)</f>
        <v>0</v>
      </c>
      <c r="BF138" s="205">
        <f>IF(N138="snížená",J138,0)</f>
        <v>0</v>
      </c>
      <c r="BG138" s="205">
        <f>IF(N138="zákl. přenesená",J138,0)</f>
        <v>0</v>
      </c>
      <c r="BH138" s="205">
        <f>IF(N138="sníž. přenesená",J138,0)</f>
        <v>0</v>
      </c>
      <c r="BI138" s="205">
        <f>IF(N138="nulová",J138,0)</f>
        <v>0</v>
      </c>
      <c r="BJ138" s="18" t="s">
        <v>22</v>
      </c>
      <c r="BK138" s="205">
        <f>ROUND(I138*H138,2)</f>
        <v>0</v>
      </c>
      <c r="BL138" s="18" t="s">
        <v>931</v>
      </c>
      <c r="BM138" s="18" t="s">
        <v>932</v>
      </c>
    </row>
    <row r="139" spans="2:51" s="12" customFormat="1" ht="13.5">
      <c r="B139" s="206"/>
      <c r="C139" s="207"/>
      <c r="D139" s="208" t="s">
        <v>168</v>
      </c>
      <c r="E139" s="232" t="s">
        <v>20</v>
      </c>
      <c r="F139" s="209" t="s">
        <v>933</v>
      </c>
      <c r="G139" s="207"/>
      <c r="H139" s="210">
        <v>632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168</v>
      </c>
      <c r="AU139" s="216" t="s">
        <v>84</v>
      </c>
      <c r="AV139" s="12" t="s">
        <v>84</v>
      </c>
      <c r="AW139" s="12" t="s">
        <v>35</v>
      </c>
      <c r="AX139" s="12" t="s">
        <v>22</v>
      </c>
      <c r="AY139" s="216" t="s">
        <v>158</v>
      </c>
    </row>
    <row r="140" spans="2:65" s="1" customFormat="1" ht="22.5" customHeight="1">
      <c r="B140" s="35"/>
      <c r="C140" s="217" t="s">
        <v>7</v>
      </c>
      <c r="D140" s="217" t="s">
        <v>209</v>
      </c>
      <c r="E140" s="218" t="s">
        <v>934</v>
      </c>
      <c r="F140" s="219" t="s">
        <v>935</v>
      </c>
      <c r="G140" s="220" t="s">
        <v>618</v>
      </c>
      <c r="H140" s="221">
        <v>5</v>
      </c>
      <c r="I140" s="222"/>
      <c r="J140" s="223">
        <f>ROUND(I140*H140,2)</f>
        <v>0</v>
      </c>
      <c r="K140" s="219" t="s">
        <v>20</v>
      </c>
      <c r="L140" s="224"/>
      <c r="M140" s="225" t="s">
        <v>20</v>
      </c>
      <c r="N140" s="226" t="s">
        <v>46</v>
      </c>
      <c r="O140" s="3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AR140" s="18" t="s">
        <v>176</v>
      </c>
      <c r="AT140" s="18" t="s">
        <v>209</v>
      </c>
      <c r="AU140" s="18" t="s">
        <v>84</v>
      </c>
      <c r="AY140" s="18" t="s">
        <v>158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8" t="s">
        <v>22</v>
      </c>
      <c r="BK140" s="205">
        <f>ROUND(I140*H140,2)</f>
        <v>0</v>
      </c>
      <c r="BL140" s="18" t="s">
        <v>165</v>
      </c>
      <c r="BM140" s="18" t="s">
        <v>7</v>
      </c>
    </row>
    <row r="141" spans="2:65" s="1" customFormat="1" ht="22.5" customHeight="1">
      <c r="B141" s="35"/>
      <c r="C141" s="217" t="s">
        <v>244</v>
      </c>
      <c r="D141" s="217" t="s">
        <v>209</v>
      </c>
      <c r="E141" s="218" t="s">
        <v>936</v>
      </c>
      <c r="F141" s="219" t="s">
        <v>937</v>
      </c>
      <c r="G141" s="220" t="s">
        <v>209</v>
      </c>
      <c r="H141" s="221">
        <v>632</v>
      </c>
      <c r="I141" s="222"/>
      <c r="J141" s="223">
        <f>ROUND(I141*H141,2)</f>
        <v>0</v>
      </c>
      <c r="K141" s="219" t="s">
        <v>164</v>
      </c>
      <c r="L141" s="224"/>
      <c r="M141" s="225" t="s">
        <v>20</v>
      </c>
      <c r="N141" s="226" t="s">
        <v>46</v>
      </c>
      <c r="O141" s="36"/>
      <c r="P141" s="203">
        <f>O141*H141</f>
        <v>0</v>
      </c>
      <c r="Q141" s="203">
        <v>2E-05</v>
      </c>
      <c r="R141" s="203">
        <f>Q141*H141</f>
        <v>0.01264</v>
      </c>
      <c r="S141" s="203">
        <v>0</v>
      </c>
      <c r="T141" s="204">
        <f>S141*H141</f>
        <v>0</v>
      </c>
      <c r="AR141" s="18" t="s">
        <v>176</v>
      </c>
      <c r="AT141" s="18" t="s">
        <v>209</v>
      </c>
      <c r="AU141" s="18" t="s">
        <v>84</v>
      </c>
      <c r="AY141" s="18" t="s">
        <v>158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8" t="s">
        <v>22</v>
      </c>
      <c r="BK141" s="205">
        <f>ROUND(I141*H141,2)</f>
        <v>0</v>
      </c>
      <c r="BL141" s="18" t="s">
        <v>165</v>
      </c>
      <c r="BM141" s="18" t="s">
        <v>244</v>
      </c>
    </row>
    <row r="142" spans="2:47" s="1" customFormat="1" ht="27">
      <c r="B142" s="35"/>
      <c r="C142" s="57"/>
      <c r="D142" s="208" t="s">
        <v>235</v>
      </c>
      <c r="E142" s="57"/>
      <c r="F142" s="227" t="s">
        <v>938</v>
      </c>
      <c r="G142" s="57"/>
      <c r="H142" s="57"/>
      <c r="I142" s="162"/>
      <c r="J142" s="57"/>
      <c r="K142" s="57"/>
      <c r="L142" s="55"/>
      <c r="M142" s="72"/>
      <c r="N142" s="36"/>
      <c r="O142" s="36"/>
      <c r="P142" s="36"/>
      <c r="Q142" s="36"/>
      <c r="R142" s="36"/>
      <c r="S142" s="36"/>
      <c r="T142" s="73"/>
      <c r="AT142" s="18" t="s">
        <v>235</v>
      </c>
      <c r="AU142" s="18" t="s">
        <v>84</v>
      </c>
    </row>
    <row r="143" spans="2:65" s="1" customFormat="1" ht="22.5" customHeight="1">
      <c r="B143" s="35"/>
      <c r="C143" s="217" t="s">
        <v>248</v>
      </c>
      <c r="D143" s="217" t="s">
        <v>209</v>
      </c>
      <c r="E143" s="218" t="s">
        <v>939</v>
      </c>
      <c r="F143" s="219" t="s">
        <v>940</v>
      </c>
      <c r="G143" s="220" t="s">
        <v>618</v>
      </c>
      <c r="H143" s="221">
        <v>2</v>
      </c>
      <c r="I143" s="222"/>
      <c r="J143" s="223">
        <f aca="true" t="shared" si="0" ref="J143:J162">ROUND(I143*H143,2)</f>
        <v>0</v>
      </c>
      <c r="K143" s="219" t="s">
        <v>20</v>
      </c>
      <c r="L143" s="224"/>
      <c r="M143" s="225" t="s">
        <v>20</v>
      </c>
      <c r="N143" s="226" t="s">
        <v>46</v>
      </c>
      <c r="O143" s="36"/>
      <c r="P143" s="203">
        <f aca="true" t="shared" si="1" ref="P143:P162">O143*H143</f>
        <v>0</v>
      </c>
      <c r="Q143" s="203">
        <v>0</v>
      </c>
      <c r="R143" s="203">
        <f aca="true" t="shared" si="2" ref="R143:R162">Q143*H143</f>
        <v>0</v>
      </c>
      <c r="S143" s="203">
        <v>0</v>
      </c>
      <c r="T143" s="204">
        <f aca="true" t="shared" si="3" ref="T143:T162">S143*H143</f>
        <v>0</v>
      </c>
      <c r="AR143" s="18" t="s">
        <v>176</v>
      </c>
      <c r="AT143" s="18" t="s">
        <v>209</v>
      </c>
      <c r="AU143" s="18" t="s">
        <v>84</v>
      </c>
      <c r="AY143" s="18" t="s">
        <v>158</v>
      </c>
      <c r="BE143" s="205">
        <f aca="true" t="shared" si="4" ref="BE143:BE162">IF(N143="základní",J143,0)</f>
        <v>0</v>
      </c>
      <c r="BF143" s="205">
        <f aca="true" t="shared" si="5" ref="BF143:BF162">IF(N143="snížená",J143,0)</f>
        <v>0</v>
      </c>
      <c r="BG143" s="205">
        <f aca="true" t="shared" si="6" ref="BG143:BG162">IF(N143="zákl. přenesená",J143,0)</f>
        <v>0</v>
      </c>
      <c r="BH143" s="205">
        <f aca="true" t="shared" si="7" ref="BH143:BH162">IF(N143="sníž. přenesená",J143,0)</f>
        <v>0</v>
      </c>
      <c r="BI143" s="205">
        <f aca="true" t="shared" si="8" ref="BI143:BI162">IF(N143="nulová",J143,0)</f>
        <v>0</v>
      </c>
      <c r="BJ143" s="18" t="s">
        <v>22</v>
      </c>
      <c r="BK143" s="205">
        <f aca="true" t="shared" si="9" ref="BK143:BK162">ROUND(I143*H143,2)</f>
        <v>0</v>
      </c>
      <c r="BL143" s="18" t="s">
        <v>165</v>
      </c>
      <c r="BM143" s="18" t="s">
        <v>248</v>
      </c>
    </row>
    <row r="144" spans="2:65" s="1" customFormat="1" ht="22.5" customHeight="1">
      <c r="B144" s="35"/>
      <c r="C144" s="217" t="s">
        <v>253</v>
      </c>
      <c r="D144" s="217" t="s">
        <v>209</v>
      </c>
      <c r="E144" s="218" t="s">
        <v>941</v>
      </c>
      <c r="F144" s="219" t="s">
        <v>942</v>
      </c>
      <c r="G144" s="220" t="s">
        <v>209</v>
      </c>
      <c r="H144" s="221">
        <v>632</v>
      </c>
      <c r="I144" s="222"/>
      <c r="J144" s="223">
        <f t="shared" si="0"/>
        <v>0</v>
      </c>
      <c r="K144" s="219" t="s">
        <v>20</v>
      </c>
      <c r="L144" s="224"/>
      <c r="M144" s="225" t="s">
        <v>20</v>
      </c>
      <c r="N144" s="226" t="s">
        <v>46</v>
      </c>
      <c r="O144" s="36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AR144" s="18" t="s">
        <v>176</v>
      </c>
      <c r="AT144" s="18" t="s">
        <v>209</v>
      </c>
      <c r="AU144" s="18" t="s">
        <v>84</v>
      </c>
      <c r="AY144" s="18" t="s">
        <v>158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8" t="s">
        <v>22</v>
      </c>
      <c r="BK144" s="205">
        <f t="shared" si="9"/>
        <v>0</v>
      </c>
      <c r="BL144" s="18" t="s">
        <v>165</v>
      </c>
      <c r="BM144" s="18" t="s">
        <v>253</v>
      </c>
    </row>
    <row r="145" spans="2:65" s="1" customFormat="1" ht="22.5" customHeight="1">
      <c r="B145" s="35"/>
      <c r="C145" s="217" t="s">
        <v>259</v>
      </c>
      <c r="D145" s="217" t="s">
        <v>209</v>
      </c>
      <c r="E145" s="218" t="s">
        <v>943</v>
      </c>
      <c r="F145" s="219" t="s">
        <v>944</v>
      </c>
      <c r="G145" s="220" t="s">
        <v>618</v>
      </c>
      <c r="H145" s="221">
        <v>1</v>
      </c>
      <c r="I145" s="222"/>
      <c r="J145" s="223">
        <f t="shared" si="0"/>
        <v>0</v>
      </c>
      <c r="K145" s="219" t="s">
        <v>20</v>
      </c>
      <c r="L145" s="224"/>
      <c r="M145" s="225" t="s">
        <v>20</v>
      </c>
      <c r="N145" s="226" t="s">
        <v>46</v>
      </c>
      <c r="O145" s="36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AR145" s="18" t="s">
        <v>176</v>
      </c>
      <c r="AT145" s="18" t="s">
        <v>209</v>
      </c>
      <c r="AU145" s="18" t="s">
        <v>84</v>
      </c>
      <c r="AY145" s="18" t="s">
        <v>158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8" t="s">
        <v>22</v>
      </c>
      <c r="BK145" s="205">
        <f t="shared" si="9"/>
        <v>0</v>
      </c>
      <c r="BL145" s="18" t="s">
        <v>165</v>
      </c>
      <c r="BM145" s="18" t="s">
        <v>259</v>
      </c>
    </row>
    <row r="146" spans="2:65" s="1" customFormat="1" ht="22.5" customHeight="1">
      <c r="B146" s="35"/>
      <c r="C146" s="217" t="s">
        <v>340</v>
      </c>
      <c r="D146" s="217" t="s">
        <v>209</v>
      </c>
      <c r="E146" s="218" t="s">
        <v>945</v>
      </c>
      <c r="F146" s="219" t="s">
        <v>946</v>
      </c>
      <c r="G146" s="220" t="s">
        <v>618</v>
      </c>
      <c r="H146" s="221">
        <v>1</v>
      </c>
      <c r="I146" s="222"/>
      <c r="J146" s="223">
        <f t="shared" si="0"/>
        <v>0</v>
      </c>
      <c r="K146" s="219" t="s">
        <v>20</v>
      </c>
      <c r="L146" s="224"/>
      <c r="M146" s="225" t="s">
        <v>20</v>
      </c>
      <c r="N146" s="226" t="s">
        <v>46</v>
      </c>
      <c r="O146" s="36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AR146" s="18" t="s">
        <v>176</v>
      </c>
      <c r="AT146" s="18" t="s">
        <v>209</v>
      </c>
      <c r="AU146" s="18" t="s">
        <v>84</v>
      </c>
      <c r="AY146" s="18" t="s">
        <v>158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8" t="s">
        <v>22</v>
      </c>
      <c r="BK146" s="205">
        <f t="shared" si="9"/>
        <v>0</v>
      </c>
      <c r="BL146" s="18" t="s">
        <v>165</v>
      </c>
      <c r="BM146" s="18" t="s">
        <v>340</v>
      </c>
    </row>
    <row r="147" spans="2:65" s="1" customFormat="1" ht="22.5" customHeight="1">
      <c r="B147" s="35"/>
      <c r="C147" s="217" t="s">
        <v>344</v>
      </c>
      <c r="D147" s="217" t="s">
        <v>209</v>
      </c>
      <c r="E147" s="218" t="s">
        <v>947</v>
      </c>
      <c r="F147" s="219" t="s">
        <v>948</v>
      </c>
      <c r="G147" s="220" t="s">
        <v>618</v>
      </c>
      <c r="H147" s="221">
        <v>5</v>
      </c>
      <c r="I147" s="222"/>
      <c r="J147" s="223">
        <f t="shared" si="0"/>
        <v>0</v>
      </c>
      <c r="K147" s="219" t="s">
        <v>20</v>
      </c>
      <c r="L147" s="224"/>
      <c r="M147" s="225" t="s">
        <v>20</v>
      </c>
      <c r="N147" s="226" t="s">
        <v>46</v>
      </c>
      <c r="O147" s="36"/>
      <c r="P147" s="203">
        <f t="shared" si="1"/>
        <v>0</v>
      </c>
      <c r="Q147" s="203">
        <v>0</v>
      </c>
      <c r="R147" s="203">
        <f t="shared" si="2"/>
        <v>0</v>
      </c>
      <c r="S147" s="203">
        <v>0</v>
      </c>
      <c r="T147" s="204">
        <f t="shared" si="3"/>
        <v>0</v>
      </c>
      <c r="AR147" s="18" t="s">
        <v>176</v>
      </c>
      <c r="AT147" s="18" t="s">
        <v>209</v>
      </c>
      <c r="AU147" s="18" t="s">
        <v>84</v>
      </c>
      <c r="AY147" s="18" t="s">
        <v>158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8" t="s">
        <v>22</v>
      </c>
      <c r="BK147" s="205">
        <f t="shared" si="9"/>
        <v>0</v>
      </c>
      <c r="BL147" s="18" t="s">
        <v>165</v>
      </c>
      <c r="BM147" s="18" t="s">
        <v>344</v>
      </c>
    </row>
    <row r="148" spans="2:65" s="1" customFormat="1" ht="22.5" customHeight="1">
      <c r="B148" s="35"/>
      <c r="C148" s="217" t="s">
        <v>349</v>
      </c>
      <c r="D148" s="217" t="s">
        <v>209</v>
      </c>
      <c r="E148" s="218" t="s">
        <v>949</v>
      </c>
      <c r="F148" s="219" t="s">
        <v>950</v>
      </c>
      <c r="G148" s="220" t="s">
        <v>618</v>
      </c>
      <c r="H148" s="221">
        <v>1</v>
      </c>
      <c r="I148" s="222"/>
      <c r="J148" s="223">
        <f t="shared" si="0"/>
        <v>0</v>
      </c>
      <c r="K148" s="219" t="s">
        <v>20</v>
      </c>
      <c r="L148" s="224"/>
      <c r="M148" s="225" t="s">
        <v>20</v>
      </c>
      <c r="N148" s="226" t="s">
        <v>46</v>
      </c>
      <c r="O148" s="36"/>
      <c r="P148" s="203">
        <f t="shared" si="1"/>
        <v>0</v>
      </c>
      <c r="Q148" s="203">
        <v>0</v>
      </c>
      <c r="R148" s="203">
        <f t="shared" si="2"/>
        <v>0</v>
      </c>
      <c r="S148" s="203">
        <v>0</v>
      </c>
      <c r="T148" s="204">
        <f t="shared" si="3"/>
        <v>0</v>
      </c>
      <c r="AR148" s="18" t="s">
        <v>176</v>
      </c>
      <c r="AT148" s="18" t="s">
        <v>209</v>
      </c>
      <c r="AU148" s="18" t="s">
        <v>84</v>
      </c>
      <c r="AY148" s="18" t="s">
        <v>158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8" t="s">
        <v>22</v>
      </c>
      <c r="BK148" s="205">
        <f t="shared" si="9"/>
        <v>0</v>
      </c>
      <c r="BL148" s="18" t="s">
        <v>165</v>
      </c>
      <c r="BM148" s="18" t="s">
        <v>349</v>
      </c>
    </row>
    <row r="149" spans="2:65" s="1" customFormat="1" ht="22.5" customHeight="1">
      <c r="B149" s="35"/>
      <c r="C149" s="217" t="s">
        <v>353</v>
      </c>
      <c r="D149" s="217" t="s">
        <v>209</v>
      </c>
      <c r="E149" s="218" t="s">
        <v>951</v>
      </c>
      <c r="F149" s="219" t="s">
        <v>952</v>
      </c>
      <c r="G149" s="220" t="s">
        <v>618</v>
      </c>
      <c r="H149" s="221">
        <v>1</v>
      </c>
      <c r="I149" s="222"/>
      <c r="J149" s="223">
        <f t="shared" si="0"/>
        <v>0</v>
      </c>
      <c r="K149" s="219" t="s">
        <v>20</v>
      </c>
      <c r="L149" s="224"/>
      <c r="M149" s="225" t="s">
        <v>20</v>
      </c>
      <c r="N149" s="226" t="s">
        <v>46</v>
      </c>
      <c r="O149" s="36"/>
      <c r="P149" s="203">
        <f t="shared" si="1"/>
        <v>0</v>
      </c>
      <c r="Q149" s="203">
        <v>0</v>
      </c>
      <c r="R149" s="203">
        <f t="shared" si="2"/>
        <v>0</v>
      </c>
      <c r="S149" s="203">
        <v>0</v>
      </c>
      <c r="T149" s="204">
        <f t="shared" si="3"/>
        <v>0</v>
      </c>
      <c r="AR149" s="18" t="s">
        <v>176</v>
      </c>
      <c r="AT149" s="18" t="s">
        <v>209</v>
      </c>
      <c r="AU149" s="18" t="s">
        <v>84</v>
      </c>
      <c r="AY149" s="18" t="s">
        <v>158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8" t="s">
        <v>22</v>
      </c>
      <c r="BK149" s="205">
        <f t="shared" si="9"/>
        <v>0</v>
      </c>
      <c r="BL149" s="18" t="s">
        <v>165</v>
      </c>
      <c r="BM149" s="18" t="s">
        <v>353</v>
      </c>
    </row>
    <row r="150" spans="2:65" s="1" customFormat="1" ht="22.5" customHeight="1">
      <c r="B150" s="35"/>
      <c r="C150" s="217" t="s">
        <v>357</v>
      </c>
      <c r="D150" s="217" t="s">
        <v>209</v>
      </c>
      <c r="E150" s="218" t="s">
        <v>953</v>
      </c>
      <c r="F150" s="219" t="s">
        <v>954</v>
      </c>
      <c r="G150" s="220" t="s">
        <v>618</v>
      </c>
      <c r="H150" s="221">
        <v>1</v>
      </c>
      <c r="I150" s="222"/>
      <c r="J150" s="223">
        <f t="shared" si="0"/>
        <v>0</v>
      </c>
      <c r="K150" s="219" t="s">
        <v>20</v>
      </c>
      <c r="L150" s="224"/>
      <c r="M150" s="225" t="s">
        <v>20</v>
      </c>
      <c r="N150" s="226" t="s">
        <v>46</v>
      </c>
      <c r="O150" s="36"/>
      <c r="P150" s="203">
        <f t="shared" si="1"/>
        <v>0</v>
      </c>
      <c r="Q150" s="203">
        <v>0</v>
      </c>
      <c r="R150" s="203">
        <f t="shared" si="2"/>
        <v>0</v>
      </c>
      <c r="S150" s="203">
        <v>0</v>
      </c>
      <c r="T150" s="204">
        <f t="shared" si="3"/>
        <v>0</v>
      </c>
      <c r="AR150" s="18" t="s">
        <v>176</v>
      </c>
      <c r="AT150" s="18" t="s">
        <v>209</v>
      </c>
      <c r="AU150" s="18" t="s">
        <v>84</v>
      </c>
      <c r="AY150" s="18" t="s">
        <v>158</v>
      </c>
      <c r="BE150" s="205">
        <f t="shared" si="4"/>
        <v>0</v>
      </c>
      <c r="BF150" s="205">
        <f t="shared" si="5"/>
        <v>0</v>
      </c>
      <c r="BG150" s="205">
        <f t="shared" si="6"/>
        <v>0</v>
      </c>
      <c r="BH150" s="205">
        <f t="shared" si="7"/>
        <v>0</v>
      </c>
      <c r="BI150" s="205">
        <f t="shared" si="8"/>
        <v>0</v>
      </c>
      <c r="BJ150" s="18" t="s">
        <v>22</v>
      </c>
      <c r="BK150" s="205">
        <f t="shared" si="9"/>
        <v>0</v>
      </c>
      <c r="BL150" s="18" t="s">
        <v>165</v>
      </c>
      <c r="BM150" s="18" t="s">
        <v>357</v>
      </c>
    </row>
    <row r="151" spans="2:65" s="1" customFormat="1" ht="22.5" customHeight="1">
      <c r="B151" s="35"/>
      <c r="C151" s="217" t="s">
        <v>362</v>
      </c>
      <c r="D151" s="217" t="s">
        <v>209</v>
      </c>
      <c r="E151" s="218" t="s">
        <v>955</v>
      </c>
      <c r="F151" s="219" t="s">
        <v>956</v>
      </c>
      <c r="G151" s="220" t="s">
        <v>618</v>
      </c>
      <c r="H151" s="221">
        <v>1</v>
      </c>
      <c r="I151" s="222"/>
      <c r="J151" s="223">
        <f t="shared" si="0"/>
        <v>0</v>
      </c>
      <c r="K151" s="219" t="s">
        <v>20</v>
      </c>
      <c r="L151" s="224"/>
      <c r="M151" s="225" t="s">
        <v>20</v>
      </c>
      <c r="N151" s="226" t="s">
        <v>46</v>
      </c>
      <c r="O151" s="36"/>
      <c r="P151" s="203">
        <f t="shared" si="1"/>
        <v>0</v>
      </c>
      <c r="Q151" s="203">
        <v>0</v>
      </c>
      <c r="R151" s="203">
        <f t="shared" si="2"/>
        <v>0</v>
      </c>
      <c r="S151" s="203">
        <v>0</v>
      </c>
      <c r="T151" s="204">
        <f t="shared" si="3"/>
        <v>0</v>
      </c>
      <c r="AR151" s="18" t="s">
        <v>176</v>
      </c>
      <c r="AT151" s="18" t="s">
        <v>209</v>
      </c>
      <c r="AU151" s="18" t="s">
        <v>84</v>
      </c>
      <c r="AY151" s="18" t="s">
        <v>158</v>
      </c>
      <c r="BE151" s="205">
        <f t="shared" si="4"/>
        <v>0</v>
      </c>
      <c r="BF151" s="205">
        <f t="shared" si="5"/>
        <v>0</v>
      </c>
      <c r="BG151" s="205">
        <f t="shared" si="6"/>
        <v>0</v>
      </c>
      <c r="BH151" s="205">
        <f t="shared" si="7"/>
        <v>0</v>
      </c>
      <c r="BI151" s="205">
        <f t="shared" si="8"/>
        <v>0</v>
      </c>
      <c r="BJ151" s="18" t="s">
        <v>22</v>
      </c>
      <c r="BK151" s="205">
        <f t="shared" si="9"/>
        <v>0</v>
      </c>
      <c r="BL151" s="18" t="s">
        <v>165</v>
      </c>
      <c r="BM151" s="18" t="s">
        <v>362</v>
      </c>
    </row>
    <row r="152" spans="2:65" s="1" customFormat="1" ht="22.5" customHeight="1">
      <c r="B152" s="35"/>
      <c r="C152" s="217" t="s">
        <v>366</v>
      </c>
      <c r="D152" s="217" t="s">
        <v>209</v>
      </c>
      <c r="E152" s="218" t="s">
        <v>957</v>
      </c>
      <c r="F152" s="219" t="s">
        <v>958</v>
      </c>
      <c r="G152" s="220" t="s">
        <v>571</v>
      </c>
      <c r="H152" s="221">
        <v>1</v>
      </c>
      <c r="I152" s="222"/>
      <c r="J152" s="223">
        <f t="shared" si="0"/>
        <v>0</v>
      </c>
      <c r="K152" s="219" t="s">
        <v>20</v>
      </c>
      <c r="L152" s="224"/>
      <c r="M152" s="225" t="s">
        <v>20</v>
      </c>
      <c r="N152" s="226" t="s">
        <v>46</v>
      </c>
      <c r="O152" s="36"/>
      <c r="P152" s="203">
        <f t="shared" si="1"/>
        <v>0</v>
      </c>
      <c r="Q152" s="203">
        <v>0</v>
      </c>
      <c r="R152" s="203">
        <f t="shared" si="2"/>
        <v>0</v>
      </c>
      <c r="S152" s="203">
        <v>0</v>
      </c>
      <c r="T152" s="204">
        <f t="shared" si="3"/>
        <v>0</v>
      </c>
      <c r="AR152" s="18" t="s">
        <v>176</v>
      </c>
      <c r="AT152" s="18" t="s">
        <v>209</v>
      </c>
      <c r="AU152" s="18" t="s">
        <v>84</v>
      </c>
      <c r="AY152" s="18" t="s">
        <v>158</v>
      </c>
      <c r="BE152" s="205">
        <f t="shared" si="4"/>
        <v>0</v>
      </c>
      <c r="BF152" s="205">
        <f t="shared" si="5"/>
        <v>0</v>
      </c>
      <c r="BG152" s="205">
        <f t="shared" si="6"/>
        <v>0</v>
      </c>
      <c r="BH152" s="205">
        <f t="shared" si="7"/>
        <v>0</v>
      </c>
      <c r="BI152" s="205">
        <f t="shared" si="8"/>
        <v>0</v>
      </c>
      <c r="BJ152" s="18" t="s">
        <v>22</v>
      </c>
      <c r="BK152" s="205">
        <f t="shared" si="9"/>
        <v>0</v>
      </c>
      <c r="BL152" s="18" t="s">
        <v>165</v>
      </c>
      <c r="BM152" s="18" t="s">
        <v>366</v>
      </c>
    </row>
    <row r="153" spans="2:65" s="1" customFormat="1" ht="22.5" customHeight="1">
      <c r="B153" s="35"/>
      <c r="C153" s="217" t="s">
        <v>372</v>
      </c>
      <c r="D153" s="217" t="s">
        <v>209</v>
      </c>
      <c r="E153" s="218" t="s">
        <v>658</v>
      </c>
      <c r="F153" s="219" t="s">
        <v>659</v>
      </c>
      <c r="G153" s="220" t="s">
        <v>571</v>
      </c>
      <c r="H153" s="221">
        <v>1</v>
      </c>
      <c r="I153" s="222"/>
      <c r="J153" s="223">
        <f t="shared" si="0"/>
        <v>0</v>
      </c>
      <c r="K153" s="219" t="s">
        <v>164</v>
      </c>
      <c r="L153" s="224"/>
      <c r="M153" s="225" t="s">
        <v>20</v>
      </c>
      <c r="N153" s="226" t="s">
        <v>46</v>
      </c>
      <c r="O153" s="36"/>
      <c r="P153" s="203">
        <f t="shared" si="1"/>
        <v>0</v>
      </c>
      <c r="Q153" s="203">
        <v>0.0035</v>
      </c>
      <c r="R153" s="203">
        <f t="shared" si="2"/>
        <v>0.0035</v>
      </c>
      <c r="S153" s="203">
        <v>0</v>
      </c>
      <c r="T153" s="204">
        <f t="shared" si="3"/>
        <v>0</v>
      </c>
      <c r="AR153" s="18" t="s">
        <v>176</v>
      </c>
      <c r="AT153" s="18" t="s">
        <v>209</v>
      </c>
      <c r="AU153" s="18" t="s">
        <v>84</v>
      </c>
      <c r="AY153" s="18" t="s">
        <v>158</v>
      </c>
      <c r="BE153" s="205">
        <f t="shared" si="4"/>
        <v>0</v>
      </c>
      <c r="BF153" s="205">
        <f t="shared" si="5"/>
        <v>0</v>
      </c>
      <c r="BG153" s="205">
        <f t="shared" si="6"/>
        <v>0</v>
      </c>
      <c r="BH153" s="205">
        <f t="shared" si="7"/>
        <v>0</v>
      </c>
      <c r="BI153" s="205">
        <f t="shared" si="8"/>
        <v>0</v>
      </c>
      <c r="BJ153" s="18" t="s">
        <v>22</v>
      </c>
      <c r="BK153" s="205">
        <f t="shared" si="9"/>
        <v>0</v>
      </c>
      <c r="BL153" s="18" t="s">
        <v>165</v>
      </c>
      <c r="BM153" s="18" t="s">
        <v>372</v>
      </c>
    </row>
    <row r="154" spans="2:65" s="1" customFormat="1" ht="22.5" customHeight="1">
      <c r="B154" s="35"/>
      <c r="C154" s="217" t="s">
        <v>376</v>
      </c>
      <c r="D154" s="217" t="s">
        <v>209</v>
      </c>
      <c r="E154" s="218" t="s">
        <v>959</v>
      </c>
      <c r="F154" s="219" t="s">
        <v>960</v>
      </c>
      <c r="G154" s="220" t="s">
        <v>571</v>
      </c>
      <c r="H154" s="221">
        <v>1</v>
      </c>
      <c r="I154" s="222"/>
      <c r="J154" s="223">
        <f t="shared" si="0"/>
        <v>0</v>
      </c>
      <c r="K154" s="219" t="s">
        <v>20</v>
      </c>
      <c r="L154" s="224"/>
      <c r="M154" s="225" t="s">
        <v>20</v>
      </c>
      <c r="N154" s="226" t="s">
        <v>46</v>
      </c>
      <c r="O154" s="36"/>
      <c r="P154" s="203">
        <f t="shared" si="1"/>
        <v>0</v>
      </c>
      <c r="Q154" s="203">
        <v>0</v>
      </c>
      <c r="R154" s="203">
        <f t="shared" si="2"/>
        <v>0</v>
      </c>
      <c r="S154" s="203">
        <v>0</v>
      </c>
      <c r="T154" s="204">
        <f t="shared" si="3"/>
        <v>0</v>
      </c>
      <c r="AR154" s="18" t="s">
        <v>176</v>
      </c>
      <c r="AT154" s="18" t="s">
        <v>209</v>
      </c>
      <c r="AU154" s="18" t="s">
        <v>84</v>
      </c>
      <c r="AY154" s="18" t="s">
        <v>158</v>
      </c>
      <c r="BE154" s="205">
        <f t="shared" si="4"/>
        <v>0</v>
      </c>
      <c r="BF154" s="205">
        <f t="shared" si="5"/>
        <v>0</v>
      </c>
      <c r="BG154" s="205">
        <f t="shared" si="6"/>
        <v>0</v>
      </c>
      <c r="BH154" s="205">
        <f t="shared" si="7"/>
        <v>0</v>
      </c>
      <c r="BI154" s="205">
        <f t="shared" si="8"/>
        <v>0</v>
      </c>
      <c r="BJ154" s="18" t="s">
        <v>22</v>
      </c>
      <c r="BK154" s="205">
        <f t="shared" si="9"/>
        <v>0</v>
      </c>
      <c r="BL154" s="18" t="s">
        <v>165</v>
      </c>
      <c r="BM154" s="18" t="s">
        <v>376</v>
      </c>
    </row>
    <row r="155" spans="2:65" s="1" customFormat="1" ht="22.5" customHeight="1">
      <c r="B155" s="35"/>
      <c r="C155" s="217" t="s">
        <v>378</v>
      </c>
      <c r="D155" s="217" t="s">
        <v>209</v>
      </c>
      <c r="E155" s="218" t="s">
        <v>961</v>
      </c>
      <c r="F155" s="219" t="s">
        <v>962</v>
      </c>
      <c r="G155" s="220" t="s">
        <v>571</v>
      </c>
      <c r="H155" s="221">
        <v>1</v>
      </c>
      <c r="I155" s="222"/>
      <c r="J155" s="223">
        <f t="shared" si="0"/>
        <v>0</v>
      </c>
      <c r="K155" s="219" t="s">
        <v>20</v>
      </c>
      <c r="L155" s="224"/>
      <c r="M155" s="225" t="s">
        <v>20</v>
      </c>
      <c r="N155" s="226" t="s">
        <v>46</v>
      </c>
      <c r="O155" s="36"/>
      <c r="P155" s="203">
        <f t="shared" si="1"/>
        <v>0</v>
      </c>
      <c r="Q155" s="203">
        <v>0</v>
      </c>
      <c r="R155" s="203">
        <f t="shared" si="2"/>
        <v>0</v>
      </c>
      <c r="S155" s="203">
        <v>0</v>
      </c>
      <c r="T155" s="204">
        <f t="shared" si="3"/>
        <v>0</v>
      </c>
      <c r="AR155" s="18" t="s">
        <v>176</v>
      </c>
      <c r="AT155" s="18" t="s">
        <v>209</v>
      </c>
      <c r="AU155" s="18" t="s">
        <v>84</v>
      </c>
      <c r="AY155" s="18" t="s">
        <v>158</v>
      </c>
      <c r="BE155" s="205">
        <f t="shared" si="4"/>
        <v>0</v>
      </c>
      <c r="BF155" s="205">
        <f t="shared" si="5"/>
        <v>0</v>
      </c>
      <c r="BG155" s="205">
        <f t="shared" si="6"/>
        <v>0</v>
      </c>
      <c r="BH155" s="205">
        <f t="shared" si="7"/>
        <v>0</v>
      </c>
      <c r="BI155" s="205">
        <f t="shared" si="8"/>
        <v>0</v>
      </c>
      <c r="BJ155" s="18" t="s">
        <v>22</v>
      </c>
      <c r="BK155" s="205">
        <f t="shared" si="9"/>
        <v>0</v>
      </c>
      <c r="BL155" s="18" t="s">
        <v>165</v>
      </c>
      <c r="BM155" s="18" t="s">
        <v>378</v>
      </c>
    </row>
    <row r="156" spans="2:65" s="1" customFormat="1" ht="22.5" customHeight="1">
      <c r="B156" s="35"/>
      <c r="C156" s="217" t="s">
        <v>382</v>
      </c>
      <c r="D156" s="217" t="s">
        <v>209</v>
      </c>
      <c r="E156" s="218" t="s">
        <v>963</v>
      </c>
      <c r="F156" s="219" t="s">
        <v>964</v>
      </c>
      <c r="G156" s="220" t="s">
        <v>209</v>
      </c>
      <c r="H156" s="221">
        <v>1.8</v>
      </c>
      <c r="I156" s="222"/>
      <c r="J156" s="223">
        <f t="shared" si="0"/>
        <v>0</v>
      </c>
      <c r="K156" s="219" t="s">
        <v>20</v>
      </c>
      <c r="L156" s="224"/>
      <c r="M156" s="225" t="s">
        <v>20</v>
      </c>
      <c r="N156" s="226" t="s">
        <v>46</v>
      </c>
      <c r="O156" s="36"/>
      <c r="P156" s="203">
        <f t="shared" si="1"/>
        <v>0</v>
      </c>
      <c r="Q156" s="203">
        <v>0</v>
      </c>
      <c r="R156" s="203">
        <f t="shared" si="2"/>
        <v>0</v>
      </c>
      <c r="S156" s="203">
        <v>0</v>
      </c>
      <c r="T156" s="204">
        <f t="shared" si="3"/>
        <v>0</v>
      </c>
      <c r="AR156" s="18" t="s">
        <v>176</v>
      </c>
      <c r="AT156" s="18" t="s">
        <v>209</v>
      </c>
      <c r="AU156" s="18" t="s">
        <v>84</v>
      </c>
      <c r="AY156" s="18" t="s">
        <v>158</v>
      </c>
      <c r="BE156" s="205">
        <f t="shared" si="4"/>
        <v>0</v>
      </c>
      <c r="BF156" s="205">
        <f t="shared" si="5"/>
        <v>0</v>
      </c>
      <c r="BG156" s="205">
        <f t="shared" si="6"/>
        <v>0</v>
      </c>
      <c r="BH156" s="205">
        <f t="shared" si="7"/>
        <v>0</v>
      </c>
      <c r="BI156" s="205">
        <f t="shared" si="8"/>
        <v>0</v>
      </c>
      <c r="BJ156" s="18" t="s">
        <v>22</v>
      </c>
      <c r="BK156" s="205">
        <f t="shared" si="9"/>
        <v>0</v>
      </c>
      <c r="BL156" s="18" t="s">
        <v>165</v>
      </c>
      <c r="BM156" s="18" t="s">
        <v>382</v>
      </c>
    </row>
    <row r="157" spans="2:65" s="1" customFormat="1" ht="22.5" customHeight="1">
      <c r="B157" s="35"/>
      <c r="C157" s="194" t="s">
        <v>386</v>
      </c>
      <c r="D157" s="194" t="s">
        <v>160</v>
      </c>
      <c r="E157" s="195" t="s">
        <v>965</v>
      </c>
      <c r="F157" s="196" t="s">
        <v>966</v>
      </c>
      <c r="G157" s="197" t="s">
        <v>206</v>
      </c>
      <c r="H157" s="198">
        <v>1</v>
      </c>
      <c r="I157" s="199"/>
      <c r="J157" s="200">
        <f t="shared" si="0"/>
        <v>0</v>
      </c>
      <c r="K157" s="196" t="s">
        <v>164</v>
      </c>
      <c r="L157" s="55"/>
      <c r="M157" s="201" t="s">
        <v>20</v>
      </c>
      <c r="N157" s="202" t="s">
        <v>46</v>
      </c>
      <c r="O157" s="36"/>
      <c r="P157" s="203">
        <f t="shared" si="1"/>
        <v>0</v>
      </c>
      <c r="Q157" s="203">
        <v>0.001132</v>
      </c>
      <c r="R157" s="203">
        <f t="shared" si="2"/>
        <v>0.001132</v>
      </c>
      <c r="S157" s="203">
        <v>0</v>
      </c>
      <c r="T157" s="204">
        <f t="shared" si="3"/>
        <v>0</v>
      </c>
      <c r="AR157" s="18" t="s">
        <v>165</v>
      </c>
      <c r="AT157" s="18" t="s">
        <v>160</v>
      </c>
      <c r="AU157" s="18" t="s">
        <v>84</v>
      </c>
      <c r="AY157" s="18" t="s">
        <v>158</v>
      </c>
      <c r="BE157" s="205">
        <f t="shared" si="4"/>
        <v>0</v>
      </c>
      <c r="BF157" s="205">
        <f t="shared" si="5"/>
        <v>0</v>
      </c>
      <c r="BG157" s="205">
        <f t="shared" si="6"/>
        <v>0</v>
      </c>
      <c r="BH157" s="205">
        <f t="shared" si="7"/>
        <v>0</v>
      </c>
      <c r="BI157" s="205">
        <f t="shared" si="8"/>
        <v>0</v>
      </c>
      <c r="BJ157" s="18" t="s">
        <v>22</v>
      </c>
      <c r="BK157" s="205">
        <f t="shared" si="9"/>
        <v>0</v>
      </c>
      <c r="BL157" s="18" t="s">
        <v>165</v>
      </c>
      <c r="BM157" s="18" t="s">
        <v>386</v>
      </c>
    </row>
    <row r="158" spans="2:65" s="1" customFormat="1" ht="22.5" customHeight="1">
      <c r="B158" s="35"/>
      <c r="C158" s="217" t="s">
        <v>390</v>
      </c>
      <c r="D158" s="217" t="s">
        <v>209</v>
      </c>
      <c r="E158" s="218" t="s">
        <v>967</v>
      </c>
      <c r="F158" s="219" t="s">
        <v>968</v>
      </c>
      <c r="G158" s="220" t="s">
        <v>571</v>
      </c>
      <c r="H158" s="221">
        <v>1</v>
      </c>
      <c r="I158" s="222"/>
      <c r="J158" s="223">
        <f t="shared" si="0"/>
        <v>0</v>
      </c>
      <c r="K158" s="219" t="s">
        <v>164</v>
      </c>
      <c r="L158" s="224"/>
      <c r="M158" s="225" t="s">
        <v>20</v>
      </c>
      <c r="N158" s="226" t="s">
        <v>46</v>
      </c>
      <c r="O158" s="36"/>
      <c r="P158" s="203">
        <f t="shared" si="1"/>
        <v>0</v>
      </c>
      <c r="Q158" s="203">
        <v>0.00462</v>
      </c>
      <c r="R158" s="203">
        <f t="shared" si="2"/>
        <v>0.00462</v>
      </c>
      <c r="S158" s="203">
        <v>0</v>
      </c>
      <c r="T158" s="204">
        <f t="shared" si="3"/>
        <v>0</v>
      </c>
      <c r="AR158" s="18" t="s">
        <v>176</v>
      </c>
      <c r="AT158" s="18" t="s">
        <v>209</v>
      </c>
      <c r="AU158" s="18" t="s">
        <v>84</v>
      </c>
      <c r="AY158" s="18" t="s">
        <v>158</v>
      </c>
      <c r="BE158" s="205">
        <f t="shared" si="4"/>
        <v>0</v>
      </c>
      <c r="BF158" s="205">
        <f t="shared" si="5"/>
        <v>0</v>
      </c>
      <c r="BG158" s="205">
        <f t="shared" si="6"/>
        <v>0</v>
      </c>
      <c r="BH158" s="205">
        <f t="shared" si="7"/>
        <v>0</v>
      </c>
      <c r="BI158" s="205">
        <f t="shared" si="8"/>
        <v>0</v>
      </c>
      <c r="BJ158" s="18" t="s">
        <v>22</v>
      </c>
      <c r="BK158" s="205">
        <f t="shared" si="9"/>
        <v>0</v>
      </c>
      <c r="BL158" s="18" t="s">
        <v>165</v>
      </c>
      <c r="BM158" s="18" t="s">
        <v>390</v>
      </c>
    </row>
    <row r="159" spans="2:65" s="1" customFormat="1" ht="22.5" customHeight="1">
      <c r="B159" s="35"/>
      <c r="C159" s="217" t="s">
        <v>394</v>
      </c>
      <c r="D159" s="217" t="s">
        <v>209</v>
      </c>
      <c r="E159" s="218" t="s">
        <v>969</v>
      </c>
      <c r="F159" s="219" t="s">
        <v>970</v>
      </c>
      <c r="G159" s="220" t="s">
        <v>571</v>
      </c>
      <c r="H159" s="221">
        <v>3</v>
      </c>
      <c r="I159" s="222"/>
      <c r="J159" s="223">
        <f t="shared" si="0"/>
        <v>0</v>
      </c>
      <c r="K159" s="219" t="s">
        <v>20</v>
      </c>
      <c r="L159" s="224"/>
      <c r="M159" s="225" t="s">
        <v>20</v>
      </c>
      <c r="N159" s="226" t="s">
        <v>46</v>
      </c>
      <c r="O159" s="36"/>
      <c r="P159" s="203">
        <f t="shared" si="1"/>
        <v>0</v>
      </c>
      <c r="Q159" s="203">
        <v>0</v>
      </c>
      <c r="R159" s="203">
        <f t="shared" si="2"/>
        <v>0</v>
      </c>
      <c r="S159" s="203">
        <v>0</v>
      </c>
      <c r="T159" s="204">
        <f t="shared" si="3"/>
        <v>0</v>
      </c>
      <c r="AR159" s="18" t="s">
        <v>176</v>
      </c>
      <c r="AT159" s="18" t="s">
        <v>209</v>
      </c>
      <c r="AU159" s="18" t="s">
        <v>84</v>
      </c>
      <c r="AY159" s="18" t="s">
        <v>158</v>
      </c>
      <c r="BE159" s="205">
        <f t="shared" si="4"/>
        <v>0</v>
      </c>
      <c r="BF159" s="205">
        <f t="shared" si="5"/>
        <v>0</v>
      </c>
      <c r="BG159" s="205">
        <f t="shared" si="6"/>
        <v>0</v>
      </c>
      <c r="BH159" s="205">
        <f t="shared" si="7"/>
        <v>0</v>
      </c>
      <c r="BI159" s="205">
        <f t="shared" si="8"/>
        <v>0</v>
      </c>
      <c r="BJ159" s="18" t="s">
        <v>22</v>
      </c>
      <c r="BK159" s="205">
        <f t="shared" si="9"/>
        <v>0</v>
      </c>
      <c r="BL159" s="18" t="s">
        <v>165</v>
      </c>
      <c r="BM159" s="18" t="s">
        <v>394</v>
      </c>
    </row>
    <row r="160" spans="2:65" s="1" customFormat="1" ht="22.5" customHeight="1">
      <c r="B160" s="35"/>
      <c r="C160" s="194" t="s">
        <v>398</v>
      </c>
      <c r="D160" s="194" t="s">
        <v>160</v>
      </c>
      <c r="E160" s="195" t="s">
        <v>971</v>
      </c>
      <c r="F160" s="196" t="s">
        <v>972</v>
      </c>
      <c r="G160" s="197" t="s">
        <v>206</v>
      </c>
      <c r="H160" s="198">
        <v>1</v>
      </c>
      <c r="I160" s="199"/>
      <c r="J160" s="200">
        <f t="shared" si="0"/>
        <v>0</v>
      </c>
      <c r="K160" s="196" t="s">
        <v>164</v>
      </c>
      <c r="L160" s="55"/>
      <c r="M160" s="201" t="s">
        <v>20</v>
      </c>
      <c r="N160" s="202" t="s">
        <v>46</v>
      </c>
      <c r="O160" s="36"/>
      <c r="P160" s="203">
        <f t="shared" si="1"/>
        <v>0</v>
      </c>
      <c r="Q160" s="203">
        <v>0.0002282</v>
      </c>
      <c r="R160" s="203">
        <f t="shared" si="2"/>
        <v>0.0002282</v>
      </c>
      <c r="S160" s="203">
        <v>0</v>
      </c>
      <c r="T160" s="204">
        <f t="shared" si="3"/>
        <v>0</v>
      </c>
      <c r="AR160" s="18" t="s">
        <v>165</v>
      </c>
      <c r="AT160" s="18" t="s">
        <v>160</v>
      </c>
      <c r="AU160" s="18" t="s">
        <v>84</v>
      </c>
      <c r="AY160" s="18" t="s">
        <v>158</v>
      </c>
      <c r="BE160" s="205">
        <f t="shared" si="4"/>
        <v>0</v>
      </c>
      <c r="BF160" s="205">
        <f t="shared" si="5"/>
        <v>0</v>
      </c>
      <c r="BG160" s="205">
        <f t="shared" si="6"/>
        <v>0</v>
      </c>
      <c r="BH160" s="205">
        <f t="shared" si="7"/>
        <v>0</v>
      </c>
      <c r="BI160" s="205">
        <f t="shared" si="8"/>
        <v>0</v>
      </c>
      <c r="BJ160" s="18" t="s">
        <v>22</v>
      </c>
      <c r="BK160" s="205">
        <f t="shared" si="9"/>
        <v>0</v>
      </c>
      <c r="BL160" s="18" t="s">
        <v>165</v>
      </c>
      <c r="BM160" s="18" t="s">
        <v>398</v>
      </c>
    </row>
    <row r="161" spans="2:65" s="1" customFormat="1" ht="22.5" customHeight="1">
      <c r="B161" s="35"/>
      <c r="C161" s="194" t="s">
        <v>402</v>
      </c>
      <c r="D161" s="194" t="s">
        <v>160</v>
      </c>
      <c r="E161" s="195" t="s">
        <v>973</v>
      </c>
      <c r="F161" s="196" t="s">
        <v>974</v>
      </c>
      <c r="G161" s="197" t="s">
        <v>206</v>
      </c>
      <c r="H161" s="198">
        <v>4</v>
      </c>
      <c r="I161" s="199"/>
      <c r="J161" s="200">
        <f t="shared" si="0"/>
        <v>0</v>
      </c>
      <c r="K161" s="196" t="s">
        <v>164</v>
      </c>
      <c r="L161" s="55"/>
      <c r="M161" s="201" t="s">
        <v>20</v>
      </c>
      <c r="N161" s="202" t="s">
        <v>46</v>
      </c>
      <c r="O161" s="36"/>
      <c r="P161" s="203">
        <f t="shared" si="1"/>
        <v>0</v>
      </c>
      <c r="Q161" s="203">
        <v>0.00038152</v>
      </c>
      <c r="R161" s="203">
        <f t="shared" si="2"/>
        <v>0.00152608</v>
      </c>
      <c r="S161" s="203">
        <v>0</v>
      </c>
      <c r="T161" s="204">
        <f t="shared" si="3"/>
        <v>0</v>
      </c>
      <c r="AR161" s="18" t="s">
        <v>165</v>
      </c>
      <c r="AT161" s="18" t="s">
        <v>160</v>
      </c>
      <c r="AU161" s="18" t="s">
        <v>84</v>
      </c>
      <c r="AY161" s="18" t="s">
        <v>158</v>
      </c>
      <c r="BE161" s="205">
        <f t="shared" si="4"/>
        <v>0</v>
      </c>
      <c r="BF161" s="205">
        <f t="shared" si="5"/>
        <v>0</v>
      </c>
      <c r="BG161" s="205">
        <f t="shared" si="6"/>
        <v>0</v>
      </c>
      <c r="BH161" s="205">
        <f t="shared" si="7"/>
        <v>0</v>
      </c>
      <c r="BI161" s="205">
        <f t="shared" si="8"/>
        <v>0</v>
      </c>
      <c r="BJ161" s="18" t="s">
        <v>22</v>
      </c>
      <c r="BK161" s="205">
        <f t="shared" si="9"/>
        <v>0</v>
      </c>
      <c r="BL161" s="18" t="s">
        <v>165</v>
      </c>
      <c r="BM161" s="18" t="s">
        <v>402</v>
      </c>
    </row>
    <row r="162" spans="2:65" s="1" customFormat="1" ht="22.5" customHeight="1">
      <c r="B162" s="35"/>
      <c r="C162" s="194" t="s">
        <v>406</v>
      </c>
      <c r="D162" s="194" t="s">
        <v>160</v>
      </c>
      <c r="E162" s="195" t="s">
        <v>975</v>
      </c>
      <c r="F162" s="196" t="s">
        <v>976</v>
      </c>
      <c r="G162" s="197" t="s">
        <v>206</v>
      </c>
      <c r="H162" s="198">
        <v>14</v>
      </c>
      <c r="I162" s="199"/>
      <c r="J162" s="200">
        <f t="shared" si="0"/>
        <v>0</v>
      </c>
      <c r="K162" s="196" t="s">
        <v>164</v>
      </c>
      <c r="L162" s="55"/>
      <c r="M162" s="201" t="s">
        <v>20</v>
      </c>
      <c r="N162" s="202" t="s">
        <v>46</v>
      </c>
      <c r="O162" s="36"/>
      <c r="P162" s="203">
        <f t="shared" si="1"/>
        <v>0</v>
      </c>
      <c r="Q162" s="203">
        <v>0</v>
      </c>
      <c r="R162" s="203">
        <f t="shared" si="2"/>
        <v>0</v>
      </c>
      <c r="S162" s="203">
        <v>0</v>
      </c>
      <c r="T162" s="204">
        <f t="shared" si="3"/>
        <v>0</v>
      </c>
      <c r="AR162" s="18" t="s">
        <v>678</v>
      </c>
      <c r="AT162" s="18" t="s">
        <v>160</v>
      </c>
      <c r="AU162" s="18" t="s">
        <v>84</v>
      </c>
      <c r="AY162" s="18" t="s">
        <v>158</v>
      </c>
      <c r="BE162" s="205">
        <f t="shared" si="4"/>
        <v>0</v>
      </c>
      <c r="BF162" s="205">
        <f t="shared" si="5"/>
        <v>0</v>
      </c>
      <c r="BG162" s="205">
        <f t="shared" si="6"/>
        <v>0</v>
      </c>
      <c r="BH162" s="205">
        <f t="shared" si="7"/>
        <v>0</v>
      </c>
      <c r="BI162" s="205">
        <f t="shared" si="8"/>
        <v>0</v>
      </c>
      <c r="BJ162" s="18" t="s">
        <v>22</v>
      </c>
      <c r="BK162" s="205">
        <f t="shared" si="9"/>
        <v>0</v>
      </c>
      <c r="BL162" s="18" t="s">
        <v>678</v>
      </c>
      <c r="BM162" s="18" t="s">
        <v>977</v>
      </c>
    </row>
    <row r="163" spans="2:51" s="12" customFormat="1" ht="13.5">
      <c r="B163" s="206"/>
      <c r="C163" s="207"/>
      <c r="D163" s="208" t="s">
        <v>168</v>
      </c>
      <c r="E163" s="232" t="s">
        <v>20</v>
      </c>
      <c r="F163" s="209" t="s">
        <v>978</v>
      </c>
      <c r="G163" s="207"/>
      <c r="H163" s="210">
        <v>14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168</v>
      </c>
      <c r="AU163" s="216" t="s">
        <v>84</v>
      </c>
      <c r="AV163" s="12" t="s">
        <v>84</v>
      </c>
      <c r="AW163" s="12" t="s">
        <v>35</v>
      </c>
      <c r="AX163" s="12" t="s">
        <v>22</v>
      </c>
      <c r="AY163" s="216" t="s">
        <v>158</v>
      </c>
    </row>
    <row r="164" spans="2:65" s="1" customFormat="1" ht="31.5" customHeight="1">
      <c r="B164" s="35"/>
      <c r="C164" s="194" t="s">
        <v>410</v>
      </c>
      <c r="D164" s="194" t="s">
        <v>160</v>
      </c>
      <c r="E164" s="195" t="s">
        <v>979</v>
      </c>
      <c r="F164" s="196" t="s">
        <v>980</v>
      </c>
      <c r="G164" s="197" t="s">
        <v>329</v>
      </c>
      <c r="H164" s="198">
        <v>632</v>
      </c>
      <c r="I164" s="199"/>
      <c r="J164" s="200">
        <f aca="true" t="shared" si="10" ref="J164:J172">ROUND(I164*H164,2)</f>
        <v>0</v>
      </c>
      <c r="K164" s="196" t="s">
        <v>164</v>
      </c>
      <c r="L164" s="55"/>
      <c r="M164" s="201" t="s">
        <v>20</v>
      </c>
      <c r="N164" s="202" t="s">
        <v>46</v>
      </c>
      <c r="O164" s="36"/>
      <c r="P164" s="203">
        <f aca="true" t="shared" si="11" ref="P164:P172">O164*H164</f>
        <v>0</v>
      </c>
      <c r="Q164" s="203">
        <v>0</v>
      </c>
      <c r="R164" s="203">
        <f aca="true" t="shared" si="12" ref="R164:R172">Q164*H164</f>
        <v>0</v>
      </c>
      <c r="S164" s="203">
        <v>0</v>
      </c>
      <c r="T164" s="204">
        <f aca="true" t="shared" si="13" ref="T164:T172">S164*H164</f>
        <v>0</v>
      </c>
      <c r="AR164" s="18" t="s">
        <v>678</v>
      </c>
      <c r="AT164" s="18" t="s">
        <v>160</v>
      </c>
      <c r="AU164" s="18" t="s">
        <v>84</v>
      </c>
      <c r="AY164" s="18" t="s">
        <v>158</v>
      </c>
      <c r="BE164" s="205">
        <f aca="true" t="shared" si="14" ref="BE164:BE172">IF(N164="základní",J164,0)</f>
        <v>0</v>
      </c>
      <c r="BF164" s="205">
        <f aca="true" t="shared" si="15" ref="BF164:BF172">IF(N164="snížená",J164,0)</f>
        <v>0</v>
      </c>
      <c r="BG164" s="205">
        <f aca="true" t="shared" si="16" ref="BG164:BG172">IF(N164="zákl. přenesená",J164,0)</f>
        <v>0</v>
      </c>
      <c r="BH164" s="205">
        <f aca="true" t="shared" si="17" ref="BH164:BH172">IF(N164="sníž. přenesená",J164,0)</f>
        <v>0</v>
      </c>
      <c r="BI164" s="205">
        <f aca="true" t="shared" si="18" ref="BI164:BI172">IF(N164="nulová",J164,0)</f>
        <v>0</v>
      </c>
      <c r="BJ164" s="18" t="s">
        <v>22</v>
      </c>
      <c r="BK164" s="205">
        <f aca="true" t="shared" si="19" ref="BK164:BK172">ROUND(I164*H164,2)</f>
        <v>0</v>
      </c>
      <c r="BL164" s="18" t="s">
        <v>678</v>
      </c>
      <c r="BM164" s="18" t="s">
        <v>981</v>
      </c>
    </row>
    <row r="165" spans="2:65" s="1" customFormat="1" ht="22.5" customHeight="1">
      <c r="B165" s="35"/>
      <c r="C165" s="194" t="s">
        <v>414</v>
      </c>
      <c r="D165" s="194" t="s">
        <v>160</v>
      </c>
      <c r="E165" s="195" t="s">
        <v>691</v>
      </c>
      <c r="F165" s="196" t="s">
        <v>692</v>
      </c>
      <c r="G165" s="197" t="s">
        <v>206</v>
      </c>
      <c r="H165" s="198">
        <v>1</v>
      </c>
      <c r="I165" s="199"/>
      <c r="J165" s="200">
        <f t="shared" si="10"/>
        <v>0</v>
      </c>
      <c r="K165" s="196" t="s">
        <v>164</v>
      </c>
      <c r="L165" s="55"/>
      <c r="M165" s="201" t="s">
        <v>20</v>
      </c>
      <c r="N165" s="202" t="s">
        <v>46</v>
      </c>
      <c r="O165" s="36"/>
      <c r="P165" s="203">
        <f t="shared" si="11"/>
        <v>0</v>
      </c>
      <c r="Q165" s="203">
        <v>0</v>
      </c>
      <c r="R165" s="203">
        <f t="shared" si="12"/>
        <v>0</v>
      </c>
      <c r="S165" s="203">
        <v>0</v>
      </c>
      <c r="T165" s="204">
        <f t="shared" si="13"/>
        <v>0</v>
      </c>
      <c r="AR165" s="18" t="s">
        <v>165</v>
      </c>
      <c r="AT165" s="18" t="s">
        <v>160</v>
      </c>
      <c r="AU165" s="18" t="s">
        <v>84</v>
      </c>
      <c r="AY165" s="18" t="s">
        <v>158</v>
      </c>
      <c r="BE165" s="205">
        <f t="shared" si="14"/>
        <v>0</v>
      </c>
      <c r="BF165" s="205">
        <f t="shared" si="15"/>
        <v>0</v>
      </c>
      <c r="BG165" s="205">
        <f t="shared" si="16"/>
        <v>0</v>
      </c>
      <c r="BH165" s="205">
        <f t="shared" si="17"/>
        <v>0</v>
      </c>
      <c r="BI165" s="205">
        <f t="shared" si="18"/>
        <v>0</v>
      </c>
      <c r="BJ165" s="18" t="s">
        <v>22</v>
      </c>
      <c r="BK165" s="205">
        <f t="shared" si="19"/>
        <v>0</v>
      </c>
      <c r="BL165" s="18" t="s">
        <v>165</v>
      </c>
      <c r="BM165" s="18" t="s">
        <v>414</v>
      </c>
    </row>
    <row r="166" spans="2:65" s="1" customFormat="1" ht="22.5" customHeight="1">
      <c r="B166" s="35"/>
      <c r="C166" s="194" t="s">
        <v>418</v>
      </c>
      <c r="D166" s="194" t="s">
        <v>160</v>
      </c>
      <c r="E166" s="195" t="s">
        <v>693</v>
      </c>
      <c r="F166" s="196" t="s">
        <v>694</v>
      </c>
      <c r="G166" s="197" t="s">
        <v>206</v>
      </c>
      <c r="H166" s="198">
        <v>1</v>
      </c>
      <c r="I166" s="199"/>
      <c r="J166" s="200">
        <f t="shared" si="10"/>
        <v>0</v>
      </c>
      <c r="K166" s="196" t="s">
        <v>164</v>
      </c>
      <c r="L166" s="55"/>
      <c r="M166" s="201" t="s">
        <v>20</v>
      </c>
      <c r="N166" s="202" t="s">
        <v>46</v>
      </c>
      <c r="O166" s="36"/>
      <c r="P166" s="203">
        <f t="shared" si="11"/>
        <v>0</v>
      </c>
      <c r="Q166" s="203">
        <v>0</v>
      </c>
      <c r="R166" s="203">
        <f t="shared" si="12"/>
        <v>0</v>
      </c>
      <c r="S166" s="203">
        <v>0</v>
      </c>
      <c r="T166" s="204">
        <f t="shared" si="13"/>
        <v>0</v>
      </c>
      <c r="AR166" s="18" t="s">
        <v>165</v>
      </c>
      <c r="AT166" s="18" t="s">
        <v>160</v>
      </c>
      <c r="AU166" s="18" t="s">
        <v>84</v>
      </c>
      <c r="AY166" s="18" t="s">
        <v>158</v>
      </c>
      <c r="BE166" s="205">
        <f t="shared" si="14"/>
        <v>0</v>
      </c>
      <c r="BF166" s="205">
        <f t="shared" si="15"/>
        <v>0</v>
      </c>
      <c r="BG166" s="205">
        <f t="shared" si="16"/>
        <v>0</v>
      </c>
      <c r="BH166" s="205">
        <f t="shared" si="17"/>
        <v>0</v>
      </c>
      <c r="BI166" s="205">
        <f t="shared" si="18"/>
        <v>0</v>
      </c>
      <c r="BJ166" s="18" t="s">
        <v>22</v>
      </c>
      <c r="BK166" s="205">
        <f t="shared" si="19"/>
        <v>0</v>
      </c>
      <c r="BL166" s="18" t="s">
        <v>165</v>
      </c>
      <c r="BM166" s="18" t="s">
        <v>418</v>
      </c>
    </row>
    <row r="167" spans="2:65" s="1" customFormat="1" ht="22.5" customHeight="1">
      <c r="B167" s="35"/>
      <c r="C167" s="194" t="s">
        <v>422</v>
      </c>
      <c r="D167" s="194" t="s">
        <v>160</v>
      </c>
      <c r="E167" s="195" t="s">
        <v>696</v>
      </c>
      <c r="F167" s="196" t="s">
        <v>697</v>
      </c>
      <c r="G167" s="197" t="s">
        <v>206</v>
      </c>
      <c r="H167" s="198">
        <v>3</v>
      </c>
      <c r="I167" s="199"/>
      <c r="J167" s="200">
        <f t="shared" si="10"/>
        <v>0</v>
      </c>
      <c r="K167" s="196" t="s">
        <v>164</v>
      </c>
      <c r="L167" s="55"/>
      <c r="M167" s="201" t="s">
        <v>20</v>
      </c>
      <c r="N167" s="202" t="s">
        <v>46</v>
      </c>
      <c r="O167" s="36"/>
      <c r="P167" s="203">
        <f t="shared" si="11"/>
        <v>0</v>
      </c>
      <c r="Q167" s="203">
        <v>0</v>
      </c>
      <c r="R167" s="203">
        <f t="shared" si="12"/>
        <v>0</v>
      </c>
      <c r="S167" s="203">
        <v>0</v>
      </c>
      <c r="T167" s="204">
        <f t="shared" si="13"/>
        <v>0</v>
      </c>
      <c r="AR167" s="18" t="s">
        <v>165</v>
      </c>
      <c r="AT167" s="18" t="s">
        <v>160</v>
      </c>
      <c r="AU167" s="18" t="s">
        <v>84</v>
      </c>
      <c r="AY167" s="18" t="s">
        <v>158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18" t="s">
        <v>22</v>
      </c>
      <c r="BK167" s="205">
        <f t="shared" si="19"/>
        <v>0</v>
      </c>
      <c r="BL167" s="18" t="s">
        <v>165</v>
      </c>
      <c r="BM167" s="18" t="s">
        <v>422</v>
      </c>
    </row>
    <row r="168" spans="2:65" s="1" customFormat="1" ht="22.5" customHeight="1">
      <c r="B168" s="35"/>
      <c r="C168" s="194" t="s">
        <v>623</v>
      </c>
      <c r="D168" s="194" t="s">
        <v>160</v>
      </c>
      <c r="E168" s="195" t="s">
        <v>982</v>
      </c>
      <c r="F168" s="196" t="s">
        <v>983</v>
      </c>
      <c r="G168" s="197" t="s">
        <v>329</v>
      </c>
      <c r="H168" s="198">
        <v>632</v>
      </c>
      <c r="I168" s="199"/>
      <c r="J168" s="200">
        <f t="shared" si="10"/>
        <v>0</v>
      </c>
      <c r="K168" s="196" t="s">
        <v>164</v>
      </c>
      <c r="L168" s="55"/>
      <c r="M168" s="201" t="s">
        <v>20</v>
      </c>
      <c r="N168" s="202" t="s">
        <v>46</v>
      </c>
      <c r="O168" s="36"/>
      <c r="P168" s="203">
        <f t="shared" si="11"/>
        <v>0</v>
      </c>
      <c r="Q168" s="203">
        <v>0</v>
      </c>
      <c r="R168" s="203">
        <f t="shared" si="12"/>
        <v>0</v>
      </c>
      <c r="S168" s="203">
        <v>0</v>
      </c>
      <c r="T168" s="204">
        <f t="shared" si="13"/>
        <v>0</v>
      </c>
      <c r="AR168" s="18" t="s">
        <v>165</v>
      </c>
      <c r="AT168" s="18" t="s">
        <v>160</v>
      </c>
      <c r="AU168" s="18" t="s">
        <v>84</v>
      </c>
      <c r="AY168" s="18" t="s">
        <v>158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18" t="s">
        <v>22</v>
      </c>
      <c r="BK168" s="205">
        <f t="shared" si="19"/>
        <v>0</v>
      </c>
      <c r="BL168" s="18" t="s">
        <v>165</v>
      </c>
      <c r="BM168" s="18" t="s">
        <v>623</v>
      </c>
    </row>
    <row r="169" spans="2:65" s="1" customFormat="1" ht="22.5" customHeight="1">
      <c r="B169" s="35"/>
      <c r="C169" s="194" t="s">
        <v>626</v>
      </c>
      <c r="D169" s="194" t="s">
        <v>160</v>
      </c>
      <c r="E169" s="195" t="s">
        <v>984</v>
      </c>
      <c r="F169" s="196" t="s">
        <v>985</v>
      </c>
      <c r="G169" s="197" t="s">
        <v>329</v>
      </c>
      <c r="H169" s="198">
        <v>632</v>
      </c>
      <c r="I169" s="199"/>
      <c r="J169" s="200">
        <f t="shared" si="10"/>
        <v>0</v>
      </c>
      <c r="K169" s="196" t="s">
        <v>164</v>
      </c>
      <c r="L169" s="55"/>
      <c r="M169" s="201" t="s">
        <v>20</v>
      </c>
      <c r="N169" s="202" t="s">
        <v>46</v>
      </c>
      <c r="O169" s="36"/>
      <c r="P169" s="203">
        <f t="shared" si="11"/>
        <v>0</v>
      </c>
      <c r="Q169" s="203">
        <v>0</v>
      </c>
      <c r="R169" s="203">
        <f t="shared" si="12"/>
        <v>0</v>
      </c>
      <c r="S169" s="203">
        <v>0</v>
      </c>
      <c r="T169" s="204">
        <f t="shared" si="13"/>
        <v>0</v>
      </c>
      <c r="AR169" s="18" t="s">
        <v>165</v>
      </c>
      <c r="AT169" s="18" t="s">
        <v>160</v>
      </c>
      <c r="AU169" s="18" t="s">
        <v>84</v>
      </c>
      <c r="AY169" s="18" t="s">
        <v>158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18" t="s">
        <v>22</v>
      </c>
      <c r="BK169" s="205">
        <f t="shared" si="19"/>
        <v>0</v>
      </c>
      <c r="BL169" s="18" t="s">
        <v>165</v>
      </c>
      <c r="BM169" s="18" t="s">
        <v>626</v>
      </c>
    </row>
    <row r="170" spans="2:65" s="1" customFormat="1" ht="22.5" customHeight="1">
      <c r="B170" s="35"/>
      <c r="C170" s="194" t="s">
        <v>629</v>
      </c>
      <c r="D170" s="194" t="s">
        <v>160</v>
      </c>
      <c r="E170" s="195" t="s">
        <v>986</v>
      </c>
      <c r="F170" s="196" t="s">
        <v>987</v>
      </c>
      <c r="G170" s="197" t="s">
        <v>206</v>
      </c>
      <c r="H170" s="198">
        <v>1</v>
      </c>
      <c r="I170" s="199"/>
      <c r="J170" s="200">
        <f t="shared" si="10"/>
        <v>0</v>
      </c>
      <c r="K170" s="196" t="s">
        <v>164</v>
      </c>
      <c r="L170" s="55"/>
      <c r="M170" s="201" t="s">
        <v>20</v>
      </c>
      <c r="N170" s="202" t="s">
        <v>46</v>
      </c>
      <c r="O170" s="36"/>
      <c r="P170" s="203">
        <f t="shared" si="11"/>
        <v>0</v>
      </c>
      <c r="Q170" s="203">
        <v>0.0011464</v>
      </c>
      <c r="R170" s="203">
        <f t="shared" si="12"/>
        <v>0.0011464</v>
      </c>
      <c r="S170" s="203">
        <v>0</v>
      </c>
      <c r="T170" s="204">
        <f t="shared" si="13"/>
        <v>0</v>
      </c>
      <c r="AR170" s="18" t="s">
        <v>165</v>
      </c>
      <c r="AT170" s="18" t="s">
        <v>160</v>
      </c>
      <c r="AU170" s="18" t="s">
        <v>84</v>
      </c>
      <c r="AY170" s="18" t="s">
        <v>158</v>
      </c>
      <c r="BE170" s="205">
        <f t="shared" si="14"/>
        <v>0</v>
      </c>
      <c r="BF170" s="205">
        <f t="shared" si="15"/>
        <v>0</v>
      </c>
      <c r="BG170" s="205">
        <f t="shared" si="16"/>
        <v>0</v>
      </c>
      <c r="BH170" s="205">
        <f t="shared" si="17"/>
        <v>0</v>
      </c>
      <c r="BI170" s="205">
        <f t="shared" si="18"/>
        <v>0</v>
      </c>
      <c r="BJ170" s="18" t="s">
        <v>22</v>
      </c>
      <c r="BK170" s="205">
        <f t="shared" si="19"/>
        <v>0</v>
      </c>
      <c r="BL170" s="18" t="s">
        <v>165</v>
      </c>
      <c r="BM170" s="18" t="s">
        <v>629</v>
      </c>
    </row>
    <row r="171" spans="2:65" s="1" customFormat="1" ht="22.5" customHeight="1">
      <c r="B171" s="35"/>
      <c r="C171" s="194" t="s">
        <v>632</v>
      </c>
      <c r="D171" s="194" t="s">
        <v>160</v>
      </c>
      <c r="E171" s="195" t="s">
        <v>988</v>
      </c>
      <c r="F171" s="196" t="s">
        <v>989</v>
      </c>
      <c r="G171" s="197" t="s">
        <v>206</v>
      </c>
      <c r="H171" s="198">
        <v>1</v>
      </c>
      <c r="I171" s="199"/>
      <c r="J171" s="200">
        <f t="shared" si="10"/>
        <v>0</v>
      </c>
      <c r="K171" s="196" t="s">
        <v>20</v>
      </c>
      <c r="L171" s="55"/>
      <c r="M171" s="201" t="s">
        <v>20</v>
      </c>
      <c r="N171" s="202" t="s">
        <v>46</v>
      </c>
      <c r="O171" s="36"/>
      <c r="P171" s="203">
        <f t="shared" si="11"/>
        <v>0</v>
      </c>
      <c r="Q171" s="203">
        <v>0</v>
      </c>
      <c r="R171" s="203">
        <f t="shared" si="12"/>
        <v>0</v>
      </c>
      <c r="S171" s="203">
        <v>0</v>
      </c>
      <c r="T171" s="204">
        <f t="shared" si="13"/>
        <v>0</v>
      </c>
      <c r="AR171" s="18" t="s">
        <v>165</v>
      </c>
      <c r="AT171" s="18" t="s">
        <v>160</v>
      </c>
      <c r="AU171" s="18" t="s">
        <v>84</v>
      </c>
      <c r="AY171" s="18" t="s">
        <v>158</v>
      </c>
      <c r="BE171" s="205">
        <f t="shared" si="14"/>
        <v>0</v>
      </c>
      <c r="BF171" s="205">
        <f t="shared" si="15"/>
        <v>0</v>
      </c>
      <c r="BG171" s="205">
        <f t="shared" si="16"/>
        <v>0</v>
      </c>
      <c r="BH171" s="205">
        <f t="shared" si="17"/>
        <v>0</v>
      </c>
      <c r="BI171" s="205">
        <f t="shared" si="18"/>
        <v>0</v>
      </c>
      <c r="BJ171" s="18" t="s">
        <v>22</v>
      </c>
      <c r="BK171" s="205">
        <f t="shared" si="19"/>
        <v>0</v>
      </c>
      <c r="BL171" s="18" t="s">
        <v>165</v>
      </c>
      <c r="BM171" s="18" t="s">
        <v>632</v>
      </c>
    </row>
    <row r="172" spans="2:65" s="1" customFormat="1" ht="22.5" customHeight="1">
      <c r="B172" s="35"/>
      <c r="C172" s="194" t="s">
        <v>636</v>
      </c>
      <c r="D172" s="194" t="s">
        <v>160</v>
      </c>
      <c r="E172" s="195" t="s">
        <v>990</v>
      </c>
      <c r="F172" s="196" t="s">
        <v>991</v>
      </c>
      <c r="G172" s="197" t="s">
        <v>618</v>
      </c>
      <c r="H172" s="198">
        <v>1</v>
      </c>
      <c r="I172" s="199"/>
      <c r="J172" s="200">
        <f t="shared" si="10"/>
        <v>0</v>
      </c>
      <c r="K172" s="196" t="s">
        <v>20</v>
      </c>
      <c r="L172" s="55"/>
      <c r="M172" s="201" t="s">
        <v>20</v>
      </c>
      <c r="N172" s="228" t="s">
        <v>46</v>
      </c>
      <c r="O172" s="229"/>
      <c r="P172" s="230">
        <f t="shared" si="11"/>
        <v>0</v>
      </c>
      <c r="Q172" s="230">
        <v>0</v>
      </c>
      <c r="R172" s="230">
        <f t="shared" si="12"/>
        <v>0</v>
      </c>
      <c r="S172" s="230">
        <v>0</v>
      </c>
      <c r="T172" s="231">
        <f t="shared" si="13"/>
        <v>0</v>
      </c>
      <c r="AR172" s="18" t="s">
        <v>165</v>
      </c>
      <c r="AT172" s="18" t="s">
        <v>160</v>
      </c>
      <c r="AU172" s="18" t="s">
        <v>84</v>
      </c>
      <c r="AY172" s="18" t="s">
        <v>158</v>
      </c>
      <c r="BE172" s="205">
        <f t="shared" si="14"/>
        <v>0</v>
      </c>
      <c r="BF172" s="205">
        <f t="shared" si="15"/>
        <v>0</v>
      </c>
      <c r="BG172" s="205">
        <f t="shared" si="16"/>
        <v>0</v>
      </c>
      <c r="BH172" s="205">
        <f t="shared" si="17"/>
        <v>0</v>
      </c>
      <c r="BI172" s="205">
        <f t="shared" si="18"/>
        <v>0</v>
      </c>
      <c r="BJ172" s="18" t="s">
        <v>22</v>
      </c>
      <c r="BK172" s="205">
        <f t="shared" si="19"/>
        <v>0</v>
      </c>
      <c r="BL172" s="18" t="s">
        <v>165</v>
      </c>
      <c r="BM172" s="18" t="s">
        <v>636</v>
      </c>
    </row>
    <row r="173" spans="2:12" s="1" customFormat="1" ht="6.95" customHeight="1">
      <c r="B173" s="50"/>
      <c r="C173" s="51"/>
      <c r="D173" s="51"/>
      <c r="E173" s="51"/>
      <c r="F173" s="51"/>
      <c r="G173" s="51"/>
      <c r="H173" s="51"/>
      <c r="I173" s="138"/>
      <c r="J173" s="51"/>
      <c r="K173" s="51"/>
      <c r="L173" s="55"/>
    </row>
  </sheetData>
  <sheetProtection algorithmName="SHA-512" hashValue="tjAYr2Yfk1jwmKEhncAodgDWeIvGlKG4a22942txmmCK9Up4+W3Oxyc9hKy11D8QYXjYcfmlJxDZVoKPCPx5yQ==" saltValue="7HF7I1FXIY6mJjW0vGIJJA==" spinCount="100000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Marek Ladislav</cp:lastModifiedBy>
  <dcterms:created xsi:type="dcterms:W3CDTF">2016-12-07T09:58:41Z</dcterms:created>
  <dcterms:modified xsi:type="dcterms:W3CDTF">2016-12-07T09:58:58Z</dcterms:modified>
  <cp:category/>
  <cp:version/>
  <cp:contentType/>
  <cp:contentStatus/>
</cp:coreProperties>
</file>