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870" windowHeight="9900" firstSheet="2" activeTab="2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1 - Výpis trubního materiálu" sheetId="8" r:id="rId8"/>
    <sheet name="2 - Elektročást" sheetId="9" r:id="rId9"/>
    <sheet name="3 - Základy RS" sheetId="10" r:id="rId10"/>
    <sheet name="SO 43 - STL plynovod" sheetId="11" r:id="rId11"/>
    <sheet name="SO 53 - Rozvody NN " sheetId="12" r:id="rId12"/>
    <sheet name="SO 55 - Síťové rozvody te..." sheetId="13" r:id="rId13"/>
    <sheet name="VN - Vedlejší a ostatní n..." sheetId="14" r:id="rId14"/>
    <sheet name="Pokyny pro vyplnění" sheetId="15" r:id="rId15"/>
  </sheets>
  <definedNames>
    <definedName name="_xlnm._FilterDatabase" localSheetId="5" hidden="1">'1 - Oplocení RS'!$C$91:$K$171</definedName>
    <definedName name="_xlnm._FilterDatabase" localSheetId="1" hidden="1">'1 - SO 31 Armaturní šachta'!$C$86:$K$123</definedName>
    <definedName name="_xlnm._FilterDatabase" localSheetId="7" hidden="1">'1 - Výpis trubního materiálu'!$C$91:$K$124</definedName>
    <definedName name="_xlnm._FilterDatabase" localSheetId="8" hidden="1">'2 - Elektročást'!$C$91:$K$150</definedName>
    <definedName name="_xlnm._FilterDatabase" localSheetId="2" hidden="1">'2 - SO 31 Zásobní řad pit...'!$C$87:$K$171</definedName>
    <definedName name="_xlnm._FilterDatabase" localSheetId="6" hidden="1">'2 - VTL RS'!$C$84:$K$99</definedName>
    <definedName name="_xlnm._FilterDatabase" localSheetId="9" hidden="1">'3 - Základy RS'!$C$89:$K$153</definedName>
    <definedName name="_xlnm._FilterDatabase" localSheetId="3" hidden="1">'SO 37 - Dešťová kanalizac...'!$C$81:$K$130</definedName>
    <definedName name="_xlnm._FilterDatabase" localSheetId="4" hidden="1">'SO 41 - VTL plynovod'!$C$84:$K$238</definedName>
    <definedName name="_xlnm._FilterDatabase" localSheetId="10" hidden="1">'SO 43 - STL plynovod'!$C$82:$K$172</definedName>
    <definedName name="_xlnm._FilterDatabase" localSheetId="11" hidden="1">'SO 53 - Rozvody NN '!$C$90:$K$128</definedName>
    <definedName name="_xlnm._FilterDatabase" localSheetId="12" hidden="1">'SO 55 - Síťové rozvody te...'!$C$97:$K$145</definedName>
    <definedName name="_xlnm._FilterDatabase" localSheetId="13" hidden="1">'VN - Vedlejší a ostatní n...'!$C$79:$K$91</definedName>
    <definedName name="_xlnm.Print_Area" localSheetId="5">'1 - Oplocení RS'!$C$4:$J$38,'1 - Oplocení RS'!$C$44:$J$71,'1 - Oplocení RS'!$C$77:$K$171</definedName>
    <definedName name="_xlnm.Print_Area" localSheetId="1">'1 - SO 31 Armaturní šachta'!$C$4:$J$38,'1 - SO 31 Armaturní šachta'!$C$44:$J$66,'1 - SO 31 Armaturní šachta'!$C$72:$K$123</definedName>
    <definedName name="_xlnm.Print_Area" localSheetId="7">'1 - Výpis trubního materiálu'!$C$4:$J$40,'1 - Výpis trubního materiálu'!$C$46:$J$69,'1 - Výpis trubního materiálu'!$C$75:$K$124</definedName>
    <definedName name="_xlnm.Print_Area" localSheetId="8">'2 - Elektročást'!$C$4:$J$40,'2 - Elektročást'!$C$46:$J$69,'2 - Elektročást'!$C$75:$K$150</definedName>
    <definedName name="_xlnm.Print_Area" localSheetId="2">'2 - SO 31 Zásobní řad pit...'!$C$4:$J$38,'2 - SO 31 Zásobní řad pit...'!$C$44:$J$67,'2 - SO 31 Zásobní řad pit...'!$C$73:$K$171</definedName>
    <definedName name="_xlnm.Print_Area" localSheetId="6">'2 - VTL RS'!$C$4:$J$38,'2 - VTL RS'!$C$44:$J$64,'2 - VTL RS'!$C$70:$K$99</definedName>
    <definedName name="_xlnm.Print_Area" localSheetId="9">'3 - Základy RS'!$C$4:$J$38,'3 - Základy RS'!$C$44:$J$69,'3 - Základy RS'!$C$75:$K$153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  <definedName name="_xlnm.Print_Area" localSheetId="3">'SO 37 - Dešťová kanalizac...'!$C$4:$J$36,'SO 37 - Dešťová kanalizac...'!$C$42:$J$63,'SO 37 - Dešťová kanalizac...'!$C$69:$K$130</definedName>
    <definedName name="_xlnm.Print_Area" localSheetId="4">'SO 41 - VTL plynovod'!$C$4:$J$36,'SO 41 - VTL plynovod'!$C$42:$J$66,'SO 41 - VTL plynovod'!$C$72:$K$238</definedName>
    <definedName name="_xlnm.Print_Area" localSheetId="10">'SO 43 - STL plynovod'!$C$4:$J$36,'SO 43 - STL plynovod'!$C$42:$J$64,'SO 43 - STL plynovod'!$C$70:$K$172</definedName>
    <definedName name="_xlnm.Print_Area" localSheetId="11">'SO 53 - Rozvody NN '!$C$4:$J$36,'SO 53 - Rozvody NN '!$C$42:$J$72,'SO 53 - Rozvody NN '!$C$78:$K$128</definedName>
    <definedName name="_xlnm.Print_Area" localSheetId="12">'SO 55 - Síťové rozvody te...'!$C$4:$J$36,'SO 55 - Síťové rozvody te...'!$C$42:$J$79,'SO 55 - Síťové rozvody te...'!$C$85:$K$145</definedName>
    <definedName name="_xlnm.Print_Area" localSheetId="13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'1 - SO 31 Armaturní šachta'!$86:$86</definedName>
    <definedName name="_xlnm.Print_Titles" localSheetId="2">'2 - SO 31 Zásobní řad pit...'!$87:$87</definedName>
    <definedName name="_xlnm.Print_Titles" localSheetId="3">'SO 37 - Dešťová kanalizac...'!$81:$81</definedName>
    <definedName name="_xlnm.Print_Titles" localSheetId="4">'SO 41 - VTL plynovod'!$84:$84</definedName>
    <definedName name="_xlnm.Print_Titles" localSheetId="5">'1 - Oplocení RS'!$91:$91</definedName>
    <definedName name="_xlnm.Print_Titles" localSheetId="6">'2 - VTL RS'!$84:$84</definedName>
    <definedName name="_xlnm.Print_Titles" localSheetId="7">'1 - Výpis trubního materiálu'!$91:$91</definedName>
    <definedName name="_xlnm.Print_Titles" localSheetId="8">'2 - Elektročást'!$91:$91</definedName>
    <definedName name="_xlnm.Print_Titles" localSheetId="9">'3 - Základy RS'!$89:$89</definedName>
    <definedName name="_xlnm.Print_Titles" localSheetId="10">'SO 43 - STL plynovod'!$82:$82</definedName>
    <definedName name="_xlnm.Print_Titles" localSheetId="11">'SO 53 - Rozvody NN '!$90:$90</definedName>
    <definedName name="_xlnm.Print_Titles" localSheetId="12">'SO 55 - Síťové rozvody te...'!$97:$97</definedName>
    <definedName name="_xlnm.Print_Titles" localSheetId="13">'VN - Vedlejší a ostatní n...'!$79:$79</definedName>
  </definedNames>
  <calcPr fullCalcOnLoad="1"/>
</workbook>
</file>

<file path=xl/sharedStrings.xml><?xml version="1.0" encoding="utf-8"?>
<sst xmlns="http://schemas.openxmlformats.org/spreadsheetml/2006/main" count="11213" uniqueCount="1614">
  <si>
    <t>kabel sdělovací s Cu jádrem SYKY 2x2x0,5 mm</t>
  </si>
  <si>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</si>
  <si>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</si>
  <si>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</si>
  <si>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</si>
  <si>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</si>
  <si>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</si>
  <si>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</si>
  <si>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</si>
  <si>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</si>
  <si>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</si>
  <si>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</si>
  <si>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</si>
  <si>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</si>
  <si>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</si>
  <si>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</si>
  <si>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</si>
  <si>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</si>
  <si>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</si>
  <si>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</si>
  <si>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</si>
  <si>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</si>
  <si>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</si>
  <si>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</si>
  <si>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</si>
  <si>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</si>
  <si>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</si>
  <si>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</si>
  <si>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</si>
  <si>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</si>
  <si>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</si>
  <si>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</si>
  <si>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</si>
  <si>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</si>
  <si>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</si>
  <si>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</si>
  <si>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</si>
  <si>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</si>
  <si>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</si>
  <si>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</si>
  <si>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</si>
  <si>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</si>
  <si>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</si>
  <si>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</si>
  <si>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</si>
  <si>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</si>
  <si>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</si>
  <si>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</si>
  <si>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</si>
  <si>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</si>
  <si>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</si>
  <si>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</si>
  <si>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</si>
  <si>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</si>
  <si>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</si>
  <si>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</si>
  <si>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</si>
  <si>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</si>
  <si>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</si>
  <si>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</si>
  <si>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</si>
  <si>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</si>
  <si>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</si>
  <si>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</si>
  <si>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</si>
  <si>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</si>
  <si>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</si>
  <si>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</si>
  <si>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</si>
  <si>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</si>
  <si>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</si>
  <si>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</si>
  <si>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</si>
  <si>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</si>
  <si>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</si>
  <si>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</si>
  <si>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</si>
  <si>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</si>
  <si>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</si>
  <si>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</si>
  <si>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</si>
  <si>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210 19 Rozvaděče, rozvodné skříně, desky, svorkovnice</t>
  </si>
  <si>
    <t>210190002R00</t>
  </si>
  <si>
    <t>...montáž oceloplechových rozvodnic do váhy , 50 kg,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</si>
  <si>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</si>
  <si>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</si>
  <si>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</si>
  <si>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</si>
  <si>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</si>
  <si>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</si>
  <si>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</si>
  <si>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</si>
  <si>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</si>
  <si>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</si>
  <si>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</si>
  <si>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</si>
  <si>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</si>
  <si>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</si>
  <si>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</si>
  <si>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</si>
  <si>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</si>
  <si>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</si>
  <si>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</si>
  <si>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</si>
  <si>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</si>
  <si>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</si>
  <si>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</si>
  <si>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</si>
  <si>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</si>
  <si>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</si>
  <si>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</si>
  <si>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</si>
  <si>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</si>
  <si>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</si>
  <si>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</si>
  <si>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</si>
  <si>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</si>
  <si>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</si>
  <si>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</si>
  <si>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</si>
  <si>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</si>
  <si>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</si>
  <si>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</si>
  <si>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</si>
  <si>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</si>
  <si>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</si>
  <si>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</si>
  <si>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</si>
  <si>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</si>
  <si>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</si>
  <si>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</si>
  <si>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</si>
  <si>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</si>
  <si>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</si>
  <si>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</si>
  <si>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</si>
  <si>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</si>
  <si>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</si>
  <si>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</si>
  <si>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</si>
  <si>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</si>
  <si>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</si>
  <si>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</si>
  <si>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</si>
  <si>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</si>
  <si>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</si>
  <si>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</si>
  <si>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</si>
  <si>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</si>
  <si>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</si>
  <si>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</si>
  <si>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</si>
  <si>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</si>
  <si>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</si>
  <si>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</si>
  <si>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</si>
  <si>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</si>
  <si>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</si>
  <si>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</si>
  <si>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</si>
  <si>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</si>
  <si>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</si>
  <si>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</si>
  <si>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</si>
  <si>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</si>
  <si>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</si>
  <si>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</si>
  <si>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</si>
  <si>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</si>
  <si>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</si>
  <si>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</si>
  <si>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</si>
  <si>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</si>
  <si>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</si>
  <si>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</si>
  <si>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</si>
  <si>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</si>
  <si>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</si>
  <si>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</si>
  <si>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</si>
  <si>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</si>
  <si>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</si>
  <si>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</si>
  <si>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</si>
  <si>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</si>
  <si>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</si>
  <si>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</si>
  <si>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</si>
  <si>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</si>
  <si>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</si>
  <si>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</si>
  <si>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</si>
  <si>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</si>
  <si>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</si>
  <si>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</si>
  <si>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</si>
  <si>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</si>
  <si>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</si>
  <si>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</si>
  <si>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</si>
  <si>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</si>
  <si>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</si>
  <si>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</si>
  <si>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</si>
  <si>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</si>
  <si>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</si>
  <si>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</si>
  <si>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</si>
  <si>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</si>
  <si>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</si>
  <si>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</si>
  <si>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</si>
  <si>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</si>
  <si>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</si>
  <si>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</si>
  <si>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</si>
  <si>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</si>
  <si>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</si>
  <si>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</si>
  <si>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</si>
  <si>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</si>
  <si>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</si>
  <si>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</si>
  <si>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</si>
  <si>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</si>
  <si>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</si>
  <si>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</si>
  <si>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</si>
  <si>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</si>
  <si>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</si>
  <si>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</si>
  <si>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</si>
  <si>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</si>
  <si>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</si>
  <si>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</si>
  <si>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</si>
  <si>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</si>
  <si>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</si>
  <si>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</si>
  <si>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</si>
  <si>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</si>
  <si>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</si>
  <si>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</si>
  <si>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</si>
  <si>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</si>
  <si>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</si>
  <si>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</si>
  <si>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</si>
  <si>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</si>
  <si>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</si>
  <si>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</si>
  <si>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</si>
  <si>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</si>
  <si>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</si>
  <si>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</si>
  <si>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</si>
  <si>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</si>
  <si>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</si>
  <si>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</si>
  <si>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030001000</t>
  </si>
  <si>
    <t>-1636813916</t>
  </si>
  <si>
    <t>VRN4</t>
  </si>
  <si>
    <t>041002000</t>
  </si>
  <si>
    <t>Dozor RWE při provádění stavby</t>
  </si>
  <si>
    <t>-775710375</t>
  </si>
  <si>
    <t>043194000</t>
  </si>
  <si>
    <t>Testy a zkoušky</t>
  </si>
  <si>
    <t>651422220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</si>
  <si>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</si>
  <si>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</si>
  <si>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</si>
  <si>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</si>
  <si>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</si>
  <si>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</si>
  <si>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</si>
  <si>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</si>
  <si>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</si>
  <si>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</si>
  <si>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</si>
  <si>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</si>
  <si>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</si>
  <si>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</si>
  <si>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</si>
  <si>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</si>
  <si>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</si>
  <si>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</si>
  <si>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</si>
  <si>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</si>
  <si>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</si>
  <si>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</si>
  <si>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</si>
  <si>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</si>
  <si>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</si>
  <si>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</si>
  <si>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</si>
  <si>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</si>
  <si>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</si>
  <si>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</si>
  <si>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</si>
  <si>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</si>
  <si>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</si>
  <si>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</si>
  <si>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</si>
  <si>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</si>
  <si>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</si>
  <si>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</si>
  <si>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</si>
  <si>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</si>
  <si>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</si>
  <si>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</si>
  <si>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</si>
  <si>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</si>
  <si>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</si>
  <si>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</si>
  <si>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</si>
  <si>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</si>
  <si>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</si>
  <si>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</si>
  <si>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</si>
  <si>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</si>
  <si>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</si>
  <si>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</si>
  <si>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</si>
  <si>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</si>
  <si>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</si>
  <si>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</si>
  <si>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</si>
  <si>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</si>
  <si>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</si>
  <si>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</si>
  <si>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</si>
  <si>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</si>
  <si>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</si>
  <si>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</si>
  <si>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</si>
  <si>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</si>
  <si>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</si>
  <si>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</si>
  <si>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</si>
  <si>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</si>
  <si>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</si>
  <si>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</si>
  <si>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</si>
  <si>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</si>
  <si>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</si>
  <si>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</si>
  <si>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</si>
  <si>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</si>
  <si>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</si>
  <si>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</si>
  <si>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</si>
  <si>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</si>
  <si>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</si>
  <si>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</si>
  <si>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</si>
  <si>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</si>
  <si>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</si>
  <si>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</si>
  <si>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</si>
  <si>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</si>
  <si>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</si>
  <si>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</si>
  <si>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</si>
  <si>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</si>
  <si>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</si>
  <si>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</si>
  <si>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</si>
  <si>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</si>
  <si>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</si>
  <si>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</si>
  <si>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</si>
  <si>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</si>
  <si>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</si>
  <si>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</si>
  <si>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</si>
  <si>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</si>
  <si>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</si>
  <si>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</si>
  <si>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</si>
  <si>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</si>
  <si>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</si>
  <si>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</si>
  <si>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</si>
  <si>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</si>
  <si>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</si>
  <si>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</si>
  <si>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</si>
  <si>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</si>
  <si>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</si>
  <si>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</si>
  <si>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</si>
  <si>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</si>
  <si>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</si>
  <si>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</si>
  <si>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</si>
  <si>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</si>
  <si>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</si>
  <si>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</si>
  <si>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</si>
  <si>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</si>
  <si>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</si>
  <si>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</si>
  <si>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</si>
  <si>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</si>
  <si>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</si>
  <si>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</si>
  <si>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</si>
  <si>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</si>
  <si>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</si>
  <si>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</si>
  <si>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</si>
  <si>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</si>
  <si>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</si>
  <si>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</si>
  <si>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</si>
  <si>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</si>
  <si>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</si>
  <si>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</si>
  <si>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</si>
  <si>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</si>
  <si>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</si>
  <si>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</si>
  <si>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</si>
  <si>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</si>
  <si>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</si>
  <si>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</si>
  <si>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</si>
  <si>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</si>
  <si>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</si>
  <si>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</si>
  <si>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</si>
  <si>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</si>
  <si>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</si>
  <si>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</si>
  <si>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</si>
  <si>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</si>
  <si>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</si>
  <si>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</si>
  <si>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</si>
  <si>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</si>
  <si>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</si>
  <si>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</si>
  <si>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</si>
  <si>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</si>
  <si>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</si>
  <si>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</si>
  <si>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</si>
  <si>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</si>
  <si>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</si>
  <si>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</si>
  <si>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</si>
  <si>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</si>
  <si>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</si>
  <si>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</si>
  <si>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</si>
  <si>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</si>
  <si>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</si>
  <si>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</si>
  <si>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</si>
  <si>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</si>
  <si>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</si>
  <si>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</si>
  <si>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</si>
  <si>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</si>
  <si>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</si>
  <si>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</si>
  <si>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</si>
  <si>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</si>
  <si>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</si>
  <si>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</si>
  <si>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</si>
  <si>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</si>
  <si>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</si>
  <si>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</si>
  <si>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</si>
  <si>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19. 12. 2016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</si>
  <si>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</si>
  <si>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</si>
  <si>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</si>
  <si>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</si>
  <si>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</si>
  <si>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</si>
  <si>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</si>
  <si>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</si>
  <si>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</si>
  <si>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</si>
  <si>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</si>
  <si>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</si>
  <si>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</si>
  <si>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</si>
  <si>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</si>
  <si>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</si>
  <si>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</si>
  <si>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</si>
  <si>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</si>
  <si>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</si>
  <si>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</si>
  <si>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</si>
  <si>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</si>
  <si>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</si>
  <si>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</si>
  <si>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</si>
  <si>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</si>
  <si>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</si>
  <si>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</si>
  <si>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</si>
  <si>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</si>
  <si>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</si>
  <si>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</si>
  <si>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</si>
  <si>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</si>
  <si>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</si>
  <si>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</si>
  <si>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</si>
  <si>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</si>
  <si>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</si>
  <si>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</si>
  <si>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</si>
  <si>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</si>
  <si>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</si>
  <si>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</si>
  <si>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</si>
  <si>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</si>
  <si>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</si>
  <si>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</si>
  <si>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</si>
  <si>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</si>
  <si>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</si>
  <si>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</si>
  <si>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</si>
  <si>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</si>
  <si>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</si>
  <si>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</si>
  <si>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</si>
  <si>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/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</si>
  <si>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</si>
  <si>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</si>
  <si>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</si>
  <si>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</si>
  <si>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</si>
  <si>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</si>
  <si>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</si>
  <si>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</si>
  <si>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</si>
  <si>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</si>
  <si>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</si>
  <si>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</si>
  <si>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</si>
  <si>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</si>
  <si>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</si>
  <si>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</si>
  <si>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</si>
  <si>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</si>
  <si>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</si>
  <si>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</si>
  <si>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</si>
  <si>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</si>
  <si>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</si>
  <si>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###NOINSERT###</t>
  </si>
  <si>
    <t>Výpis trubního materiálu</t>
  </si>
  <si>
    <t>{abb9353f-c3d7-4699-b61b-7b18f4bb8c65}</t>
  </si>
  <si>
    <t>Elektročást</t>
  </si>
  <si>
    <t>{7c6b5cdf-2b2f-4463-91cb-66640b70171f}</t>
  </si>
  <si>
    <t>Základy RS</t>
  </si>
  <si>
    <t>{c8497998-4bca-445d-bce7-07223d5e6994}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</si>
  <si>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</si>
  <si>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</si>
  <si>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</si>
  <si>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</si>
  <si>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</si>
  <si>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</si>
  <si>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</si>
  <si>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</si>
  <si>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</si>
  <si>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</si>
  <si>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</si>
  <si>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</si>
  <si>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</si>
  <si>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</si>
  <si>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</si>
  <si>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</si>
  <si>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</si>
  <si>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</si>
  <si>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</si>
  <si>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</si>
  <si>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</si>
  <si>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</si>
  <si>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</si>
  <si>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</si>
  <si>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</si>
  <si>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</si>
  <si>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</si>
  <si>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</si>
  <si>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</si>
  <si>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</si>
  <si>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</si>
  <si>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</si>
  <si>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</si>
  <si>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</si>
  <si>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</si>
  <si>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</si>
  <si>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</si>
  <si>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</si>
  <si>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</si>
  <si>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</si>
  <si>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</si>
  <si>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</si>
  <si>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</si>
  <si>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</si>
  <si>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</si>
  <si>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</si>
  <si>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</si>
  <si>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</si>
  <si>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</si>
  <si>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</si>
  <si>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</si>
  <si>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</si>
  <si>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</si>
  <si>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</si>
  <si>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</si>
  <si>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</si>
  <si>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</si>
  <si>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</si>
  <si>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</si>
  <si>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4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</si>
  <si>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</si>
  <si>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</si>
  <si>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</si>
  <si>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</si>
  <si>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</si>
  <si>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</si>
  <si>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</si>
  <si>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</si>
  <si>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</si>
  <si>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</si>
  <si>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</si>
  <si>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</si>
  <si>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</si>
  <si>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</si>
  <si>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</si>
  <si>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</si>
  <si>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</si>
  <si>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</si>
  <si>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</si>
  <si>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</si>
  <si>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</si>
  <si>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</si>
  <si>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</si>
  <si>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</si>
  <si>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</si>
  <si>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</si>
  <si>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</si>
  <si>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</si>
  <si>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</si>
  <si>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</si>
  <si>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</si>
  <si>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</si>
  <si>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</si>
  <si>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</si>
  <si>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</si>
  <si>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</si>
  <si>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</si>
  <si>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</si>
  <si>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</si>
  <si>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</si>
  <si>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</si>
  <si>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</si>
  <si>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</si>
  <si>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</si>
  <si>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</si>
  <si>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</si>
  <si>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</si>
  <si>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</si>
  <si>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</si>
  <si>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</si>
  <si>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</si>
  <si>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800015000016</t>
  </si>
  <si>
    <t>PŘÍRUBA SLEPÁ DN 150</t>
  </si>
  <si>
    <t>KS</t>
  </si>
  <si>
    <t>-809775114</t>
  </si>
  <si>
    <t>16</t>
  </si>
  <si>
    <t>891241221</t>
  </si>
  <si>
    <t>Montáž vodovodních šoupátek s ručním kolečkem v šachtách DN 80</t>
  </si>
  <si>
    <t>-362229676</t>
  </si>
  <si>
    <t>17</t>
  </si>
  <si>
    <t>400208000016</t>
  </si>
  <si>
    <t>ŠOUPĚ E2 PŘÍRUBOVÉ KRÁTKÉ DN 80</t>
  </si>
  <si>
    <t>1047196480</t>
  </si>
  <si>
    <t>780008000000</t>
  </si>
  <si>
    <t>KOLO RUČNÍ HAWLE DN 65-80</t>
  </si>
  <si>
    <t>2033489959</t>
  </si>
  <si>
    <t>19</t>
  </si>
  <si>
    <t>891244121</t>
  </si>
  <si>
    <t>Montáž kompenzátorů nebo montážních vložek DN 80</t>
  </si>
  <si>
    <t>1361754273</t>
  </si>
  <si>
    <t>20</t>
  </si>
  <si>
    <t>551287040</t>
  </si>
  <si>
    <t>kompenzátor pryžový DN 80</t>
  </si>
  <si>
    <t>-1573389841</t>
  </si>
  <si>
    <t>P</t>
  </si>
  <si>
    <t>Poznámka k položce:
IVAR, ceníkový kód: F8500080</t>
  </si>
  <si>
    <t>891311221</t>
  </si>
  <si>
    <t>Montáž vodovodních šoupátek s ručním kolečkem v šachtách DN 150</t>
  </si>
  <si>
    <t>811067148</t>
  </si>
  <si>
    <t>22</t>
  </si>
  <si>
    <t>400215000016</t>
  </si>
  <si>
    <t>ŠOUPĚ E2 PŘÍRUBOVÉ KRÁTKÉ DN 150</t>
  </si>
  <si>
    <t>762614802</t>
  </si>
  <si>
    <t>23</t>
  </si>
  <si>
    <t>780012500000</t>
  </si>
  <si>
    <t>KOLO RUČNÍ HAWLE DN 125-150</t>
  </si>
  <si>
    <t>-1091187655</t>
  </si>
  <si>
    <t>24</t>
  </si>
  <si>
    <t>893352112</t>
  </si>
  <si>
    <t>Šach.armaturní ŽB</t>
  </si>
  <si>
    <t>-1238504967</t>
  </si>
  <si>
    <t>Poznámka k položce:
dle TZ ZR-6-079226a a výkresů ZR-2-05259a, ST-1-06279a</t>
  </si>
  <si>
    <t>25</t>
  </si>
  <si>
    <t>3882170200</t>
  </si>
  <si>
    <t>Vodoměr na studenou vodu DN 80</t>
  </si>
  <si>
    <t>-1814343715</t>
  </si>
  <si>
    <t>998</t>
  </si>
  <si>
    <t>Přesun hmot</t>
  </si>
  <si>
    <t>26</t>
  </si>
  <si>
    <t>998276101</t>
  </si>
  <si>
    <t>Přesun hmot pro trubní vedení z trub z plastických hmot otevřený výkop</t>
  </si>
  <si>
    <t>75</t>
  </si>
  <si>
    <t>2 - SO 31 Zásobní řad pitné vody</t>
  </si>
  <si>
    <t xml:space="preserve">    5 - Komunikace pozemní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</si>
  <si>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</si>
  <si>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</si>
  <si>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</si>
  <si>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</si>
  <si>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</si>
  <si>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</si>
  <si>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</si>
  <si>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</si>
  <si>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</si>
  <si>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</si>
  <si>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</si>
  <si>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</si>
  <si>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</si>
  <si>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</si>
  <si>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</si>
  <si>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</si>
  <si>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</si>
  <si>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</si>
  <si>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</si>
  <si>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</si>
  <si>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</si>
  <si>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</si>
  <si>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</si>
  <si>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</si>
  <si>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</si>
  <si>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</si>
  <si>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</si>
  <si>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</si>
  <si>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</si>
  <si>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</si>
  <si>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</si>
  <si>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</si>
  <si>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</si>
  <si>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</si>
  <si>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</si>
  <si>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</si>
  <si>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Komunikace pozemní</t>
  </si>
  <si>
    <t>57713411</t>
  </si>
  <si>
    <t>Vybourání a obnova povrchů při křížení komunikace</t>
  </si>
  <si>
    <t>-510495899</t>
  </si>
  <si>
    <t>Poznámka k položce:
Vybourání stavajích konstrukcí komunikací 12,0x3,0 m,tl. konstrukce 640mm, odvoz na skládku, skládkovné, obnova konstrukcí komunikací v tl. 640mm</t>
  </si>
  <si>
    <t>12,0*3,0</t>
  </si>
  <si>
    <t>857242121</t>
  </si>
  <si>
    <t>Montáž litinových tvarovek jednoosých přírubových otevřený výkop DN 80</t>
  </si>
  <si>
    <t>-1931914525</t>
  </si>
  <si>
    <t>"v.č. 4" 1</t>
  </si>
  <si>
    <t>504908000016</t>
  </si>
  <si>
    <t xml:space="preserve">KOLENO PATNÍ PŘÍRUBOVÉ DN 80 </t>
  </si>
  <si>
    <t>259238079</t>
  </si>
  <si>
    <t>-712207356</t>
  </si>
  <si>
    <t>"v.č. 4" 2+4</t>
  </si>
  <si>
    <t>560015016016</t>
  </si>
  <si>
    <t>PŘÍRUBA DVOUKOMOROVÁ DN 150/160</t>
  </si>
  <si>
    <t>1117780601</t>
  </si>
  <si>
    <t>PŘÍRUBA - TAH  DN 150/159</t>
  </si>
  <si>
    <t>1383022657</t>
  </si>
  <si>
    <t>976713145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</si>
  <si>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</si>
  <si>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</si>
  <si>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</si>
  <si>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</si>
  <si>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</si>
  <si>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</si>
  <si>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</si>
  <si>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</si>
  <si>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</si>
  <si>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</si>
  <si>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</si>
  <si>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</si>
  <si>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</si>
  <si>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</si>
  <si>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</si>
  <si>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</si>
  <si>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</si>
  <si>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</si>
  <si>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</si>
  <si>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</si>
  <si>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</si>
  <si>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</si>
  <si>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</si>
  <si>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27</t>
  </si>
  <si>
    <t>286149230</t>
  </si>
  <si>
    <t>elektrospojka SDR 17, PE 100, PN 10, d 160</t>
  </si>
  <si>
    <t>-256756197</t>
  </si>
  <si>
    <t>28</t>
  </si>
  <si>
    <t>877325210</t>
  </si>
  <si>
    <t>Montáž elektrokolen 30° a 45° na potrubí z PE trub D 160</t>
  </si>
  <si>
    <t>-830333946</t>
  </si>
  <si>
    <t>"v.č.4" 2+3</t>
  </si>
  <si>
    <t>29</t>
  </si>
  <si>
    <t>286149510</t>
  </si>
  <si>
    <t>elektrokoleno 45°, PE 100, PN 16, d 160</t>
  </si>
  <si>
    <t>-1376271959</t>
  </si>
  <si>
    <t>30</t>
  </si>
  <si>
    <t>286149511</t>
  </si>
  <si>
    <t>elektrokoleno 30°, PE 100, PN 16, d 160</t>
  </si>
  <si>
    <t>1336041116</t>
  </si>
  <si>
    <t>31</t>
  </si>
  <si>
    <t>877325212</t>
  </si>
  <si>
    <t>Montáž elektrokolen 90° na potrubí z PE trub D 160</t>
  </si>
  <si>
    <t>-877655569</t>
  </si>
  <si>
    <t>"v.č.4" 1</t>
  </si>
  <si>
    <t>32</t>
  </si>
  <si>
    <t>286149390</t>
  </si>
  <si>
    <t>elektrokoleno 90°, PE 100, PN 16, d 160</t>
  </si>
  <si>
    <t>-736497417</t>
  </si>
  <si>
    <t>33</t>
  </si>
  <si>
    <t>891311111</t>
  </si>
  <si>
    <t>Montáž vodovodních šoupátek otevřený výkop DN 150</t>
  </si>
  <si>
    <t>1989178763</t>
  </si>
  <si>
    <t>34</t>
  </si>
  <si>
    <t>-51859785</t>
  </si>
  <si>
    <t>35</t>
  </si>
  <si>
    <t>900212515006</t>
  </si>
  <si>
    <t>SOUPRAVA ZEMNÍ E2-2,0 m DN 125-150 (2,0m)</t>
  </si>
  <si>
    <t>-903005402</t>
  </si>
  <si>
    <t>36</t>
  </si>
  <si>
    <t>89235312</t>
  </si>
  <si>
    <t>Proplach a dezinfekce vodovodního potrubí DN 150 nebo 200</t>
  </si>
  <si>
    <t>67</t>
  </si>
  <si>
    <t>Poznámka k položce:
dle SČVK proplach do DN 150 2x</t>
  </si>
  <si>
    <t>37</t>
  </si>
  <si>
    <t>891241111</t>
  </si>
  <si>
    <t>Montáž vodovodních šoupátek otevřený výkop DN 80</t>
  </si>
  <si>
    <t>-1423878852</t>
  </si>
  <si>
    <t>38</t>
  </si>
  <si>
    <t>-1203354357</t>
  </si>
  <si>
    <t>39</t>
  </si>
  <si>
    <t>950205010003</t>
  </si>
  <si>
    <t>SOUPRAVA ZEMNÍ TELESKOPICKÁ E2-1,3 -1,8</t>
  </si>
  <si>
    <t>188997453</t>
  </si>
  <si>
    <t>40</t>
  </si>
  <si>
    <t>891247111</t>
  </si>
  <si>
    <t>Montáž hydrantů podzemních DN 80</t>
  </si>
  <si>
    <t>60</t>
  </si>
  <si>
    <t>41</t>
  </si>
  <si>
    <t>D49008015016</t>
  </si>
  <si>
    <t>HYDRANT PODZEMNÍ PLNOPRŮTOKOVÝ DN 80/1,50m</t>
  </si>
  <si>
    <t>557782649</t>
  </si>
  <si>
    <t>42</t>
  </si>
  <si>
    <t>892351111</t>
  </si>
  <si>
    <t>Tlaková zkouška vodou potrubí DN 150 nebo 200</t>
  </si>
  <si>
    <t>66</t>
  </si>
  <si>
    <t>43</t>
  </si>
  <si>
    <t>899401112</t>
  </si>
  <si>
    <t>Osazení poklopů litinových šoupátkových</t>
  </si>
  <si>
    <t>69</t>
  </si>
  <si>
    <t>44</t>
  </si>
  <si>
    <t>205100000000</t>
  </si>
  <si>
    <t>POKLOP TELESKOP Z LITINY</t>
  </si>
  <si>
    <t>373431215</t>
  </si>
  <si>
    <t>45</t>
  </si>
  <si>
    <t>899401113</t>
  </si>
  <si>
    <t>Osazení poklopů litinových hydrantových</t>
  </si>
  <si>
    <t>71</t>
  </si>
  <si>
    <t>46</t>
  </si>
  <si>
    <t>1950K0000000</t>
  </si>
  <si>
    <t xml:space="preserve">POKLOP K POD. HYD.TELESK. DN </t>
  </si>
  <si>
    <t>1578487129</t>
  </si>
  <si>
    <t>47</t>
  </si>
  <si>
    <t>899713112</t>
  </si>
  <si>
    <t>Orientační  tyč PE s prefabrikovaným základem</t>
  </si>
  <si>
    <t>73</t>
  </si>
  <si>
    <t>48</t>
  </si>
  <si>
    <t>899713111</t>
  </si>
  <si>
    <t>Orientační tabulky na sloupku betonovém nebo ocelovém</t>
  </si>
  <si>
    <t>-1541235099</t>
  </si>
  <si>
    <t>49</t>
  </si>
  <si>
    <t>899721111</t>
  </si>
  <si>
    <t>Signalizační vodič DN do 150 mm na potrubí PVC</t>
  </si>
  <si>
    <t>-204667666</t>
  </si>
  <si>
    <t>50</t>
  </si>
  <si>
    <t>SO 37 - Dešťová kanalizace - stoka A</t>
  </si>
  <si>
    <t>CZ-CPV:</t>
  </si>
  <si>
    <t>45231300-8</t>
  </si>
  <si>
    <t xml:space="preserve">    3 - Svislé a kompletní konstrukce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</si>
  <si>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</si>
  <si>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</si>
  <si>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</si>
  <si>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</si>
  <si>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</si>
  <si>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</si>
  <si>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</si>
  <si>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</si>
  <si>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</si>
  <si>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</si>
  <si>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</si>
  <si>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</si>
  <si>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</si>
  <si>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</si>
  <si>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</si>
  <si>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</si>
  <si>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165,474*1,7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</si>
  <si>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</si>
  <si>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</si>
  <si>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</si>
  <si>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</si>
  <si>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</si>
  <si>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</si>
  <si>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Svislé a kompletní konstrukce</t>
  </si>
  <si>
    <t>359901211</t>
  </si>
  <si>
    <t>Monitoring stoky jakékoli výšky na nové kanalizaci</t>
  </si>
  <si>
    <t>-1198143327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</si>
  <si>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</si>
  <si>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</si>
  <si>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</si>
  <si>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</si>
  <si>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</si>
  <si>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</si>
  <si>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</si>
  <si>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</si>
  <si>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</si>
  <si>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</si>
  <si>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</si>
  <si>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</si>
  <si>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</si>
  <si>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</si>
  <si>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</si>
  <si>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</si>
  <si>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</si>
  <si>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</si>
  <si>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</si>
  <si>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</si>
  <si>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</si>
  <si>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</si>
  <si>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</si>
  <si>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</si>
  <si>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</si>
  <si>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</si>
  <si>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</si>
  <si>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</si>
  <si>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</si>
  <si>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</si>
  <si>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</si>
  <si>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</si>
  <si>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</si>
  <si>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</si>
  <si>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</si>
  <si>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</si>
  <si>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</si>
  <si>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</si>
  <si>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</si>
  <si>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</si>
  <si>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</si>
  <si>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</si>
  <si>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</si>
  <si>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</si>
  <si>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</si>
  <si>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</si>
  <si>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</si>
  <si>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</si>
  <si>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</si>
  <si>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</si>
  <si>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</si>
  <si>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</si>
  <si>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</si>
  <si>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</si>
  <si>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</si>
  <si>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</si>
  <si>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</si>
  <si>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</si>
  <si>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</si>
  <si>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</si>
  <si>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</si>
  <si>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</si>
  <si>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</si>
  <si>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</si>
  <si>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</si>
  <si>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</si>
  <si>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</si>
  <si>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</si>
  <si>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</si>
  <si>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</si>
  <si>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</si>
  <si>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</si>
  <si>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</si>
  <si>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</si>
  <si>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</si>
  <si>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</si>
  <si>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</si>
  <si>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</si>
  <si>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</si>
  <si>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</si>
  <si>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</si>
  <si>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</si>
  <si>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</si>
  <si>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</si>
  <si>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</si>
  <si>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</si>
  <si>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</si>
  <si>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</si>
  <si>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</si>
  <si>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</si>
  <si>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</si>
  <si>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</si>
  <si>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</si>
  <si>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</si>
  <si>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</si>
  <si>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</si>
  <si>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</si>
  <si>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</si>
  <si>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</si>
  <si>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</si>
  <si>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</si>
  <si>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</si>
  <si>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</si>
  <si>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</si>
  <si>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</si>
  <si>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</si>
  <si>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</si>
  <si>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</si>
  <si>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</si>
  <si>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</si>
  <si>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</si>
  <si>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</si>
  <si>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</si>
  <si>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</si>
  <si>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</si>
  <si>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</si>
  <si>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</si>
  <si>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</si>
  <si>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</si>
  <si>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</si>
  <si>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</si>
  <si>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</si>
  <si>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</si>
  <si>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</si>
  <si>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</si>
  <si>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</si>
  <si>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</si>
  <si>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</si>
  <si>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</si>
  <si>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</si>
  <si>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</si>
  <si>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</si>
  <si>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</si>
  <si>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</si>
  <si>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</si>
  <si>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</si>
  <si>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</si>
  <si>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</si>
  <si>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</si>
  <si>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</si>
  <si>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</si>
  <si>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</si>
  <si>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</si>
  <si>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</si>
  <si>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</si>
  <si>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</si>
  <si>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</si>
  <si>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</si>
  <si>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</si>
  <si>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</si>
  <si>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</si>
  <si>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</si>
  <si>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</si>
  <si>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</si>
  <si>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</si>
  <si>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</si>
  <si>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</si>
  <si>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</si>
  <si>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</si>
  <si>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</si>
  <si>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</si>
  <si>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</si>
  <si>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</si>
  <si>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</si>
  <si>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</si>
  <si>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</si>
  <si>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</si>
  <si>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</si>
  <si>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</si>
  <si>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</si>
  <si>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</si>
  <si>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</si>
  <si>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</si>
  <si>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</si>
  <si>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319416990</t>
  </si>
  <si>
    <t>redukce ocel. 80/50</t>
  </si>
  <si>
    <t>319465070</t>
  </si>
  <si>
    <t>příruba přivařovací s krkem pro PN 40, 11 416 DN 50 mm</t>
  </si>
  <si>
    <t>specifik.</t>
  </si>
  <si>
    <t>navrtávací Dn80/40  KK AUDCO a odvzduš. ventil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</si>
  <si>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</si>
  <si>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</si>
  <si>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</si>
  <si>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</si>
  <si>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</si>
  <si>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</si>
  <si>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</si>
  <si>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</si>
  <si>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</si>
  <si>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</si>
  <si>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</si>
  <si>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</si>
  <si>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</si>
  <si>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</si>
  <si>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</si>
  <si>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</si>
  <si>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</si>
  <si>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</si>
  <si>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</si>
  <si>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</si>
  <si>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</si>
  <si>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</si>
  <si>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</si>
  <si>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</si>
  <si>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</si>
  <si>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</si>
  <si>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</si>
  <si>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</si>
  <si>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</si>
  <si>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</si>
  <si>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</si>
  <si>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</si>
  <si>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</si>
  <si>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</si>
  <si>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</si>
  <si>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</si>
  <si>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</si>
  <si>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</si>
  <si>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</si>
  <si>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</si>
  <si>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</si>
  <si>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</si>
  <si>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</si>
  <si>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</si>
  <si>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</si>
  <si>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</si>
  <si>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</si>
  <si>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</si>
  <si>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</si>
  <si>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</si>
  <si>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</si>
  <si>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</si>
  <si>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</si>
  <si>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</si>
  <si>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</si>
  <si>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</si>
  <si>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</si>
  <si>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</si>
  <si>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</si>
  <si>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</si>
  <si>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</si>
  <si>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</si>
  <si>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</si>
  <si>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</si>
  <si>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</si>
  <si>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</si>
  <si>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</si>
  <si>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</si>
  <si>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</si>
  <si>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</si>
  <si>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</si>
  <si>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</si>
  <si>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</si>
  <si>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</si>
  <si>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</si>
  <si>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</si>
  <si>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</si>
  <si>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</si>
  <si>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</si>
  <si>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</si>
  <si>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</si>
  <si>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</si>
  <si>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</si>
  <si>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</si>
  <si>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</si>
  <si>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</si>
  <si>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</si>
  <si>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</si>
  <si>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</si>
  <si>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</si>
  <si>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</si>
  <si>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</si>
  <si>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</si>
  <si>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</si>
  <si>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</si>
  <si>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</si>
  <si>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</si>
  <si>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</si>
  <si>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</si>
  <si>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</si>
  <si>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</si>
  <si>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</si>
  <si>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</si>
  <si>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</si>
  <si>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</si>
  <si>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</si>
  <si>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</si>
  <si>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</si>
  <si>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</si>
  <si>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</si>
  <si>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</si>
  <si>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</si>
  <si>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</si>
  <si>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</si>
  <si>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</si>
  <si>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</si>
  <si>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</si>
  <si>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</si>
  <si>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</si>
  <si>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</si>
  <si>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</si>
  <si>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</si>
  <si>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</si>
  <si>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</si>
  <si>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</si>
  <si>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</si>
  <si>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</si>
  <si>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</si>
  <si>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</si>
  <si>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</si>
  <si>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</si>
  <si>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</si>
  <si>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</si>
  <si>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</si>
  <si>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</si>
  <si>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</si>
  <si>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</si>
  <si>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</si>
  <si>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</si>
  <si>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</si>
  <si>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</si>
  <si>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</si>
  <si>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</si>
  <si>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</si>
  <si>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</si>
  <si>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</si>
  <si>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</si>
  <si>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</si>
  <si>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</si>
  <si>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</si>
  <si>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</si>
  <si>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596211111</t>
  </si>
  <si>
    <t>Kladení zámkové dlažby komunikací pro pěší tl 60 mm skupiny A pl do 100 m2</t>
  </si>
  <si>
    <t>1515592788</t>
  </si>
  <si>
    <t>592453080</t>
  </si>
  <si>
    <t>dlažba BEST-KLASIKO 20 x 10 x 6 cm přírodní</t>
  </si>
  <si>
    <t>1733069260</t>
  </si>
  <si>
    <t>72*1,02 'Přepočtené koeficientem množství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</si>
  <si>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</si>
  <si>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</si>
  <si>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</si>
  <si>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</si>
  <si>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</si>
  <si>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</si>
  <si>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</si>
  <si>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</si>
  <si>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</si>
  <si>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</si>
  <si>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</si>
  <si>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</si>
  <si>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</si>
  <si>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</si>
  <si>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</si>
  <si>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</si>
  <si>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</si>
  <si>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</si>
  <si>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</si>
  <si>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</si>
  <si>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</si>
  <si>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</si>
  <si>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</si>
  <si>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</si>
  <si>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</si>
  <si>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</si>
  <si>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</si>
  <si>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</si>
  <si>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</si>
  <si>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</si>
  <si>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</si>
  <si>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</si>
  <si>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</si>
  <si>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</si>
  <si>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</si>
  <si>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</si>
  <si>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</si>
  <si>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</si>
  <si>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</si>
  <si>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</si>
  <si>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</si>
  <si>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</si>
  <si>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</si>
  <si>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</si>
  <si>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</si>
  <si>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</si>
  <si>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</si>
  <si>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</si>
  <si>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</si>
  <si>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</si>
  <si>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</si>
  <si>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</si>
  <si>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</si>
  <si>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</si>
  <si>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</si>
  <si>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D1 - Práce a dodávky M</t>
  </si>
  <si>
    <t xml:space="preserve">    23a - Regulační stanice - Výpis potrubního materiálu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</si>
  <si>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</si>
  <si>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</si>
  <si>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</si>
  <si>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</si>
  <si>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</si>
  <si>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</si>
  <si>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Poznámka k položce:
včetně všech nezbytných součástí (stavební část, strojní část, elektroinstalace, telemetrie)</t>
  </si>
  <si>
    <t>Regulační stanice 1200/2/1-440</t>
  </si>
  <si>
    <t>Poznámka k položce:
dle Strojní části (technologie a elektročást) - vystrojení RS je specifikováno v PD a Výpisu potrubního materiálu a elektromateriálu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</si>
  <si>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</si>
  <si>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</si>
  <si>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</si>
  <si>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</si>
  <si>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</si>
  <si>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</si>
  <si>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23a</t>
  </si>
  <si>
    <t>Regulační stanice - Výpis potrubního materiálu</t>
  </si>
  <si>
    <t>Úroveň 3:</t>
  </si>
  <si>
    <t>1 - Výpis trubního materiálu</t>
  </si>
  <si>
    <t>D1 - Výpis potrubního materiálu</t>
  </si>
  <si>
    <t xml:space="preserve">    D2 - VTL část</t>
  </si>
  <si>
    <t xml:space="preserve">    D3 - STL část</t>
  </si>
  <si>
    <t xml:space="preserve">    D4 - Měřící trať DN 100</t>
  </si>
  <si>
    <t>Výpis potrubního materiálu</t>
  </si>
  <si>
    <t>VTL část</t>
  </si>
  <si>
    <t>Pol55</t>
  </si>
  <si>
    <t>Příruba DN 80, PN 40 - přivařovací s krkem, hrubá těsnící lišta, materiál 11 416.1, průměr krku o 88,9 mm</t>
  </si>
  <si>
    <t>Pol56</t>
  </si>
  <si>
    <t>Příruba DN 50, PN 40 - přivařovací s krkem, hrubá těsnící lišta, materiál 11 416.1, průměr krku o 60,3 mm</t>
  </si>
  <si>
    <t>Pol57</t>
  </si>
  <si>
    <t>Příruba DN 25, ANSI 300 - přivař. s krkem, hr. těs. lišta</t>
  </si>
  <si>
    <t>Pol58</t>
  </si>
  <si>
    <t>Koleno DN 50, PN 40 - varné R-1,5D o 60,3x2,9 mm, s úkosy</t>
  </si>
  <si>
    <t>Pol59</t>
  </si>
  <si>
    <t>T - kus redukovaný DN 80/50/80, PN 40, mat. P250GH, o 88,9 / 60,3 / 88,9 x 3,6 mm, s úkosy</t>
  </si>
  <si>
    <t>Pol60</t>
  </si>
  <si>
    <t>T - kus DN 50, PN 40, o 60,3x3,9 mm, mat. P250GH, s úkosy</t>
  </si>
  <si>
    <t>Pol80</t>
  </si>
  <si>
    <t>Redukce 80/50, PN 40 - 90mm - o 88,9x3,6 / 60,3x2,9mm, úkosy, mat. P250GH</t>
  </si>
  <si>
    <t>-1710492547</t>
  </si>
  <si>
    <t>Pol61</t>
  </si>
  <si>
    <t>Redukce před a za regulátory PN 40, dimenze podle DN regulátoru podle platného VŘ.mat. P250GH</t>
  </si>
  <si>
    <t>Pol62</t>
  </si>
  <si>
    <t>Trubka DN 50, o 60,3 x 2,9 mm, hladká, mat. L 245 NB</t>
  </si>
  <si>
    <t>Pol63</t>
  </si>
  <si>
    <t>Trubka závitová G 1", o 33,7 x 3,2 mm, hladká, mat. L 245 NB</t>
  </si>
  <si>
    <t>Pol64</t>
  </si>
  <si>
    <t>Trubka závitová G 1/2", o 21,8 x 2,65 mm, hladká, mat. L 245 NB</t>
  </si>
  <si>
    <t>Pol65</t>
  </si>
  <si>
    <t>drobný instalační materiál</t>
  </si>
  <si>
    <t>Poznámka k položce:
Svary na VTL části budou podrobeny ze 100 % defektoskopické kontrole prozářením. Počet svarů DN 80 - 3 ks, DN 50 - cca 15 ks</t>
  </si>
  <si>
    <t>D3</t>
  </si>
  <si>
    <t>STL část</t>
  </si>
  <si>
    <t>Pol66</t>
  </si>
  <si>
    <t>Příruba DN 25, ANSI 300 - přivař. s krkem, hrubá těsnící lišta</t>
  </si>
  <si>
    <t>Pol67</t>
  </si>
  <si>
    <t>Příruba DN 100, PN 16 - přivařovací s krkem, hrubá těsnící lišta, materiál 11 416.1, průměr krku o 114,3 mm</t>
  </si>
  <si>
    <t>Pol68</t>
  </si>
  <si>
    <t>Koleno DN 100, PN 16 - varné R-1,5D o 114,3x3,6 mm, s úkosy</t>
  </si>
  <si>
    <t>Pol69</t>
  </si>
  <si>
    <t>T - kus DN 100, PN 40 o 114,3x3,6 mm, mat.P250GH</t>
  </si>
  <si>
    <t>Pol70</t>
  </si>
  <si>
    <t>Redukce před a za regulátory PN 40, dimenze podle DN regulátoru podle platného VŘ.mat.P250GH</t>
  </si>
  <si>
    <t>Pol71</t>
  </si>
  <si>
    <t>Redukce 100/80, PN 16 - 100mm - o 114,3x3,6 / o 88,9x3,2mm, úkosy,mat. P250GH</t>
  </si>
  <si>
    <t>Pol72</t>
  </si>
  <si>
    <t>Redukce 150/125, PN 16 - 140mm - o 168,3x4,5 / o139,7x4mm,úkosy,mat. P250GH</t>
  </si>
  <si>
    <t>Pol73</t>
  </si>
  <si>
    <t>Trubka DN 100, o 114,3 x 3,6 mm, hladká, mat. L 245 NB</t>
  </si>
  <si>
    <t>Pol74</t>
  </si>
  <si>
    <t>Trubka závitová DN 32, o 42,5 x 3,25 mm, hladká, mat. L 245 NB</t>
  </si>
  <si>
    <t>D4</t>
  </si>
  <si>
    <t>Měřící trať DN 100</t>
  </si>
  <si>
    <t>Pol75</t>
  </si>
  <si>
    <t>Redukce 125/100, PN 16 - 140mm - o139,7x4 / o 114,3x3,6mm,úkosy,mat.P250GH</t>
  </si>
  <si>
    <t>Pol76</t>
  </si>
  <si>
    <t>Redukce 150/100, PN 16 - 140mm - o168,3x4,5/o114,3x3,6mm, úkosy,mat P250GH</t>
  </si>
  <si>
    <t>Pol77</t>
  </si>
  <si>
    <t>Trubka DN 100, o 114,3 x3,6 mm, hladká, mat. L 245 NB</t>
  </si>
  <si>
    <t>Pol78</t>
  </si>
  <si>
    <t>Nátěrový systém AMERON</t>
  </si>
  <si>
    <t>-185598837</t>
  </si>
  <si>
    <t>Poznámka k položce:
Nátěrový systém AMERON Příprava povrchu: Otryskání na stupeň čistoty Sa 2,5 dle ČSN EN ISO 8501-1 základ: Amerlock 400 AL - 100 µm vrchní: Amerlock Color - 100 µm v suchém stavu, RAL 7035 Základový rám a podpěry technologie budou opatřeny stejným nátěrem</t>
  </si>
  <si>
    <t>2 - Elektročást</t>
  </si>
  <si>
    <t>a) veškeré položky na dopravu, montáž, přesuny do výšek, atd. jsou zahrnuta v jednotlivých cenách
b) součásti prací jsou veškeré zkoušky, potřebná měření, inspekce, uvedení zařízení do provozu,
zaškolení obsluhy a revize
c) součástí dodávky je zpracování veškeré dílenské dokumentace, provozních předpisů, manuálů a
předání podkladů pro projekt skutečného provedení
VTL</t>
  </si>
  <si>
    <t>D1 - ELEKTROČÁST</t>
  </si>
  <si>
    <t xml:space="preserve">    D1a - Montážní materiál</t>
  </si>
  <si>
    <t xml:space="preserve">    D2a - Výkopové práce</t>
  </si>
  <si>
    <t xml:space="preserve">    D3a - Ostatní náklady</t>
  </si>
  <si>
    <t>ELEKTROČÁST</t>
  </si>
  <si>
    <t>D1a</t>
  </si>
  <si>
    <t>Montážní materiál</t>
  </si>
  <si>
    <t>Pol2</t>
  </si>
  <si>
    <t>přípojková skříň včetně pilíře, do 250A</t>
  </si>
  <si>
    <t>Pol3</t>
  </si>
  <si>
    <t>elektroměrový rozváděč RP, včetně pilíře, viz výkresová část</t>
  </si>
  <si>
    <t>Pol4</t>
  </si>
  <si>
    <t>rozváděč RHE, viz výkresová část</t>
  </si>
  <si>
    <t>Pol5</t>
  </si>
  <si>
    <t>rozváděč REV, viz výkresová část</t>
  </si>
  <si>
    <t>Pol6</t>
  </si>
  <si>
    <t>svítidlo zářivkové 2x36W, Ex, IP66, vč.zdroje</t>
  </si>
  <si>
    <t>Pol7</t>
  </si>
  <si>
    <t>svítidlo žárovkové plastové 100W, IP65, vč.zdrojů</t>
  </si>
  <si>
    <t>Pol8</t>
  </si>
  <si>
    <t>spínač dvoupólový řaz.1, (vypínání N vodiče pro svítidla v Ex), na stěnu, 250V, 16A, IP44</t>
  </si>
  <si>
    <t>Pol9</t>
  </si>
  <si>
    <t>přepínač sériový řaz.5, na stěnu, 250V, 16A, IP44</t>
  </si>
  <si>
    <t>Pol10</t>
  </si>
  <si>
    <t>jednofázová zásuvka, 250V, 16A, IP44</t>
  </si>
  <si>
    <t>Pol11</t>
  </si>
  <si>
    <t>kabel CYKY 5x10 bude se lišit dle lokálních podmínek, uvedena max.délka</t>
  </si>
  <si>
    <t>Poznámka k položce:
kabely - viz kabelová tabulka v technické zprávě!</t>
  </si>
  <si>
    <t>Pol12</t>
  </si>
  <si>
    <t>kabel CYKY 5x6</t>
  </si>
  <si>
    <t>Pol13</t>
  </si>
  <si>
    <t>kabel CYKY 3x2,5</t>
  </si>
  <si>
    <t>Pol14</t>
  </si>
  <si>
    <t>kabel CYKY 2x1,5</t>
  </si>
  <si>
    <t>Pol15</t>
  </si>
  <si>
    <t>kabel CYKY 3x1,5</t>
  </si>
  <si>
    <t>Pol16</t>
  </si>
  <si>
    <t>kabel CYKY 5x2,5</t>
  </si>
  <si>
    <t>Pol17</t>
  </si>
  <si>
    <t>kabel CMFM 5x1,5</t>
  </si>
  <si>
    <t>Pol18</t>
  </si>
  <si>
    <t>kabel CMFM 3x1,5</t>
  </si>
  <si>
    <t>Pol19</t>
  </si>
  <si>
    <t>kabel CMFM 2x1,5</t>
  </si>
  <si>
    <t>Pol20</t>
  </si>
  <si>
    <t>kabel CMFM 2x0,75</t>
  </si>
  <si>
    <t>Pol21</t>
  </si>
  <si>
    <t>vodič CYA 1x6</t>
  </si>
  <si>
    <t>Pol22</t>
  </si>
  <si>
    <t>Plechový kabelový žlab s víkem 200x50, vč.držáků</t>
  </si>
  <si>
    <t>Pol23</t>
  </si>
  <si>
    <t>Pancéřová trubka DN29, vč.příchytek a koncovek</t>
  </si>
  <si>
    <t>Pol24</t>
  </si>
  <si>
    <t>Izolační kabelové ucpávky Ex</t>
  </si>
  <si>
    <t>Pol25</t>
  </si>
  <si>
    <t>Izolační kabelové ucpávky do terénu</t>
  </si>
  <si>
    <t>Pol26</t>
  </si>
  <si>
    <t>Zem. pásek FeZn30x4mm</t>
  </si>
  <si>
    <t>Pol27</t>
  </si>
  <si>
    <t>Zem. pásek FeZn20x5mm</t>
  </si>
  <si>
    <t>Pol28</t>
  </si>
  <si>
    <t>Zem. drát FeZn O10mm</t>
  </si>
  <si>
    <t>Pol29</t>
  </si>
  <si>
    <t>Ochranná svorkovnice HOP</t>
  </si>
  <si>
    <t>Pol30</t>
  </si>
  <si>
    <t>Zkušební svorka ZS</t>
  </si>
  <si>
    <t>Pol31</t>
  </si>
  <si>
    <t>Spojovací svorka univerzální SS</t>
  </si>
  <si>
    <t>Pol32</t>
  </si>
  <si>
    <t>Plastová krabice do země pro zkuš.svorku</t>
  </si>
  <si>
    <t>Pol33</t>
  </si>
  <si>
    <t>Označovací štítek na ZS</t>
  </si>
  <si>
    <t>Pol34</t>
  </si>
  <si>
    <t>Připojovací svorky pro zem. tyč</t>
  </si>
  <si>
    <t>Pol35</t>
  </si>
  <si>
    <t>Zemnici tyč ZT typS FeZn 25/2000 Dehn</t>
  </si>
  <si>
    <t>Pol36</t>
  </si>
  <si>
    <t>Ochranný uhelník</t>
  </si>
  <si>
    <t>Pol37</t>
  </si>
  <si>
    <t>Komplet izolovaný jímač (Podpůrná trubka GFK Rd50/l=3,2 uchycení na zeď, jímací hrot Al Rd10/l=1500mm + HVI 3 vodič (12m) ke zkušební svorce, včetně úchytek</t>
  </si>
  <si>
    <t>Pol38</t>
  </si>
  <si>
    <t>Zemnící přůchodka</t>
  </si>
  <si>
    <t>Pol39</t>
  </si>
  <si>
    <t>Podpěry pro hromosvodní vedení</t>
  </si>
  <si>
    <t>Pol40</t>
  </si>
  <si>
    <t>Spojovací hromosvodní materiál</t>
  </si>
  <si>
    <t>set</t>
  </si>
  <si>
    <t>Pol41</t>
  </si>
  <si>
    <t>Ochranné asfaltové nátěry</t>
  </si>
  <si>
    <t>Pol42</t>
  </si>
  <si>
    <t>Drobný montážní, spojovací a upevňovací materiál</t>
  </si>
  <si>
    <t>%</t>
  </si>
  <si>
    <t>Pol43</t>
  </si>
  <si>
    <t>Jiné materiály, montáž, atd., neuvedené výše, ale které je nutné zahrnout do celkového rozsahu prací podle výkresů a praxe dodavatele. Prosím, uveďte podrobný technický popis a cenovou kalkulaci.</t>
  </si>
  <si>
    <t>D2a</t>
  </si>
  <si>
    <t>Výkopové práce</t>
  </si>
  <si>
    <t>Pol44</t>
  </si>
  <si>
    <t>Výkop rýhy 35x70cm pro uzemnění, vč. záhozu, hutnění, odvozu zeminy</t>
  </si>
  <si>
    <t>Pol45</t>
  </si>
  <si>
    <t>Výkop rýhy 35x70cm pro kabelovou přípojku, vč. záhozu, hutnění, odvozu zeminy, může být kratší</t>
  </si>
  <si>
    <t>88</t>
  </si>
  <si>
    <t>Pol46</t>
  </si>
  <si>
    <t>Chráničky PE průměr 110 mm</t>
  </si>
  <si>
    <t>90</t>
  </si>
  <si>
    <t>Pol47</t>
  </si>
  <si>
    <t>Beton - betonování chrániček a uzemnění</t>
  </si>
  <si>
    <t>92</t>
  </si>
  <si>
    <t>Pol48</t>
  </si>
  <si>
    <t>Odvoz přebytečné zeminy</t>
  </si>
  <si>
    <t>94</t>
  </si>
  <si>
    <t>D3a</t>
  </si>
  <si>
    <t>Ostatní náklady</t>
  </si>
  <si>
    <t>Pol49</t>
  </si>
  <si>
    <t>Cena montážních prací</t>
  </si>
  <si>
    <t>96</t>
  </si>
  <si>
    <t>Pol50</t>
  </si>
  <si>
    <t>Výchozí revize včetně vypracování výchozí revizní z</t>
  </si>
  <si>
    <t>98</t>
  </si>
  <si>
    <t>Pol51</t>
  </si>
  <si>
    <t>Zařízení staveniště</t>
  </si>
  <si>
    <t>Pol52</t>
  </si>
  <si>
    <t>Doprava dodávek</t>
  </si>
  <si>
    <t>102</t>
  </si>
  <si>
    <t>Pol53</t>
  </si>
  <si>
    <t>Inženýrská činnost</t>
  </si>
  <si>
    <t>104</t>
  </si>
  <si>
    <t>Pol54</t>
  </si>
  <si>
    <t>Rezerva</t>
  </si>
  <si>
    <t>106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</si>
  <si>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</si>
  <si>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</si>
  <si>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</si>
  <si>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</si>
  <si>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</si>
  <si>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</si>
  <si>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</si>
  <si>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</si>
  <si>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</si>
  <si>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</si>
  <si>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</si>
  <si>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</si>
  <si>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</si>
  <si>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</si>
  <si>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</si>
  <si>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</si>
  <si>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</si>
  <si>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</si>
  <si>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</si>
  <si>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</si>
  <si>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</si>
  <si>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</si>
  <si>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</si>
  <si>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</si>
  <si>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</si>
  <si>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</si>
  <si>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</si>
  <si>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</si>
  <si>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</si>
  <si>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</si>
  <si>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</si>
  <si>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</si>
  <si>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</si>
  <si>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</si>
  <si>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</si>
  <si>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</si>
  <si>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</si>
  <si>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</si>
  <si>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</si>
  <si>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</si>
  <si>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</si>
  <si>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</si>
  <si>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</si>
  <si>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</si>
  <si>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</si>
  <si>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</si>
  <si>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</si>
  <si>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</si>
  <si>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</si>
  <si>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</si>
  <si>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</si>
  <si>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</si>
  <si>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</si>
  <si>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162301102</t>
  </si>
  <si>
    <t>Vodorovné přemístění do 1000 m výkopku/sypaniny z horniny tř. 1 až 4</t>
  </si>
  <si>
    <t>632+3,885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</si>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</sst>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0" fontId="0" fillId="0" borderId="0" xfId="0" applyProtection="1"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4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24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38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8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447</v>
      </c>
      <c r="B1" s="17"/>
      <c r="C1" s="17"/>
      <c r="D1" s="18" t="s">
        <v>448</v>
      </c>
      <c r="E1" s="17"/>
      <c r="F1" s="17"/>
      <c r="G1" s="17"/>
      <c r="H1" s="17"/>
      <c r="I1" s="17"/>
      <c r="J1" s="17"/>
      <c r="K1" s="19" t="s">
        <v>449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450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451</v>
      </c>
      <c r="BB1" s="22" t="s">
        <v>452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453</v>
      </c>
      <c r="BU1" s="23" t="s">
        <v>453</v>
      </c>
      <c r="BV1" s="23" t="s">
        <v>454</v>
      </c>
    </row>
    <row r="2" spans="3:72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4" t="s">
        <v>455</v>
      </c>
      <c r="BT2" s="24" t="s">
        <v>456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455</v>
      </c>
      <c r="BT3" s="24" t="s">
        <v>457</v>
      </c>
    </row>
    <row r="4" spans="2:71" ht="36.95" customHeight="1">
      <c r="B4" s="28"/>
      <c r="C4" s="29"/>
      <c r="D4" s="30" t="s">
        <v>458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459</v>
      </c>
      <c r="BE4" s="33" t="s">
        <v>460</v>
      </c>
      <c r="BS4" s="24" t="s">
        <v>461</v>
      </c>
    </row>
    <row r="5" spans="2:71" ht="14.45" customHeight="1">
      <c r="B5" s="28"/>
      <c r="C5" s="29"/>
      <c r="D5" s="34" t="s">
        <v>462</v>
      </c>
      <c r="E5" s="29"/>
      <c r="F5" s="29"/>
      <c r="G5" s="29"/>
      <c r="H5" s="29"/>
      <c r="I5" s="29"/>
      <c r="J5" s="29"/>
      <c r="K5" s="395" t="s">
        <v>463</v>
      </c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29"/>
      <c r="AQ5" s="31"/>
      <c r="BE5" s="393" t="s">
        <v>464</v>
      </c>
      <c r="BS5" s="24" t="s">
        <v>455</v>
      </c>
    </row>
    <row r="6" spans="2:71" ht="36.95" customHeight="1">
      <c r="B6" s="28"/>
      <c r="C6" s="29"/>
      <c r="D6" s="36" t="s">
        <v>465</v>
      </c>
      <c r="E6" s="29"/>
      <c r="F6" s="29"/>
      <c r="G6" s="29"/>
      <c r="H6" s="29"/>
      <c r="I6" s="29"/>
      <c r="J6" s="29"/>
      <c r="K6" s="397" t="s">
        <v>466</v>
      </c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29"/>
      <c r="AQ6" s="31"/>
      <c r="BE6" s="394"/>
      <c r="BS6" s="24" t="s">
        <v>467</v>
      </c>
    </row>
    <row r="7" spans="2:71" ht="14.45" customHeight="1">
      <c r="B7" s="28"/>
      <c r="C7" s="29"/>
      <c r="D7" s="37" t="s">
        <v>468</v>
      </c>
      <c r="E7" s="29"/>
      <c r="F7" s="29"/>
      <c r="G7" s="29"/>
      <c r="H7" s="29"/>
      <c r="I7" s="29"/>
      <c r="J7" s="29"/>
      <c r="K7" s="35" t="s">
        <v>469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470</v>
      </c>
      <c r="AL7" s="29"/>
      <c r="AM7" s="29"/>
      <c r="AN7" s="35" t="s">
        <v>469</v>
      </c>
      <c r="AO7" s="29"/>
      <c r="AP7" s="29"/>
      <c r="AQ7" s="31"/>
      <c r="BE7" s="394"/>
      <c r="BS7" s="24" t="s">
        <v>471</v>
      </c>
    </row>
    <row r="8" spans="2:71" ht="14.45" customHeight="1">
      <c r="B8" s="28"/>
      <c r="C8" s="29"/>
      <c r="D8" s="37" t="s">
        <v>472</v>
      </c>
      <c r="E8" s="29"/>
      <c r="F8" s="29"/>
      <c r="G8" s="29"/>
      <c r="H8" s="29"/>
      <c r="I8" s="29"/>
      <c r="J8" s="29"/>
      <c r="K8" s="35" t="s">
        <v>473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474</v>
      </c>
      <c r="AL8" s="29"/>
      <c r="AM8" s="29"/>
      <c r="AN8" s="38" t="s">
        <v>475</v>
      </c>
      <c r="AO8" s="29"/>
      <c r="AP8" s="29"/>
      <c r="AQ8" s="31"/>
      <c r="BE8" s="394"/>
      <c r="BS8" s="24" t="s">
        <v>476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4"/>
      <c r="BS9" s="24" t="s">
        <v>477</v>
      </c>
    </row>
    <row r="10" spans="2:71" ht="14.45" customHeight="1">
      <c r="B10" s="28"/>
      <c r="C10" s="29"/>
      <c r="D10" s="37" t="s">
        <v>478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479</v>
      </c>
      <c r="AL10" s="29"/>
      <c r="AM10" s="29"/>
      <c r="AN10" s="35" t="s">
        <v>469</v>
      </c>
      <c r="AO10" s="29"/>
      <c r="AP10" s="29"/>
      <c r="AQ10" s="31"/>
      <c r="BE10" s="394"/>
      <c r="BS10" s="24" t="s">
        <v>467</v>
      </c>
    </row>
    <row r="11" spans="2:71" ht="18.4" customHeight="1">
      <c r="B11" s="28"/>
      <c r="C11" s="29"/>
      <c r="D11" s="29"/>
      <c r="E11" s="35" t="s">
        <v>480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481</v>
      </c>
      <c r="AL11" s="29"/>
      <c r="AM11" s="29"/>
      <c r="AN11" s="35" t="s">
        <v>469</v>
      </c>
      <c r="AO11" s="29"/>
      <c r="AP11" s="29"/>
      <c r="AQ11" s="31"/>
      <c r="BE11" s="394"/>
      <c r="BS11" s="24" t="s">
        <v>467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4"/>
      <c r="BS12" s="24" t="s">
        <v>467</v>
      </c>
    </row>
    <row r="13" spans="2:71" ht="14.45" customHeight="1">
      <c r="B13" s="28"/>
      <c r="C13" s="29"/>
      <c r="D13" s="37" t="s">
        <v>482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479</v>
      </c>
      <c r="AL13" s="29"/>
      <c r="AM13" s="29"/>
      <c r="AN13" s="39" t="s">
        <v>483</v>
      </c>
      <c r="AO13" s="29"/>
      <c r="AP13" s="29"/>
      <c r="AQ13" s="31"/>
      <c r="BE13" s="394"/>
      <c r="BS13" s="24" t="s">
        <v>467</v>
      </c>
    </row>
    <row r="14" spans="2:71" ht="15">
      <c r="B14" s="28"/>
      <c r="C14" s="29"/>
      <c r="D14" s="29"/>
      <c r="E14" s="398" t="s">
        <v>483</v>
      </c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7" t="s">
        <v>481</v>
      </c>
      <c r="AL14" s="29"/>
      <c r="AM14" s="29"/>
      <c r="AN14" s="39" t="s">
        <v>483</v>
      </c>
      <c r="AO14" s="29"/>
      <c r="AP14" s="29"/>
      <c r="AQ14" s="31"/>
      <c r="BE14" s="394"/>
      <c r="BS14" s="24" t="s">
        <v>467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4"/>
      <c r="BS15" s="24" t="s">
        <v>484</v>
      </c>
    </row>
    <row r="16" spans="2:71" ht="14.45" customHeight="1">
      <c r="B16" s="28"/>
      <c r="C16" s="29"/>
      <c r="D16" s="37" t="s">
        <v>485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479</v>
      </c>
      <c r="AL16" s="29"/>
      <c r="AM16" s="29"/>
      <c r="AN16" s="35" t="s">
        <v>486</v>
      </c>
      <c r="AO16" s="29"/>
      <c r="AP16" s="29"/>
      <c r="AQ16" s="31"/>
      <c r="BE16" s="394"/>
      <c r="BS16" s="24" t="s">
        <v>453</v>
      </c>
    </row>
    <row r="17" spans="2:71" ht="18.4" customHeight="1">
      <c r="B17" s="28"/>
      <c r="C17" s="29"/>
      <c r="D17" s="29"/>
      <c r="E17" s="35" t="s">
        <v>487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481</v>
      </c>
      <c r="AL17" s="29"/>
      <c r="AM17" s="29"/>
      <c r="AN17" s="35" t="s">
        <v>469</v>
      </c>
      <c r="AO17" s="29"/>
      <c r="AP17" s="29"/>
      <c r="AQ17" s="31"/>
      <c r="BE17" s="394"/>
      <c r="BS17" s="24" t="s">
        <v>453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4"/>
      <c r="BS18" s="24" t="s">
        <v>455</v>
      </c>
    </row>
    <row r="19" spans="2:71" ht="14.45" customHeight="1">
      <c r="B19" s="28"/>
      <c r="C19" s="29"/>
      <c r="D19" s="37" t="s">
        <v>488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4"/>
      <c r="BS19" s="24" t="s">
        <v>467</v>
      </c>
    </row>
    <row r="20" spans="2:71" ht="120" customHeight="1">
      <c r="B20" s="28"/>
      <c r="C20" s="29"/>
      <c r="D20" s="29"/>
      <c r="E20" s="400" t="s">
        <v>489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29"/>
      <c r="AP20" s="29"/>
      <c r="AQ20" s="31"/>
      <c r="BE20" s="394"/>
      <c r="BS20" s="24" t="s">
        <v>484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94"/>
    </row>
    <row r="23" spans="2:57" s="1" customFormat="1" ht="25.9" customHeight="1">
      <c r="B23" s="41"/>
      <c r="C23" s="42"/>
      <c r="D23" s="43" t="s">
        <v>490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01">
        <f>ROUNDUP(AG51,2)</f>
        <v>0</v>
      </c>
      <c r="AL23" s="402"/>
      <c r="AM23" s="402"/>
      <c r="AN23" s="402"/>
      <c r="AO23" s="402"/>
      <c r="AP23" s="42"/>
      <c r="AQ23" s="45"/>
      <c r="BE23" s="39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9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03" t="s">
        <v>491</v>
      </c>
      <c r="M25" s="403"/>
      <c r="N25" s="403"/>
      <c r="O25" s="403"/>
      <c r="P25" s="42"/>
      <c r="Q25" s="42"/>
      <c r="R25" s="42"/>
      <c r="S25" s="42"/>
      <c r="T25" s="42"/>
      <c r="U25" s="42"/>
      <c r="V25" s="42"/>
      <c r="W25" s="403" t="s">
        <v>492</v>
      </c>
      <c r="X25" s="403"/>
      <c r="Y25" s="403"/>
      <c r="Z25" s="403"/>
      <c r="AA25" s="403"/>
      <c r="AB25" s="403"/>
      <c r="AC25" s="403"/>
      <c r="AD25" s="403"/>
      <c r="AE25" s="403"/>
      <c r="AF25" s="42"/>
      <c r="AG25" s="42"/>
      <c r="AH25" s="42"/>
      <c r="AI25" s="42"/>
      <c r="AJ25" s="42"/>
      <c r="AK25" s="403" t="s">
        <v>493</v>
      </c>
      <c r="AL25" s="403"/>
      <c r="AM25" s="403"/>
      <c r="AN25" s="403"/>
      <c r="AO25" s="403"/>
      <c r="AP25" s="42"/>
      <c r="AQ25" s="45"/>
      <c r="BE25" s="394"/>
    </row>
    <row r="26" spans="2:57" s="2" customFormat="1" ht="14.45" customHeight="1">
      <c r="B26" s="47"/>
      <c r="C26" s="48"/>
      <c r="D26" s="49" t="s">
        <v>494</v>
      </c>
      <c r="E26" s="48"/>
      <c r="F26" s="49" t="s">
        <v>495</v>
      </c>
      <c r="G26" s="48"/>
      <c r="H26" s="48"/>
      <c r="I26" s="48"/>
      <c r="J26" s="48"/>
      <c r="K26" s="48"/>
      <c r="L26" s="386">
        <v>0.21</v>
      </c>
      <c r="M26" s="387"/>
      <c r="N26" s="387"/>
      <c r="O26" s="387"/>
      <c r="P26" s="48"/>
      <c r="Q26" s="48"/>
      <c r="R26" s="48"/>
      <c r="S26" s="48"/>
      <c r="T26" s="48"/>
      <c r="U26" s="48"/>
      <c r="V26" s="48"/>
      <c r="W26" s="388">
        <f>ROUNDUP(AZ51,2)</f>
        <v>0</v>
      </c>
      <c r="X26" s="387"/>
      <c r="Y26" s="387"/>
      <c r="Z26" s="387"/>
      <c r="AA26" s="387"/>
      <c r="AB26" s="387"/>
      <c r="AC26" s="387"/>
      <c r="AD26" s="387"/>
      <c r="AE26" s="387"/>
      <c r="AF26" s="48"/>
      <c r="AG26" s="48"/>
      <c r="AH26" s="48"/>
      <c r="AI26" s="48"/>
      <c r="AJ26" s="48"/>
      <c r="AK26" s="388">
        <f>ROUNDUP(AV51,1)</f>
        <v>0</v>
      </c>
      <c r="AL26" s="387"/>
      <c r="AM26" s="387"/>
      <c r="AN26" s="387"/>
      <c r="AO26" s="387"/>
      <c r="AP26" s="48"/>
      <c r="AQ26" s="50"/>
      <c r="BE26" s="394"/>
    </row>
    <row r="27" spans="2:57" s="2" customFormat="1" ht="14.45" customHeight="1">
      <c r="B27" s="47"/>
      <c r="C27" s="48"/>
      <c r="D27" s="48"/>
      <c r="E27" s="48"/>
      <c r="F27" s="49" t="s">
        <v>496</v>
      </c>
      <c r="G27" s="48"/>
      <c r="H27" s="48"/>
      <c r="I27" s="48"/>
      <c r="J27" s="48"/>
      <c r="K27" s="48"/>
      <c r="L27" s="386">
        <v>0.15</v>
      </c>
      <c r="M27" s="387"/>
      <c r="N27" s="387"/>
      <c r="O27" s="387"/>
      <c r="P27" s="48"/>
      <c r="Q27" s="48"/>
      <c r="R27" s="48"/>
      <c r="S27" s="48"/>
      <c r="T27" s="48"/>
      <c r="U27" s="48"/>
      <c r="V27" s="48"/>
      <c r="W27" s="388">
        <f>ROUNDUP(BA51,2)</f>
        <v>0</v>
      </c>
      <c r="X27" s="387"/>
      <c r="Y27" s="387"/>
      <c r="Z27" s="387"/>
      <c r="AA27" s="387"/>
      <c r="AB27" s="387"/>
      <c r="AC27" s="387"/>
      <c r="AD27" s="387"/>
      <c r="AE27" s="387"/>
      <c r="AF27" s="48"/>
      <c r="AG27" s="48"/>
      <c r="AH27" s="48"/>
      <c r="AI27" s="48"/>
      <c r="AJ27" s="48"/>
      <c r="AK27" s="388">
        <f>ROUNDUP(AW51,1)</f>
        <v>0</v>
      </c>
      <c r="AL27" s="387"/>
      <c r="AM27" s="387"/>
      <c r="AN27" s="387"/>
      <c r="AO27" s="387"/>
      <c r="AP27" s="48"/>
      <c r="AQ27" s="50"/>
      <c r="BE27" s="394"/>
    </row>
    <row r="28" spans="2:57" s="2" customFormat="1" ht="14.45" customHeight="1" hidden="1">
      <c r="B28" s="47"/>
      <c r="C28" s="48"/>
      <c r="D28" s="48"/>
      <c r="E28" s="48"/>
      <c r="F28" s="49" t="s">
        <v>497</v>
      </c>
      <c r="G28" s="48"/>
      <c r="H28" s="48"/>
      <c r="I28" s="48"/>
      <c r="J28" s="48"/>
      <c r="K28" s="48"/>
      <c r="L28" s="386">
        <v>0.21</v>
      </c>
      <c r="M28" s="387"/>
      <c r="N28" s="387"/>
      <c r="O28" s="387"/>
      <c r="P28" s="48"/>
      <c r="Q28" s="48"/>
      <c r="R28" s="48"/>
      <c r="S28" s="48"/>
      <c r="T28" s="48"/>
      <c r="U28" s="48"/>
      <c r="V28" s="48"/>
      <c r="W28" s="388">
        <f>ROUNDUP(BB51,2)</f>
        <v>0</v>
      </c>
      <c r="X28" s="387"/>
      <c r="Y28" s="387"/>
      <c r="Z28" s="387"/>
      <c r="AA28" s="387"/>
      <c r="AB28" s="387"/>
      <c r="AC28" s="387"/>
      <c r="AD28" s="387"/>
      <c r="AE28" s="387"/>
      <c r="AF28" s="48"/>
      <c r="AG28" s="48"/>
      <c r="AH28" s="48"/>
      <c r="AI28" s="48"/>
      <c r="AJ28" s="48"/>
      <c r="AK28" s="388">
        <v>0</v>
      </c>
      <c r="AL28" s="387"/>
      <c r="AM28" s="387"/>
      <c r="AN28" s="387"/>
      <c r="AO28" s="387"/>
      <c r="AP28" s="48"/>
      <c r="AQ28" s="50"/>
      <c r="BE28" s="394"/>
    </row>
    <row r="29" spans="2:57" s="2" customFormat="1" ht="14.45" customHeight="1" hidden="1">
      <c r="B29" s="47"/>
      <c r="C29" s="48"/>
      <c r="D29" s="48"/>
      <c r="E29" s="48"/>
      <c r="F29" s="49" t="s">
        <v>498</v>
      </c>
      <c r="G29" s="48"/>
      <c r="H29" s="48"/>
      <c r="I29" s="48"/>
      <c r="J29" s="48"/>
      <c r="K29" s="48"/>
      <c r="L29" s="386">
        <v>0.15</v>
      </c>
      <c r="M29" s="387"/>
      <c r="N29" s="387"/>
      <c r="O29" s="387"/>
      <c r="P29" s="48"/>
      <c r="Q29" s="48"/>
      <c r="R29" s="48"/>
      <c r="S29" s="48"/>
      <c r="T29" s="48"/>
      <c r="U29" s="48"/>
      <c r="V29" s="48"/>
      <c r="W29" s="388">
        <f>ROUNDUP(BC51,2)</f>
        <v>0</v>
      </c>
      <c r="X29" s="387"/>
      <c r="Y29" s="387"/>
      <c r="Z29" s="387"/>
      <c r="AA29" s="387"/>
      <c r="AB29" s="387"/>
      <c r="AC29" s="387"/>
      <c r="AD29" s="387"/>
      <c r="AE29" s="387"/>
      <c r="AF29" s="48"/>
      <c r="AG29" s="48"/>
      <c r="AH29" s="48"/>
      <c r="AI29" s="48"/>
      <c r="AJ29" s="48"/>
      <c r="AK29" s="388">
        <v>0</v>
      </c>
      <c r="AL29" s="387"/>
      <c r="AM29" s="387"/>
      <c r="AN29" s="387"/>
      <c r="AO29" s="387"/>
      <c r="AP29" s="48"/>
      <c r="AQ29" s="50"/>
      <c r="BE29" s="394"/>
    </row>
    <row r="30" spans="2:57" s="2" customFormat="1" ht="14.45" customHeight="1" hidden="1">
      <c r="B30" s="47"/>
      <c r="C30" s="48"/>
      <c r="D30" s="48"/>
      <c r="E30" s="48"/>
      <c r="F30" s="49" t="s">
        <v>499</v>
      </c>
      <c r="G30" s="48"/>
      <c r="H30" s="48"/>
      <c r="I30" s="48"/>
      <c r="J30" s="48"/>
      <c r="K30" s="48"/>
      <c r="L30" s="386">
        <v>0</v>
      </c>
      <c r="M30" s="387"/>
      <c r="N30" s="387"/>
      <c r="O30" s="387"/>
      <c r="P30" s="48"/>
      <c r="Q30" s="48"/>
      <c r="R30" s="48"/>
      <c r="S30" s="48"/>
      <c r="T30" s="48"/>
      <c r="U30" s="48"/>
      <c r="V30" s="48"/>
      <c r="W30" s="388">
        <f>ROUNDUP(BD51,2)</f>
        <v>0</v>
      </c>
      <c r="X30" s="387"/>
      <c r="Y30" s="387"/>
      <c r="Z30" s="387"/>
      <c r="AA30" s="387"/>
      <c r="AB30" s="387"/>
      <c r="AC30" s="387"/>
      <c r="AD30" s="387"/>
      <c r="AE30" s="387"/>
      <c r="AF30" s="48"/>
      <c r="AG30" s="48"/>
      <c r="AH30" s="48"/>
      <c r="AI30" s="48"/>
      <c r="AJ30" s="48"/>
      <c r="AK30" s="388">
        <v>0</v>
      </c>
      <c r="AL30" s="387"/>
      <c r="AM30" s="387"/>
      <c r="AN30" s="387"/>
      <c r="AO30" s="387"/>
      <c r="AP30" s="48"/>
      <c r="AQ30" s="50"/>
      <c r="BE30" s="39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94"/>
    </row>
    <row r="32" spans="2:57" s="1" customFormat="1" ht="25.9" customHeight="1">
      <c r="B32" s="41"/>
      <c r="C32" s="51"/>
      <c r="D32" s="52" t="s">
        <v>500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501</v>
      </c>
      <c r="U32" s="53"/>
      <c r="V32" s="53"/>
      <c r="W32" s="53"/>
      <c r="X32" s="389" t="s">
        <v>502</v>
      </c>
      <c r="Y32" s="390"/>
      <c r="Z32" s="390"/>
      <c r="AA32" s="390"/>
      <c r="AB32" s="390"/>
      <c r="AC32" s="53"/>
      <c r="AD32" s="53"/>
      <c r="AE32" s="53"/>
      <c r="AF32" s="53"/>
      <c r="AG32" s="53"/>
      <c r="AH32" s="53"/>
      <c r="AI32" s="53"/>
      <c r="AJ32" s="53"/>
      <c r="AK32" s="391">
        <f>SUM(AK23:AK30)</f>
        <v>0</v>
      </c>
      <c r="AL32" s="390"/>
      <c r="AM32" s="390"/>
      <c r="AN32" s="390"/>
      <c r="AO32" s="392"/>
      <c r="AP32" s="51"/>
      <c r="AQ32" s="55"/>
      <c r="BE32" s="39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462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4538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465</v>
      </c>
      <c r="D42" s="70"/>
      <c r="E42" s="70"/>
      <c r="F42" s="70"/>
      <c r="G42" s="70"/>
      <c r="H42" s="70"/>
      <c r="I42" s="70"/>
      <c r="J42" s="70"/>
      <c r="K42" s="70"/>
      <c r="L42" s="376" t="str">
        <f>K6</f>
        <v>Jezero Most-napojení na komunikace a IS - část III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472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474</v>
      </c>
      <c r="AJ44" s="63"/>
      <c r="AK44" s="63"/>
      <c r="AL44" s="63"/>
      <c r="AM44" s="378" t="str">
        <f>IF(AN8="","",AN8)</f>
        <v>19. 12. 2016</v>
      </c>
      <c r="AN44" s="378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478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ČR - Ministerstvo financí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485</v>
      </c>
      <c r="AJ46" s="63"/>
      <c r="AK46" s="63"/>
      <c r="AL46" s="63"/>
      <c r="AM46" s="379" t="str">
        <f>IF(E17="","",E17)</f>
        <v>Báňské projekty Teplice a.s.</v>
      </c>
      <c r="AN46" s="379"/>
      <c r="AO46" s="379"/>
      <c r="AP46" s="379"/>
      <c r="AQ46" s="63"/>
      <c r="AR46" s="61"/>
      <c r="AS46" s="380" t="s">
        <v>504</v>
      </c>
      <c r="AT46" s="38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482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2"/>
      <c r="AT47" s="38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4"/>
      <c r="AT48" s="38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2" t="s">
        <v>505</v>
      </c>
      <c r="D49" s="373"/>
      <c r="E49" s="373"/>
      <c r="F49" s="373"/>
      <c r="G49" s="373"/>
      <c r="H49" s="53"/>
      <c r="I49" s="374" t="s">
        <v>506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507</v>
      </c>
      <c r="AH49" s="373"/>
      <c r="AI49" s="373"/>
      <c r="AJ49" s="373"/>
      <c r="AK49" s="373"/>
      <c r="AL49" s="373"/>
      <c r="AM49" s="373"/>
      <c r="AN49" s="374" t="s">
        <v>508</v>
      </c>
      <c r="AO49" s="373"/>
      <c r="AP49" s="373"/>
      <c r="AQ49" s="79" t="s">
        <v>509</v>
      </c>
      <c r="AR49" s="61"/>
      <c r="AS49" s="80" t="s">
        <v>510</v>
      </c>
      <c r="AT49" s="81" t="s">
        <v>511</v>
      </c>
      <c r="AU49" s="81" t="s">
        <v>512</v>
      </c>
      <c r="AV49" s="81" t="s">
        <v>513</v>
      </c>
      <c r="AW49" s="81" t="s">
        <v>514</v>
      </c>
      <c r="AX49" s="81" t="s">
        <v>515</v>
      </c>
      <c r="AY49" s="81" t="s">
        <v>516</v>
      </c>
      <c r="AZ49" s="81" t="s">
        <v>517</v>
      </c>
      <c r="BA49" s="81" t="s">
        <v>518</v>
      </c>
      <c r="BB49" s="81" t="s">
        <v>519</v>
      </c>
      <c r="BC49" s="81" t="s">
        <v>520</v>
      </c>
      <c r="BD49" s="82" t="s">
        <v>521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8"/>
      <c r="C51" s="86" t="s">
        <v>522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ROUNDUP(AG52+SUM(AG55:AG57)+SUM(AG64:AG67),2)</f>
        <v>0</v>
      </c>
      <c r="AH51" s="367"/>
      <c r="AI51" s="367"/>
      <c r="AJ51" s="367"/>
      <c r="AK51" s="367"/>
      <c r="AL51" s="367"/>
      <c r="AM51" s="367"/>
      <c r="AN51" s="368">
        <f aca="true" t="shared" si="0" ref="AN51:AN67">SUM(AG51,AT51)</f>
        <v>0</v>
      </c>
      <c r="AO51" s="368"/>
      <c r="AP51" s="368"/>
      <c r="AQ51" s="88" t="s">
        <v>469</v>
      </c>
      <c r="AR51" s="71"/>
      <c r="AS51" s="89">
        <f>ROUNDUP(AS52+SUM(AS55:AS57)+SUM(AS64:AS67),2)</f>
        <v>0</v>
      </c>
      <c r="AT51" s="90">
        <f aca="true" t="shared" si="1" ref="AT51:AT67">ROUNDUP(SUM(AV51:AW51),1)</f>
        <v>0</v>
      </c>
      <c r="AU51" s="91">
        <f>ROUNDUP(AU52+SUM(AU55:AU57)+SUM(AU64:AU67),5)</f>
        <v>0</v>
      </c>
      <c r="AV51" s="90">
        <f>ROUNDUP(AZ51*L26,1)</f>
        <v>0</v>
      </c>
      <c r="AW51" s="90">
        <f>ROUNDUP(BA51*L27,1)</f>
        <v>0</v>
      </c>
      <c r="AX51" s="90">
        <f>ROUNDUP(BB51*L26,1)</f>
        <v>0</v>
      </c>
      <c r="AY51" s="90">
        <f>ROUNDUP(BC51*L27,1)</f>
        <v>0</v>
      </c>
      <c r="AZ51" s="90">
        <f>ROUNDUP(AZ52+SUM(AZ55:AZ57)+SUM(AZ64:AZ67),2)</f>
        <v>0</v>
      </c>
      <c r="BA51" s="90">
        <f>ROUNDUP(BA52+SUM(BA55:BA57)+SUM(BA64:BA67),2)</f>
        <v>0</v>
      </c>
      <c r="BB51" s="90">
        <f>ROUNDUP(BB52+SUM(BB55:BB57)+SUM(BB64:BB67),2)</f>
        <v>0</v>
      </c>
      <c r="BC51" s="90">
        <f>ROUNDUP(BC52+SUM(BC55:BC57)+SUM(BC64:BC67),2)</f>
        <v>0</v>
      </c>
      <c r="BD51" s="92">
        <f>ROUNDUP(BD52+SUM(BD55:BD57)+SUM(BD64:BD67),2)</f>
        <v>0</v>
      </c>
      <c r="BS51" s="93" t="s">
        <v>523</v>
      </c>
      <c r="BT51" s="93" t="s">
        <v>524</v>
      </c>
      <c r="BU51" s="94" t="s">
        <v>525</v>
      </c>
      <c r="BV51" s="93" t="s">
        <v>526</v>
      </c>
      <c r="BW51" s="93" t="s">
        <v>454</v>
      </c>
      <c r="BX51" s="93" t="s">
        <v>527</v>
      </c>
      <c r="CL51" s="93" t="s">
        <v>469</v>
      </c>
    </row>
    <row r="52" spans="2:91" s="5" customFormat="1" ht="22.5" customHeight="1">
      <c r="B52" s="95"/>
      <c r="C52" s="96"/>
      <c r="D52" s="366" t="s">
        <v>528</v>
      </c>
      <c r="E52" s="366"/>
      <c r="F52" s="366"/>
      <c r="G52" s="366"/>
      <c r="H52" s="366"/>
      <c r="I52" s="97"/>
      <c r="J52" s="366" t="s">
        <v>529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71">
        <f>ROUNDUP(SUM(AG53:AG54),2)</f>
        <v>0</v>
      </c>
      <c r="AH52" s="365"/>
      <c r="AI52" s="365"/>
      <c r="AJ52" s="365"/>
      <c r="AK52" s="365"/>
      <c r="AL52" s="365"/>
      <c r="AM52" s="365"/>
      <c r="AN52" s="364">
        <f t="shared" si="0"/>
        <v>0</v>
      </c>
      <c r="AO52" s="365"/>
      <c r="AP52" s="365"/>
      <c r="AQ52" s="98" t="s">
        <v>530</v>
      </c>
      <c r="AR52" s="99"/>
      <c r="AS52" s="100">
        <f>ROUNDUP(SUM(AS53:AS54),2)</f>
        <v>0</v>
      </c>
      <c r="AT52" s="101">
        <f t="shared" si="1"/>
        <v>0</v>
      </c>
      <c r="AU52" s="102">
        <f>ROUNDUP(SUM(AU53:AU54),5)</f>
        <v>0</v>
      </c>
      <c r="AV52" s="101">
        <f>ROUNDUP(AZ52*L26,1)</f>
        <v>0</v>
      </c>
      <c r="AW52" s="101">
        <f>ROUNDUP(BA52*L27,1)</f>
        <v>0</v>
      </c>
      <c r="AX52" s="101">
        <f>ROUNDUP(BB52*L26,1)</f>
        <v>0</v>
      </c>
      <c r="AY52" s="101">
        <f>ROUNDUP(BC52*L27,1)</f>
        <v>0</v>
      </c>
      <c r="AZ52" s="101">
        <f>ROUNDUP(SUM(AZ53:AZ54),2)</f>
        <v>0</v>
      </c>
      <c r="BA52" s="101">
        <f>ROUNDUP(SUM(BA53:BA54),2)</f>
        <v>0</v>
      </c>
      <c r="BB52" s="101">
        <f>ROUNDUP(SUM(BB53:BB54),2)</f>
        <v>0</v>
      </c>
      <c r="BC52" s="101">
        <f>ROUNDUP(SUM(BC53:BC54),2)</f>
        <v>0</v>
      </c>
      <c r="BD52" s="103">
        <f>ROUNDUP(SUM(BD53:BD54),2)</f>
        <v>0</v>
      </c>
      <c r="BS52" s="104" t="s">
        <v>523</v>
      </c>
      <c r="BT52" s="104" t="s">
        <v>471</v>
      </c>
      <c r="BU52" s="104" t="s">
        <v>525</v>
      </c>
      <c r="BV52" s="104" t="s">
        <v>526</v>
      </c>
      <c r="BW52" s="104" t="s">
        <v>531</v>
      </c>
      <c r="BX52" s="104" t="s">
        <v>454</v>
      </c>
      <c r="CL52" s="104" t="s">
        <v>532</v>
      </c>
      <c r="CM52" s="104" t="s">
        <v>533</v>
      </c>
    </row>
    <row r="53" spans="1:90" s="6" customFormat="1" ht="22.5" customHeight="1">
      <c r="A53" s="105" t="s">
        <v>534</v>
      </c>
      <c r="B53" s="106"/>
      <c r="C53" s="107"/>
      <c r="D53" s="107"/>
      <c r="E53" s="361" t="s">
        <v>471</v>
      </c>
      <c r="F53" s="361"/>
      <c r="G53" s="361"/>
      <c r="H53" s="361"/>
      <c r="I53" s="361"/>
      <c r="J53" s="107"/>
      <c r="K53" s="361" t="s">
        <v>535</v>
      </c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2">
        <f ca="1">'1 - SO 31 Armaturní šachta'!J29</f>
        <v>0</v>
      </c>
      <c r="AH53" s="363"/>
      <c r="AI53" s="363"/>
      <c r="AJ53" s="363"/>
      <c r="AK53" s="363"/>
      <c r="AL53" s="363"/>
      <c r="AM53" s="363"/>
      <c r="AN53" s="362">
        <f t="shared" si="0"/>
        <v>0</v>
      </c>
      <c r="AO53" s="363"/>
      <c r="AP53" s="363"/>
      <c r="AQ53" s="108" t="s">
        <v>536</v>
      </c>
      <c r="AR53" s="109"/>
      <c r="AS53" s="110">
        <v>0</v>
      </c>
      <c r="AT53" s="111">
        <f t="shared" si="1"/>
        <v>0</v>
      </c>
      <c r="AU53" s="112">
        <f ca="1">'1 - SO 31 Armaturní šachta'!P87</f>
        <v>0</v>
      </c>
      <c r="AV53" s="111">
        <f ca="1">'1 - SO 31 Armaturní šachta'!J32</f>
        <v>0</v>
      </c>
      <c r="AW53" s="111">
        <f ca="1">'1 - SO 31 Armaturní šachta'!J33</f>
        <v>0</v>
      </c>
      <c r="AX53" s="111">
        <f ca="1">'1 - SO 31 Armaturní šachta'!J34</f>
        <v>0</v>
      </c>
      <c r="AY53" s="111">
        <f ca="1">'1 - SO 31 Armaturní šachta'!J35</f>
        <v>0</v>
      </c>
      <c r="AZ53" s="111">
        <f ca="1">'1 - SO 31 Armaturní šachta'!F32</f>
        <v>0</v>
      </c>
      <c r="BA53" s="111">
        <f ca="1">'1 - SO 31 Armaturní šachta'!F33</f>
        <v>0</v>
      </c>
      <c r="BB53" s="111">
        <f ca="1">'1 - SO 31 Armaturní šachta'!F34</f>
        <v>0</v>
      </c>
      <c r="BC53" s="111">
        <f ca="1">'1 - SO 31 Armaturní šachta'!F35</f>
        <v>0</v>
      </c>
      <c r="BD53" s="113">
        <f ca="1">'1 - SO 31 Armaturní šachta'!F36</f>
        <v>0</v>
      </c>
      <c r="BT53" s="114" t="s">
        <v>533</v>
      </c>
      <c r="BV53" s="114" t="s">
        <v>526</v>
      </c>
      <c r="BW53" s="114" t="s">
        <v>537</v>
      </c>
      <c r="BX53" s="114" t="s">
        <v>531</v>
      </c>
      <c r="CL53" s="114" t="s">
        <v>538</v>
      </c>
    </row>
    <row r="54" spans="1:90" s="6" customFormat="1" ht="22.5" customHeight="1">
      <c r="A54" s="105" t="s">
        <v>534</v>
      </c>
      <c r="B54" s="106"/>
      <c r="C54" s="107"/>
      <c r="D54" s="107"/>
      <c r="E54" s="361" t="s">
        <v>533</v>
      </c>
      <c r="F54" s="361"/>
      <c r="G54" s="361"/>
      <c r="H54" s="361"/>
      <c r="I54" s="361"/>
      <c r="J54" s="107"/>
      <c r="K54" s="361" t="s">
        <v>539</v>
      </c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2">
        <f ca="1">'2 - SO 31 Zásobní řad pit...'!J29</f>
        <v>0</v>
      </c>
      <c r="AH54" s="363"/>
      <c r="AI54" s="363"/>
      <c r="AJ54" s="363"/>
      <c r="AK54" s="363"/>
      <c r="AL54" s="363"/>
      <c r="AM54" s="363"/>
      <c r="AN54" s="362">
        <f t="shared" si="0"/>
        <v>0</v>
      </c>
      <c r="AO54" s="363"/>
      <c r="AP54" s="363"/>
      <c r="AQ54" s="108" t="s">
        <v>536</v>
      </c>
      <c r="AR54" s="109"/>
      <c r="AS54" s="110">
        <v>0</v>
      </c>
      <c r="AT54" s="111">
        <f t="shared" si="1"/>
        <v>0</v>
      </c>
      <c r="AU54" s="112">
        <f ca="1">'2 - SO 31 Zásobní řad pit...'!P88</f>
        <v>0</v>
      </c>
      <c r="AV54" s="111">
        <f ca="1">'2 - SO 31 Zásobní řad pit...'!J32</f>
        <v>0</v>
      </c>
      <c r="AW54" s="111">
        <f ca="1">'2 - SO 31 Zásobní řad pit...'!J33</f>
        <v>0</v>
      </c>
      <c r="AX54" s="111">
        <f ca="1">'2 - SO 31 Zásobní řad pit...'!J34</f>
        <v>0</v>
      </c>
      <c r="AY54" s="111">
        <f ca="1">'2 - SO 31 Zásobní řad pit...'!J35</f>
        <v>0</v>
      </c>
      <c r="AZ54" s="111">
        <f ca="1">'2 - SO 31 Zásobní řad pit...'!F32</f>
        <v>0</v>
      </c>
      <c r="BA54" s="111">
        <f ca="1">'2 - SO 31 Zásobní řad pit...'!F33</f>
        <v>0</v>
      </c>
      <c r="BB54" s="111">
        <f ca="1">'2 - SO 31 Zásobní řad pit...'!F34</f>
        <v>0</v>
      </c>
      <c r="BC54" s="111">
        <f ca="1">'2 - SO 31 Zásobní řad pit...'!F35</f>
        <v>0</v>
      </c>
      <c r="BD54" s="113">
        <f ca="1">'2 - SO 31 Zásobní řad pit...'!F36</f>
        <v>0</v>
      </c>
      <c r="BT54" s="114" t="s">
        <v>533</v>
      </c>
      <c r="BV54" s="114" t="s">
        <v>526</v>
      </c>
      <c r="BW54" s="114" t="s">
        <v>540</v>
      </c>
      <c r="BX54" s="114" t="s">
        <v>531</v>
      </c>
      <c r="CL54" s="114" t="s">
        <v>538</v>
      </c>
    </row>
    <row r="55" spans="1:91" s="5" customFormat="1" ht="22.5" customHeight="1">
      <c r="A55" s="105" t="s">
        <v>534</v>
      </c>
      <c r="B55" s="95"/>
      <c r="C55" s="96"/>
      <c r="D55" s="366" t="s">
        <v>541</v>
      </c>
      <c r="E55" s="366"/>
      <c r="F55" s="366"/>
      <c r="G55" s="366"/>
      <c r="H55" s="366"/>
      <c r="I55" s="97"/>
      <c r="J55" s="366" t="s">
        <v>542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4">
        <f ca="1">'SO 37 - Dešťová kanalizac...'!J27</f>
        <v>0</v>
      </c>
      <c r="AH55" s="365"/>
      <c r="AI55" s="365"/>
      <c r="AJ55" s="365"/>
      <c r="AK55" s="365"/>
      <c r="AL55" s="365"/>
      <c r="AM55" s="365"/>
      <c r="AN55" s="364">
        <f t="shared" si="0"/>
        <v>0</v>
      </c>
      <c r="AO55" s="365"/>
      <c r="AP55" s="365"/>
      <c r="AQ55" s="98" t="s">
        <v>530</v>
      </c>
      <c r="AR55" s="99"/>
      <c r="AS55" s="100">
        <v>0</v>
      </c>
      <c r="AT55" s="101">
        <f t="shared" si="1"/>
        <v>0</v>
      </c>
      <c r="AU55" s="102">
        <f ca="1">'SO 37 - Dešťová kanalizac...'!P82</f>
        <v>0</v>
      </c>
      <c r="AV55" s="101">
        <f ca="1">'SO 37 - Dešťová kanalizac...'!J30</f>
        <v>0</v>
      </c>
      <c r="AW55" s="101">
        <f ca="1">'SO 37 - Dešťová kanalizac...'!J31</f>
        <v>0</v>
      </c>
      <c r="AX55" s="101">
        <f ca="1">'SO 37 - Dešťová kanalizac...'!J32</f>
        <v>0</v>
      </c>
      <c r="AY55" s="101">
        <f ca="1">'SO 37 - Dešťová kanalizac...'!J33</f>
        <v>0</v>
      </c>
      <c r="AZ55" s="101">
        <f ca="1">'SO 37 - Dešťová kanalizac...'!F30</f>
        <v>0</v>
      </c>
      <c r="BA55" s="101">
        <f ca="1">'SO 37 - Dešťová kanalizac...'!F31</f>
        <v>0</v>
      </c>
      <c r="BB55" s="101">
        <f ca="1">'SO 37 - Dešťová kanalizac...'!F32</f>
        <v>0</v>
      </c>
      <c r="BC55" s="101">
        <f ca="1">'SO 37 - Dešťová kanalizac...'!F33</f>
        <v>0</v>
      </c>
      <c r="BD55" s="103">
        <f ca="1">'SO 37 - Dešťová kanalizac...'!F34</f>
        <v>0</v>
      </c>
      <c r="BT55" s="104" t="s">
        <v>471</v>
      </c>
      <c r="BV55" s="104" t="s">
        <v>526</v>
      </c>
      <c r="BW55" s="104" t="s">
        <v>543</v>
      </c>
      <c r="BX55" s="104" t="s">
        <v>454</v>
      </c>
      <c r="CL55" s="104" t="s">
        <v>544</v>
      </c>
      <c r="CM55" s="104" t="s">
        <v>533</v>
      </c>
    </row>
    <row r="56" spans="1:91" s="5" customFormat="1" ht="22.5" customHeight="1">
      <c r="A56" s="105" t="s">
        <v>534</v>
      </c>
      <c r="B56" s="95"/>
      <c r="C56" s="96"/>
      <c r="D56" s="366" t="s">
        <v>545</v>
      </c>
      <c r="E56" s="366"/>
      <c r="F56" s="366"/>
      <c r="G56" s="366"/>
      <c r="H56" s="366"/>
      <c r="I56" s="97"/>
      <c r="J56" s="366" t="s">
        <v>546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4">
        <f ca="1">'SO 41 - VTL plynovod'!J27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8" t="s">
        <v>530</v>
      </c>
      <c r="AR56" s="99"/>
      <c r="AS56" s="100">
        <v>0</v>
      </c>
      <c r="AT56" s="101">
        <f t="shared" si="1"/>
        <v>0</v>
      </c>
      <c r="AU56" s="102">
        <f ca="1">'SO 41 - VTL plynovod'!P85</f>
        <v>0</v>
      </c>
      <c r="AV56" s="101">
        <f ca="1">'SO 41 - VTL plynovod'!J30</f>
        <v>0</v>
      </c>
      <c r="AW56" s="101">
        <f ca="1">'SO 41 - VTL plynovod'!J31</f>
        <v>0</v>
      </c>
      <c r="AX56" s="101">
        <f ca="1">'SO 41 - VTL plynovod'!J32</f>
        <v>0</v>
      </c>
      <c r="AY56" s="101">
        <f ca="1">'SO 41 - VTL plynovod'!J33</f>
        <v>0</v>
      </c>
      <c r="AZ56" s="101">
        <f ca="1">'SO 41 - VTL plynovod'!F30</f>
        <v>0</v>
      </c>
      <c r="BA56" s="101">
        <f ca="1">'SO 41 - VTL plynovod'!F31</f>
        <v>0</v>
      </c>
      <c r="BB56" s="101">
        <f ca="1">'SO 41 - VTL plynovod'!F32</f>
        <v>0</v>
      </c>
      <c r="BC56" s="101">
        <f ca="1">'SO 41 - VTL plynovod'!F33</f>
        <v>0</v>
      </c>
      <c r="BD56" s="103">
        <f ca="1">'SO 41 - VTL plynovod'!F34</f>
        <v>0</v>
      </c>
      <c r="BT56" s="104" t="s">
        <v>471</v>
      </c>
      <c r="BV56" s="104" t="s">
        <v>526</v>
      </c>
      <c r="BW56" s="104" t="s">
        <v>547</v>
      </c>
      <c r="BX56" s="104" t="s">
        <v>454</v>
      </c>
      <c r="CL56" s="104" t="s">
        <v>548</v>
      </c>
      <c r="CM56" s="104" t="s">
        <v>533</v>
      </c>
    </row>
    <row r="57" spans="2:91" s="5" customFormat="1" ht="22.5" customHeight="1">
      <c r="B57" s="95"/>
      <c r="C57" s="96"/>
      <c r="D57" s="366" t="s">
        <v>549</v>
      </c>
      <c r="E57" s="366"/>
      <c r="F57" s="366"/>
      <c r="G57" s="366"/>
      <c r="H57" s="366"/>
      <c r="I57" s="97"/>
      <c r="J57" s="366" t="s">
        <v>550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71">
        <f>ROUNDUP(AG58+AG59+AG63,2)</f>
        <v>0</v>
      </c>
      <c r="AH57" s="365"/>
      <c r="AI57" s="365"/>
      <c r="AJ57" s="365"/>
      <c r="AK57" s="365"/>
      <c r="AL57" s="365"/>
      <c r="AM57" s="365"/>
      <c r="AN57" s="364">
        <f t="shared" si="0"/>
        <v>0</v>
      </c>
      <c r="AO57" s="365"/>
      <c r="AP57" s="365"/>
      <c r="AQ57" s="98" t="s">
        <v>530</v>
      </c>
      <c r="AR57" s="99"/>
      <c r="AS57" s="100">
        <f>ROUNDUP(AS58+AS59+AS63,2)</f>
        <v>0</v>
      </c>
      <c r="AT57" s="101">
        <f t="shared" si="1"/>
        <v>0</v>
      </c>
      <c r="AU57" s="102">
        <f>ROUNDUP(AU58+AU59+AU63,5)</f>
        <v>0</v>
      </c>
      <c r="AV57" s="101">
        <f>ROUNDUP(AZ57*L26,1)</f>
        <v>0</v>
      </c>
      <c r="AW57" s="101">
        <f>ROUNDUP(BA57*L27,1)</f>
        <v>0</v>
      </c>
      <c r="AX57" s="101">
        <f>ROUNDUP(BB57*L26,1)</f>
        <v>0</v>
      </c>
      <c r="AY57" s="101">
        <f>ROUNDUP(BC57*L27,1)</f>
        <v>0</v>
      </c>
      <c r="AZ57" s="101">
        <f>ROUNDUP(AZ58+AZ59+AZ63,2)</f>
        <v>0</v>
      </c>
      <c r="BA57" s="101">
        <f>ROUNDUP(BA58+BA59+BA63,2)</f>
        <v>0</v>
      </c>
      <c r="BB57" s="101">
        <f>ROUNDUP(BB58+BB59+BB63,2)</f>
        <v>0</v>
      </c>
      <c r="BC57" s="101">
        <f>ROUNDUP(BC58+BC59+BC63,2)</f>
        <v>0</v>
      </c>
      <c r="BD57" s="103">
        <f>ROUNDUP(BD58+BD59+BD63,2)</f>
        <v>0</v>
      </c>
      <c r="BS57" s="104" t="s">
        <v>523</v>
      </c>
      <c r="BT57" s="104" t="s">
        <v>471</v>
      </c>
      <c r="BU57" s="104" t="s">
        <v>525</v>
      </c>
      <c r="BV57" s="104" t="s">
        <v>526</v>
      </c>
      <c r="BW57" s="104" t="s">
        <v>551</v>
      </c>
      <c r="BX57" s="104" t="s">
        <v>454</v>
      </c>
      <c r="CL57" s="104" t="s">
        <v>552</v>
      </c>
      <c r="CM57" s="104" t="s">
        <v>533</v>
      </c>
    </row>
    <row r="58" spans="1:90" s="6" customFormat="1" ht="22.5" customHeight="1">
      <c r="A58" s="105" t="s">
        <v>534</v>
      </c>
      <c r="B58" s="106"/>
      <c r="C58" s="107"/>
      <c r="D58" s="107"/>
      <c r="E58" s="361" t="s">
        <v>471</v>
      </c>
      <c r="F58" s="361"/>
      <c r="G58" s="361"/>
      <c r="H58" s="361"/>
      <c r="I58" s="361"/>
      <c r="J58" s="107"/>
      <c r="K58" s="361" t="s">
        <v>553</v>
      </c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2">
        <f ca="1">'1 - Oplocení RS'!J29</f>
        <v>0</v>
      </c>
      <c r="AH58" s="363"/>
      <c r="AI58" s="363"/>
      <c r="AJ58" s="363"/>
      <c r="AK58" s="363"/>
      <c r="AL58" s="363"/>
      <c r="AM58" s="363"/>
      <c r="AN58" s="362">
        <f t="shared" si="0"/>
        <v>0</v>
      </c>
      <c r="AO58" s="363"/>
      <c r="AP58" s="363"/>
      <c r="AQ58" s="108" t="s">
        <v>536</v>
      </c>
      <c r="AR58" s="109"/>
      <c r="AS58" s="110">
        <v>0</v>
      </c>
      <c r="AT58" s="111">
        <f t="shared" si="1"/>
        <v>0</v>
      </c>
      <c r="AU58" s="112">
        <f ca="1">'1 - Oplocení RS'!P92</f>
        <v>0</v>
      </c>
      <c r="AV58" s="111">
        <f ca="1">'1 - Oplocení RS'!J32</f>
        <v>0</v>
      </c>
      <c r="AW58" s="111">
        <f ca="1">'1 - Oplocení RS'!J33</f>
        <v>0</v>
      </c>
      <c r="AX58" s="111">
        <f ca="1">'1 - Oplocení RS'!J34</f>
        <v>0</v>
      </c>
      <c r="AY58" s="111">
        <f ca="1">'1 - Oplocení RS'!J35</f>
        <v>0</v>
      </c>
      <c r="AZ58" s="111">
        <f ca="1">'1 - Oplocení RS'!F32</f>
        <v>0</v>
      </c>
      <c r="BA58" s="111">
        <f ca="1">'1 - Oplocení RS'!F33</f>
        <v>0</v>
      </c>
      <c r="BB58" s="111">
        <f ca="1">'1 - Oplocení RS'!F34</f>
        <v>0</v>
      </c>
      <c r="BC58" s="111">
        <f ca="1">'1 - Oplocení RS'!F35</f>
        <v>0</v>
      </c>
      <c r="BD58" s="113">
        <f ca="1">'1 - Oplocení RS'!F36</f>
        <v>0</v>
      </c>
      <c r="BT58" s="114" t="s">
        <v>533</v>
      </c>
      <c r="BV58" s="114" t="s">
        <v>526</v>
      </c>
      <c r="BW58" s="114" t="s">
        <v>554</v>
      </c>
      <c r="BX58" s="114" t="s">
        <v>551</v>
      </c>
      <c r="CL58" s="114" t="s">
        <v>469</v>
      </c>
    </row>
    <row r="59" spans="2:90" s="6" customFormat="1" ht="22.5" customHeight="1">
      <c r="B59" s="106"/>
      <c r="C59" s="107"/>
      <c r="D59" s="107"/>
      <c r="E59" s="361" t="s">
        <v>533</v>
      </c>
      <c r="F59" s="361"/>
      <c r="G59" s="361"/>
      <c r="H59" s="361"/>
      <c r="I59" s="361"/>
      <c r="J59" s="107"/>
      <c r="K59" s="361" t="s">
        <v>555</v>
      </c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70">
        <f>ROUNDUP(SUM(AG60:AG62),2)</f>
        <v>0</v>
      </c>
      <c r="AH59" s="363"/>
      <c r="AI59" s="363"/>
      <c r="AJ59" s="363"/>
      <c r="AK59" s="363"/>
      <c r="AL59" s="363"/>
      <c r="AM59" s="363"/>
      <c r="AN59" s="362">
        <f t="shared" si="0"/>
        <v>0</v>
      </c>
      <c r="AO59" s="363"/>
      <c r="AP59" s="363"/>
      <c r="AQ59" s="108" t="s">
        <v>536</v>
      </c>
      <c r="AR59" s="109"/>
      <c r="AS59" s="110">
        <f>ROUNDUP(SUM(AS60:AS62),2)</f>
        <v>0</v>
      </c>
      <c r="AT59" s="111">
        <f t="shared" si="1"/>
        <v>0</v>
      </c>
      <c r="AU59" s="112">
        <f>ROUNDUP(SUM(AU60:AU62),5)</f>
        <v>0</v>
      </c>
      <c r="AV59" s="111">
        <f>ROUNDUP(AZ59*L26,1)</f>
        <v>0</v>
      </c>
      <c r="AW59" s="111">
        <f>ROUNDUP(BA59*L27,1)</f>
        <v>0</v>
      </c>
      <c r="AX59" s="111">
        <f>ROUNDUP(BB59*L26,1)</f>
        <v>0</v>
      </c>
      <c r="AY59" s="111">
        <f>ROUNDUP(BC59*L27,1)</f>
        <v>0</v>
      </c>
      <c r="AZ59" s="111">
        <f>ROUNDUP(SUM(AZ60:AZ62),2)</f>
        <v>0</v>
      </c>
      <c r="BA59" s="111">
        <f>ROUNDUP(SUM(BA60:BA62),2)</f>
        <v>0</v>
      </c>
      <c r="BB59" s="111">
        <f>ROUNDUP(SUM(BB60:BB62),2)</f>
        <v>0</v>
      </c>
      <c r="BC59" s="111">
        <f>ROUNDUP(SUM(BC60:BC62),2)</f>
        <v>0</v>
      </c>
      <c r="BD59" s="113">
        <f>ROUNDUP(SUM(BD60:BD62),2)</f>
        <v>0</v>
      </c>
      <c r="BS59" s="114" t="s">
        <v>523</v>
      </c>
      <c r="BT59" s="114" t="s">
        <v>533</v>
      </c>
      <c r="BV59" s="114" t="s">
        <v>526</v>
      </c>
      <c r="BW59" s="114" t="s">
        <v>556</v>
      </c>
      <c r="BX59" s="114" t="s">
        <v>551</v>
      </c>
      <c r="CL59" s="114" t="s">
        <v>469</v>
      </c>
    </row>
    <row r="60" spans="1:90" s="6" customFormat="1" ht="22.5" customHeight="1">
      <c r="A60" s="105" t="s">
        <v>534</v>
      </c>
      <c r="B60" s="106"/>
      <c r="C60" s="107"/>
      <c r="D60" s="107"/>
      <c r="E60" s="107"/>
      <c r="F60" s="361" t="s">
        <v>533</v>
      </c>
      <c r="G60" s="361"/>
      <c r="H60" s="361"/>
      <c r="I60" s="361"/>
      <c r="J60" s="361"/>
      <c r="K60" s="107"/>
      <c r="L60" s="361" t="s">
        <v>555</v>
      </c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2">
        <f ca="1">'2 - VTL RS'!J29</f>
        <v>0</v>
      </c>
      <c r="AH60" s="363"/>
      <c r="AI60" s="363"/>
      <c r="AJ60" s="363"/>
      <c r="AK60" s="363"/>
      <c r="AL60" s="363"/>
      <c r="AM60" s="363"/>
      <c r="AN60" s="362">
        <f t="shared" si="0"/>
        <v>0</v>
      </c>
      <c r="AO60" s="363"/>
      <c r="AP60" s="363"/>
      <c r="AQ60" s="108" t="s">
        <v>536</v>
      </c>
      <c r="AR60" s="109"/>
      <c r="AS60" s="110">
        <v>0</v>
      </c>
      <c r="AT60" s="111">
        <f t="shared" si="1"/>
        <v>0</v>
      </c>
      <c r="AU60" s="112">
        <f ca="1">'2 - VTL RS'!P85</f>
        <v>0</v>
      </c>
      <c r="AV60" s="111">
        <f ca="1">'2 - VTL RS'!J32</f>
        <v>0</v>
      </c>
      <c r="AW60" s="111">
        <f ca="1">'2 - VTL RS'!J33</f>
        <v>0</v>
      </c>
      <c r="AX60" s="111">
        <f ca="1">'2 - VTL RS'!J34</f>
        <v>0</v>
      </c>
      <c r="AY60" s="111">
        <f ca="1">'2 - VTL RS'!J35</f>
        <v>0</v>
      </c>
      <c r="AZ60" s="111">
        <f ca="1">'2 - VTL RS'!F32</f>
        <v>0</v>
      </c>
      <c r="BA60" s="111">
        <f ca="1">'2 - VTL RS'!F33</f>
        <v>0</v>
      </c>
      <c r="BB60" s="111">
        <f ca="1">'2 - VTL RS'!F34</f>
        <v>0</v>
      </c>
      <c r="BC60" s="111">
        <f ca="1">'2 - VTL RS'!F35</f>
        <v>0</v>
      </c>
      <c r="BD60" s="113">
        <f ca="1">'2 - VTL RS'!F36</f>
        <v>0</v>
      </c>
      <c r="BT60" s="114" t="s">
        <v>557</v>
      </c>
      <c r="BU60" s="114" t="s">
        <v>558</v>
      </c>
      <c r="BV60" s="114" t="s">
        <v>526</v>
      </c>
      <c r="BW60" s="114" t="s">
        <v>556</v>
      </c>
      <c r="BX60" s="114" t="s">
        <v>551</v>
      </c>
      <c r="CL60" s="114" t="s">
        <v>469</v>
      </c>
    </row>
    <row r="61" spans="1:90" s="6" customFormat="1" ht="22.5" customHeight="1">
      <c r="A61" s="105" t="s">
        <v>534</v>
      </c>
      <c r="B61" s="106"/>
      <c r="C61" s="107"/>
      <c r="D61" s="107"/>
      <c r="E61" s="107"/>
      <c r="F61" s="361" t="s">
        <v>471</v>
      </c>
      <c r="G61" s="361"/>
      <c r="H61" s="361"/>
      <c r="I61" s="361"/>
      <c r="J61" s="361"/>
      <c r="K61" s="107"/>
      <c r="L61" s="361" t="s">
        <v>559</v>
      </c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2">
        <f ca="1">'1 - Výpis trubního materiálu'!J31</f>
        <v>0</v>
      </c>
      <c r="AH61" s="363"/>
      <c r="AI61" s="363"/>
      <c r="AJ61" s="363"/>
      <c r="AK61" s="363"/>
      <c r="AL61" s="363"/>
      <c r="AM61" s="363"/>
      <c r="AN61" s="362">
        <f t="shared" si="0"/>
        <v>0</v>
      </c>
      <c r="AO61" s="363"/>
      <c r="AP61" s="363"/>
      <c r="AQ61" s="108" t="s">
        <v>536</v>
      </c>
      <c r="AR61" s="109"/>
      <c r="AS61" s="110">
        <v>0</v>
      </c>
      <c r="AT61" s="111">
        <f t="shared" si="1"/>
        <v>0</v>
      </c>
      <c r="AU61" s="112">
        <f ca="1">'1 - Výpis trubního materiálu'!P92</f>
        <v>0</v>
      </c>
      <c r="AV61" s="111">
        <f ca="1">'1 - Výpis trubního materiálu'!J34</f>
        <v>0</v>
      </c>
      <c r="AW61" s="111">
        <f ca="1">'1 - Výpis trubního materiálu'!J35</f>
        <v>0</v>
      </c>
      <c r="AX61" s="111">
        <f ca="1">'1 - Výpis trubního materiálu'!J36</f>
        <v>0</v>
      </c>
      <c r="AY61" s="111">
        <f ca="1">'1 - Výpis trubního materiálu'!J37</f>
        <v>0</v>
      </c>
      <c r="AZ61" s="111">
        <f ca="1">'1 - Výpis trubního materiálu'!F34</f>
        <v>0</v>
      </c>
      <c r="BA61" s="111">
        <f ca="1">'1 - Výpis trubního materiálu'!F35</f>
        <v>0</v>
      </c>
      <c r="BB61" s="111">
        <f ca="1">'1 - Výpis trubního materiálu'!F36</f>
        <v>0</v>
      </c>
      <c r="BC61" s="111">
        <f ca="1">'1 - Výpis trubního materiálu'!F37</f>
        <v>0</v>
      </c>
      <c r="BD61" s="113">
        <f ca="1">'1 - Výpis trubního materiálu'!F38</f>
        <v>0</v>
      </c>
      <c r="BT61" s="114" t="s">
        <v>557</v>
      </c>
      <c r="BV61" s="114" t="s">
        <v>526</v>
      </c>
      <c r="BW61" s="114" t="s">
        <v>560</v>
      </c>
      <c r="BX61" s="114" t="s">
        <v>556</v>
      </c>
      <c r="CL61" s="114" t="s">
        <v>469</v>
      </c>
    </row>
    <row r="62" spans="1:90" s="6" customFormat="1" ht="22.5" customHeight="1">
      <c r="A62" s="105" t="s">
        <v>534</v>
      </c>
      <c r="B62" s="106"/>
      <c r="C62" s="107"/>
      <c r="D62" s="107"/>
      <c r="E62" s="107"/>
      <c r="F62" s="361" t="s">
        <v>533</v>
      </c>
      <c r="G62" s="361"/>
      <c r="H62" s="361"/>
      <c r="I62" s="361"/>
      <c r="J62" s="361"/>
      <c r="K62" s="107"/>
      <c r="L62" s="361" t="s">
        <v>561</v>
      </c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2">
        <f ca="1">'2 - Elektročást'!J31</f>
        <v>0</v>
      </c>
      <c r="AH62" s="363"/>
      <c r="AI62" s="363"/>
      <c r="AJ62" s="363"/>
      <c r="AK62" s="363"/>
      <c r="AL62" s="363"/>
      <c r="AM62" s="363"/>
      <c r="AN62" s="362">
        <f t="shared" si="0"/>
        <v>0</v>
      </c>
      <c r="AO62" s="363"/>
      <c r="AP62" s="363"/>
      <c r="AQ62" s="108" t="s">
        <v>536</v>
      </c>
      <c r="AR62" s="109"/>
      <c r="AS62" s="110">
        <v>0</v>
      </c>
      <c r="AT62" s="111">
        <f t="shared" si="1"/>
        <v>0</v>
      </c>
      <c r="AU62" s="112">
        <f ca="1">'2 - Elektročást'!P92</f>
        <v>0</v>
      </c>
      <c r="AV62" s="111">
        <f ca="1">'2 - Elektročást'!J34</f>
        <v>0</v>
      </c>
      <c r="AW62" s="111">
        <f ca="1">'2 - Elektročást'!J35</f>
        <v>0</v>
      </c>
      <c r="AX62" s="111">
        <f ca="1">'2 - Elektročást'!J36</f>
        <v>0</v>
      </c>
      <c r="AY62" s="111">
        <f ca="1">'2 - Elektročást'!J37</f>
        <v>0</v>
      </c>
      <c r="AZ62" s="111">
        <f ca="1">'2 - Elektročást'!F34</f>
        <v>0</v>
      </c>
      <c r="BA62" s="111">
        <f ca="1">'2 - Elektročást'!F35</f>
        <v>0</v>
      </c>
      <c r="BB62" s="111">
        <f ca="1">'2 - Elektročást'!F36</f>
        <v>0</v>
      </c>
      <c r="BC62" s="111">
        <f ca="1">'2 - Elektročást'!F37</f>
        <v>0</v>
      </c>
      <c r="BD62" s="113">
        <f ca="1">'2 - Elektročást'!F38</f>
        <v>0</v>
      </c>
      <c r="BT62" s="114" t="s">
        <v>557</v>
      </c>
      <c r="BV62" s="114" t="s">
        <v>526</v>
      </c>
      <c r="BW62" s="114" t="s">
        <v>562</v>
      </c>
      <c r="BX62" s="114" t="s">
        <v>556</v>
      </c>
      <c r="CL62" s="114" t="s">
        <v>469</v>
      </c>
    </row>
    <row r="63" spans="1:90" s="6" customFormat="1" ht="22.5" customHeight="1">
      <c r="A63" s="105" t="s">
        <v>534</v>
      </c>
      <c r="B63" s="106"/>
      <c r="C63" s="107"/>
      <c r="D63" s="107"/>
      <c r="E63" s="361" t="s">
        <v>557</v>
      </c>
      <c r="F63" s="361"/>
      <c r="G63" s="361"/>
      <c r="H63" s="361"/>
      <c r="I63" s="361"/>
      <c r="J63" s="107"/>
      <c r="K63" s="361" t="s">
        <v>563</v>
      </c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2">
        <f ca="1">'3 - Základy RS'!J29</f>
        <v>0</v>
      </c>
      <c r="AH63" s="363"/>
      <c r="AI63" s="363"/>
      <c r="AJ63" s="363"/>
      <c r="AK63" s="363"/>
      <c r="AL63" s="363"/>
      <c r="AM63" s="363"/>
      <c r="AN63" s="362">
        <f t="shared" si="0"/>
        <v>0</v>
      </c>
      <c r="AO63" s="363"/>
      <c r="AP63" s="363"/>
      <c r="AQ63" s="108" t="s">
        <v>536</v>
      </c>
      <c r="AR63" s="109"/>
      <c r="AS63" s="110">
        <v>0</v>
      </c>
      <c r="AT63" s="111">
        <f t="shared" si="1"/>
        <v>0</v>
      </c>
      <c r="AU63" s="112">
        <f ca="1">'3 - Základy RS'!P90</f>
        <v>0</v>
      </c>
      <c r="AV63" s="111">
        <f ca="1">'3 - Základy RS'!J32</f>
        <v>0</v>
      </c>
      <c r="AW63" s="111">
        <f ca="1">'3 - Základy RS'!J33</f>
        <v>0</v>
      </c>
      <c r="AX63" s="111">
        <f ca="1">'3 - Základy RS'!J34</f>
        <v>0</v>
      </c>
      <c r="AY63" s="111">
        <f ca="1">'3 - Základy RS'!J35</f>
        <v>0</v>
      </c>
      <c r="AZ63" s="111">
        <f ca="1">'3 - Základy RS'!F32</f>
        <v>0</v>
      </c>
      <c r="BA63" s="111">
        <f ca="1">'3 - Základy RS'!F33</f>
        <v>0</v>
      </c>
      <c r="BB63" s="111">
        <f ca="1">'3 - Základy RS'!F34</f>
        <v>0</v>
      </c>
      <c r="BC63" s="111">
        <f ca="1">'3 - Základy RS'!F35</f>
        <v>0</v>
      </c>
      <c r="BD63" s="113">
        <f ca="1">'3 - Základy RS'!F36</f>
        <v>0</v>
      </c>
      <c r="BT63" s="114" t="s">
        <v>533</v>
      </c>
      <c r="BV63" s="114" t="s">
        <v>526</v>
      </c>
      <c r="BW63" s="114" t="s">
        <v>564</v>
      </c>
      <c r="BX63" s="114" t="s">
        <v>551</v>
      </c>
      <c r="CL63" s="114" t="s">
        <v>469</v>
      </c>
    </row>
    <row r="64" spans="1:91" s="5" customFormat="1" ht="22.5" customHeight="1">
      <c r="A64" s="105" t="s">
        <v>534</v>
      </c>
      <c r="B64" s="95"/>
      <c r="C64" s="96"/>
      <c r="D64" s="366" t="s">
        <v>565</v>
      </c>
      <c r="E64" s="366"/>
      <c r="F64" s="366"/>
      <c r="G64" s="366"/>
      <c r="H64" s="366"/>
      <c r="I64" s="97"/>
      <c r="J64" s="366" t="s">
        <v>566</v>
      </c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4">
        <f ca="1">'SO 43 - STL plynovod'!J27</f>
        <v>0</v>
      </c>
      <c r="AH64" s="365"/>
      <c r="AI64" s="365"/>
      <c r="AJ64" s="365"/>
      <c r="AK64" s="365"/>
      <c r="AL64" s="365"/>
      <c r="AM64" s="365"/>
      <c r="AN64" s="364">
        <f t="shared" si="0"/>
        <v>0</v>
      </c>
      <c r="AO64" s="365"/>
      <c r="AP64" s="365"/>
      <c r="AQ64" s="98" t="s">
        <v>530</v>
      </c>
      <c r="AR64" s="99"/>
      <c r="AS64" s="100">
        <v>0</v>
      </c>
      <c r="AT64" s="101">
        <f t="shared" si="1"/>
        <v>0</v>
      </c>
      <c r="AU64" s="102">
        <f ca="1">'SO 43 - STL plynovod'!P83</f>
        <v>0</v>
      </c>
      <c r="AV64" s="101">
        <f ca="1">'SO 43 - STL plynovod'!J30</f>
        <v>0</v>
      </c>
      <c r="AW64" s="101">
        <f ca="1">'SO 43 - STL plynovod'!J31</f>
        <v>0</v>
      </c>
      <c r="AX64" s="101">
        <f ca="1">'SO 43 - STL plynovod'!J32</f>
        <v>0</v>
      </c>
      <c r="AY64" s="101">
        <f ca="1">'SO 43 - STL plynovod'!J33</f>
        <v>0</v>
      </c>
      <c r="AZ64" s="101">
        <f ca="1">'SO 43 - STL plynovod'!F30</f>
        <v>0</v>
      </c>
      <c r="BA64" s="101">
        <f ca="1">'SO 43 - STL plynovod'!F31</f>
        <v>0</v>
      </c>
      <c r="BB64" s="101">
        <f ca="1">'SO 43 - STL plynovod'!F32</f>
        <v>0</v>
      </c>
      <c r="BC64" s="101">
        <f ca="1">'SO 43 - STL plynovod'!F33</f>
        <v>0</v>
      </c>
      <c r="BD64" s="103">
        <f ca="1">'SO 43 - STL plynovod'!F34</f>
        <v>0</v>
      </c>
      <c r="BT64" s="104" t="s">
        <v>471</v>
      </c>
      <c r="BV64" s="104" t="s">
        <v>526</v>
      </c>
      <c r="BW64" s="104" t="s">
        <v>567</v>
      </c>
      <c r="BX64" s="104" t="s">
        <v>454</v>
      </c>
      <c r="CL64" s="104" t="s">
        <v>568</v>
      </c>
      <c r="CM64" s="104" t="s">
        <v>533</v>
      </c>
    </row>
    <row r="65" spans="1:91" s="5" customFormat="1" ht="22.5" customHeight="1">
      <c r="A65" s="105" t="s">
        <v>534</v>
      </c>
      <c r="B65" s="95"/>
      <c r="C65" s="96"/>
      <c r="D65" s="366" t="s">
        <v>569</v>
      </c>
      <c r="E65" s="366"/>
      <c r="F65" s="366"/>
      <c r="G65" s="366"/>
      <c r="H65" s="366"/>
      <c r="I65" s="97"/>
      <c r="J65" s="366" t="s">
        <v>570</v>
      </c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4">
        <f ca="1">'SO 53 - Rozvody NN '!J27</f>
        <v>0</v>
      </c>
      <c r="AH65" s="365"/>
      <c r="AI65" s="365"/>
      <c r="AJ65" s="365"/>
      <c r="AK65" s="365"/>
      <c r="AL65" s="365"/>
      <c r="AM65" s="365"/>
      <c r="AN65" s="364">
        <f t="shared" si="0"/>
        <v>0</v>
      </c>
      <c r="AO65" s="365"/>
      <c r="AP65" s="365"/>
      <c r="AQ65" s="98" t="s">
        <v>530</v>
      </c>
      <c r="AR65" s="99"/>
      <c r="AS65" s="100">
        <v>0</v>
      </c>
      <c r="AT65" s="101">
        <f t="shared" si="1"/>
        <v>0</v>
      </c>
      <c r="AU65" s="102">
        <f ca="1">'SO 53 - Rozvody NN '!P91</f>
        <v>0</v>
      </c>
      <c r="AV65" s="101">
        <f ca="1">'SO 53 - Rozvody NN '!J30</f>
        <v>0</v>
      </c>
      <c r="AW65" s="101">
        <f ca="1">'SO 53 - Rozvody NN '!J31</f>
        <v>0</v>
      </c>
      <c r="AX65" s="101">
        <f ca="1">'SO 53 - Rozvody NN '!J32</f>
        <v>0</v>
      </c>
      <c r="AY65" s="101">
        <f ca="1">'SO 53 - Rozvody NN '!J33</f>
        <v>0</v>
      </c>
      <c r="AZ65" s="101">
        <f ca="1">'SO 53 - Rozvody NN '!F30</f>
        <v>0</v>
      </c>
      <c r="BA65" s="101">
        <f ca="1">'SO 53 - Rozvody NN '!F31</f>
        <v>0</v>
      </c>
      <c r="BB65" s="101">
        <f ca="1">'SO 53 - Rozvody NN '!F32</f>
        <v>0</v>
      </c>
      <c r="BC65" s="101">
        <f ca="1">'SO 53 - Rozvody NN '!F33</f>
        <v>0</v>
      </c>
      <c r="BD65" s="103">
        <f ca="1">'SO 53 - Rozvody NN '!F34</f>
        <v>0</v>
      </c>
      <c r="BT65" s="104" t="s">
        <v>471</v>
      </c>
      <c r="BV65" s="104" t="s">
        <v>526</v>
      </c>
      <c r="BW65" s="104" t="s">
        <v>571</v>
      </c>
      <c r="BX65" s="104" t="s">
        <v>454</v>
      </c>
      <c r="CL65" s="104" t="s">
        <v>572</v>
      </c>
      <c r="CM65" s="104" t="s">
        <v>533</v>
      </c>
    </row>
    <row r="66" spans="1:91" s="5" customFormat="1" ht="22.5" customHeight="1">
      <c r="A66" s="105" t="s">
        <v>534</v>
      </c>
      <c r="B66" s="95"/>
      <c r="C66" s="96"/>
      <c r="D66" s="366" t="s">
        <v>573</v>
      </c>
      <c r="E66" s="366"/>
      <c r="F66" s="366"/>
      <c r="G66" s="366"/>
      <c r="H66" s="366"/>
      <c r="I66" s="97"/>
      <c r="J66" s="366" t="s">
        <v>574</v>
      </c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4">
        <f ca="1">'SO 55 - Síťové rozvody te...'!J27</f>
        <v>0</v>
      </c>
      <c r="AH66" s="365"/>
      <c r="AI66" s="365"/>
      <c r="AJ66" s="365"/>
      <c r="AK66" s="365"/>
      <c r="AL66" s="365"/>
      <c r="AM66" s="365"/>
      <c r="AN66" s="364">
        <f t="shared" si="0"/>
        <v>0</v>
      </c>
      <c r="AO66" s="365"/>
      <c r="AP66" s="365"/>
      <c r="AQ66" s="98" t="s">
        <v>530</v>
      </c>
      <c r="AR66" s="99"/>
      <c r="AS66" s="100">
        <v>0</v>
      </c>
      <c r="AT66" s="101">
        <f t="shared" si="1"/>
        <v>0</v>
      </c>
      <c r="AU66" s="102">
        <f ca="1">'SO 55 - Síťové rozvody te...'!P98</f>
        <v>0</v>
      </c>
      <c r="AV66" s="101">
        <f ca="1">'SO 55 - Síťové rozvody te...'!J30</f>
        <v>0</v>
      </c>
      <c r="AW66" s="101">
        <f ca="1">'SO 55 - Síťové rozvody te...'!J31</f>
        <v>0</v>
      </c>
      <c r="AX66" s="101">
        <f ca="1">'SO 55 - Síťové rozvody te...'!J32</f>
        <v>0</v>
      </c>
      <c r="AY66" s="101">
        <f ca="1">'SO 55 - Síťové rozvody te...'!J33</f>
        <v>0</v>
      </c>
      <c r="AZ66" s="101">
        <f ca="1">'SO 55 - Síťové rozvody te...'!F30</f>
        <v>0</v>
      </c>
      <c r="BA66" s="101">
        <f ca="1">'SO 55 - Síťové rozvody te...'!F31</f>
        <v>0</v>
      </c>
      <c r="BB66" s="101">
        <f ca="1">'SO 55 - Síťové rozvody te...'!F32</f>
        <v>0</v>
      </c>
      <c r="BC66" s="101">
        <f ca="1">'SO 55 - Síťové rozvody te...'!F33</f>
        <v>0</v>
      </c>
      <c r="BD66" s="103">
        <f ca="1">'SO 55 - Síťové rozvody te...'!F34</f>
        <v>0</v>
      </c>
      <c r="BT66" s="104" t="s">
        <v>471</v>
      </c>
      <c r="BV66" s="104" t="s">
        <v>526</v>
      </c>
      <c r="BW66" s="104" t="s">
        <v>575</v>
      </c>
      <c r="BX66" s="104" t="s">
        <v>454</v>
      </c>
      <c r="CL66" s="104" t="s">
        <v>576</v>
      </c>
      <c r="CM66" s="104" t="s">
        <v>533</v>
      </c>
    </row>
    <row r="67" spans="1:91" s="5" customFormat="1" ht="22.5" customHeight="1">
      <c r="A67" s="105" t="s">
        <v>534</v>
      </c>
      <c r="B67" s="95"/>
      <c r="C67" s="96"/>
      <c r="D67" s="366" t="s">
        <v>577</v>
      </c>
      <c r="E67" s="366"/>
      <c r="F67" s="366"/>
      <c r="G67" s="366"/>
      <c r="H67" s="366"/>
      <c r="I67" s="97"/>
      <c r="J67" s="366" t="s">
        <v>578</v>
      </c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4">
        <f ca="1">'VN - Vedlejší a ostatní n...'!J27</f>
        <v>0</v>
      </c>
      <c r="AH67" s="365"/>
      <c r="AI67" s="365"/>
      <c r="AJ67" s="365"/>
      <c r="AK67" s="365"/>
      <c r="AL67" s="365"/>
      <c r="AM67" s="365"/>
      <c r="AN67" s="364">
        <f t="shared" si="0"/>
        <v>0</v>
      </c>
      <c r="AO67" s="365"/>
      <c r="AP67" s="365"/>
      <c r="AQ67" s="98" t="s">
        <v>579</v>
      </c>
      <c r="AR67" s="99"/>
      <c r="AS67" s="115">
        <v>0</v>
      </c>
      <c r="AT67" s="116">
        <f t="shared" si="1"/>
        <v>0</v>
      </c>
      <c r="AU67" s="117">
        <f ca="1">'VN - Vedlejší a ostatní n...'!P80</f>
        <v>0</v>
      </c>
      <c r="AV67" s="116">
        <f ca="1">'VN - Vedlejší a ostatní n...'!J30</f>
        <v>0</v>
      </c>
      <c r="AW67" s="116">
        <f ca="1">'VN - Vedlejší a ostatní n...'!J31</f>
        <v>0</v>
      </c>
      <c r="AX67" s="116">
        <f ca="1">'VN - Vedlejší a ostatní n...'!J32</f>
        <v>0</v>
      </c>
      <c r="AY67" s="116">
        <f ca="1">'VN - Vedlejší a ostatní n...'!J33</f>
        <v>0</v>
      </c>
      <c r="AZ67" s="116">
        <f ca="1">'VN - Vedlejší a ostatní n...'!F30</f>
        <v>0</v>
      </c>
      <c r="BA67" s="116">
        <f ca="1">'VN - Vedlejší a ostatní n...'!F31</f>
        <v>0</v>
      </c>
      <c r="BB67" s="116">
        <f ca="1">'VN - Vedlejší a ostatní n...'!F32</f>
        <v>0</v>
      </c>
      <c r="BC67" s="116">
        <f ca="1">'VN - Vedlejší a ostatní n...'!F33</f>
        <v>0</v>
      </c>
      <c r="BD67" s="118">
        <f ca="1">'VN - Vedlejší a ostatní n...'!F34</f>
        <v>0</v>
      </c>
      <c r="BT67" s="104" t="s">
        <v>471</v>
      </c>
      <c r="BV67" s="104" t="s">
        <v>526</v>
      </c>
      <c r="BW67" s="104" t="s">
        <v>580</v>
      </c>
      <c r="BX67" s="104" t="s">
        <v>454</v>
      </c>
      <c r="CL67" s="104" t="s">
        <v>469</v>
      </c>
      <c r="CM67" s="104" t="s">
        <v>533</v>
      </c>
    </row>
    <row r="68" spans="2:44" s="1" customFormat="1" ht="30" customHeight="1">
      <c r="B68" s="4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1"/>
    </row>
    <row r="69" spans="2:44" s="1" customFormat="1" ht="6.95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1"/>
    </row>
  </sheetData>
  <sheetProtection sheet="1" objects="1" scenarios="1" formatCells="0" formatColumns="0" formatRows="0" sort="0" autoFilter="0"/>
  <mergeCells count="101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N54:AP54"/>
    <mergeCell ref="AG54:AM54"/>
    <mergeCell ref="E54:I54"/>
    <mergeCell ref="K54:AF54"/>
    <mergeCell ref="AN53:AP53"/>
    <mergeCell ref="AG53:AM53"/>
    <mergeCell ref="E53:I53"/>
    <mergeCell ref="K53:AF53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L62:AF62"/>
    <mergeCell ref="AN63:AP63"/>
    <mergeCell ref="AG63:AM63"/>
    <mergeCell ref="E63:I63"/>
    <mergeCell ref="K63:AF63"/>
    <mergeCell ref="AN57:AP57"/>
    <mergeCell ref="AG57:AM57"/>
    <mergeCell ref="D57:H57"/>
    <mergeCell ref="J57:AF57"/>
    <mergeCell ref="AN59:AP59"/>
    <mergeCell ref="AG59:AM59"/>
    <mergeCell ref="E59:I59"/>
    <mergeCell ref="K59:AF59"/>
    <mergeCell ref="AN58:AP58"/>
    <mergeCell ref="AG58:AM58"/>
    <mergeCell ref="E58:I58"/>
    <mergeCell ref="K58:AF58"/>
    <mergeCell ref="AN67:AP67"/>
    <mergeCell ref="AG67:AM67"/>
    <mergeCell ref="D67:H67"/>
    <mergeCell ref="J67:AF67"/>
    <mergeCell ref="AN60:AP60"/>
    <mergeCell ref="AG60:AM60"/>
    <mergeCell ref="F60:J60"/>
    <mergeCell ref="L60:AF60"/>
    <mergeCell ref="AG62:AM62"/>
    <mergeCell ref="F62:J62"/>
    <mergeCell ref="AG65:AM65"/>
    <mergeCell ref="D65:H65"/>
    <mergeCell ref="J65:AF65"/>
    <mergeCell ref="AG51:AM51"/>
    <mergeCell ref="AN51:AP51"/>
    <mergeCell ref="AR2:BE2"/>
    <mergeCell ref="AN64:AP64"/>
    <mergeCell ref="AG64:AM64"/>
    <mergeCell ref="AN61:AP61"/>
    <mergeCell ref="AG61:AM61"/>
    <mergeCell ref="F61:J61"/>
    <mergeCell ref="L61:AF61"/>
    <mergeCell ref="AN62:AP62"/>
    <mergeCell ref="AN66:AP66"/>
    <mergeCell ref="AG66:AM66"/>
    <mergeCell ref="D66:H66"/>
    <mergeCell ref="J66:AF66"/>
    <mergeCell ref="D64:H64"/>
    <mergeCell ref="J64:AF64"/>
    <mergeCell ref="AN65:AP65"/>
  </mergeCells>
  <hyperlinks>
    <hyperlink ref="K1:S1" location="C2" display="1) Rekapitulace stavby"/>
    <hyperlink ref="W1:AI1" location="C51" display="2) Rekapitulace objektů stavby a soupisů prací"/>
    <hyperlink ref="A53" location="'1 - SO 31 Armaturní šachta'!C2" display="/"/>
    <hyperlink ref="A54" location="'2 - SO 31 Zásobní řad pit...'!C2" display="/"/>
    <hyperlink ref="A55" location="'SO 37 - Dešťová kanalizac...'!C2" display="/"/>
    <hyperlink ref="A56" location="'SO 41 - VTL plynovod'!C2" display="/"/>
    <hyperlink ref="A58" location="'1 - Oplocení RS'!C2" display="/"/>
    <hyperlink ref="A60" location="'2 - VTL RS'!C2" display="/"/>
    <hyperlink ref="A61" location="'1 - Výpis trubního materiálu'!C2" display="/"/>
    <hyperlink ref="A62" location="'2 - Elektročást'!C2" display="/"/>
    <hyperlink ref="A63" location="'3 - Základy RS'!C2" display="/"/>
    <hyperlink ref="A64" location="'SO 43 - STL plynovod'!C2" display="/"/>
    <hyperlink ref="A65" location="'SO 53 - Rozvody NN '!C2" display="/"/>
    <hyperlink ref="A66" location="'SO 55 - Síťové rozvody te...'!C2" display="/"/>
    <hyperlink ref="A67" location="'VN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1222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1541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469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ROUNDUP(J90,2)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ROUNDUP(SUM(BE90:BE153),2)</f>
        <v>0</v>
      </c>
      <c r="G32" s="42"/>
      <c r="H32" s="42"/>
      <c r="I32" s="139">
        <v>0.21</v>
      </c>
      <c r="J32" s="138">
        <f>ROUNDUP(ROUNDUP((SUM(BE90:BE153)),2)*I32,1)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ROUNDUP(SUM(BF90:BF153),2)</f>
        <v>0</v>
      </c>
      <c r="G33" s="42"/>
      <c r="H33" s="42"/>
      <c r="I33" s="139">
        <v>0.15</v>
      </c>
      <c r="J33" s="138">
        <f>ROUNDUP(ROUNDUP((SUM(BF90:BF153)),2)*I33,1)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ROUNDUP(SUM(BG90:BG153),2)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ROUNDUP(SUM(BH90:BH153),2)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ROUNDUP(SUM(BI90:BI153),2)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1222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3 - Základy RS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J90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984</v>
      </c>
      <c r="E61" s="156"/>
      <c r="F61" s="156"/>
      <c r="G61" s="156"/>
      <c r="H61" s="156"/>
      <c r="I61" s="157"/>
      <c r="J61" s="159">
        <f>J91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J92</f>
        <v>0</v>
      </c>
      <c r="K62" s="167"/>
    </row>
    <row r="63" spans="2:11" s="9" customFormat="1" ht="19.9" customHeight="1">
      <c r="B63" s="161"/>
      <c r="C63" s="162"/>
      <c r="D63" s="163" t="s">
        <v>1224</v>
      </c>
      <c r="E63" s="164"/>
      <c r="F63" s="164"/>
      <c r="G63" s="164"/>
      <c r="H63" s="164"/>
      <c r="I63" s="165"/>
      <c r="J63" s="166">
        <f>J118</f>
        <v>0</v>
      </c>
      <c r="K63" s="167"/>
    </row>
    <row r="64" spans="2:11" s="9" customFormat="1" ht="19.9" customHeight="1">
      <c r="B64" s="161"/>
      <c r="C64" s="162"/>
      <c r="D64" s="163" t="s">
        <v>1225</v>
      </c>
      <c r="E64" s="164"/>
      <c r="F64" s="164"/>
      <c r="G64" s="164"/>
      <c r="H64" s="164"/>
      <c r="I64" s="165"/>
      <c r="J64" s="166">
        <f>J132</f>
        <v>0</v>
      </c>
      <c r="K64" s="167"/>
    </row>
    <row r="65" spans="2:11" s="9" customFormat="1" ht="19.9" customHeight="1">
      <c r="B65" s="161"/>
      <c r="C65" s="162"/>
      <c r="D65" s="163" t="s">
        <v>987</v>
      </c>
      <c r="E65" s="164"/>
      <c r="F65" s="164"/>
      <c r="G65" s="164"/>
      <c r="H65" s="164"/>
      <c r="I65" s="165"/>
      <c r="J65" s="166">
        <f>J134</f>
        <v>0</v>
      </c>
      <c r="K65" s="167"/>
    </row>
    <row r="66" spans="2:11" s="8" customFormat="1" ht="24.95" customHeight="1">
      <c r="B66" s="153"/>
      <c r="C66" s="154"/>
      <c r="D66" s="155" t="s">
        <v>1226</v>
      </c>
      <c r="E66" s="156"/>
      <c r="F66" s="156"/>
      <c r="G66" s="156"/>
      <c r="H66" s="156"/>
      <c r="I66" s="157"/>
      <c r="J66" s="159">
        <f>J137</f>
        <v>0</v>
      </c>
      <c r="K66" s="160"/>
    </row>
    <row r="67" spans="2:11" s="9" customFormat="1" ht="19.9" customHeight="1">
      <c r="B67" s="161"/>
      <c r="C67" s="162"/>
      <c r="D67" s="163" t="s">
        <v>1542</v>
      </c>
      <c r="E67" s="164"/>
      <c r="F67" s="164"/>
      <c r="G67" s="164"/>
      <c r="H67" s="164"/>
      <c r="I67" s="165"/>
      <c r="J67" s="166">
        <f>J138</f>
        <v>0</v>
      </c>
      <c r="K67" s="167"/>
    </row>
    <row r="68" spans="2:11" s="9" customFormat="1" ht="19.9" customHeight="1">
      <c r="B68" s="161"/>
      <c r="C68" s="162"/>
      <c r="D68" s="163" t="s">
        <v>1543</v>
      </c>
      <c r="E68" s="164"/>
      <c r="F68" s="164"/>
      <c r="G68" s="164"/>
      <c r="H68" s="164"/>
      <c r="I68" s="165"/>
      <c r="J68" s="166">
        <f>J145</f>
        <v>0</v>
      </c>
      <c r="K68" s="167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6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7"/>
      <c r="J74" s="60"/>
      <c r="K74" s="60"/>
      <c r="L74" s="61"/>
    </row>
    <row r="75" spans="2:12" s="1" customFormat="1" ht="36.95" customHeight="1">
      <c r="B75" s="41"/>
      <c r="C75" s="62" t="s">
        <v>601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4.45" customHeight="1">
      <c r="B77" s="41"/>
      <c r="C77" s="65" t="s">
        <v>465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22.5" customHeight="1">
      <c r="B78" s="41"/>
      <c r="C78" s="63"/>
      <c r="D78" s="63"/>
      <c r="E78" s="408" t="str">
        <f>E7</f>
        <v>Jezero Most-napojení na komunikace a IS - část III</v>
      </c>
      <c r="F78" s="411"/>
      <c r="G78" s="411"/>
      <c r="H78" s="411"/>
      <c r="I78" s="168"/>
      <c r="J78" s="63"/>
      <c r="K78" s="63"/>
      <c r="L78" s="61"/>
    </row>
    <row r="79" spans="2:12" ht="15">
      <c r="B79" s="28"/>
      <c r="C79" s="65" t="s">
        <v>587</v>
      </c>
      <c r="D79" s="158"/>
      <c r="E79" s="158"/>
      <c r="F79" s="158"/>
      <c r="G79" s="158"/>
      <c r="H79" s="158"/>
      <c r="J79" s="158"/>
      <c r="K79" s="158"/>
      <c r="L79" s="169"/>
    </row>
    <row r="80" spans="2:12" s="1" customFormat="1" ht="22.5" customHeight="1">
      <c r="B80" s="41"/>
      <c r="C80" s="63"/>
      <c r="D80" s="63"/>
      <c r="E80" s="408" t="s">
        <v>1222</v>
      </c>
      <c r="F80" s="409"/>
      <c r="G80" s="409"/>
      <c r="H80" s="409"/>
      <c r="I80" s="168"/>
      <c r="J80" s="63"/>
      <c r="K80" s="63"/>
      <c r="L80" s="61"/>
    </row>
    <row r="81" spans="2:12" s="1" customFormat="1" ht="14.45" customHeight="1">
      <c r="B81" s="41"/>
      <c r="C81" s="65" t="s">
        <v>589</v>
      </c>
      <c r="D81" s="63"/>
      <c r="E81" s="63"/>
      <c r="F81" s="63"/>
      <c r="G81" s="63"/>
      <c r="H81" s="63"/>
      <c r="I81" s="168"/>
      <c r="J81" s="63"/>
      <c r="K81" s="63"/>
      <c r="L81" s="61"/>
    </row>
    <row r="82" spans="2:12" s="1" customFormat="1" ht="23.25" customHeight="1">
      <c r="B82" s="41"/>
      <c r="C82" s="63"/>
      <c r="D82" s="63"/>
      <c r="E82" s="376" t="str">
        <f>E11</f>
        <v>3 - Základy RS</v>
      </c>
      <c r="F82" s="409"/>
      <c r="G82" s="409"/>
      <c r="H82" s="409"/>
      <c r="I82" s="168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18" customHeight="1">
      <c r="B84" s="41"/>
      <c r="C84" s="65" t="s">
        <v>472</v>
      </c>
      <c r="D84" s="63"/>
      <c r="E84" s="63"/>
      <c r="F84" s="170" t="str">
        <f>F14</f>
        <v xml:space="preserve"> </v>
      </c>
      <c r="G84" s="63"/>
      <c r="H84" s="63"/>
      <c r="I84" s="171" t="s">
        <v>474</v>
      </c>
      <c r="J84" s="73" t="str">
        <f>IF(J14="","",J14)</f>
        <v>19. 12. 2016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5">
      <c r="B86" s="41"/>
      <c r="C86" s="65" t="s">
        <v>478</v>
      </c>
      <c r="D86" s="63"/>
      <c r="E86" s="63"/>
      <c r="F86" s="170" t="str">
        <f>E17</f>
        <v>ČR - Ministerstvo financí</v>
      </c>
      <c r="G86" s="63"/>
      <c r="H86" s="63"/>
      <c r="I86" s="171" t="s">
        <v>485</v>
      </c>
      <c r="J86" s="170" t="str">
        <f>E23</f>
        <v>Báňské projekty Teplice a.s.</v>
      </c>
      <c r="K86" s="63"/>
      <c r="L86" s="61"/>
    </row>
    <row r="87" spans="2:12" s="1" customFormat="1" ht="14.45" customHeight="1">
      <c r="B87" s="41"/>
      <c r="C87" s="65" t="s">
        <v>482</v>
      </c>
      <c r="D87" s="63"/>
      <c r="E87" s="63"/>
      <c r="F87" s="170" t="str">
        <f>IF(E20="","",E20)</f>
        <v/>
      </c>
      <c r="G87" s="63"/>
      <c r="H87" s="63"/>
      <c r="I87" s="168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68"/>
      <c r="J88" s="63"/>
      <c r="K88" s="63"/>
      <c r="L88" s="61"/>
    </row>
    <row r="89" spans="2:20" s="10" customFormat="1" ht="29.25" customHeight="1">
      <c r="B89" s="172"/>
      <c r="C89" s="173" t="s">
        <v>602</v>
      </c>
      <c r="D89" s="174" t="s">
        <v>509</v>
      </c>
      <c r="E89" s="174" t="s">
        <v>505</v>
      </c>
      <c r="F89" s="174" t="s">
        <v>603</v>
      </c>
      <c r="G89" s="174" t="s">
        <v>604</v>
      </c>
      <c r="H89" s="174" t="s">
        <v>605</v>
      </c>
      <c r="I89" s="175" t="s">
        <v>606</v>
      </c>
      <c r="J89" s="174" t="s">
        <v>593</v>
      </c>
      <c r="K89" s="176" t="s">
        <v>607</v>
      </c>
      <c r="L89" s="177"/>
      <c r="M89" s="80" t="s">
        <v>608</v>
      </c>
      <c r="N89" s="81" t="s">
        <v>494</v>
      </c>
      <c r="O89" s="81" t="s">
        <v>609</v>
      </c>
      <c r="P89" s="81" t="s">
        <v>610</v>
      </c>
      <c r="Q89" s="81" t="s">
        <v>611</v>
      </c>
      <c r="R89" s="81" t="s">
        <v>612</v>
      </c>
      <c r="S89" s="81" t="s">
        <v>613</v>
      </c>
      <c r="T89" s="82" t="s">
        <v>614</v>
      </c>
    </row>
    <row r="90" spans="2:63" s="1" customFormat="1" ht="29.25" customHeight="1">
      <c r="B90" s="41"/>
      <c r="C90" s="86" t="s">
        <v>594</v>
      </c>
      <c r="D90" s="63"/>
      <c r="E90" s="63"/>
      <c r="F90" s="63"/>
      <c r="G90" s="63"/>
      <c r="H90" s="63"/>
      <c r="I90" s="168"/>
      <c r="J90" s="178">
        <f>BK90</f>
        <v>0</v>
      </c>
      <c r="K90" s="63"/>
      <c r="L90" s="61"/>
      <c r="M90" s="83"/>
      <c r="N90" s="84"/>
      <c r="O90" s="84"/>
      <c r="P90" s="179">
        <f>P91+P137</f>
        <v>0</v>
      </c>
      <c r="Q90" s="84"/>
      <c r="R90" s="179">
        <f>R91+R137</f>
        <v>18.148384257146</v>
      </c>
      <c r="S90" s="84"/>
      <c r="T90" s="180">
        <f>T91+T137</f>
        <v>0</v>
      </c>
      <c r="AT90" s="24" t="s">
        <v>523</v>
      </c>
      <c r="AU90" s="24" t="s">
        <v>595</v>
      </c>
      <c r="BK90" s="181">
        <f>BK91+BK137</f>
        <v>0</v>
      </c>
    </row>
    <row r="91" spans="2:63" s="11" customFormat="1" ht="37.35" customHeight="1">
      <c r="B91" s="182"/>
      <c r="C91" s="183"/>
      <c r="D91" s="184" t="s">
        <v>523</v>
      </c>
      <c r="E91" s="185" t="s">
        <v>990</v>
      </c>
      <c r="F91" s="185" t="s">
        <v>616</v>
      </c>
      <c r="G91" s="183"/>
      <c r="H91" s="183"/>
      <c r="I91" s="186"/>
      <c r="J91" s="187">
        <f>BK91</f>
        <v>0</v>
      </c>
      <c r="K91" s="183"/>
      <c r="L91" s="188"/>
      <c r="M91" s="189"/>
      <c r="N91" s="190"/>
      <c r="O91" s="190"/>
      <c r="P91" s="191">
        <f>P92+P118+P132+P134</f>
        <v>0</v>
      </c>
      <c r="Q91" s="190"/>
      <c r="R91" s="191">
        <f>R92+R118+R132+R134</f>
        <v>17.989272676896</v>
      </c>
      <c r="S91" s="190"/>
      <c r="T91" s="192">
        <f>T92+T118+T132+T134</f>
        <v>0</v>
      </c>
      <c r="AR91" s="193" t="s">
        <v>471</v>
      </c>
      <c r="AT91" s="194" t="s">
        <v>523</v>
      </c>
      <c r="AU91" s="194" t="s">
        <v>524</v>
      </c>
      <c r="AY91" s="193" t="s">
        <v>617</v>
      </c>
      <c r="BK91" s="195">
        <f>BK92+BK118+BK132+BK134</f>
        <v>0</v>
      </c>
    </row>
    <row r="92" spans="2:63" s="11" customFormat="1" ht="19.9" customHeight="1">
      <c r="B92" s="182"/>
      <c r="C92" s="183"/>
      <c r="D92" s="196" t="s">
        <v>523</v>
      </c>
      <c r="E92" s="197" t="s">
        <v>471</v>
      </c>
      <c r="F92" s="197" t="s">
        <v>618</v>
      </c>
      <c r="G92" s="183"/>
      <c r="H92" s="183"/>
      <c r="I92" s="186"/>
      <c r="J92" s="198">
        <f>BK92</f>
        <v>0</v>
      </c>
      <c r="K92" s="183"/>
      <c r="L92" s="188"/>
      <c r="M92" s="189"/>
      <c r="N92" s="190"/>
      <c r="O92" s="190"/>
      <c r="P92" s="191">
        <f>SUM(P93:P117)</f>
        <v>0</v>
      </c>
      <c r="Q92" s="190"/>
      <c r="R92" s="191">
        <f>SUM(R93:R117)</f>
        <v>0</v>
      </c>
      <c r="S92" s="190"/>
      <c r="T92" s="192">
        <f>SUM(T93:T117)</f>
        <v>0</v>
      </c>
      <c r="AR92" s="193" t="s">
        <v>471</v>
      </c>
      <c r="AT92" s="194" t="s">
        <v>523</v>
      </c>
      <c r="AU92" s="194" t="s">
        <v>471</v>
      </c>
      <c r="AY92" s="193" t="s">
        <v>617</v>
      </c>
      <c r="BK92" s="195">
        <f>SUM(BK93:BK117)</f>
        <v>0</v>
      </c>
    </row>
    <row r="93" spans="2:65" s="1" customFormat="1" ht="22.5" customHeight="1">
      <c r="B93" s="41"/>
      <c r="C93" s="199" t="s">
        <v>471</v>
      </c>
      <c r="D93" s="199" t="s">
        <v>619</v>
      </c>
      <c r="E93" s="200" t="s">
        <v>1544</v>
      </c>
      <c r="F93" s="201" t="s">
        <v>1545</v>
      </c>
      <c r="G93" s="202" t="s">
        <v>622</v>
      </c>
      <c r="H93" s="203">
        <v>54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471</v>
      </c>
    </row>
    <row r="94" spans="2:51" s="12" customFormat="1" ht="13.5">
      <c r="B94" s="211"/>
      <c r="C94" s="212"/>
      <c r="D94" s="239" t="s">
        <v>627</v>
      </c>
      <c r="E94" s="240" t="s">
        <v>469</v>
      </c>
      <c r="F94" s="241" t="s">
        <v>1546</v>
      </c>
      <c r="G94" s="212"/>
      <c r="H94" s="242">
        <v>54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627</v>
      </c>
      <c r="AU94" s="221" t="s">
        <v>533</v>
      </c>
      <c r="AV94" s="12" t="s">
        <v>533</v>
      </c>
      <c r="AW94" s="12" t="s">
        <v>484</v>
      </c>
      <c r="AX94" s="12" t="s">
        <v>524</v>
      </c>
      <c r="AY94" s="221" t="s">
        <v>617</v>
      </c>
    </row>
    <row r="95" spans="2:51" s="13" customFormat="1" ht="13.5">
      <c r="B95" s="245"/>
      <c r="C95" s="246"/>
      <c r="D95" s="213" t="s">
        <v>627</v>
      </c>
      <c r="E95" s="247" t="s">
        <v>469</v>
      </c>
      <c r="F95" s="248" t="s">
        <v>998</v>
      </c>
      <c r="G95" s="246"/>
      <c r="H95" s="249">
        <v>54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627</v>
      </c>
      <c r="AU95" s="255" t="s">
        <v>533</v>
      </c>
      <c r="AV95" s="13" t="s">
        <v>624</v>
      </c>
      <c r="AW95" s="13" t="s">
        <v>484</v>
      </c>
      <c r="AX95" s="13" t="s">
        <v>471</v>
      </c>
      <c r="AY95" s="255" t="s">
        <v>617</v>
      </c>
    </row>
    <row r="96" spans="2:65" s="1" customFormat="1" ht="22.5" customHeight="1">
      <c r="B96" s="41"/>
      <c r="C96" s="199" t="s">
        <v>533</v>
      </c>
      <c r="D96" s="199" t="s">
        <v>619</v>
      </c>
      <c r="E96" s="200" t="s">
        <v>1009</v>
      </c>
      <c r="F96" s="201" t="s">
        <v>1010</v>
      </c>
      <c r="G96" s="202" t="s">
        <v>622</v>
      </c>
      <c r="H96" s="203">
        <v>10.964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533</v>
      </c>
    </row>
    <row r="97" spans="2:51" s="12" customFormat="1" ht="13.5">
      <c r="B97" s="211"/>
      <c r="C97" s="212"/>
      <c r="D97" s="239" t="s">
        <v>627</v>
      </c>
      <c r="E97" s="240" t="s">
        <v>469</v>
      </c>
      <c r="F97" s="241" t="s">
        <v>1547</v>
      </c>
      <c r="G97" s="212"/>
      <c r="H97" s="242">
        <v>10.96425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484</v>
      </c>
      <c r="AX97" s="12" t="s">
        <v>524</v>
      </c>
      <c r="AY97" s="221" t="s">
        <v>617</v>
      </c>
    </row>
    <row r="98" spans="2:51" s="13" customFormat="1" ht="13.5">
      <c r="B98" s="245"/>
      <c r="C98" s="246"/>
      <c r="D98" s="213" t="s">
        <v>627</v>
      </c>
      <c r="E98" s="247" t="s">
        <v>469</v>
      </c>
      <c r="F98" s="248" t="s">
        <v>998</v>
      </c>
      <c r="G98" s="246"/>
      <c r="H98" s="249">
        <v>10.96425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627</v>
      </c>
      <c r="AU98" s="255" t="s">
        <v>533</v>
      </c>
      <c r="AV98" s="13" t="s">
        <v>624</v>
      </c>
      <c r="AW98" s="13" t="s">
        <v>484</v>
      </c>
      <c r="AX98" s="13" t="s">
        <v>471</v>
      </c>
      <c r="AY98" s="255" t="s">
        <v>617</v>
      </c>
    </row>
    <row r="99" spans="2:65" s="1" customFormat="1" ht="22.5" customHeight="1">
      <c r="B99" s="41"/>
      <c r="C99" s="199" t="s">
        <v>557</v>
      </c>
      <c r="D99" s="199" t="s">
        <v>619</v>
      </c>
      <c r="E99" s="200" t="s">
        <v>1014</v>
      </c>
      <c r="F99" s="201" t="s">
        <v>1015</v>
      </c>
      <c r="G99" s="202" t="s">
        <v>622</v>
      </c>
      <c r="H99" s="203">
        <v>10.964</v>
      </c>
      <c r="I99" s="204"/>
      <c r="J99" s="205">
        <f>ROUND(I99*H99,2)</f>
        <v>0</v>
      </c>
      <c r="K99" s="201" t="s">
        <v>623</v>
      </c>
      <c r="L99" s="61"/>
      <c r="M99" s="206" t="s">
        <v>469</v>
      </c>
      <c r="N99" s="207" t="s">
        <v>495</v>
      </c>
      <c r="O99" s="42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AR99" s="24" t="s">
        <v>624</v>
      </c>
      <c r="AT99" s="24" t="s">
        <v>619</v>
      </c>
      <c r="AU99" s="24" t="s">
        <v>533</v>
      </c>
      <c r="AY99" s="24" t="s">
        <v>617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24" t="s">
        <v>471</v>
      </c>
      <c r="BK99" s="210">
        <f>ROUND(I99*H99,2)</f>
        <v>0</v>
      </c>
      <c r="BL99" s="24" t="s">
        <v>624</v>
      </c>
      <c r="BM99" s="24" t="s">
        <v>557</v>
      </c>
    </row>
    <row r="100" spans="2:65" s="1" customFormat="1" ht="22.5" customHeight="1">
      <c r="B100" s="41"/>
      <c r="C100" s="199" t="s">
        <v>624</v>
      </c>
      <c r="D100" s="199" t="s">
        <v>619</v>
      </c>
      <c r="E100" s="200" t="s">
        <v>743</v>
      </c>
      <c r="F100" s="201" t="s">
        <v>744</v>
      </c>
      <c r="G100" s="202" t="s">
        <v>622</v>
      </c>
      <c r="H100" s="203">
        <v>10.964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624</v>
      </c>
    </row>
    <row r="101" spans="2:65" s="1" customFormat="1" ht="22.5" customHeight="1">
      <c r="B101" s="41"/>
      <c r="C101" s="199" t="s">
        <v>636</v>
      </c>
      <c r="D101" s="199" t="s">
        <v>619</v>
      </c>
      <c r="E101" s="200" t="s">
        <v>641</v>
      </c>
      <c r="F101" s="201" t="s">
        <v>642</v>
      </c>
      <c r="G101" s="202" t="s">
        <v>622</v>
      </c>
      <c r="H101" s="203">
        <v>58.264</v>
      </c>
      <c r="I101" s="204"/>
      <c r="J101" s="205">
        <f>ROUND(I101*H101,2)</f>
        <v>0</v>
      </c>
      <c r="K101" s="201" t="s">
        <v>623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636</v>
      </c>
    </row>
    <row r="102" spans="2:51" s="12" customFormat="1" ht="13.5">
      <c r="B102" s="211"/>
      <c r="C102" s="212"/>
      <c r="D102" s="239" t="s">
        <v>627</v>
      </c>
      <c r="E102" s="240" t="s">
        <v>469</v>
      </c>
      <c r="F102" s="241" t="s">
        <v>1124</v>
      </c>
      <c r="G102" s="212"/>
      <c r="H102" s="242">
        <v>54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627</v>
      </c>
      <c r="AU102" s="221" t="s">
        <v>533</v>
      </c>
      <c r="AV102" s="12" t="s">
        <v>533</v>
      </c>
      <c r="AW102" s="12" t="s">
        <v>484</v>
      </c>
      <c r="AX102" s="12" t="s">
        <v>524</v>
      </c>
      <c r="AY102" s="221" t="s">
        <v>617</v>
      </c>
    </row>
    <row r="103" spans="2:51" s="12" customFormat="1" ht="13.5">
      <c r="B103" s="211"/>
      <c r="C103" s="212"/>
      <c r="D103" s="239" t="s">
        <v>627</v>
      </c>
      <c r="E103" s="240" t="s">
        <v>469</v>
      </c>
      <c r="F103" s="241" t="s">
        <v>1548</v>
      </c>
      <c r="G103" s="212"/>
      <c r="H103" s="242">
        <v>4.263875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51" s="13" customFormat="1" ht="13.5">
      <c r="B104" s="245"/>
      <c r="C104" s="246"/>
      <c r="D104" s="213" t="s">
        <v>627</v>
      </c>
      <c r="E104" s="247" t="s">
        <v>469</v>
      </c>
      <c r="F104" s="248" t="s">
        <v>998</v>
      </c>
      <c r="G104" s="246"/>
      <c r="H104" s="249">
        <v>58.263875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627</v>
      </c>
      <c r="AU104" s="255" t="s">
        <v>533</v>
      </c>
      <c r="AV104" s="13" t="s">
        <v>624</v>
      </c>
      <c r="AW104" s="13" t="s">
        <v>484</v>
      </c>
      <c r="AX104" s="13" t="s">
        <v>471</v>
      </c>
      <c r="AY104" s="255" t="s">
        <v>617</v>
      </c>
    </row>
    <row r="105" spans="2:65" s="1" customFormat="1" ht="31.5" customHeight="1">
      <c r="B105" s="41"/>
      <c r="C105" s="199" t="s">
        <v>640</v>
      </c>
      <c r="D105" s="199" t="s">
        <v>619</v>
      </c>
      <c r="E105" s="200" t="s">
        <v>644</v>
      </c>
      <c r="F105" s="201" t="s">
        <v>645</v>
      </c>
      <c r="G105" s="202" t="s">
        <v>622</v>
      </c>
      <c r="H105" s="203">
        <v>0.06</v>
      </c>
      <c r="I105" s="204"/>
      <c r="J105" s="205">
        <f>ROUND(I105*H105,2)</f>
        <v>0</v>
      </c>
      <c r="K105" s="201" t="s">
        <v>623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640</v>
      </c>
    </row>
    <row r="106" spans="2:65" s="1" customFormat="1" ht="22.5" customHeight="1">
      <c r="B106" s="41"/>
      <c r="C106" s="199" t="s">
        <v>632</v>
      </c>
      <c r="D106" s="199" t="s">
        <v>619</v>
      </c>
      <c r="E106" s="200" t="s">
        <v>1028</v>
      </c>
      <c r="F106" s="201" t="s">
        <v>1029</v>
      </c>
      <c r="G106" s="202" t="s">
        <v>622</v>
      </c>
      <c r="H106" s="203">
        <v>58.264</v>
      </c>
      <c r="I106" s="204"/>
      <c r="J106" s="205">
        <f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632</v>
      </c>
    </row>
    <row r="107" spans="2:65" s="1" customFormat="1" ht="22.5" customHeight="1">
      <c r="B107" s="41"/>
      <c r="C107" s="199" t="s">
        <v>635</v>
      </c>
      <c r="D107" s="199" t="s">
        <v>619</v>
      </c>
      <c r="E107" s="200" t="s">
        <v>1030</v>
      </c>
      <c r="F107" s="201" t="s">
        <v>1031</v>
      </c>
      <c r="G107" s="202" t="s">
        <v>622</v>
      </c>
      <c r="H107" s="203">
        <v>58.264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635</v>
      </c>
    </row>
    <row r="108" spans="2:65" s="1" customFormat="1" ht="22.5" customHeight="1">
      <c r="B108" s="41"/>
      <c r="C108" s="199" t="s">
        <v>809</v>
      </c>
      <c r="D108" s="199" t="s">
        <v>619</v>
      </c>
      <c r="E108" s="200" t="s">
        <v>647</v>
      </c>
      <c r="F108" s="201" t="s">
        <v>648</v>
      </c>
      <c r="G108" s="202" t="s">
        <v>649</v>
      </c>
      <c r="H108" s="203">
        <v>99.049</v>
      </c>
      <c r="I108" s="204"/>
      <c r="J108" s="205">
        <f>ROUND(I108*H108,2)</f>
        <v>0</v>
      </c>
      <c r="K108" s="201" t="s">
        <v>623</v>
      </c>
      <c r="L108" s="61"/>
      <c r="M108" s="206" t="s">
        <v>469</v>
      </c>
      <c r="N108" s="207" t="s">
        <v>495</v>
      </c>
      <c r="O108" s="42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AR108" s="24" t="s">
        <v>624</v>
      </c>
      <c r="AT108" s="24" t="s">
        <v>619</v>
      </c>
      <c r="AU108" s="24" t="s">
        <v>533</v>
      </c>
      <c r="AY108" s="24" t="s">
        <v>617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24" t="s">
        <v>471</v>
      </c>
      <c r="BK108" s="210">
        <f>ROUND(I108*H108,2)</f>
        <v>0</v>
      </c>
      <c r="BL108" s="24" t="s">
        <v>624</v>
      </c>
      <c r="BM108" s="24" t="s">
        <v>1549</v>
      </c>
    </row>
    <row r="109" spans="2:51" s="12" customFormat="1" ht="13.5">
      <c r="B109" s="211"/>
      <c r="C109" s="212"/>
      <c r="D109" s="213" t="s">
        <v>627</v>
      </c>
      <c r="E109" s="212"/>
      <c r="F109" s="214" t="s">
        <v>1550</v>
      </c>
      <c r="G109" s="212"/>
      <c r="H109" s="215">
        <v>99.049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627</v>
      </c>
      <c r="AU109" s="221" t="s">
        <v>533</v>
      </c>
      <c r="AV109" s="12" t="s">
        <v>533</v>
      </c>
      <c r="AW109" s="12" t="s">
        <v>453</v>
      </c>
      <c r="AX109" s="12" t="s">
        <v>471</v>
      </c>
      <c r="AY109" s="221" t="s">
        <v>617</v>
      </c>
    </row>
    <row r="110" spans="2:65" s="1" customFormat="1" ht="22.5" customHeight="1">
      <c r="B110" s="41"/>
      <c r="C110" s="199" t="s">
        <v>643</v>
      </c>
      <c r="D110" s="199" t="s">
        <v>619</v>
      </c>
      <c r="E110" s="200" t="s">
        <v>652</v>
      </c>
      <c r="F110" s="201" t="s">
        <v>653</v>
      </c>
      <c r="G110" s="202" t="s">
        <v>622</v>
      </c>
      <c r="H110" s="203">
        <v>3.655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643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1551</v>
      </c>
      <c r="G111" s="212"/>
      <c r="H111" s="242">
        <v>3.65475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3" customFormat="1" ht="13.5">
      <c r="B112" s="245"/>
      <c r="C112" s="246"/>
      <c r="D112" s="213" t="s">
        <v>627</v>
      </c>
      <c r="E112" s="247" t="s">
        <v>469</v>
      </c>
      <c r="F112" s="248" t="s">
        <v>998</v>
      </c>
      <c r="G112" s="246"/>
      <c r="H112" s="249">
        <v>3.65475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627</v>
      </c>
      <c r="AU112" s="255" t="s">
        <v>533</v>
      </c>
      <c r="AV112" s="13" t="s">
        <v>624</v>
      </c>
      <c r="AW112" s="13" t="s">
        <v>484</v>
      </c>
      <c r="AX112" s="13" t="s">
        <v>471</v>
      </c>
      <c r="AY112" s="255" t="s">
        <v>617</v>
      </c>
    </row>
    <row r="113" spans="2:65" s="1" customFormat="1" ht="31.5" customHeight="1">
      <c r="B113" s="41"/>
      <c r="C113" s="199" t="s">
        <v>476</v>
      </c>
      <c r="D113" s="199" t="s">
        <v>619</v>
      </c>
      <c r="E113" s="200" t="s">
        <v>1552</v>
      </c>
      <c r="F113" s="201" t="s">
        <v>1553</v>
      </c>
      <c r="G113" s="202" t="s">
        <v>622</v>
      </c>
      <c r="H113" s="203">
        <v>3.655</v>
      </c>
      <c r="I113" s="204"/>
      <c r="J113" s="205">
        <f>ROUND(I113*H113,2)</f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476</v>
      </c>
    </row>
    <row r="114" spans="2:51" s="12" customFormat="1" ht="13.5">
      <c r="B114" s="211"/>
      <c r="C114" s="212"/>
      <c r="D114" s="239" t="s">
        <v>627</v>
      </c>
      <c r="E114" s="240" t="s">
        <v>469</v>
      </c>
      <c r="F114" s="241" t="s">
        <v>1551</v>
      </c>
      <c r="G114" s="212"/>
      <c r="H114" s="242">
        <v>3.65475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627</v>
      </c>
      <c r="AU114" s="221" t="s">
        <v>533</v>
      </c>
      <c r="AV114" s="12" t="s">
        <v>533</v>
      </c>
      <c r="AW114" s="12" t="s">
        <v>484</v>
      </c>
      <c r="AX114" s="12" t="s">
        <v>524</v>
      </c>
      <c r="AY114" s="221" t="s">
        <v>617</v>
      </c>
    </row>
    <row r="115" spans="2:51" s="13" customFormat="1" ht="13.5">
      <c r="B115" s="245"/>
      <c r="C115" s="246"/>
      <c r="D115" s="213" t="s">
        <v>627</v>
      </c>
      <c r="E115" s="247" t="s">
        <v>469</v>
      </c>
      <c r="F115" s="248" t="s">
        <v>998</v>
      </c>
      <c r="G115" s="246"/>
      <c r="H115" s="249">
        <v>3.65475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AT115" s="255" t="s">
        <v>627</v>
      </c>
      <c r="AU115" s="255" t="s">
        <v>533</v>
      </c>
      <c r="AV115" s="13" t="s">
        <v>624</v>
      </c>
      <c r="AW115" s="13" t="s">
        <v>484</v>
      </c>
      <c r="AX115" s="13" t="s">
        <v>471</v>
      </c>
      <c r="AY115" s="255" t="s">
        <v>617</v>
      </c>
    </row>
    <row r="116" spans="2:65" s="1" customFormat="1" ht="22.5" customHeight="1">
      <c r="B116" s="41"/>
      <c r="C116" s="222" t="s">
        <v>723</v>
      </c>
      <c r="D116" s="222" t="s">
        <v>668</v>
      </c>
      <c r="E116" s="223" t="s">
        <v>1035</v>
      </c>
      <c r="F116" s="224" t="s">
        <v>1036</v>
      </c>
      <c r="G116" s="225" t="s">
        <v>649</v>
      </c>
      <c r="H116" s="226">
        <v>7.398</v>
      </c>
      <c r="I116" s="227"/>
      <c r="J116" s="228">
        <f>ROUND(I116*H116,2)</f>
        <v>0</v>
      </c>
      <c r="K116" s="224" t="s">
        <v>623</v>
      </c>
      <c r="L116" s="229"/>
      <c r="M116" s="230" t="s">
        <v>469</v>
      </c>
      <c r="N116" s="231" t="s">
        <v>495</v>
      </c>
      <c r="O116" s="42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AR116" s="24" t="s">
        <v>635</v>
      </c>
      <c r="AT116" s="24" t="s">
        <v>668</v>
      </c>
      <c r="AU116" s="24" t="s">
        <v>533</v>
      </c>
      <c r="AY116" s="24" t="s">
        <v>617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24" t="s">
        <v>471</v>
      </c>
      <c r="BK116" s="210">
        <f>ROUND(I116*H116,2)</f>
        <v>0</v>
      </c>
      <c r="BL116" s="24" t="s">
        <v>624</v>
      </c>
      <c r="BM116" s="24" t="s">
        <v>1554</v>
      </c>
    </row>
    <row r="117" spans="2:51" s="12" customFormat="1" ht="13.5">
      <c r="B117" s="211"/>
      <c r="C117" s="212"/>
      <c r="D117" s="239" t="s">
        <v>627</v>
      </c>
      <c r="E117" s="240" t="s">
        <v>469</v>
      </c>
      <c r="F117" s="241" t="s">
        <v>1555</v>
      </c>
      <c r="G117" s="212"/>
      <c r="H117" s="242">
        <v>7.3978662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627</v>
      </c>
      <c r="AU117" s="221" t="s">
        <v>533</v>
      </c>
      <c r="AV117" s="12" t="s">
        <v>533</v>
      </c>
      <c r="AW117" s="12" t="s">
        <v>484</v>
      </c>
      <c r="AX117" s="12" t="s">
        <v>471</v>
      </c>
      <c r="AY117" s="221" t="s">
        <v>617</v>
      </c>
    </row>
    <row r="118" spans="2:63" s="11" customFormat="1" ht="29.85" customHeight="1">
      <c r="B118" s="182"/>
      <c r="C118" s="183"/>
      <c r="D118" s="196" t="s">
        <v>523</v>
      </c>
      <c r="E118" s="197" t="s">
        <v>533</v>
      </c>
      <c r="F118" s="197" t="s">
        <v>1243</v>
      </c>
      <c r="G118" s="183"/>
      <c r="H118" s="183"/>
      <c r="I118" s="186"/>
      <c r="J118" s="198">
        <f>BK118</f>
        <v>0</v>
      </c>
      <c r="K118" s="183"/>
      <c r="L118" s="188"/>
      <c r="M118" s="189"/>
      <c r="N118" s="190"/>
      <c r="O118" s="190"/>
      <c r="P118" s="191">
        <f>SUM(P119:P131)</f>
        <v>0</v>
      </c>
      <c r="Q118" s="190"/>
      <c r="R118" s="191">
        <f>SUM(R119:R131)</f>
        <v>13.507111846896002</v>
      </c>
      <c r="S118" s="190"/>
      <c r="T118" s="192">
        <f>SUM(T119:T131)</f>
        <v>0</v>
      </c>
      <c r="AR118" s="193" t="s">
        <v>471</v>
      </c>
      <c r="AT118" s="194" t="s">
        <v>523</v>
      </c>
      <c r="AU118" s="194" t="s">
        <v>471</v>
      </c>
      <c r="AY118" s="193" t="s">
        <v>617</v>
      </c>
      <c r="BK118" s="195">
        <f>SUM(BK119:BK131)</f>
        <v>0</v>
      </c>
    </row>
    <row r="119" spans="2:65" s="1" customFormat="1" ht="22.5" customHeight="1">
      <c r="B119" s="41"/>
      <c r="C119" s="199" t="s">
        <v>654</v>
      </c>
      <c r="D119" s="199" t="s">
        <v>619</v>
      </c>
      <c r="E119" s="200" t="s">
        <v>1556</v>
      </c>
      <c r="F119" s="201" t="s">
        <v>1557</v>
      </c>
      <c r="G119" s="202" t="s">
        <v>622</v>
      </c>
      <c r="H119" s="203">
        <v>1.218</v>
      </c>
      <c r="I119" s="204"/>
      <c r="J119" s="205">
        <f>ROUND(I119*H119,2)</f>
        <v>0</v>
      </c>
      <c r="K119" s="201" t="s">
        <v>623</v>
      </c>
      <c r="L119" s="61"/>
      <c r="M119" s="206" t="s">
        <v>469</v>
      </c>
      <c r="N119" s="207" t="s">
        <v>495</v>
      </c>
      <c r="O119" s="42"/>
      <c r="P119" s="208">
        <f>O119*H119</f>
        <v>0</v>
      </c>
      <c r="Q119" s="208">
        <v>2.256342204</v>
      </c>
      <c r="R119" s="208">
        <f>Q119*H119</f>
        <v>2.748224804472</v>
      </c>
      <c r="S119" s="208">
        <v>0</v>
      </c>
      <c r="T119" s="209">
        <f>S119*H119</f>
        <v>0</v>
      </c>
      <c r="AR119" s="24" t="s">
        <v>624</v>
      </c>
      <c r="AT119" s="24" t="s">
        <v>619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654</v>
      </c>
    </row>
    <row r="120" spans="2:51" s="12" customFormat="1" ht="13.5">
      <c r="B120" s="211"/>
      <c r="C120" s="212"/>
      <c r="D120" s="239" t="s">
        <v>627</v>
      </c>
      <c r="E120" s="240" t="s">
        <v>469</v>
      </c>
      <c r="F120" s="241" t="s">
        <v>1558</v>
      </c>
      <c r="G120" s="212"/>
      <c r="H120" s="242">
        <v>1.21825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627</v>
      </c>
      <c r="AU120" s="221" t="s">
        <v>533</v>
      </c>
      <c r="AV120" s="12" t="s">
        <v>533</v>
      </c>
      <c r="AW120" s="12" t="s">
        <v>484</v>
      </c>
      <c r="AX120" s="12" t="s">
        <v>524</v>
      </c>
      <c r="AY120" s="221" t="s">
        <v>617</v>
      </c>
    </row>
    <row r="121" spans="2:51" s="13" customFormat="1" ht="13.5">
      <c r="B121" s="245"/>
      <c r="C121" s="246"/>
      <c r="D121" s="213" t="s">
        <v>627</v>
      </c>
      <c r="E121" s="247" t="s">
        <v>469</v>
      </c>
      <c r="F121" s="248" t="s">
        <v>998</v>
      </c>
      <c r="G121" s="246"/>
      <c r="H121" s="249">
        <v>1.21825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627</v>
      </c>
      <c r="AU121" s="255" t="s">
        <v>533</v>
      </c>
      <c r="AV121" s="13" t="s">
        <v>624</v>
      </c>
      <c r="AW121" s="13" t="s">
        <v>484</v>
      </c>
      <c r="AX121" s="13" t="s">
        <v>471</v>
      </c>
      <c r="AY121" s="255" t="s">
        <v>617</v>
      </c>
    </row>
    <row r="122" spans="2:65" s="1" customFormat="1" ht="22.5" customHeight="1">
      <c r="B122" s="41"/>
      <c r="C122" s="199" t="s">
        <v>667</v>
      </c>
      <c r="D122" s="199" t="s">
        <v>619</v>
      </c>
      <c r="E122" s="200" t="s">
        <v>1249</v>
      </c>
      <c r="F122" s="201" t="s">
        <v>1250</v>
      </c>
      <c r="G122" s="202" t="s">
        <v>622</v>
      </c>
      <c r="H122" s="203">
        <v>4.728</v>
      </c>
      <c r="I122" s="204"/>
      <c r="J122" s="205">
        <f>ROUND(I122*H122,2)</f>
        <v>0</v>
      </c>
      <c r="K122" s="201" t="s">
        <v>623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2.256342204</v>
      </c>
      <c r="R122" s="208">
        <f>Q122*H122</f>
        <v>10.667985940512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667</v>
      </c>
    </row>
    <row r="123" spans="2:51" s="12" customFormat="1" ht="13.5">
      <c r="B123" s="211"/>
      <c r="C123" s="212"/>
      <c r="D123" s="239" t="s">
        <v>627</v>
      </c>
      <c r="E123" s="240" t="s">
        <v>469</v>
      </c>
      <c r="F123" s="241" t="s">
        <v>1559</v>
      </c>
      <c r="G123" s="212"/>
      <c r="H123" s="242">
        <v>2.7909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627</v>
      </c>
      <c r="AU123" s="221" t="s">
        <v>533</v>
      </c>
      <c r="AV123" s="12" t="s">
        <v>533</v>
      </c>
      <c r="AW123" s="12" t="s">
        <v>484</v>
      </c>
      <c r="AX123" s="12" t="s">
        <v>524</v>
      </c>
      <c r="AY123" s="221" t="s">
        <v>617</v>
      </c>
    </row>
    <row r="124" spans="2:51" s="12" customFormat="1" ht="13.5">
      <c r="B124" s="211"/>
      <c r="C124" s="212"/>
      <c r="D124" s="239" t="s">
        <v>627</v>
      </c>
      <c r="E124" s="240" t="s">
        <v>469</v>
      </c>
      <c r="F124" s="241" t="s">
        <v>1560</v>
      </c>
      <c r="G124" s="212"/>
      <c r="H124" s="242">
        <v>1.93725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627</v>
      </c>
      <c r="AU124" s="221" t="s">
        <v>533</v>
      </c>
      <c r="AV124" s="12" t="s">
        <v>533</v>
      </c>
      <c r="AW124" s="12" t="s">
        <v>484</v>
      </c>
      <c r="AX124" s="12" t="s">
        <v>524</v>
      </c>
      <c r="AY124" s="221" t="s">
        <v>617</v>
      </c>
    </row>
    <row r="125" spans="2:51" s="13" customFormat="1" ht="13.5">
      <c r="B125" s="245"/>
      <c r="C125" s="246"/>
      <c r="D125" s="213" t="s">
        <v>627</v>
      </c>
      <c r="E125" s="247" t="s">
        <v>469</v>
      </c>
      <c r="F125" s="248" t="s">
        <v>998</v>
      </c>
      <c r="G125" s="246"/>
      <c r="H125" s="249">
        <v>4.72815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AT125" s="255" t="s">
        <v>627</v>
      </c>
      <c r="AU125" s="255" t="s">
        <v>533</v>
      </c>
      <c r="AV125" s="13" t="s">
        <v>624</v>
      </c>
      <c r="AW125" s="13" t="s">
        <v>484</v>
      </c>
      <c r="AX125" s="13" t="s">
        <v>471</v>
      </c>
      <c r="AY125" s="255" t="s">
        <v>617</v>
      </c>
    </row>
    <row r="126" spans="2:65" s="1" customFormat="1" ht="22.5" customHeight="1">
      <c r="B126" s="41"/>
      <c r="C126" s="199" t="s">
        <v>672</v>
      </c>
      <c r="D126" s="199" t="s">
        <v>619</v>
      </c>
      <c r="E126" s="200" t="s">
        <v>1252</v>
      </c>
      <c r="F126" s="201" t="s">
        <v>1253</v>
      </c>
      <c r="G126" s="202" t="s">
        <v>631</v>
      </c>
      <c r="H126" s="203">
        <v>27.018</v>
      </c>
      <c r="I126" s="204"/>
      <c r="J126" s="205">
        <f>ROUND(I126*H126,2)</f>
        <v>0</v>
      </c>
      <c r="K126" s="201" t="s">
        <v>623</v>
      </c>
      <c r="L126" s="61"/>
      <c r="M126" s="206" t="s">
        <v>469</v>
      </c>
      <c r="N126" s="207" t="s">
        <v>495</v>
      </c>
      <c r="O126" s="42"/>
      <c r="P126" s="208">
        <f>O126*H126</f>
        <v>0</v>
      </c>
      <c r="Q126" s="208">
        <v>0.0010259</v>
      </c>
      <c r="R126" s="208">
        <f>Q126*H126</f>
        <v>0.0277177662</v>
      </c>
      <c r="S126" s="208">
        <v>0</v>
      </c>
      <c r="T126" s="209">
        <f>S126*H126</f>
        <v>0</v>
      </c>
      <c r="AR126" s="24" t="s">
        <v>624</v>
      </c>
      <c r="AT126" s="24" t="s">
        <v>619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672</v>
      </c>
    </row>
    <row r="127" spans="2:51" s="12" customFormat="1" ht="13.5">
      <c r="B127" s="211"/>
      <c r="C127" s="212"/>
      <c r="D127" s="239" t="s">
        <v>627</v>
      </c>
      <c r="E127" s="240" t="s">
        <v>469</v>
      </c>
      <c r="F127" s="241" t="s">
        <v>1561</v>
      </c>
      <c r="G127" s="212"/>
      <c r="H127" s="242">
        <v>15.948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627</v>
      </c>
      <c r="AU127" s="221" t="s">
        <v>533</v>
      </c>
      <c r="AV127" s="12" t="s">
        <v>533</v>
      </c>
      <c r="AW127" s="12" t="s">
        <v>484</v>
      </c>
      <c r="AX127" s="12" t="s">
        <v>524</v>
      </c>
      <c r="AY127" s="221" t="s">
        <v>617</v>
      </c>
    </row>
    <row r="128" spans="2:51" s="12" customFormat="1" ht="13.5">
      <c r="B128" s="211"/>
      <c r="C128" s="212"/>
      <c r="D128" s="239" t="s">
        <v>627</v>
      </c>
      <c r="E128" s="240" t="s">
        <v>469</v>
      </c>
      <c r="F128" s="241" t="s">
        <v>1562</v>
      </c>
      <c r="G128" s="212"/>
      <c r="H128" s="242">
        <v>11.07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627</v>
      </c>
      <c r="AU128" s="221" t="s">
        <v>533</v>
      </c>
      <c r="AV128" s="12" t="s">
        <v>533</v>
      </c>
      <c r="AW128" s="12" t="s">
        <v>484</v>
      </c>
      <c r="AX128" s="12" t="s">
        <v>524</v>
      </c>
      <c r="AY128" s="221" t="s">
        <v>617</v>
      </c>
    </row>
    <row r="129" spans="2:51" s="13" customFormat="1" ht="13.5">
      <c r="B129" s="245"/>
      <c r="C129" s="246"/>
      <c r="D129" s="213" t="s">
        <v>627</v>
      </c>
      <c r="E129" s="247" t="s">
        <v>469</v>
      </c>
      <c r="F129" s="248" t="s">
        <v>998</v>
      </c>
      <c r="G129" s="246"/>
      <c r="H129" s="249">
        <v>27.018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627</v>
      </c>
      <c r="AU129" s="255" t="s">
        <v>533</v>
      </c>
      <c r="AV129" s="13" t="s">
        <v>624</v>
      </c>
      <c r="AW129" s="13" t="s">
        <v>484</v>
      </c>
      <c r="AX129" s="13" t="s">
        <v>471</v>
      </c>
      <c r="AY129" s="255" t="s">
        <v>617</v>
      </c>
    </row>
    <row r="130" spans="2:65" s="1" customFormat="1" ht="22.5" customHeight="1">
      <c r="B130" s="41"/>
      <c r="C130" s="199" t="s">
        <v>457</v>
      </c>
      <c r="D130" s="199" t="s">
        <v>619</v>
      </c>
      <c r="E130" s="200" t="s">
        <v>1257</v>
      </c>
      <c r="F130" s="201" t="s">
        <v>1258</v>
      </c>
      <c r="G130" s="202" t="s">
        <v>631</v>
      </c>
      <c r="H130" s="203">
        <v>27.018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457</v>
      </c>
    </row>
    <row r="131" spans="2:65" s="1" customFormat="1" ht="22.5" customHeight="1">
      <c r="B131" s="41"/>
      <c r="C131" s="199" t="s">
        <v>680</v>
      </c>
      <c r="D131" s="199" t="s">
        <v>619</v>
      </c>
      <c r="E131" s="200" t="s">
        <v>1259</v>
      </c>
      <c r="F131" s="201" t="s">
        <v>1260</v>
      </c>
      <c r="G131" s="202" t="s">
        <v>649</v>
      </c>
      <c r="H131" s="203">
        <v>0.06</v>
      </c>
      <c r="I131" s="204"/>
      <c r="J131" s="205">
        <f>ROUND(I131*H131,2)</f>
        <v>0</v>
      </c>
      <c r="K131" s="201" t="s">
        <v>623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1.0530555952</v>
      </c>
      <c r="R131" s="208">
        <f>Q131*H131</f>
        <v>0.063183335712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680</v>
      </c>
    </row>
    <row r="132" spans="2:63" s="11" customFormat="1" ht="29.85" customHeight="1">
      <c r="B132" s="182"/>
      <c r="C132" s="183"/>
      <c r="D132" s="196" t="s">
        <v>523</v>
      </c>
      <c r="E132" s="197" t="s">
        <v>640</v>
      </c>
      <c r="F132" s="197" t="s">
        <v>1270</v>
      </c>
      <c r="G132" s="183"/>
      <c r="H132" s="183"/>
      <c r="I132" s="186"/>
      <c r="J132" s="198">
        <f>BK132</f>
        <v>0</v>
      </c>
      <c r="K132" s="183"/>
      <c r="L132" s="188"/>
      <c r="M132" s="189"/>
      <c r="N132" s="190"/>
      <c r="O132" s="190"/>
      <c r="P132" s="191">
        <f>P133</f>
        <v>0</v>
      </c>
      <c r="Q132" s="190"/>
      <c r="R132" s="191">
        <f>R133</f>
        <v>4.48216083</v>
      </c>
      <c r="S132" s="190"/>
      <c r="T132" s="192">
        <f>T133</f>
        <v>0</v>
      </c>
      <c r="AR132" s="193" t="s">
        <v>471</v>
      </c>
      <c r="AT132" s="194" t="s">
        <v>523</v>
      </c>
      <c r="AU132" s="194" t="s">
        <v>471</v>
      </c>
      <c r="AY132" s="193" t="s">
        <v>617</v>
      </c>
      <c r="BK132" s="195">
        <f>BK133</f>
        <v>0</v>
      </c>
    </row>
    <row r="133" spans="2:65" s="1" customFormat="1" ht="31.5" customHeight="1">
      <c r="B133" s="41"/>
      <c r="C133" s="199" t="s">
        <v>684</v>
      </c>
      <c r="D133" s="199" t="s">
        <v>619</v>
      </c>
      <c r="E133" s="200" t="s">
        <v>1563</v>
      </c>
      <c r="F133" s="201" t="s">
        <v>1564</v>
      </c>
      <c r="G133" s="202" t="s">
        <v>622</v>
      </c>
      <c r="H133" s="203">
        <v>1.827</v>
      </c>
      <c r="I133" s="204"/>
      <c r="J133" s="205">
        <f>ROUND(I133*H133,2)</f>
        <v>0</v>
      </c>
      <c r="K133" s="201" t="s">
        <v>623</v>
      </c>
      <c r="L133" s="61"/>
      <c r="M133" s="206" t="s">
        <v>469</v>
      </c>
      <c r="N133" s="207" t="s">
        <v>495</v>
      </c>
      <c r="O133" s="42"/>
      <c r="P133" s="208">
        <f>O133*H133</f>
        <v>0</v>
      </c>
      <c r="Q133" s="208">
        <v>2.45329</v>
      </c>
      <c r="R133" s="208">
        <f>Q133*H133</f>
        <v>4.48216083</v>
      </c>
      <c r="S133" s="208">
        <v>0</v>
      </c>
      <c r="T133" s="209">
        <f>S133*H133</f>
        <v>0</v>
      </c>
      <c r="AR133" s="24" t="s">
        <v>624</v>
      </c>
      <c r="AT133" s="24" t="s">
        <v>619</v>
      </c>
      <c r="AU133" s="24" t="s">
        <v>533</v>
      </c>
      <c r="AY133" s="24" t="s">
        <v>617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24" t="s">
        <v>471</v>
      </c>
      <c r="BK133" s="210">
        <f>ROUND(I133*H133,2)</f>
        <v>0</v>
      </c>
      <c r="BL133" s="24" t="s">
        <v>624</v>
      </c>
      <c r="BM133" s="24" t="s">
        <v>684</v>
      </c>
    </row>
    <row r="134" spans="2:63" s="11" customFormat="1" ht="29.85" customHeight="1">
      <c r="B134" s="182"/>
      <c r="C134" s="183"/>
      <c r="D134" s="196" t="s">
        <v>523</v>
      </c>
      <c r="E134" s="197" t="s">
        <v>1067</v>
      </c>
      <c r="F134" s="197" t="s">
        <v>1068</v>
      </c>
      <c r="G134" s="183"/>
      <c r="H134" s="183"/>
      <c r="I134" s="186"/>
      <c r="J134" s="198">
        <f>BK134</f>
        <v>0</v>
      </c>
      <c r="K134" s="183"/>
      <c r="L134" s="188"/>
      <c r="M134" s="189"/>
      <c r="N134" s="190"/>
      <c r="O134" s="190"/>
      <c r="P134" s="191">
        <f>SUM(P135:P136)</f>
        <v>0</v>
      </c>
      <c r="Q134" s="190"/>
      <c r="R134" s="191">
        <f>SUM(R135:R136)</f>
        <v>0</v>
      </c>
      <c r="S134" s="190"/>
      <c r="T134" s="192">
        <f>SUM(T135:T136)</f>
        <v>0</v>
      </c>
      <c r="AR134" s="193" t="s">
        <v>471</v>
      </c>
      <c r="AT134" s="194" t="s">
        <v>523</v>
      </c>
      <c r="AU134" s="194" t="s">
        <v>471</v>
      </c>
      <c r="AY134" s="193" t="s">
        <v>617</v>
      </c>
      <c r="BK134" s="195">
        <f>SUM(BK135:BK136)</f>
        <v>0</v>
      </c>
    </row>
    <row r="135" spans="2:65" s="1" customFormat="1" ht="22.5" customHeight="1">
      <c r="B135" s="41"/>
      <c r="C135" s="199" t="s">
        <v>661</v>
      </c>
      <c r="D135" s="199" t="s">
        <v>619</v>
      </c>
      <c r="E135" s="200" t="s">
        <v>1283</v>
      </c>
      <c r="F135" s="201" t="s">
        <v>1284</v>
      </c>
      <c r="G135" s="202" t="s">
        <v>649</v>
      </c>
      <c r="H135" s="203">
        <v>26.436</v>
      </c>
      <c r="I135" s="204"/>
      <c r="J135" s="205">
        <f>ROUND(I135*H135,2)</f>
        <v>0</v>
      </c>
      <c r="K135" s="201" t="s">
        <v>623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661</v>
      </c>
    </row>
    <row r="136" spans="2:65" s="1" customFormat="1" ht="22.5" customHeight="1">
      <c r="B136" s="41"/>
      <c r="C136" s="199" t="s">
        <v>691</v>
      </c>
      <c r="D136" s="199" t="s">
        <v>619</v>
      </c>
      <c r="E136" s="200" t="s">
        <v>1285</v>
      </c>
      <c r="F136" s="201" t="s">
        <v>1286</v>
      </c>
      <c r="G136" s="202" t="s">
        <v>649</v>
      </c>
      <c r="H136" s="203">
        <v>26.403</v>
      </c>
      <c r="I136" s="204"/>
      <c r="J136" s="205">
        <f>ROUND(I136*H136,2)</f>
        <v>0</v>
      </c>
      <c r="K136" s="201" t="s">
        <v>623</v>
      </c>
      <c r="L136" s="61"/>
      <c r="M136" s="206" t="s">
        <v>469</v>
      </c>
      <c r="N136" s="207" t="s">
        <v>495</v>
      </c>
      <c r="O136" s="42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AR136" s="24" t="s">
        <v>624</v>
      </c>
      <c r="AT136" s="24" t="s">
        <v>619</v>
      </c>
      <c r="AU136" s="24" t="s">
        <v>533</v>
      </c>
      <c r="AY136" s="24" t="s">
        <v>617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24" t="s">
        <v>471</v>
      </c>
      <c r="BK136" s="210">
        <f>ROUND(I136*H136,2)</f>
        <v>0</v>
      </c>
      <c r="BL136" s="24" t="s">
        <v>624</v>
      </c>
      <c r="BM136" s="24" t="s">
        <v>691</v>
      </c>
    </row>
    <row r="137" spans="2:63" s="11" customFormat="1" ht="37.35" customHeight="1">
      <c r="B137" s="182"/>
      <c r="C137" s="183"/>
      <c r="D137" s="184" t="s">
        <v>523</v>
      </c>
      <c r="E137" s="185" t="s">
        <v>1075</v>
      </c>
      <c r="F137" s="185" t="s">
        <v>1291</v>
      </c>
      <c r="G137" s="183"/>
      <c r="H137" s="183"/>
      <c r="I137" s="186"/>
      <c r="J137" s="187">
        <f>BK137</f>
        <v>0</v>
      </c>
      <c r="K137" s="183"/>
      <c r="L137" s="188"/>
      <c r="M137" s="189"/>
      <c r="N137" s="190"/>
      <c r="O137" s="190"/>
      <c r="P137" s="191">
        <f>P138+P145</f>
        <v>0</v>
      </c>
      <c r="Q137" s="190"/>
      <c r="R137" s="191">
        <f>R138+R145</f>
        <v>0.15911158025</v>
      </c>
      <c r="S137" s="190"/>
      <c r="T137" s="192">
        <f>T138+T145</f>
        <v>0</v>
      </c>
      <c r="AR137" s="193" t="s">
        <v>471</v>
      </c>
      <c r="AT137" s="194" t="s">
        <v>523</v>
      </c>
      <c r="AU137" s="194" t="s">
        <v>524</v>
      </c>
      <c r="AY137" s="193" t="s">
        <v>617</v>
      </c>
      <c r="BK137" s="195">
        <f>BK138+BK145</f>
        <v>0</v>
      </c>
    </row>
    <row r="138" spans="2:63" s="11" customFormat="1" ht="19.9" customHeight="1">
      <c r="B138" s="182"/>
      <c r="C138" s="183"/>
      <c r="D138" s="196" t="s">
        <v>523</v>
      </c>
      <c r="E138" s="197" t="s">
        <v>1565</v>
      </c>
      <c r="F138" s="197" t="s">
        <v>1566</v>
      </c>
      <c r="G138" s="183"/>
      <c r="H138" s="183"/>
      <c r="I138" s="186"/>
      <c r="J138" s="198">
        <f>BK138</f>
        <v>0</v>
      </c>
      <c r="K138" s="183"/>
      <c r="L138" s="188"/>
      <c r="M138" s="189"/>
      <c r="N138" s="190"/>
      <c r="O138" s="190"/>
      <c r="P138" s="191">
        <f>SUM(P139:P144)</f>
        <v>0</v>
      </c>
      <c r="Q138" s="190"/>
      <c r="R138" s="191">
        <f>SUM(R139:R144)</f>
        <v>0.12937571025</v>
      </c>
      <c r="S138" s="190"/>
      <c r="T138" s="192">
        <f>SUM(T139:T144)</f>
        <v>0</v>
      </c>
      <c r="AR138" s="193" t="s">
        <v>471</v>
      </c>
      <c r="AT138" s="194" t="s">
        <v>523</v>
      </c>
      <c r="AU138" s="194" t="s">
        <v>471</v>
      </c>
      <c r="AY138" s="193" t="s">
        <v>617</v>
      </c>
      <c r="BK138" s="195">
        <f>SUM(BK139:BK144)</f>
        <v>0</v>
      </c>
    </row>
    <row r="139" spans="2:65" s="1" customFormat="1" ht="22.5" customHeight="1">
      <c r="B139" s="41"/>
      <c r="C139" s="199" t="s">
        <v>695</v>
      </c>
      <c r="D139" s="199" t="s">
        <v>619</v>
      </c>
      <c r="E139" s="200" t="s">
        <v>1567</v>
      </c>
      <c r="F139" s="201" t="s">
        <v>1568</v>
      </c>
      <c r="G139" s="202" t="s">
        <v>631</v>
      </c>
      <c r="H139" s="203">
        <v>27.537</v>
      </c>
      <c r="I139" s="204"/>
      <c r="J139" s="205">
        <f>ROUND(I139*H139,2)</f>
        <v>0</v>
      </c>
      <c r="K139" s="201" t="s">
        <v>623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0.00039825</v>
      </c>
      <c r="R139" s="208">
        <f>Q139*H139</f>
        <v>0.01096661025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695</v>
      </c>
    </row>
    <row r="140" spans="2:51" s="12" customFormat="1" ht="13.5">
      <c r="B140" s="211"/>
      <c r="C140" s="212"/>
      <c r="D140" s="239" t="s">
        <v>627</v>
      </c>
      <c r="E140" s="240" t="s">
        <v>469</v>
      </c>
      <c r="F140" s="241" t="s">
        <v>1569</v>
      </c>
      <c r="G140" s="212"/>
      <c r="H140" s="242">
        <v>7.974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627</v>
      </c>
      <c r="AU140" s="221" t="s">
        <v>533</v>
      </c>
      <c r="AV140" s="12" t="s">
        <v>533</v>
      </c>
      <c r="AW140" s="12" t="s">
        <v>484</v>
      </c>
      <c r="AX140" s="12" t="s">
        <v>524</v>
      </c>
      <c r="AY140" s="221" t="s">
        <v>617</v>
      </c>
    </row>
    <row r="141" spans="2:51" s="12" customFormat="1" ht="13.5">
      <c r="B141" s="211"/>
      <c r="C141" s="212"/>
      <c r="D141" s="239" t="s">
        <v>627</v>
      </c>
      <c r="E141" s="240" t="s">
        <v>469</v>
      </c>
      <c r="F141" s="241" t="s">
        <v>1570</v>
      </c>
      <c r="G141" s="212"/>
      <c r="H141" s="242">
        <v>7.38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51" s="12" customFormat="1" ht="13.5">
      <c r="B142" s="211"/>
      <c r="C142" s="212"/>
      <c r="D142" s="239" t="s">
        <v>627</v>
      </c>
      <c r="E142" s="240" t="s">
        <v>469</v>
      </c>
      <c r="F142" s="241" t="s">
        <v>1571</v>
      </c>
      <c r="G142" s="212"/>
      <c r="H142" s="242">
        <v>12.1825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627</v>
      </c>
      <c r="AU142" s="221" t="s">
        <v>533</v>
      </c>
      <c r="AV142" s="12" t="s">
        <v>533</v>
      </c>
      <c r="AW142" s="12" t="s">
        <v>484</v>
      </c>
      <c r="AX142" s="12" t="s">
        <v>524</v>
      </c>
      <c r="AY142" s="221" t="s">
        <v>617</v>
      </c>
    </row>
    <row r="143" spans="2:51" s="13" customFormat="1" ht="13.5">
      <c r="B143" s="245"/>
      <c r="C143" s="246"/>
      <c r="D143" s="213" t="s">
        <v>627</v>
      </c>
      <c r="E143" s="247" t="s">
        <v>469</v>
      </c>
      <c r="F143" s="248" t="s">
        <v>998</v>
      </c>
      <c r="G143" s="246"/>
      <c r="H143" s="249">
        <v>27.5365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627</v>
      </c>
      <c r="AU143" s="255" t="s">
        <v>533</v>
      </c>
      <c r="AV143" s="13" t="s">
        <v>624</v>
      </c>
      <c r="AW143" s="13" t="s">
        <v>484</v>
      </c>
      <c r="AX143" s="13" t="s">
        <v>471</v>
      </c>
      <c r="AY143" s="255" t="s">
        <v>617</v>
      </c>
    </row>
    <row r="144" spans="2:65" s="1" customFormat="1" ht="22.5" customHeight="1">
      <c r="B144" s="41"/>
      <c r="C144" s="222" t="s">
        <v>456</v>
      </c>
      <c r="D144" s="222" t="s">
        <v>668</v>
      </c>
      <c r="E144" s="223" t="s">
        <v>1572</v>
      </c>
      <c r="F144" s="224" t="s">
        <v>1573</v>
      </c>
      <c r="G144" s="225" t="s">
        <v>631</v>
      </c>
      <c r="H144" s="226">
        <v>27.537</v>
      </c>
      <c r="I144" s="227"/>
      <c r="J144" s="228">
        <f>ROUND(I144*H144,2)</f>
        <v>0</v>
      </c>
      <c r="K144" s="224" t="s">
        <v>623</v>
      </c>
      <c r="L144" s="229"/>
      <c r="M144" s="230" t="s">
        <v>469</v>
      </c>
      <c r="N144" s="231" t="s">
        <v>495</v>
      </c>
      <c r="O144" s="42"/>
      <c r="P144" s="208">
        <f>O144*H144</f>
        <v>0</v>
      </c>
      <c r="Q144" s="208">
        <v>0.0043</v>
      </c>
      <c r="R144" s="208">
        <f>Q144*H144</f>
        <v>0.11840909999999999</v>
      </c>
      <c r="S144" s="208">
        <v>0</v>
      </c>
      <c r="T144" s="209">
        <f>S144*H144</f>
        <v>0</v>
      </c>
      <c r="AR144" s="24" t="s">
        <v>635</v>
      </c>
      <c r="AT144" s="24" t="s">
        <v>668</v>
      </c>
      <c r="AU144" s="24" t="s">
        <v>533</v>
      </c>
      <c r="AY144" s="24" t="s">
        <v>617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24" t="s">
        <v>471</v>
      </c>
      <c r="BK144" s="210">
        <f>ROUND(I144*H144,2)</f>
        <v>0</v>
      </c>
      <c r="BL144" s="24" t="s">
        <v>624</v>
      </c>
      <c r="BM144" s="24" t="s">
        <v>456</v>
      </c>
    </row>
    <row r="145" spans="2:63" s="11" customFormat="1" ht="29.85" customHeight="1">
      <c r="B145" s="182"/>
      <c r="C145" s="183"/>
      <c r="D145" s="196" t="s">
        <v>523</v>
      </c>
      <c r="E145" s="197" t="s">
        <v>1574</v>
      </c>
      <c r="F145" s="197" t="s">
        <v>1575</v>
      </c>
      <c r="G145" s="183"/>
      <c r="H145" s="183"/>
      <c r="I145" s="186"/>
      <c r="J145" s="198">
        <f>BK145</f>
        <v>0</v>
      </c>
      <c r="K145" s="183"/>
      <c r="L145" s="188"/>
      <c r="M145" s="189"/>
      <c r="N145" s="190"/>
      <c r="O145" s="190"/>
      <c r="P145" s="191">
        <f>SUM(P146:P153)</f>
        <v>0</v>
      </c>
      <c r="Q145" s="190"/>
      <c r="R145" s="191">
        <f>SUM(R146:R153)</f>
        <v>0.029735869999999998</v>
      </c>
      <c r="S145" s="190"/>
      <c r="T145" s="192">
        <f>SUM(T146:T153)</f>
        <v>0</v>
      </c>
      <c r="AR145" s="193" t="s">
        <v>471</v>
      </c>
      <c r="AT145" s="194" t="s">
        <v>523</v>
      </c>
      <c r="AU145" s="194" t="s">
        <v>471</v>
      </c>
      <c r="AY145" s="193" t="s">
        <v>617</v>
      </c>
      <c r="BK145" s="195">
        <f>SUM(BK146:BK153)</f>
        <v>0</v>
      </c>
    </row>
    <row r="146" spans="2:65" s="1" customFormat="1" ht="22.5" customHeight="1">
      <c r="B146" s="41"/>
      <c r="C146" s="199" t="s">
        <v>704</v>
      </c>
      <c r="D146" s="199" t="s">
        <v>619</v>
      </c>
      <c r="E146" s="200" t="s">
        <v>1576</v>
      </c>
      <c r="F146" s="201" t="s">
        <v>1577</v>
      </c>
      <c r="G146" s="202" t="s">
        <v>631</v>
      </c>
      <c r="H146" s="203">
        <v>12.183</v>
      </c>
      <c r="I146" s="204"/>
      <c r="J146" s="205">
        <f>ROUND(I146*H146,2)</f>
        <v>0</v>
      </c>
      <c r="K146" s="201" t="s">
        <v>469</v>
      </c>
      <c r="L146" s="61"/>
      <c r="M146" s="206" t="s">
        <v>469</v>
      </c>
      <c r="N146" s="207" t="s">
        <v>495</v>
      </c>
      <c r="O146" s="42"/>
      <c r="P146" s="208">
        <f>O146*H146</f>
        <v>0</v>
      </c>
      <c r="Q146" s="208">
        <v>0.00089</v>
      </c>
      <c r="R146" s="208">
        <f>Q146*H146</f>
        <v>0.01084287</v>
      </c>
      <c r="S146" s="208">
        <v>0</v>
      </c>
      <c r="T146" s="209">
        <f>S146*H146</f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704</v>
      </c>
    </row>
    <row r="147" spans="2:51" s="12" customFormat="1" ht="13.5">
      <c r="B147" s="211"/>
      <c r="C147" s="212"/>
      <c r="D147" s="239" t="s">
        <v>627</v>
      </c>
      <c r="E147" s="240" t="s">
        <v>469</v>
      </c>
      <c r="F147" s="241" t="s">
        <v>1571</v>
      </c>
      <c r="G147" s="212"/>
      <c r="H147" s="242">
        <v>12.1825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627</v>
      </c>
      <c r="AU147" s="221" t="s">
        <v>533</v>
      </c>
      <c r="AV147" s="12" t="s">
        <v>533</v>
      </c>
      <c r="AW147" s="12" t="s">
        <v>484</v>
      </c>
      <c r="AX147" s="12" t="s">
        <v>524</v>
      </c>
      <c r="AY147" s="221" t="s">
        <v>617</v>
      </c>
    </row>
    <row r="148" spans="2:51" s="13" customFormat="1" ht="13.5">
      <c r="B148" s="245"/>
      <c r="C148" s="246"/>
      <c r="D148" s="213" t="s">
        <v>627</v>
      </c>
      <c r="E148" s="247" t="s">
        <v>469</v>
      </c>
      <c r="F148" s="248" t="s">
        <v>998</v>
      </c>
      <c r="G148" s="246"/>
      <c r="H148" s="249">
        <v>12.1825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627</v>
      </c>
      <c r="AU148" s="255" t="s">
        <v>533</v>
      </c>
      <c r="AV148" s="13" t="s">
        <v>624</v>
      </c>
      <c r="AW148" s="13" t="s">
        <v>484</v>
      </c>
      <c r="AX148" s="13" t="s">
        <v>471</v>
      </c>
      <c r="AY148" s="255" t="s">
        <v>617</v>
      </c>
    </row>
    <row r="149" spans="2:65" s="1" customFormat="1" ht="22.5" customHeight="1">
      <c r="B149" s="41"/>
      <c r="C149" s="222" t="s">
        <v>708</v>
      </c>
      <c r="D149" s="222" t="s">
        <v>668</v>
      </c>
      <c r="E149" s="223" t="s">
        <v>1578</v>
      </c>
      <c r="F149" s="224" t="s">
        <v>1579</v>
      </c>
      <c r="G149" s="225" t="s">
        <v>1580</v>
      </c>
      <c r="H149" s="226">
        <v>12.183</v>
      </c>
      <c r="I149" s="227"/>
      <c r="J149" s="228">
        <f>ROUND(I149*H149,2)</f>
        <v>0</v>
      </c>
      <c r="K149" s="224" t="s">
        <v>623</v>
      </c>
      <c r="L149" s="229"/>
      <c r="M149" s="230" t="s">
        <v>469</v>
      </c>
      <c r="N149" s="231" t="s">
        <v>495</v>
      </c>
      <c r="O149" s="42"/>
      <c r="P149" s="208">
        <f>O149*H149</f>
        <v>0</v>
      </c>
      <c r="Q149" s="208">
        <v>0.001</v>
      </c>
      <c r="R149" s="208">
        <f>Q149*H149</f>
        <v>0.012183</v>
      </c>
      <c r="S149" s="208">
        <v>0</v>
      </c>
      <c r="T149" s="209">
        <f>S149*H149</f>
        <v>0</v>
      </c>
      <c r="AR149" s="24" t="s">
        <v>635</v>
      </c>
      <c r="AT149" s="24" t="s">
        <v>668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708</v>
      </c>
    </row>
    <row r="150" spans="2:47" s="1" customFormat="1" ht="27">
      <c r="B150" s="41"/>
      <c r="C150" s="63"/>
      <c r="D150" s="213" t="s">
        <v>699</v>
      </c>
      <c r="E150" s="63"/>
      <c r="F150" s="232" t="s">
        <v>1581</v>
      </c>
      <c r="G150" s="63"/>
      <c r="H150" s="63"/>
      <c r="I150" s="168"/>
      <c r="J150" s="63"/>
      <c r="K150" s="63"/>
      <c r="L150" s="61"/>
      <c r="M150" s="233"/>
      <c r="N150" s="42"/>
      <c r="O150" s="42"/>
      <c r="P150" s="42"/>
      <c r="Q150" s="42"/>
      <c r="R150" s="42"/>
      <c r="S150" s="42"/>
      <c r="T150" s="78"/>
      <c r="AT150" s="24" t="s">
        <v>699</v>
      </c>
      <c r="AU150" s="24" t="s">
        <v>533</v>
      </c>
    </row>
    <row r="151" spans="2:65" s="1" customFormat="1" ht="22.5" customHeight="1">
      <c r="B151" s="41"/>
      <c r="C151" s="222" t="s">
        <v>712</v>
      </c>
      <c r="D151" s="222" t="s">
        <v>668</v>
      </c>
      <c r="E151" s="223" t="s">
        <v>1582</v>
      </c>
      <c r="F151" s="224" t="s">
        <v>1583</v>
      </c>
      <c r="G151" s="225" t="s">
        <v>1580</v>
      </c>
      <c r="H151" s="226">
        <v>6.71</v>
      </c>
      <c r="I151" s="227"/>
      <c r="J151" s="228">
        <f>ROUND(I151*H151,2)</f>
        <v>0</v>
      </c>
      <c r="K151" s="224" t="s">
        <v>623</v>
      </c>
      <c r="L151" s="229"/>
      <c r="M151" s="230" t="s">
        <v>469</v>
      </c>
      <c r="N151" s="231" t="s">
        <v>495</v>
      </c>
      <c r="O151" s="42"/>
      <c r="P151" s="208">
        <f>O151*H151</f>
        <v>0</v>
      </c>
      <c r="Q151" s="208">
        <v>0.001</v>
      </c>
      <c r="R151" s="208">
        <f>Q151*H151</f>
        <v>0.00671</v>
      </c>
      <c r="S151" s="208">
        <v>0</v>
      </c>
      <c r="T151" s="209">
        <f>S151*H151</f>
        <v>0</v>
      </c>
      <c r="AR151" s="24" t="s">
        <v>635</v>
      </c>
      <c r="AT151" s="24" t="s">
        <v>668</v>
      </c>
      <c r="AU151" s="24" t="s">
        <v>533</v>
      </c>
      <c r="AY151" s="24" t="s">
        <v>617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24" t="s">
        <v>471</v>
      </c>
      <c r="BK151" s="210">
        <f>ROUND(I151*H151,2)</f>
        <v>0</v>
      </c>
      <c r="BL151" s="24" t="s">
        <v>624</v>
      </c>
      <c r="BM151" s="24" t="s">
        <v>712</v>
      </c>
    </row>
    <row r="152" spans="2:51" s="12" customFormat="1" ht="13.5">
      <c r="B152" s="211"/>
      <c r="C152" s="212"/>
      <c r="D152" s="239" t="s">
        <v>627</v>
      </c>
      <c r="E152" s="240" t="s">
        <v>469</v>
      </c>
      <c r="F152" s="241" t="s">
        <v>1584</v>
      </c>
      <c r="G152" s="212"/>
      <c r="H152" s="242">
        <v>6.7098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627</v>
      </c>
      <c r="AU152" s="221" t="s">
        <v>533</v>
      </c>
      <c r="AV152" s="12" t="s">
        <v>533</v>
      </c>
      <c r="AW152" s="12" t="s">
        <v>484</v>
      </c>
      <c r="AX152" s="12" t="s">
        <v>524</v>
      </c>
      <c r="AY152" s="221" t="s">
        <v>617</v>
      </c>
    </row>
    <row r="153" spans="2:51" s="13" customFormat="1" ht="13.5">
      <c r="B153" s="245"/>
      <c r="C153" s="246"/>
      <c r="D153" s="239" t="s">
        <v>627</v>
      </c>
      <c r="E153" s="267" t="s">
        <v>469</v>
      </c>
      <c r="F153" s="268" t="s">
        <v>998</v>
      </c>
      <c r="G153" s="246"/>
      <c r="H153" s="269">
        <v>6.7098</v>
      </c>
      <c r="I153" s="250"/>
      <c r="J153" s="246"/>
      <c r="K153" s="246"/>
      <c r="L153" s="251"/>
      <c r="M153" s="270"/>
      <c r="N153" s="271"/>
      <c r="O153" s="271"/>
      <c r="P153" s="271"/>
      <c r="Q153" s="271"/>
      <c r="R153" s="271"/>
      <c r="S153" s="271"/>
      <c r="T153" s="272"/>
      <c r="AT153" s="255" t="s">
        <v>627</v>
      </c>
      <c r="AU153" s="255" t="s">
        <v>533</v>
      </c>
      <c r="AV153" s="13" t="s">
        <v>624</v>
      </c>
      <c r="AW153" s="13" t="s">
        <v>484</v>
      </c>
      <c r="AX153" s="13" t="s">
        <v>471</v>
      </c>
      <c r="AY153" s="255" t="s">
        <v>617</v>
      </c>
    </row>
    <row r="154" spans="2:12" s="1" customFormat="1" ht="6.95" customHeight="1">
      <c r="B154" s="56"/>
      <c r="C154" s="57"/>
      <c r="D154" s="57"/>
      <c r="E154" s="57"/>
      <c r="F154" s="57"/>
      <c r="G154" s="57"/>
      <c r="H154" s="57"/>
      <c r="I154" s="144"/>
      <c r="J154" s="57"/>
      <c r="K154" s="57"/>
      <c r="L154" s="61"/>
    </row>
  </sheetData>
  <sheetProtection sheet="1" objects="1" scenarios="1" formatCells="0" formatColumns="0" formatRows="0" sort="0" autoFilter="0"/>
  <autoFilter ref="C89:K153"/>
  <mergeCells count="12">
    <mergeCell ref="E47:H47"/>
    <mergeCell ref="E78:H78"/>
    <mergeCell ref="G1:H1"/>
    <mergeCell ref="L2:V2"/>
    <mergeCell ref="E49:H49"/>
    <mergeCell ref="E51:H51"/>
    <mergeCell ref="E80:H80"/>
    <mergeCell ref="E82:H82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1585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568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983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ROUNDUP(SUM(BE83:BE172),2)</f>
        <v>0</v>
      </c>
      <c r="G30" s="42"/>
      <c r="H30" s="42"/>
      <c r="I30" s="139">
        <v>0.21</v>
      </c>
      <c r="J30" s="138">
        <f>ROUNDUP(ROUNDUP((SUM(BE83:BE172)),2)*I30,1)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ROUNDUP(SUM(BF83:BF172),2)</f>
        <v>0</v>
      </c>
      <c r="G31" s="42"/>
      <c r="H31" s="42"/>
      <c r="I31" s="139">
        <v>0.15</v>
      </c>
      <c r="J31" s="138">
        <f>ROUNDUP(ROUNDUP((SUM(BF83:BF172)),2)*I31,1)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ROUNDUP(SUM(BG83:BG172),2)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ROUNDUP(SUM(BH83:BH172),2)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ROUNDUP(SUM(BI83:BI172),2)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SO 43 - STL plynovod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J83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984</v>
      </c>
      <c r="E57" s="156"/>
      <c r="F57" s="156"/>
      <c r="G57" s="156"/>
      <c r="H57" s="156"/>
      <c r="I57" s="157"/>
      <c r="J57" s="159">
        <f>J84</f>
        <v>0</v>
      </c>
      <c r="K57" s="160"/>
    </row>
    <row r="58" spans="2:11" s="9" customFormat="1" ht="19.9" customHeight="1">
      <c r="B58" s="161"/>
      <c r="C58" s="162"/>
      <c r="D58" s="163" t="s">
        <v>597</v>
      </c>
      <c r="E58" s="164"/>
      <c r="F58" s="164"/>
      <c r="G58" s="164"/>
      <c r="H58" s="164"/>
      <c r="I58" s="165"/>
      <c r="J58" s="166">
        <f>J85</f>
        <v>0</v>
      </c>
      <c r="K58" s="167"/>
    </row>
    <row r="59" spans="2:11" s="9" customFormat="1" ht="19.9" customHeight="1">
      <c r="B59" s="161"/>
      <c r="C59" s="162"/>
      <c r="D59" s="163" t="s">
        <v>598</v>
      </c>
      <c r="E59" s="164"/>
      <c r="F59" s="164"/>
      <c r="G59" s="164"/>
      <c r="H59" s="164"/>
      <c r="I59" s="165"/>
      <c r="J59" s="166">
        <f>J124</f>
        <v>0</v>
      </c>
      <c r="K59" s="167"/>
    </row>
    <row r="60" spans="2:11" s="9" customFormat="1" ht="19.9" customHeight="1">
      <c r="B60" s="161"/>
      <c r="C60" s="162"/>
      <c r="D60" s="163" t="s">
        <v>599</v>
      </c>
      <c r="E60" s="164"/>
      <c r="F60" s="164"/>
      <c r="G60" s="164"/>
      <c r="H60" s="164"/>
      <c r="I60" s="165"/>
      <c r="J60" s="166">
        <f>J128</f>
        <v>0</v>
      </c>
      <c r="K60" s="167"/>
    </row>
    <row r="61" spans="2:11" s="9" customFormat="1" ht="19.9" customHeight="1">
      <c r="B61" s="161"/>
      <c r="C61" s="162"/>
      <c r="D61" s="163" t="s">
        <v>987</v>
      </c>
      <c r="E61" s="164"/>
      <c r="F61" s="164"/>
      <c r="G61" s="164"/>
      <c r="H61" s="164"/>
      <c r="I61" s="165"/>
      <c r="J61" s="166">
        <f>J131</f>
        <v>0</v>
      </c>
      <c r="K61" s="167"/>
    </row>
    <row r="62" spans="2:11" s="8" customFormat="1" ht="24.95" customHeight="1">
      <c r="B62" s="153"/>
      <c r="C62" s="154"/>
      <c r="D62" s="155" t="s">
        <v>988</v>
      </c>
      <c r="E62" s="156"/>
      <c r="F62" s="156"/>
      <c r="G62" s="156"/>
      <c r="H62" s="156"/>
      <c r="I62" s="157"/>
      <c r="J62" s="159">
        <f>J136</f>
        <v>0</v>
      </c>
      <c r="K62" s="160"/>
    </row>
    <row r="63" spans="2:11" s="9" customFormat="1" ht="19.9" customHeight="1">
      <c r="B63" s="161"/>
      <c r="C63" s="162"/>
      <c r="D63" s="163" t="s">
        <v>989</v>
      </c>
      <c r="E63" s="164"/>
      <c r="F63" s="164"/>
      <c r="G63" s="164"/>
      <c r="H63" s="164"/>
      <c r="I63" s="165"/>
      <c r="J63" s="166">
        <f>J137</f>
        <v>0</v>
      </c>
      <c r="K63" s="167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7"/>
      <c r="J69" s="60"/>
      <c r="K69" s="60"/>
      <c r="L69" s="61"/>
    </row>
    <row r="70" spans="2:12" s="1" customFormat="1" ht="36.95" customHeight="1">
      <c r="B70" s="41"/>
      <c r="C70" s="62" t="s">
        <v>601</v>
      </c>
      <c r="D70" s="63"/>
      <c r="E70" s="63"/>
      <c r="F70" s="63"/>
      <c r="G70" s="63"/>
      <c r="H70" s="63"/>
      <c r="I70" s="168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14.45" customHeight="1">
      <c r="B72" s="41"/>
      <c r="C72" s="65" t="s">
        <v>465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22.5" customHeight="1">
      <c r="B73" s="41"/>
      <c r="C73" s="63"/>
      <c r="D73" s="63"/>
      <c r="E73" s="408" t="str">
        <f>E7</f>
        <v>Jezero Most-napojení na komunikace a IS - část III</v>
      </c>
      <c r="F73" s="411"/>
      <c r="G73" s="411"/>
      <c r="H73" s="411"/>
      <c r="I73" s="168"/>
      <c r="J73" s="63"/>
      <c r="K73" s="63"/>
      <c r="L73" s="61"/>
    </row>
    <row r="74" spans="2:12" s="1" customFormat="1" ht="14.45" customHeight="1">
      <c r="B74" s="41"/>
      <c r="C74" s="65" t="s">
        <v>587</v>
      </c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23.25" customHeight="1">
      <c r="B75" s="41"/>
      <c r="C75" s="63"/>
      <c r="D75" s="63"/>
      <c r="E75" s="376" t="str">
        <f>E9</f>
        <v>SO 43 - STL plynovod</v>
      </c>
      <c r="F75" s="409"/>
      <c r="G75" s="409"/>
      <c r="H75" s="409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8" customHeight="1">
      <c r="B77" s="41"/>
      <c r="C77" s="65" t="s">
        <v>472</v>
      </c>
      <c r="D77" s="63"/>
      <c r="E77" s="63"/>
      <c r="F77" s="170" t="str">
        <f>F12</f>
        <v xml:space="preserve"> </v>
      </c>
      <c r="G77" s="63"/>
      <c r="H77" s="63"/>
      <c r="I77" s="171" t="s">
        <v>474</v>
      </c>
      <c r="J77" s="73" t="str">
        <f>IF(J12="","",J12)</f>
        <v>19. 12. 2016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5">
      <c r="B79" s="41"/>
      <c r="C79" s="65" t="s">
        <v>478</v>
      </c>
      <c r="D79" s="63"/>
      <c r="E79" s="63"/>
      <c r="F79" s="170" t="str">
        <f>E15</f>
        <v>ČR - Ministerstvo financí</v>
      </c>
      <c r="G79" s="63"/>
      <c r="H79" s="63"/>
      <c r="I79" s="171" t="s">
        <v>485</v>
      </c>
      <c r="J79" s="170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482</v>
      </c>
      <c r="D80" s="63"/>
      <c r="E80" s="63"/>
      <c r="F80" s="170" t="str">
        <f>IF(E18="","",E18)</f>
        <v/>
      </c>
      <c r="G80" s="63"/>
      <c r="H80" s="63"/>
      <c r="I80" s="168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8"/>
      <c r="J81" s="63"/>
      <c r="K81" s="63"/>
      <c r="L81" s="61"/>
    </row>
    <row r="82" spans="2:20" s="10" customFormat="1" ht="29.25" customHeight="1">
      <c r="B82" s="172"/>
      <c r="C82" s="173" t="s">
        <v>602</v>
      </c>
      <c r="D82" s="174" t="s">
        <v>509</v>
      </c>
      <c r="E82" s="174" t="s">
        <v>505</v>
      </c>
      <c r="F82" s="174" t="s">
        <v>603</v>
      </c>
      <c r="G82" s="174" t="s">
        <v>604</v>
      </c>
      <c r="H82" s="174" t="s">
        <v>605</v>
      </c>
      <c r="I82" s="175" t="s">
        <v>606</v>
      </c>
      <c r="J82" s="174" t="s">
        <v>593</v>
      </c>
      <c r="K82" s="176" t="s">
        <v>607</v>
      </c>
      <c r="L82" s="177"/>
      <c r="M82" s="80" t="s">
        <v>608</v>
      </c>
      <c r="N82" s="81" t="s">
        <v>494</v>
      </c>
      <c r="O82" s="81" t="s">
        <v>609</v>
      </c>
      <c r="P82" s="81" t="s">
        <v>610</v>
      </c>
      <c r="Q82" s="81" t="s">
        <v>611</v>
      </c>
      <c r="R82" s="81" t="s">
        <v>612</v>
      </c>
      <c r="S82" s="81" t="s">
        <v>613</v>
      </c>
      <c r="T82" s="82" t="s">
        <v>614</v>
      </c>
    </row>
    <row r="83" spans="2:63" s="1" customFormat="1" ht="29.25" customHeight="1">
      <c r="B83" s="41"/>
      <c r="C83" s="86" t="s">
        <v>594</v>
      </c>
      <c r="D83" s="63"/>
      <c r="E83" s="63"/>
      <c r="F83" s="63"/>
      <c r="G83" s="63"/>
      <c r="H83" s="63"/>
      <c r="I83" s="168"/>
      <c r="J83" s="178">
        <f>BK83</f>
        <v>0</v>
      </c>
      <c r="K83" s="63"/>
      <c r="L83" s="61"/>
      <c r="M83" s="83"/>
      <c r="N83" s="84"/>
      <c r="O83" s="84"/>
      <c r="P83" s="179">
        <f>P84+P136</f>
        <v>0</v>
      </c>
      <c r="Q83" s="84"/>
      <c r="R83" s="179">
        <f>R84+R136</f>
        <v>553.49961868</v>
      </c>
      <c r="S83" s="84"/>
      <c r="T83" s="180">
        <f>T84+T136</f>
        <v>0</v>
      </c>
      <c r="AT83" s="24" t="s">
        <v>523</v>
      </c>
      <c r="AU83" s="24" t="s">
        <v>595</v>
      </c>
      <c r="BK83" s="181">
        <f>BK84+BK136</f>
        <v>0</v>
      </c>
    </row>
    <row r="84" spans="2:63" s="11" customFormat="1" ht="37.35" customHeight="1">
      <c r="B84" s="182"/>
      <c r="C84" s="183"/>
      <c r="D84" s="184" t="s">
        <v>523</v>
      </c>
      <c r="E84" s="185" t="s">
        <v>990</v>
      </c>
      <c r="F84" s="185" t="s">
        <v>616</v>
      </c>
      <c r="G84" s="183"/>
      <c r="H84" s="183"/>
      <c r="I84" s="186"/>
      <c r="J84" s="187">
        <f>BK84</f>
        <v>0</v>
      </c>
      <c r="K84" s="183"/>
      <c r="L84" s="188"/>
      <c r="M84" s="189"/>
      <c r="N84" s="190"/>
      <c r="O84" s="190"/>
      <c r="P84" s="191">
        <f>P85+P124+P128+P131</f>
        <v>0</v>
      </c>
      <c r="Q84" s="190"/>
      <c r="R84" s="191">
        <f>R85+R124+R128+R131</f>
        <v>550.731946</v>
      </c>
      <c r="S84" s="190"/>
      <c r="T84" s="192">
        <f>T85+T124+T128+T131</f>
        <v>0</v>
      </c>
      <c r="AR84" s="193" t="s">
        <v>471</v>
      </c>
      <c r="AT84" s="194" t="s">
        <v>523</v>
      </c>
      <c r="AU84" s="194" t="s">
        <v>524</v>
      </c>
      <c r="AY84" s="193" t="s">
        <v>617</v>
      </c>
      <c r="BK84" s="195">
        <f>BK85+BK124+BK128+BK131</f>
        <v>0</v>
      </c>
    </row>
    <row r="85" spans="2:63" s="11" customFormat="1" ht="19.9" customHeight="1">
      <c r="B85" s="182"/>
      <c r="C85" s="183"/>
      <c r="D85" s="196" t="s">
        <v>523</v>
      </c>
      <c r="E85" s="197" t="s">
        <v>471</v>
      </c>
      <c r="F85" s="197" t="s">
        <v>618</v>
      </c>
      <c r="G85" s="183"/>
      <c r="H85" s="183"/>
      <c r="I85" s="186"/>
      <c r="J85" s="198">
        <f>BK85</f>
        <v>0</v>
      </c>
      <c r="K85" s="183"/>
      <c r="L85" s="188"/>
      <c r="M85" s="189"/>
      <c r="N85" s="190"/>
      <c r="O85" s="190"/>
      <c r="P85" s="191">
        <f>SUM(P86:P123)</f>
        <v>0</v>
      </c>
      <c r="Q85" s="190"/>
      <c r="R85" s="191">
        <f>SUM(R86:R123)</f>
        <v>358.38455159999995</v>
      </c>
      <c r="S85" s="190"/>
      <c r="T85" s="192">
        <f>SUM(T86:T123)</f>
        <v>0</v>
      </c>
      <c r="AR85" s="193" t="s">
        <v>471</v>
      </c>
      <c r="AT85" s="194" t="s">
        <v>523</v>
      </c>
      <c r="AU85" s="194" t="s">
        <v>471</v>
      </c>
      <c r="AY85" s="193" t="s">
        <v>617</v>
      </c>
      <c r="BK85" s="195">
        <f>SUM(BK86:BK123)</f>
        <v>0</v>
      </c>
    </row>
    <row r="86" spans="2:65" s="1" customFormat="1" ht="22.5" customHeight="1">
      <c r="B86" s="41"/>
      <c r="C86" s="199" t="s">
        <v>471</v>
      </c>
      <c r="D86" s="199" t="s">
        <v>619</v>
      </c>
      <c r="E86" s="200" t="s">
        <v>993</v>
      </c>
      <c r="F86" s="201" t="s">
        <v>994</v>
      </c>
      <c r="G86" s="202" t="s">
        <v>798</v>
      </c>
      <c r="H86" s="203">
        <v>3</v>
      </c>
      <c r="I86" s="204"/>
      <c r="J86" s="205">
        <f>ROUND(I86*H86,2)</f>
        <v>0</v>
      </c>
      <c r="K86" s="201" t="s">
        <v>623</v>
      </c>
      <c r="L86" s="61"/>
      <c r="M86" s="206" t="s">
        <v>469</v>
      </c>
      <c r="N86" s="207" t="s">
        <v>495</v>
      </c>
      <c r="O86" s="42"/>
      <c r="P86" s="208">
        <f>O86*H86</f>
        <v>0</v>
      </c>
      <c r="Q86" s="208">
        <v>0.0086767</v>
      </c>
      <c r="R86" s="208">
        <f>Q86*H86</f>
        <v>0.0260301</v>
      </c>
      <c r="S86" s="208">
        <v>0</v>
      </c>
      <c r="T86" s="209">
        <f>S86*H86</f>
        <v>0</v>
      </c>
      <c r="AR86" s="24" t="s">
        <v>624</v>
      </c>
      <c r="AT86" s="24" t="s">
        <v>619</v>
      </c>
      <c r="AU86" s="24" t="s">
        <v>533</v>
      </c>
      <c r="AY86" s="24" t="s">
        <v>617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471</v>
      </c>
      <c r="BK86" s="210">
        <f>ROUND(I86*H86,2)</f>
        <v>0</v>
      </c>
      <c r="BL86" s="24" t="s">
        <v>624</v>
      </c>
      <c r="BM86" s="24" t="s">
        <v>471</v>
      </c>
    </row>
    <row r="87" spans="2:65" s="1" customFormat="1" ht="22.5" customHeight="1">
      <c r="B87" s="41"/>
      <c r="C87" s="199" t="s">
        <v>533</v>
      </c>
      <c r="D87" s="199" t="s">
        <v>619</v>
      </c>
      <c r="E87" s="200" t="s">
        <v>1586</v>
      </c>
      <c r="F87" s="201" t="s">
        <v>1587</v>
      </c>
      <c r="G87" s="202" t="s">
        <v>798</v>
      </c>
      <c r="H87" s="203">
        <v>5</v>
      </c>
      <c r="I87" s="204"/>
      <c r="J87" s="205">
        <f>ROUND(I87*H87,2)</f>
        <v>0</v>
      </c>
      <c r="K87" s="201" t="s">
        <v>623</v>
      </c>
      <c r="L87" s="61"/>
      <c r="M87" s="206" t="s">
        <v>469</v>
      </c>
      <c r="N87" s="207" t="s">
        <v>495</v>
      </c>
      <c r="O87" s="42"/>
      <c r="P87" s="208">
        <f>O87*H87</f>
        <v>0</v>
      </c>
      <c r="Q87" s="208">
        <v>0.0369043</v>
      </c>
      <c r="R87" s="208">
        <f>Q87*H87</f>
        <v>0.1845215</v>
      </c>
      <c r="S87" s="208">
        <v>0</v>
      </c>
      <c r="T87" s="209">
        <f>S87*H87</f>
        <v>0</v>
      </c>
      <c r="AR87" s="24" t="s">
        <v>624</v>
      </c>
      <c r="AT87" s="24" t="s">
        <v>619</v>
      </c>
      <c r="AU87" s="24" t="s">
        <v>533</v>
      </c>
      <c r="AY87" s="24" t="s">
        <v>617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24" t="s">
        <v>471</v>
      </c>
      <c r="BK87" s="210">
        <f>ROUND(I87*H87,2)</f>
        <v>0</v>
      </c>
      <c r="BL87" s="24" t="s">
        <v>624</v>
      </c>
      <c r="BM87" s="24" t="s">
        <v>533</v>
      </c>
    </row>
    <row r="88" spans="2:65" s="1" customFormat="1" ht="22.5" customHeight="1">
      <c r="B88" s="41"/>
      <c r="C88" s="199" t="s">
        <v>557</v>
      </c>
      <c r="D88" s="199" t="s">
        <v>619</v>
      </c>
      <c r="E88" s="200" t="s">
        <v>1544</v>
      </c>
      <c r="F88" s="201" t="s">
        <v>1545</v>
      </c>
      <c r="G88" s="202" t="s">
        <v>622</v>
      </c>
      <c r="H88" s="203">
        <v>189.6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557</v>
      </c>
    </row>
    <row r="89" spans="2:51" s="12" customFormat="1" ht="13.5">
      <c r="B89" s="211"/>
      <c r="C89" s="212"/>
      <c r="D89" s="239" t="s">
        <v>627</v>
      </c>
      <c r="E89" s="240" t="s">
        <v>469</v>
      </c>
      <c r="F89" s="241" t="s">
        <v>1588</v>
      </c>
      <c r="G89" s="212"/>
      <c r="H89" s="242">
        <v>189.6</v>
      </c>
      <c r="I89" s="216"/>
      <c r="J89" s="212"/>
      <c r="K89" s="212"/>
      <c r="L89" s="217"/>
      <c r="M89" s="218"/>
      <c r="N89" s="219"/>
      <c r="O89" s="219"/>
      <c r="P89" s="219"/>
      <c r="Q89" s="219"/>
      <c r="R89" s="219"/>
      <c r="S89" s="219"/>
      <c r="T89" s="220"/>
      <c r="AT89" s="221" t="s">
        <v>627</v>
      </c>
      <c r="AU89" s="221" t="s">
        <v>533</v>
      </c>
      <c r="AV89" s="12" t="s">
        <v>533</v>
      </c>
      <c r="AW89" s="12" t="s">
        <v>484</v>
      </c>
      <c r="AX89" s="12" t="s">
        <v>524</v>
      </c>
      <c r="AY89" s="221" t="s">
        <v>617</v>
      </c>
    </row>
    <row r="90" spans="2:51" s="13" customFormat="1" ht="13.5">
      <c r="B90" s="245"/>
      <c r="C90" s="246"/>
      <c r="D90" s="213" t="s">
        <v>627</v>
      </c>
      <c r="E90" s="247" t="s">
        <v>469</v>
      </c>
      <c r="F90" s="248" t="s">
        <v>998</v>
      </c>
      <c r="G90" s="246"/>
      <c r="H90" s="249">
        <v>189.6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627</v>
      </c>
      <c r="AU90" s="255" t="s">
        <v>533</v>
      </c>
      <c r="AV90" s="13" t="s">
        <v>624</v>
      </c>
      <c r="AW90" s="13" t="s">
        <v>484</v>
      </c>
      <c r="AX90" s="13" t="s">
        <v>471</v>
      </c>
      <c r="AY90" s="255" t="s">
        <v>617</v>
      </c>
    </row>
    <row r="91" spans="2:65" s="1" customFormat="1" ht="22.5" customHeight="1">
      <c r="B91" s="41"/>
      <c r="C91" s="199" t="s">
        <v>624</v>
      </c>
      <c r="D91" s="199" t="s">
        <v>619</v>
      </c>
      <c r="E91" s="200" t="s">
        <v>995</v>
      </c>
      <c r="F91" s="201" t="s">
        <v>996</v>
      </c>
      <c r="G91" s="202" t="s">
        <v>622</v>
      </c>
      <c r="H91" s="203">
        <v>8.64</v>
      </c>
      <c r="I91" s="204"/>
      <c r="J91" s="205">
        <f>ROUND(I91*H91,2)</f>
        <v>0</v>
      </c>
      <c r="K91" s="201" t="s">
        <v>623</v>
      </c>
      <c r="L91" s="61"/>
      <c r="M91" s="206" t="s">
        <v>469</v>
      </c>
      <c r="N91" s="207" t="s">
        <v>495</v>
      </c>
      <c r="O91" s="42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4" t="s">
        <v>624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624</v>
      </c>
      <c r="BM91" s="24" t="s">
        <v>624</v>
      </c>
    </row>
    <row r="92" spans="2:51" s="12" customFormat="1" ht="13.5">
      <c r="B92" s="211"/>
      <c r="C92" s="212"/>
      <c r="D92" s="239" t="s">
        <v>627</v>
      </c>
      <c r="E92" s="240" t="s">
        <v>469</v>
      </c>
      <c r="F92" s="241" t="s">
        <v>1589</v>
      </c>
      <c r="G92" s="212"/>
      <c r="H92" s="242">
        <v>8.64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627</v>
      </c>
      <c r="AU92" s="221" t="s">
        <v>533</v>
      </c>
      <c r="AV92" s="12" t="s">
        <v>533</v>
      </c>
      <c r="AW92" s="12" t="s">
        <v>484</v>
      </c>
      <c r="AX92" s="12" t="s">
        <v>524</v>
      </c>
      <c r="AY92" s="221" t="s">
        <v>617</v>
      </c>
    </row>
    <row r="93" spans="2:51" s="13" customFormat="1" ht="13.5">
      <c r="B93" s="245"/>
      <c r="C93" s="246"/>
      <c r="D93" s="213" t="s">
        <v>627</v>
      </c>
      <c r="E93" s="247" t="s">
        <v>469</v>
      </c>
      <c r="F93" s="248" t="s">
        <v>998</v>
      </c>
      <c r="G93" s="246"/>
      <c r="H93" s="249">
        <v>8.64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AT93" s="255" t="s">
        <v>627</v>
      </c>
      <c r="AU93" s="255" t="s">
        <v>533</v>
      </c>
      <c r="AV93" s="13" t="s">
        <v>624</v>
      </c>
      <c r="AW93" s="13" t="s">
        <v>484</v>
      </c>
      <c r="AX93" s="13" t="s">
        <v>471</v>
      </c>
      <c r="AY93" s="255" t="s">
        <v>617</v>
      </c>
    </row>
    <row r="94" spans="2:65" s="1" customFormat="1" ht="22.5" customHeight="1">
      <c r="B94" s="41"/>
      <c r="C94" s="199" t="s">
        <v>636</v>
      </c>
      <c r="D94" s="199" t="s">
        <v>619</v>
      </c>
      <c r="E94" s="200" t="s">
        <v>729</v>
      </c>
      <c r="F94" s="201" t="s">
        <v>730</v>
      </c>
      <c r="G94" s="202" t="s">
        <v>622</v>
      </c>
      <c r="H94" s="203">
        <v>632</v>
      </c>
      <c r="I94" s="204"/>
      <c r="J94" s="205">
        <f>ROUND(I94*H94,2)</f>
        <v>0</v>
      </c>
      <c r="K94" s="201" t="s">
        <v>623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636</v>
      </c>
    </row>
    <row r="95" spans="2:51" s="12" customFormat="1" ht="13.5">
      <c r="B95" s="211"/>
      <c r="C95" s="212"/>
      <c r="D95" s="239" t="s">
        <v>627</v>
      </c>
      <c r="E95" s="240" t="s">
        <v>469</v>
      </c>
      <c r="F95" s="241" t="s">
        <v>1590</v>
      </c>
      <c r="G95" s="212"/>
      <c r="H95" s="242">
        <v>632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627</v>
      </c>
      <c r="AU95" s="221" t="s">
        <v>533</v>
      </c>
      <c r="AV95" s="12" t="s">
        <v>533</v>
      </c>
      <c r="AW95" s="12" t="s">
        <v>484</v>
      </c>
      <c r="AX95" s="12" t="s">
        <v>524</v>
      </c>
      <c r="AY95" s="221" t="s">
        <v>617</v>
      </c>
    </row>
    <row r="96" spans="2:51" s="13" customFormat="1" ht="13.5">
      <c r="B96" s="245"/>
      <c r="C96" s="246"/>
      <c r="D96" s="213" t="s">
        <v>627</v>
      </c>
      <c r="E96" s="247" t="s">
        <v>469</v>
      </c>
      <c r="F96" s="248" t="s">
        <v>998</v>
      </c>
      <c r="G96" s="246"/>
      <c r="H96" s="249">
        <v>632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627</v>
      </c>
      <c r="AU96" s="255" t="s">
        <v>533</v>
      </c>
      <c r="AV96" s="13" t="s">
        <v>624</v>
      </c>
      <c r="AW96" s="13" t="s">
        <v>484</v>
      </c>
      <c r="AX96" s="13" t="s">
        <v>471</v>
      </c>
      <c r="AY96" s="255" t="s">
        <v>617</v>
      </c>
    </row>
    <row r="97" spans="2:65" s="1" customFormat="1" ht="22.5" customHeight="1">
      <c r="B97" s="41"/>
      <c r="C97" s="199" t="s">
        <v>640</v>
      </c>
      <c r="D97" s="199" t="s">
        <v>619</v>
      </c>
      <c r="E97" s="200" t="s">
        <v>733</v>
      </c>
      <c r="F97" s="201" t="s">
        <v>734</v>
      </c>
      <c r="G97" s="202" t="s">
        <v>622</v>
      </c>
      <c r="H97" s="203">
        <v>189.6</v>
      </c>
      <c r="I97" s="204"/>
      <c r="J97" s="205">
        <f>ROUND(I97*H97,2)</f>
        <v>0</v>
      </c>
      <c r="K97" s="201" t="s">
        <v>623</v>
      </c>
      <c r="L97" s="61"/>
      <c r="M97" s="206" t="s">
        <v>469</v>
      </c>
      <c r="N97" s="207" t="s">
        <v>495</v>
      </c>
      <c r="O97" s="42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AR97" s="24" t="s">
        <v>624</v>
      </c>
      <c r="AT97" s="24" t="s">
        <v>619</v>
      </c>
      <c r="AU97" s="24" t="s">
        <v>533</v>
      </c>
      <c r="AY97" s="24" t="s">
        <v>617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24" t="s">
        <v>471</v>
      </c>
      <c r="BK97" s="210">
        <f>ROUND(I97*H97,2)</f>
        <v>0</v>
      </c>
      <c r="BL97" s="24" t="s">
        <v>624</v>
      </c>
      <c r="BM97" s="24" t="s">
        <v>640</v>
      </c>
    </row>
    <row r="98" spans="2:51" s="12" customFormat="1" ht="13.5">
      <c r="B98" s="211"/>
      <c r="C98" s="212"/>
      <c r="D98" s="239" t="s">
        <v>627</v>
      </c>
      <c r="E98" s="240" t="s">
        <v>469</v>
      </c>
      <c r="F98" s="241" t="s">
        <v>1591</v>
      </c>
      <c r="G98" s="212"/>
      <c r="H98" s="242">
        <v>189.6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627</v>
      </c>
      <c r="AU98" s="221" t="s">
        <v>533</v>
      </c>
      <c r="AV98" s="12" t="s">
        <v>533</v>
      </c>
      <c r="AW98" s="12" t="s">
        <v>484</v>
      </c>
      <c r="AX98" s="12" t="s">
        <v>524</v>
      </c>
      <c r="AY98" s="221" t="s">
        <v>617</v>
      </c>
    </row>
    <row r="99" spans="2:51" s="13" customFormat="1" ht="13.5">
      <c r="B99" s="245"/>
      <c r="C99" s="246"/>
      <c r="D99" s="213" t="s">
        <v>627</v>
      </c>
      <c r="E99" s="247" t="s">
        <v>469</v>
      </c>
      <c r="F99" s="248" t="s">
        <v>998</v>
      </c>
      <c r="G99" s="246"/>
      <c r="H99" s="249">
        <v>189.6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AT99" s="255" t="s">
        <v>627</v>
      </c>
      <c r="AU99" s="255" t="s">
        <v>533</v>
      </c>
      <c r="AV99" s="13" t="s">
        <v>624</v>
      </c>
      <c r="AW99" s="13" t="s">
        <v>484</v>
      </c>
      <c r="AX99" s="13" t="s">
        <v>471</v>
      </c>
      <c r="AY99" s="255" t="s">
        <v>617</v>
      </c>
    </row>
    <row r="100" spans="2:65" s="1" customFormat="1" ht="22.5" customHeight="1">
      <c r="B100" s="41"/>
      <c r="C100" s="199" t="s">
        <v>632</v>
      </c>
      <c r="D100" s="199" t="s">
        <v>619</v>
      </c>
      <c r="E100" s="200" t="s">
        <v>1009</v>
      </c>
      <c r="F100" s="201" t="s">
        <v>1010</v>
      </c>
      <c r="G100" s="202" t="s">
        <v>622</v>
      </c>
      <c r="H100" s="203">
        <v>3.885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632</v>
      </c>
    </row>
    <row r="101" spans="2:51" s="12" customFormat="1" ht="13.5">
      <c r="B101" s="211"/>
      <c r="C101" s="212"/>
      <c r="D101" s="239" t="s">
        <v>627</v>
      </c>
      <c r="E101" s="240" t="s">
        <v>469</v>
      </c>
      <c r="F101" s="241" t="s">
        <v>1592</v>
      </c>
      <c r="G101" s="212"/>
      <c r="H101" s="242">
        <v>3.885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627</v>
      </c>
      <c r="AU101" s="221" t="s">
        <v>533</v>
      </c>
      <c r="AV101" s="12" t="s">
        <v>533</v>
      </c>
      <c r="AW101" s="12" t="s">
        <v>484</v>
      </c>
      <c r="AX101" s="12" t="s">
        <v>524</v>
      </c>
      <c r="AY101" s="221" t="s">
        <v>617</v>
      </c>
    </row>
    <row r="102" spans="2:51" s="13" customFormat="1" ht="13.5">
      <c r="B102" s="245"/>
      <c r="C102" s="246"/>
      <c r="D102" s="213" t="s">
        <v>627</v>
      </c>
      <c r="E102" s="247" t="s">
        <v>469</v>
      </c>
      <c r="F102" s="248" t="s">
        <v>998</v>
      </c>
      <c r="G102" s="246"/>
      <c r="H102" s="249">
        <v>3.885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627</v>
      </c>
      <c r="AU102" s="255" t="s">
        <v>533</v>
      </c>
      <c r="AV102" s="13" t="s">
        <v>624</v>
      </c>
      <c r="AW102" s="13" t="s">
        <v>484</v>
      </c>
      <c r="AX102" s="13" t="s">
        <v>471</v>
      </c>
      <c r="AY102" s="255" t="s">
        <v>617</v>
      </c>
    </row>
    <row r="103" spans="2:65" s="1" customFormat="1" ht="22.5" customHeight="1">
      <c r="B103" s="41"/>
      <c r="C103" s="199" t="s">
        <v>635</v>
      </c>
      <c r="D103" s="199" t="s">
        <v>619</v>
      </c>
      <c r="E103" s="200" t="s">
        <v>1014</v>
      </c>
      <c r="F103" s="201" t="s">
        <v>1015</v>
      </c>
      <c r="G103" s="202" t="s">
        <v>622</v>
      </c>
      <c r="H103" s="203">
        <v>1.166</v>
      </c>
      <c r="I103" s="204"/>
      <c r="J103" s="205">
        <f>ROUND(I103*H103,2)</f>
        <v>0</v>
      </c>
      <c r="K103" s="201" t="s">
        <v>623</v>
      </c>
      <c r="L103" s="61"/>
      <c r="M103" s="206" t="s">
        <v>469</v>
      </c>
      <c r="N103" s="207" t="s">
        <v>495</v>
      </c>
      <c r="O103" s="42"/>
      <c r="P103" s="208">
        <f>O103*H103</f>
        <v>0</v>
      </c>
      <c r="Q103" s="208">
        <v>0</v>
      </c>
      <c r="R103" s="208">
        <f>Q103*H103</f>
        <v>0</v>
      </c>
      <c r="S103" s="208">
        <v>0</v>
      </c>
      <c r="T103" s="209">
        <f>S103*H103</f>
        <v>0</v>
      </c>
      <c r="AR103" s="24" t="s">
        <v>624</v>
      </c>
      <c r="AT103" s="24" t="s">
        <v>619</v>
      </c>
      <c r="AU103" s="24" t="s">
        <v>533</v>
      </c>
      <c r="AY103" s="24" t="s">
        <v>617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24" t="s">
        <v>471</v>
      </c>
      <c r="BK103" s="210">
        <f>ROUND(I103*H103,2)</f>
        <v>0</v>
      </c>
      <c r="BL103" s="24" t="s">
        <v>624</v>
      </c>
      <c r="BM103" s="24" t="s">
        <v>635</v>
      </c>
    </row>
    <row r="104" spans="2:51" s="12" customFormat="1" ht="13.5">
      <c r="B104" s="211"/>
      <c r="C104" s="212"/>
      <c r="D104" s="239" t="s">
        <v>627</v>
      </c>
      <c r="E104" s="240" t="s">
        <v>469</v>
      </c>
      <c r="F104" s="241" t="s">
        <v>1593</v>
      </c>
      <c r="G104" s="212"/>
      <c r="H104" s="242">
        <v>1.1655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627</v>
      </c>
      <c r="AU104" s="221" t="s">
        <v>533</v>
      </c>
      <c r="AV104" s="12" t="s">
        <v>533</v>
      </c>
      <c r="AW104" s="12" t="s">
        <v>484</v>
      </c>
      <c r="AX104" s="12" t="s">
        <v>524</v>
      </c>
      <c r="AY104" s="221" t="s">
        <v>617</v>
      </c>
    </row>
    <row r="105" spans="2:51" s="13" customFormat="1" ht="13.5">
      <c r="B105" s="245"/>
      <c r="C105" s="246"/>
      <c r="D105" s="213" t="s">
        <v>627</v>
      </c>
      <c r="E105" s="247" t="s">
        <v>469</v>
      </c>
      <c r="F105" s="248" t="s">
        <v>998</v>
      </c>
      <c r="G105" s="246"/>
      <c r="H105" s="249">
        <v>1.1655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627</v>
      </c>
      <c r="AU105" s="255" t="s">
        <v>533</v>
      </c>
      <c r="AV105" s="13" t="s">
        <v>624</v>
      </c>
      <c r="AW105" s="13" t="s">
        <v>484</v>
      </c>
      <c r="AX105" s="13" t="s">
        <v>471</v>
      </c>
      <c r="AY105" s="255" t="s">
        <v>617</v>
      </c>
    </row>
    <row r="106" spans="2:65" s="1" customFormat="1" ht="22.5" customHeight="1">
      <c r="B106" s="41"/>
      <c r="C106" s="199" t="s">
        <v>643</v>
      </c>
      <c r="D106" s="199" t="s">
        <v>619</v>
      </c>
      <c r="E106" s="200" t="s">
        <v>743</v>
      </c>
      <c r="F106" s="201" t="s">
        <v>744</v>
      </c>
      <c r="G106" s="202" t="s">
        <v>622</v>
      </c>
      <c r="H106" s="203">
        <v>632</v>
      </c>
      <c r="I106" s="204"/>
      <c r="J106" s="205">
        <f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643</v>
      </c>
    </row>
    <row r="107" spans="2:65" s="1" customFormat="1" ht="22.5" customHeight="1">
      <c r="B107" s="41"/>
      <c r="C107" s="199" t="s">
        <v>476</v>
      </c>
      <c r="D107" s="199" t="s">
        <v>619</v>
      </c>
      <c r="E107" s="200" t="s">
        <v>1594</v>
      </c>
      <c r="F107" s="201" t="s">
        <v>1595</v>
      </c>
      <c r="G107" s="202" t="s">
        <v>622</v>
      </c>
      <c r="H107" s="203">
        <v>635.885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476</v>
      </c>
    </row>
    <row r="108" spans="2:51" s="12" customFormat="1" ht="13.5">
      <c r="B108" s="211"/>
      <c r="C108" s="212"/>
      <c r="D108" s="239" t="s">
        <v>627</v>
      </c>
      <c r="E108" s="240" t="s">
        <v>469</v>
      </c>
      <c r="F108" s="241" t="s">
        <v>1596</v>
      </c>
      <c r="G108" s="212"/>
      <c r="H108" s="242">
        <v>635.885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627</v>
      </c>
      <c r="AU108" s="221" t="s">
        <v>533</v>
      </c>
      <c r="AV108" s="12" t="s">
        <v>533</v>
      </c>
      <c r="AW108" s="12" t="s">
        <v>484</v>
      </c>
      <c r="AX108" s="12" t="s">
        <v>524</v>
      </c>
      <c r="AY108" s="221" t="s">
        <v>617</v>
      </c>
    </row>
    <row r="109" spans="2:51" s="13" customFormat="1" ht="13.5">
      <c r="B109" s="245"/>
      <c r="C109" s="246"/>
      <c r="D109" s="213" t="s">
        <v>627</v>
      </c>
      <c r="E109" s="247" t="s">
        <v>469</v>
      </c>
      <c r="F109" s="248" t="s">
        <v>998</v>
      </c>
      <c r="G109" s="246"/>
      <c r="H109" s="249">
        <v>635.885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627</v>
      </c>
      <c r="AU109" s="255" t="s">
        <v>533</v>
      </c>
      <c r="AV109" s="13" t="s">
        <v>624</v>
      </c>
      <c r="AW109" s="13" t="s">
        <v>484</v>
      </c>
      <c r="AX109" s="13" t="s">
        <v>471</v>
      </c>
      <c r="AY109" s="255" t="s">
        <v>617</v>
      </c>
    </row>
    <row r="110" spans="2:65" s="1" customFormat="1" ht="22.5" customHeight="1">
      <c r="B110" s="41"/>
      <c r="C110" s="199" t="s">
        <v>658</v>
      </c>
      <c r="D110" s="199" t="s">
        <v>619</v>
      </c>
      <c r="E110" s="200" t="s">
        <v>652</v>
      </c>
      <c r="F110" s="201" t="s">
        <v>653</v>
      </c>
      <c r="G110" s="202" t="s">
        <v>622</v>
      </c>
      <c r="H110" s="203">
        <v>357.805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658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1597</v>
      </c>
      <c r="G111" s="212"/>
      <c r="H111" s="242">
        <v>353.92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2" customFormat="1" ht="13.5">
      <c r="B112" s="211"/>
      <c r="C112" s="212"/>
      <c r="D112" s="239" t="s">
        <v>627</v>
      </c>
      <c r="E112" s="240" t="s">
        <v>469</v>
      </c>
      <c r="F112" s="241" t="s">
        <v>1598</v>
      </c>
      <c r="G112" s="212"/>
      <c r="H112" s="242">
        <v>3.885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627</v>
      </c>
      <c r="AU112" s="221" t="s">
        <v>533</v>
      </c>
      <c r="AV112" s="12" t="s">
        <v>533</v>
      </c>
      <c r="AW112" s="12" t="s">
        <v>484</v>
      </c>
      <c r="AX112" s="12" t="s">
        <v>524</v>
      </c>
      <c r="AY112" s="221" t="s">
        <v>617</v>
      </c>
    </row>
    <row r="113" spans="2:51" s="14" customFormat="1" ht="13.5">
      <c r="B113" s="256"/>
      <c r="C113" s="257"/>
      <c r="D113" s="239" t="s">
        <v>627</v>
      </c>
      <c r="E113" s="258" t="s">
        <v>469</v>
      </c>
      <c r="F113" s="259" t="s">
        <v>1013</v>
      </c>
      <c r="G113" s="257"/>
      <c r="H113" s="260" t="s">
        <v>469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AT113" s="266" t="s">
        <v>627</v>
      </c>
      <c r="AU113" s="266" t="s">
        <v>533</v>
      </c>
      <c r="AV113" s="14" t="s">
        <v>471</v>
      </c>
      <c r="AW113" s="14" t="s">
        <v>484</v>
      </c>
      <c r="AX113" s="14" t="s">
        <v>524</v>
      </c>
      <c r="AY113" s="266" t="s">
        <v>617</v>
      </c>
    </row>
    <row r="114" spans="2:51" s="13" customFormat="1" ht="13.5">
      <c r="B114" s="245"/>
      <c r="C114" s="246"/>
      <c r="D114" s="213" t="s">
        <v>627</v>
      </c>
      <c r="E114" s="247" t="s">
        <v>469</v>
      </c>
      <c r="F114" s="248" t="s">
        <v>998</v>
      </c>
      <c r="G114" s="246"/>
      <c r="H114" s="249">
        <v>357.805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627</v>
      </c>
      <c r="AU114" s="255" t="s">
        <v>533</v>
      </c>
      <c r="AV114" s="13" t="s">
        <v>624</v>
      </c>
      <c r="AW114" s="13" t="s">
        <v>484</v>
      </c>
      <c r="AX114" s="13" t="s">
        <v>471</v>
      </c>
      <c r="AY114" s="255" t="s">
        <v>617</v>
      </c>
    </row>
    <row r="115" spans="2:65" s="1" customFormat="1" ht="22.5" customHeight="1">
      <c r="B115" s="41"/>
      <c r="C115" s="199" t="s">
        <v>654</v>
      </c>
      <c r="D115" s="199" t="s">
        <v>619</v>
      </c>
      <c r="E115" s="200" t="s">
        <v>752</v>
      </c>
      <c r="F115" s="201" t="s">
        <v>753</v>
      </c>
      <c r="G115" s="202" t="s">
        <v>622</v>
      </c>
      <c r="H115" s="203">
        <v>176.96</v>
      </c>
      <c r="I115" s="204"/>
      <c r="J115" s="205">
        <f>ROUND(I115*H115,2)</f>
        <v>0</v>
      </c>
      <c r="K115" s="201" t="s">
        <v>623</v>
      </c>
      <c r="L115" s="61"/>
      <c r="M115" s="206" t="s">
        <v>469</v>
      </c>
      <c r="N115" s="207" t="s">
        <v>495</v>
      </c>
      <c r="O115" s="42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AR115" s="24" t="s">
        <v>624</v>
      </c>
      <c r="AT115" s="24" t="s">
        <v>619</v>
      </c>
      <c r="AU115" s="24" t="s">
        <v>533</v>
      </c>
      <c r="AY115" s="24" t="s">
        <v>617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24" t="s">
        <v>471</v>
      </c>
      <c r="BK115" s="210">
        <f>ROUND(I115*H115,2)</f>
        <v>0</v>
      </c>
      <c r="BL115" s="24" t="s">
        <v>624</v>
      </c>
      <c r="BM115" s="24" t="s">
        <v>654</v>
      </c>
    </row>
    <row r="116" spans="2:51" s="12" customFormat="1" ht="13.5">
      <c r="B116" s="211"/>
      <c r="C116" s="212"/>
      <c r="D116" s="239" t="s">
        <v>627</v>
      </c>
      <c r="E116" s="240" t="s">
        <v>469</v>
      </c>
      <c r="F116" s="241" t="s">
        <v>1599</v>
      </c>
      <c r="G116" s="212"/>
      <c r="H116" s="242">
        <v>176.96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484</v>
      </c>
      <c r="AX116" s="12" t="s">
        <v>524</v>
      </c>
      <c r="AY116" s="221" t="s">
        <v>617</v>
      </c>
    </row>
    <row r="117" spans="2:51" s="13" customFormat="1" ht="13.5">
      <c r="B117" s="245"/>
      <c r="C117" s="246"/>
      <c r="D117" s="213" t="s">
        <v>627</v>
      </c>
      <c r="E117" s="247" t="s">
        <v>469</v>
      </c>
      <c r="F117" s="248" t="s">
        <v>998</v>
      </c>
      <c r="G117" s="246"/>
      <c r="H117" s="249">
        <v>176.96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627</v>
      </c>
      <c r="AU117" s="255" t="s">
        <v>533</v>
      </c>
      <c r="AV117" s="13" t="s">
        <v>624</v>
      </c>
      <c r="AW117" s="13" t="s">
        <v>484</v>
      </c>
      <c r="AX117" s="13" t="s">
        <v>471</v>
      </c>
      <c r="AY117" s="255" t="s">
        <v>617</v>
      </c>
    </row>
    <row r="118" spans="2:65" s="1" customFormat="1" ht="22.5" customHeight="1">
      <c r="B118" s="41"/>
      <c r="C118" s="222" t="s">
        <v>667</v>
      </c>
      <c r="D118" s="222" t="s">
        <v>668</v>
      </c>
      <c r="E118" s="223" t="s">
        <v>1035</v>
      </c>
      <c r="F118" s="224" t="s">
        <v>1036</v>
      </c>
      <c r="G118" s="225" t="s">
        <v>1037</v>
      </c>
      <c r="H118" s="226">
        <v>358.174</v>
      </c>
      <c r="I118" s="227"/>
      <c r="J118" s="228">
        <f>ROUND(I118*H118,2)</f>
        <v>0</v>
      </c>
      <c r="K118" s="224" t="s">
        <v>623</v>
      </c>
      <c r="L118" s="229"/>
      <c r="M118" s="230" t="s">
        <v>469</v>
      </c>
      <c r="N118" s="231" t="s">
        <v>495</v>
      </c>
      <c r="O118" s="42"/>
      <c r="P118" s="208">
        <f>O118*H118</f>
        <v>0</v>
      </c>
      <c r="Q118" s="208">
        <v>1</v>
      </c>
      <c r="R118" s="208">
        <f>Q118*H118</f>
        <v>358.174</v>
      </c>
      <c r="S118" s="208">
        <v>0</v>
      </c>
      <c r="T118" s="209">
        <f>S118*H118</f>
        <v>0</v>
      </c>
      <c r="AR118" s="24" t="s">
        <v>635</v>
      </c>
      <c r="AT118" s="24" t="s">
        <v>668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667</v>
      </c>
    </row>
    <row r="119" spans="2:51" s="12" customFormat="1" ht="13.5">
      <c r="B119" s="211"/>
      <c r="C119" s="212"/>
      <c r="D119" s="239" t="s">
        <v>627</v>
      </c>
      <c r="E119" s="240" t="s">
        <v>469</v>
      </c>
      <c r="F119" s="241" t="s">
        <v>1600</v>
      </c>
      <c r="G119" s="212"/>
      <c r="H119" s="242">
        <v>358.1741184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627</v>
      </c>
      <c r="AU119" s="221" t="s">
        <v>533</v>
      </c>
      <c r="AV119" s="12" t="s">
        <v>533</v>
      </c>
      <c r="AW119" s="12" t="s">
        <v>484</v>
      </c>
      <c r="AX119" s="12" t="s">
        <v>524</v>
      </c>
      <c r="AY119" s="221" t="s">
        <v>617</v>
      </c>
    </row>
    <row r="120" spans="2:51" s="13" customFormat="1" ht="13.5">
      <c r="B120" s="245"/>
      <c r="C120" s="246"/>
      <c r="D120" s="213" t="s">
        <v>627</v>
      </c>
      <c r="E120" s="247" t="s">
        <v>469</v>
      </c>
      <c r="F120" s="248" t="s">
        <v>998</v>
      </c>
      <c r="G120" s="246"/>
      <c r="H120" s="249">
        <v>358.1741184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627</v>
      </c>
      <c r="AU120" s="255" t="s">
        <v>533</v>
      </c>
      <c r="AV120" s="13" t="s">
        <v>624</v>
      </c>
      <c r="AW120" s="13" t="s">
        <v>484</v>
      </c>
      <c r="AX120" s="13" t="s">
        <v>471</v>
      </c>
      <c r="AY120" s="255" t="s">
        <v>617</v>
      </c>
    </row>
    <row r="121" spans="2:65" s="1" customFormat="1" ht="22.5" customHeight="1">
      <c r="B121" s="41"/>
      <c r="C121" s="199" t="s">
        <v>672</v>
      </c>
      <c r="D121" s="199" t="s">
        <v>619</v>
      </c>
      <c r="E121" s="200" t="s">
        <v>1601</v>
      </c>
      <c r="F121" s="201" t="s">
        <v>1602</v>
      </c>
      <c r="G121" s="202" t="s">
        <v>631</v>
      </c>
      <c r="H121" s="203">
        <v>1896</v>
      </c>
      <c r="I121" s="204"/>
      <c r="J121" s="205">
        <f>ROUND(I121*H121,2)</f>
        <v>0</v>
      </c>
      <c r="K121" s="201" t="s">
        <v>623</v>
      </c>
      <c r="L121" s="61"/>
      <c r="M121" s="206" t="s">
        <v>469</v>
      </c>
      <c r="N121" s="207" t="s">
        <v>495</v>
      </c>
      <c r="O121" s="42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AR121" s="24" t="s">
        <v>624</v>
      </c>
      <c r="AT121" s="24" t="s">
        <v>619</v>
      </c>
      <c r="AU121" s="24" t="s">
        <v>533</v>
      </c>
      <c r="AY121" s="24" t="s">
        <v>617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24" t="s">
        <v>471</v>
      </c>
      <c r="BK121" s="210">
        <f>ROUND(I121*H121,2)</f>
        <v>0</v>
      </c>
      <c r="BL121" s="24" t="s">
        <v>624</v>
      </c>
      <c r="BM121" s="24" t="s">
        <v>672</v>
      </c>
    </row>
    <row r="122" spans="2:51" s="12" customFormat="1" ht="13.5">
      <c r="B122" s="211"/>
      <c r="C122" s="212"/>
      <c r="D122" s="239" t="s">
        <v>627</v>
      </c>
      <c r="E122" s="240" t="s">
        <v>469</v>
      </c>
      <c r="F122" s="241" t="s">
        <v>1603</v>
      </c>
      <c r="G122" s="212"/>
      <c r="H122" s="242">
        <v>1896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627</v>
      </c>
      <c r="AU122" s="221" t="s">
        <v>533</v>
      </c>
      <c r="AV122" s="12" t="s">
        <v>533</v>
      </c>
      <c r="AW122" s="12" t="s">
        <v>484</v>
      </c>
      <c r="AX122" s="12" t="s">
        <v>524</v>
      </c>
      <c r="AY122" s="221" t="s">
        <v>617</v>
      </c>
    </row>
    <row r="123" spans="2:51" s="13" customFormat="1" ht="13.5">
      <c r="B123" s="245"/>
      <c r="C123" s="246"/>
      <c r="D123" s="239" t="s">
        <v>627</v>
      </c>
      <c r="E123" s="267" t="s">
        <v>469</v>
      </c>
      <c r="F123" s="268" t="s">
        <v>998</v>
      </c>
      <c r="G123" s="246"/>
      <c r="H123" s="269">
        <v>1896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627</v>
      </c>
      <c r="AU123" s="255" t="s">
        <v>533</v>
      </c>
      <c r="AV123" s="13" t="s">
        <v>624</v>
      </c>
      <c r="AW123" s="13" t="s">
        <v>484</v>
      </c>
      <c r="AX123" s="13" t="s">
        <v>471</v>
      </c>
      <c r="AY123" s="255" t="s">
        <v>617</v>
      </c>
    </row>
    <row r="124" spans="2:63" s="11" customFormat="1" ht="29.85" customHeight="1">
      <c r="B124" s="182"/>
      <c r="C124" s="183"/>
      <c r="D124" s="196" t="s">
        <v>523</v>
      </c>
      <c r="E124" s="197" t="s">
        <v>624</v>
      </c>
      <c r="F124" s="197" t="s">
        <v>657</v>
      </c>
      <c r="G124" s="183"/>
      <c r="H124" s="183"/>
      <c r="I124" s="186"/>
      <c r="J124" s="198">
        <f>BK124</f>
        <v>0</v>
      </c>
      <c r="K124" s="183"/>
      <c r="L124" s="188"/>
      <c r="M124" s="189"/>
      <c r="N124" s="190"/>
      <c r="O124" s="190"/>
      <c r="P124" s="191">
        <f>SUM(P125:P127)</f>
        <v>0</v>
      </c>
      <c r="Q124" s="190"/>
      <c r="R124" s="191">
        <f>SUM(R125:R127)</f>
        <v>191.19466240000003</v>
      </c>
      <c r="S124" s="190"/>
      <c r="T124" s="192">
        <f>SUM(T125:T127)</f>
        <v>0</v>
      </c>
      <c r="AR124" s="193" t="s">
        <v>471</v>
      </c>
      <c r="AT124" s="194" t="s">
        <v>523</v>
      </c>
      <c r="AU124" s="194" t="s">
        <v>471</v>
      </c>
      <c r="AY124" s="193" t="s">
        <v>617</v>
      </c>
      <c r="BK124" s="195">
        <f>SUM(BK125:BK127)</f>
        <v>0</v>
      </c>
    </row>
    <row r="125" spans="2:65" s="1" customFormat="1" ht="22.5" customHeight="1">
      <c r="B125" s="41"/>
      <c r="C125" s="199" t="s">
        <v>457</v>
      </c>
      <c r="D125" s="199" t="s">
        <v>619</v>
      </c>
      <c r="E125" s="200" t="s">
        <v>1042</v>
      </c>
      <c r="F125" s="201" t="s">
        <v>1043</v>
      </c>
      <c r="G125" s="202" t="s">
        <v>622</v>
      </c>
      <c r="H125" s="203">
        <v>101.12</v>
      </c>
      <c r="I125" s="204"/>
      <c r="J125" s="205">
        <f>ROUND(I125*H125,2)</f>
        <v>0</v>
      </c>
      <c r="K125" s="201" t="s">
        <v>623</v>
      </c>
      <c r="L125" s="61"/>
      <c r="M125" s="206" t="s">
        <v>469</v>
      </c>
      <c r="N125" s="207" t="s">
        <v>495</v>
      </c>
      <c r="O125" s="42"/>
      <c r="P125" s="208">
        <f>O125*H125</f>
        <v>0</v>
      </c>
      <c r="Q125" s="208">
        <v>1.89077</v>
      </c>
      <c r="R125" s="208">
        <f>Q125*H125</f>
        <v>191.19466240000003</v>
      </c>
      <c r="S125" s="208">
        <v>0</v>
      </c>
      <c r="T125" s="209">
        <f>S125*H125</f>
        <v>0</v>
      </c>
      <c r="AR125" s="24" t="s">
        <v>624</v>
      </c>
      <c r="AT125" s="24" t="s">
        <v>619</v>
      </c>
      <c r="AU125" s="24" t="s">
        <v>533</v>
      </c>
      <c r="AY125" s="24" t="s">
        <v>617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24" t="s">
        <v>471</v>
      </c>
      <c r="BK125" s="210">
        <f>ROUND(I125*H125,2)</f>
        <v>0</v>
      </c>
      <c r="BL125" s="24" t="s">
        <v>624</v>
      </c>
      <c r="BM125" s="24" t="s">
        <v>457</v>
      </c>
    </row>
    <row r="126" spans="2:51" s="12" customFormat="1" ht="13.5">
      <c r="B126" s="211"/>
      <c r="C126" s="212"/>
      <c r="D126" s="239" t="s">
        <v>627</v>
      </c>
      <c r="E126" s="240" t="s">
        <v>469</v>
      </c>
      <c r="F126" s="241" t="s">
        <v>1604</v>
      </c>
      <c r="G126" s="212"/>
      <c r="H126" s="242">
        <v>101.12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627</v>
      </c>
      <c r="AU126" s="221" t="s">
        <v>533</v>
      </c>
      <c r="AV126" s="12" t="s">
        <v>533</v>
      </c>
      <c r="AW126" s="12" t="s">
        <v>484</v>
      </c>
      <c r="AX126" s="12" t="s">
        <v>524</v>
      </c>
      <c r="AY126" s="221" t="s">
        <v>617</v>
      </c>
    </row>
    <row r="127" spans="2:51" s="13" customFormat="1" ht="13.5">
      <c r="B127" s="245"/>
      <c r="C127" s="246"/>
      <c r="D127" s="239" t="s">
        <v>627</v>
      </c>
      <c r="E127" s="267" t="s">
        <v>469</v>
      </c>
      <c r="F127" s="268" t="s">
        <v>998</v>
      </c>
      <c r="G127" s="246"/>
      <c r="H127" s="269">
        <v>101.12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627</v>
      </c>
      <c r="AU127" s="255" t="s">
        <v>533</v>
      </c>
      <c r="AV127" s="13" t="s">
        <v>624</v>
      </c>
      <c r="AW127" s="13" t="s">
        <v>484</v>
      </c>
      <c r="AX127" s="13" t="s">
        <v>471</v>
      </c>
      <c r="AY127" s="255" t="s">
        <v>617</v>
      </c>
    </row>
    <row r="128" spans="2:63" s="11" customFormat="1" ht="29.85" customHeight="1">
      <c r="B128" s="182"/>
      <c r="C128" s="183"/>
      <c r="D128" s="196" t="s">
        <v>523</v>
      </c>
      <c r="E128" s="197" t="s">
        <v>635</v>
      </c>
      <c r="F128" s="197" t="s">
        <v>662</v>
      </c>
      <c r="G128" s="183"/>
      <c r="H128" s="183"/>
      <c r="I128" s="186"/>
      <c r="J128" s="198">
        <f>BK128</f>
        <v>0</v>
      </c>
      <c r="K128" s="183"/>
      <c r="L128" s="188"/>
      <c r="M128" s="189"/>
      <c r="N128" s="190"/>
      <c r="O128" s="190"/>
      <c r="P128" s="191">
        <f>SUM(P129:P130)</f>
        <v>0</v>
      </c>
      <c r="Q128" s="190"/>
      <c r="R128" s="191">
        <f>SUM(R129:R130)</f>
        <v>1.1527319999999999</v>
      </c>
      <c r="S128" s="190"/>
      <c r="T128" s="192">
        <f>SUM(T129:T130)</f>
        <v>0</v>
      </c>
      <c r="AR128" s="193" t="s">
        <v>471</v>
      </c>
      <c r="AT128" s="194" t="s">
        <v>523</v>
      </c>
      <c r="AU128" s="194" t="s">
        <v>471</v>
      </c>
      <c r="AY128" s="193" t="s">
        <v>617</v>
      </c>
      <c r="BK128" s="195">
        <f>SUM(BK129:BK130)</f>
        <v>0</v>
      </c>
    </row>
    <row r="129" spans="2:65" s="1" customFormat="1" ht="22.5" customHeight="1">
      <c r="B129" s="41"/>
      <c r="C129" s="199" t="s">
        <v>680</v>
      </c>
      <c r="D129" s="199" t="s">
        <v>619</v>
      </c>
      <c r="E129" s="200" t="s">
        <v>1055</v>
      </c>
      <c r="F129" s="201" t="s">
        <v>1056</v>
      </c>
      <c r="G129" s="202" t="s">
        <v>665</v>
      </c>
      <c r="H129" s="203">
        <v>3</v>
      </c>
      <c r="I129" s="204"/>
      <c r="J129" s="205">
        <f>ROUND(I129*H129,2)</f>
        <v>0</v>
      </c>
      <c r="K129" s="201" t="s">
        <v>623</v>
      </c>
      <c r="L129" s="61"/>
      <c r="M129" s="206" t="s">
        <v>469</v>
      </c>
      <c r="N129" s="207" t="s">
        <v>495</v>
      </c>
      <c r="O129" s="42"/>
      <c r="P129" s="208">
        <f>O129*H129</f>
        <v>0</v>
      </c>
      <c r="Q129" s="208">
        <v>0.014244</v>
      </c>
      <c r="R129" s="208">
        <f>Q129*H129</f>
        <v>0.042732</v>
      </c>
      <c r="S129" s="208">
        <v>0</v>
      </c>
      <c r="T129" s="209">
        <f>S129*H129</f>
        <v>0</v>
      </c>
      <c r="AR129" s="24" t="s">
        <v>624</v>
      </c>
      <c r="AT129" s="24" t="s">
        <v>619</v>
      </c>
      <c r="AU129" s="24" t="s">
        <v>533</v>
      </c>
      <c r="AY129" s="24" t="s">
        <v>617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471</v>
      </c>
      <c r="BK129" s="210">
        <f>ROUND(I129*H129,2)</f>
        <v>0</v>
      </c>
      <c r="BL129" s="24" t="s">
        <v>624</v>
      </c>
      <c r="BM129" s="24" t="s">
        <v>680</v>
      </c>
    </row>
    <row r="130" spans="2:65" s="1" customFormat="1" ht="22.5" customHeight="1">
      <c r="B130" s="41"/>
      <c r="C130" s="222" t="s">
        <v>684</v>
      </c>
      <c r="D130" s="222" t="s">
        <v>668</v>
      </c>
      <c r="E130" s="223" t="s">
        <v>1057</v>
      </c>
      <c r="F130" s="224" t="s">
        <v>1058</v>
      </c>
      <c r="G130" s="225" t="s">
        <v>1054</v>
      </c>
      <c r="H130" s="226">
        <v>3</v>
      </c>
      <c r="I130" s="227"/>
      <c r="J130" s="228">
        <f>ROUND(I130*H130,2)</f>
        <v>0</v>
      </c>
      <c r="K130" s="224" t="s">
        <v>623</v>
      </c>
      <c r="L130" s="229"/>
      <c r="M130" s="230" t="s">
        <v>469</v>
      </c>
      <c r="N130" s="231" t="s">
        <v>495</v>
      </c>
      <c r="O130" s="42"/>
      <c r="P130" s="208">
        <f>O130*H130</f>
        <v>0</v>
      </c>
      <c r="Q130" s="208">
        <v>0.37</v>
      </c>
      <c r="R130" s="208">
        <f>Q130*H130</f>
        <v>1.1099999999999999</v>
      </c>
      <c r="S130" s="208">
        <v>0</v>
      </c>
      <c r="T130" s="209">
        <f>S130*H130</f>
        <v>0</v>
      </c>
      <c r="AR130" s="24" t="s">
        <v>635</v>
      </c>
      <c r="AT130" s="24" t="s">
        <v>668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684</v>
      </c>
    </row>
    <row r="131" spans="2:63" s="11" customFormat="1" ht="29.85" customHeight="1">
      <c r="B131" s="182"/>
      <c r="C131" s="183"/>
      <c r="D131" s="196" t="s">
        <v>523</v>
      </c>
      <c r="E131" s="197" t="s">
        <v>1067</v>
      </c>
      <c r="F131" s="197" t="s">
        <v>1068</v>
      </c>
      <c r="G131" s="183"/>
      <c r="H131" s="183"/>
      <c r="I131" s="186"/>
      <c r="J131" s="198">
        <f>BK131</f>
        <v>0</v>
      </c>
      <c r="K131" s="183"/>
      <c r="L131" s="188"/>
      <c r="M131" s="189"/>
      <c r="N131" s="190"/>
      <c r="O131" s="190"/>
      <c r="P131" s="191">
        <f>SUM(P132:P135)</f>
        <v>0</v>
      </c>
      <c r="Q131" s="190"/>
      <c r="R131" s="191">
        <f>SUM(R132:R135)</f>
        <v>0</v>
      </c>
      <c r="S131" s="190"/>
      <c r="T131" s="192">
        <f>SUM(T132:T135)</f>
        <v>0</v>
      </c>
      <c r="AR131" s="193" t="s">
        <v>471</v>
      </c>
      <c r="AT131" s="194" t="s">
        <v>523</v>
      </c>
      <c r="AU131" s="194" t="s">
        <v>471</v>
      </c>
      <c r="AY131" s="193" t="s">
        <v>617</v>
      </c>
      <c r="BK131" s="195">
        <f>SUM(BK132:BK135)</f>
        <v>0</v>
      </c>
    </row>
    <row r="132" spans="2:65" s="1" customFormat="1" ht="22.5" customHeight="1">
      <c r="B132" s="41"/>
      <c r="C132" s="199" t="s">
        <v>661</v>
      </c>
      <c r="D132" s="199" t="s">
        <v>619</v>
      </c>
      <c r="E132" s="200" t="s">
        <v>1072</v>
      </c>
      <c r="F132" s="201" t="s">
        <v>1073</v>
      </c>
      <c r="G132" s="202" t="s">
        <v>649</v>
      </c>
      <c r="H132" s="203">
        <v>550.754</v>
      </c>
      <c r="I132" s="204"/>
      <c r="J132" s="205">
        <f>ROUND(I132*H132,2)</f>
        <v>0</v>
      </c>
      <c r="K132" s="201" t="s">
        <v>623</v>
      </c>
      <c r="L132" s="61"/>
      <c r="M132" s="206" t="s">
        <v>469</v>
      </c>
      <c r="N132" s="207" t="s">
        <v>495</v>
      </c>
      <c r="O132" s="42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AR132" s="24" t="s">
        <v>624</v>
      </c>
      <c r="AT132" s="24" t="s">
        <v>619</v>
      </c>
      <c r="AU132" s="24" t="s">
        <v>533</v>
      </c>
      <c r="AY132" s="24" t="s">
        <v>617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24" t="s">
        <v>471</v>
      </c>
      <c r="BK132" s="210">
        <f>ROUND(I132*H132,2)</f>
        <v>0</v>
      </c>
      <c r="BL132" s="24" t="s">
        <v>624</v>
      </c>
      <c r="BM132" s="24" t="s">
        <v>661</v>
      </c>
    </row>
    <row r="133" spans="2:51" s="12" customFormat="1" ht="13.5">
      <c r="B133" s="211"/>
      <c r="C133" s="212"/>
      <c r="D133" s="239" t="s">
        <v>627</v>
      </c>
      <c r="E133" s="240" t="s">
        <v>469</v>
      </c>
      <c r="F133" s="241" t="s">
        <v>1605</v>
      </c>
      <c r="G133" s="212"/>
      <c r="H133" s="242">
        <v>550.754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627</v>
      </c>
      <c r="AU133" s="221" t="s">
        <v>533</v>
      </c>
      <c r="AV133" s="12" t="s">
        <v>533</v>
      </c>
      <c r="AW133" s="12" t="s">
        <v>484</v>
      </c>
      <c r="AX133" s="12" t="s">
        <v>524</v>
      </c>
      <c r="AY133" s="221" t="s">
        <v>617</v>
      </c>
    </row>
    <row r="134" spans="2:51" s="13" customFormat="1" ht="13.5">
      <c r="B134" s="245"/>
      <c r="C134" s="246"/>
      <c r="D134" s="213" t="s">
        <v>627</v>
      </c>
      <c r="E134" s="247" t="s">
        <v>469</v>
      </c>
      <c r="F134" s="248" t="s">
        <v>998</v>
      </c>
      <c r="G134" s="246"/>
      <c r="H134" s="249">
        <v>550.754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627</v>
      </c>
      <c r="AU134" s="255" t="s">
        <v>533</v>
      </c>
      <c r="AV134" s="13" t="s">
        <v>624</v>
      </c>
      <c r="AW134" s="13" t="s">
        <v>484</v>
      </c>
      <c r="AX134" s="13" t="s">
        <v>471</v>
      </c>
      <c r="AY134" s="255" t="s">
        <v>617</v>
      </c>
    </row>
    <row r="135" spans="2:65" s="1" customFormat="1" ht="22.5" customHeight="1">
      <c r="B135" s="41"/>
      <c r="C135" s="199" t="s">
        <v>691</v>
      </c>
      <c r="D135" s="199" t="s">
        <v>619</v>
      </c>
      <c r="E135" s="200" t="s">
        <v>724</v>
      </c>
      <c r="F135" s="201" t="s">
        <v>725</v>
      </c>
      <c r="G135" s="202" t="s">
        <v>649</v>
      </c>
      <c r="H135" s="203">
        <v>25.509</v>
      </c>
      <c r="I135" s="204"/>
      <c r="J135" s="205">
        <f>ROUND(I135*H135,2)</f>
        <v>0</v>
      </c>
      <c r="K135" s="201" t="s">
        <v>623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691</v>
      </c>
    </row>
    <row r="136" spans="2:63" s="11" customFormat="1" ht="37.35" customHeight="1">
      <c r="B136" s="182"/>
      <c r="C136" s="183"/>
      <c r="D136" s="184" t="s">
        <v>523</v>
      </c>
      <c r="E136" s="185" t="s">
        <v>1075</v>
      </c>
      <c r="F136" s="185" t="s">
        <v>1076</v>
      </c>
      <c r="G136" s="183"/>
      <c r="H136" s="183"/>
      <c r="I136" s="186"/>
      <c r="J136" s="187">
        <f>BK136</f>
        <v>0</v>
      </c>
      <c r="K136" s="183"/>
      <c r="L136" s="188"/>
      <c r="M136" s="189"/>
      <c r="N136" s="190"/>
      <c r="O136" s="190"/>
      <c r="P136" s="191">
        <f>P137</f>
        <v>0</v>
      </c>
      <c r="Q136" s="190"/>
      <c r="R136" s="191">
        <f>R137</f>
        <v>2.7676726800000004</v>
      </c>
      <c r="S136" s="190"/>
      <c r="T136" s="192">
        <f>T137</f>
        <v>0</v>
      </c>
      <c r="AR136" s="193" t="s">
        <v>471</v>
      </c>
      <c r="AT136" s="194" t="s">
        <v>523</v>
      </c>
      <c r="AU136" s="194" t="s">
        <v>524</v>
      </c>
      <c r="AY136" s="193" t="s">
        <v>617</v>
      </c>
      <c r="BK136" s="195">
        <f>BK137</f>
        <v>0</v>
      </c>
    </row>
    <row r="137" spans="2:63" s="11" customFormat="1" ht="19.9" customHeight="1">
      <c r="B137" s="182"/>
      <c r="C137" s="183"/>
      <c r="D137" s="196" t="s">
        <v>523</v>
      </c>
      <c r="E137" s="197" t="s">
        <v>1077</v>
      </c>
      <c r="F137" s="197" t="s">
        <v>1078</v>
      </c>
      <c r="G137" s="183"/>
      <c r="H137" s="183"/>
      <c r="I137" s="186"/>
      <c r="J137" s="198">
        <f>BK137</f>
        <v>0</v>
      </c>
      <c r="K137" s="183"/>
      <c r="L137" s="188"/>
      <c r="M137" s="189"/>
      <c r="N137" s="190"/>
      <c r="O137" s="190"/>
      <c r="P137" s="191">
        <f>SUM(P138:P172)</f>
        <v>0</v>
      </c>
      <c r="Q137" s="190"/>
      <c r="R137" s="191">
        <f>SUM(R138:R172)</f>
        <v>2.7676726800000004</v>
      </c>
      <c r="S137" s="190"/>
      <c r="T137" s="192">
        <f>SUM(T138:T172)</f>
        <v>0</v>
      </c>
      <c r="AR137" s="193" t="s">
        <v>471</v>
      </c>
      <c r="AT137" s="194" t="s">
        <v>523</v>
      </c>
      <c r="AU137" s="194" t="s">
        <v>471</v>
      </c>
      <c r="AY137" s="193" t="s">
        <v>617</v>
      </c>
      <c r="BK137" s="195">
        <f>SUM(BK138:BK172)</f>
        <v>0</v>
      </c>
    </row>
    <row r="138" spans="2:65" s="1" customFormat="1" ht="22.5" customHeight="1">
      <c r="B138" s="41"/>
      <c r="C138" s="222" t="s">
        <v>695</v>
      </c>
      <c r="D138" s="222" t="s">
        <v>668</v>
      </c>
      <c r="E138" s="223" t="s">
        <v>1606</v>
      </c>
      <c r="F138" s="224" t="s">
        <v>1607</v>
      </c>
      <c r="G138" s="225" t="s">
        <v>798</v>
      </c>
      <c r="H138" s="226">
        <v>632</v>
      </c>
      <c r="I138" s="227"/>
      <c r="J138" s="228">
        <f>ROUND(I138*H138,2)</f>
        <v>0</v>
      </c>
      <c r="K138" s="224" t="s">
        <v>623</v>
      </c>
      <c r="L138" s="229"/>
      <c r="M138" s="230" t="s">
        <v>469</v>
      </c>
      <c r="N138" s="231" t="s">
        <v>495</v>
      </c>
      <c r="O138" s="42"/>
      <c r="P138" s="208">
        <f>O138*H138</f>
        <v>0</v>
      </c>
      <c r="Q138" s="208">
        <v>0.00434</v>
      </c>
      <c r="R138" s="208">
        <f>Q138*H138</f>
        <v>2.74288</v>
      </c>
      <c r="S138" s="208">
        <v>0</v>
      </c>
      <c r="T138" s="209">
        <f>S138*H138</f>
        <v>0</v>
      </c>
      <c r="AR138" s="24" t="s">
        <v>1608</v>
      </c>
      <c r="AT138" s="24" t="s">
        <v>668</v>
      </c>
      <c r="AU138" s="24" t="s">
        <v>533</v>
      </c>
      <c r="AY138" s="24" t="s">
        <v>617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24" t="s">
        <v>471</v>
      </c>
      <c r="BK138" s="210">
        <f>ROUND(I138*H138,2)</f>
        <v>0</v>
      </c>
      <c r="BL138" s="24" t="s">
        <v>1608</v>
      </c>
      <c r="BM138" s="24" t="s">
        <v>1609</v>
      </c>
    </row>
    <row r="139" spans="2:51" s="12" customFormat="1" ht="13.5">
      <c r="B139" s="211"/>
      <c r="C139" s="212"/>
      <c r="D139" s="213" t="s">
        <v>627</v>
      </c>
      <c r="E139" s="238" t="s">
        <v>469</v>
      </c>
      <c r="F139" s="214" t="s">
        <v>1610</v>
      </c>
      <c r="G139" s="212"/>
      <c r="H139" s="215">
        <v>632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627</v>
      </c>
      <c r="AU139" s="221" t="s">
        <v>533</v>
      </c>
      <c r="AV139" s="12" t="s">
        <v>533</v>
      </c>
      <c r="AW139" s="12" t="s">
        <v>484</v>
      </c>
      <c r="AX139" s="12" t="s">
        <v>471</v>
      </c>
      <c r="AY139" s="221" t="s">
        <v>617</v>
      </c>
    </row>
    <row r="140" spans="2:65" s="1" customFormat="1" ht="22.5" customHeight="1">
      <c r="B140" s="41"/>
      <c r="C140" s="222" t="s">
        <v>456</v>
      </c>
      <c r="D140" s="222" t="s">
        <v>668</v>
      </c>
      <c r="E140" s="223" t="s">
        <v>1611</v>
      </c>
      <c r="F140" s="224" t="s">
        <v>1612</v>
      </c>
      <c r="G140" s="225" t="s">
        <v>1101</v>
      </c>
      <c r="H140" s="226">
        <v>5</v>
      </c>
      <c r="I140" s="227"/>
      <c r="J140" s="228">
        <f>ROUND(I140*H140,2)</f>
        <v>0</v>
      </c>
      <c r="K140" s="224" t="s">
        <v>469</v>
      </c>
      <c r="L140" s="229"/>
      <c r="M140" s="230" t="s">
        <v>469</v>
      </c>
      <c r="N140" s="231" t="s">
        <v>495</v>
      </c>
      <c r="O140" s="42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AR140" s="24" t="s">
        <v>635</v>
      </c>
      <c r="AT140" s="24" t="s">
        <v>668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456</v>
      </c>
    </row>
    <row r="141" spans="2:65" s="1" customFormat="1" ht="22.5" customHeight="1">
      <c r="B141" s="41"/>
      <c r="C141" s="222" t="s">
        <v>704</v>
      </c>
      <c r="D141" s="222" t="s">
        <v>668</v>
      </c>
      <c r="E141" s="223" t="s">
        <v>1613</v>
      </c>
      <c r="F141" s="224" t="s">
        <v>0</v>
      </c>
      <c r="G141" s="225" t="s">
        <v>668</v>
      </c>
      <c r="H141" s="226">
        <v>632</v>
      </c>
      <c r="I141" s="227"/>
      <c r="J141" s="228">
        <f>ROUND(I141*H141,2)</f>
        <v>0</v>
      </c>
      <c r="K141" s="224" t="s">
        <v>623</v>
      </c>
      <c r="L141" s="229"/>
      <c r="M141" s="230" t="s">
        <v>469</v>
      </c>
      <c r="N141" s="231" t="s">
        <v>495</v>
      </c>
      <c r="O141" s="42"/>
      <c r="P141" s="208">
        <f>O141*H141</f>
        <v>0</v>
      </c>
      <c r="Q141" s="208">
        <v>2E-05</v>
      </c>
      <c r="R141" s="208">
        <f>Q141*H141</f>
        <v>0.01264</v>
      </c>
      <c r="S141" s="208">
        <v>0</v>
      </c>
      <c r="T141" s="209">
        <f>S141*H141</f>
        <v>0</v>
      </c>
      <c r="AR141" s="24" t="s">
        <v>635</v>
      </c>
      <c r="AT141" s="24" t="s">
        <v>668</v>
      </c>
      <c r="AU141" s="24" t="s">
        <v>533</v>
      </c>
      <c r="AY141" s="24" t="s">
        <v>617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24" t="s">
        <v>471</v>
      </c>
      <c r="BK141" s="210">
        <f>ROUND(I141*H141,2)</f>
        <v>0</v>
      </c>
      <c r="BL141" s="24" t="s">
        <v>624</v>
      </c>
      <c r="BM141" s="24" t="s">
        <v>704</v>
      </c>
    </row>
    <row r="142" spans="2:47" s="1" customFormat="1" ht="27">
      <c r="B142" s="41"/>
      <c r="C142" s="63"/>
      <c r="D142" s="213" t="s">
        <v>699</v>
      </c>
      <c r="E142" s="63"/>
      <c r="F142" s="232" t="s">
        <v>1</v>
      </c>
      <c r="G142" s="63"/>
      <c r="H142" s="63"/>
      <c r="I142" s="168"/>
      <c r="J142" s="63"/>
      <c r="K142" s="63"/>
      <c r="L142" s="61"/>
      <c r="M142" s="233"/>
      <c r="N142" s="42"/>
      <c r="O142" s="42"/>
      <c r="P142" s="42"/>
      <c r="Q142" s="42"/>
      <c r="R142" s="42"/>
      <c r="S142" s="42"/>
      <c r="T142" s="78"/>
      <c r="AT142" s="24" t="s">
        <v>699</v>
      </c>
      <c r="AU142" s="24" t="s">
        <v>533</v>
      </c>
    </row>
    <row r="143" spans="2:65" s="1" customFormat="1" ht="22.5" customHeight="1">
      <c r="B143" s="41"/>
      <c r="C143" s="222" t="s">
        <v>708</v>
      </c>
      <c r="D143" s="222" t="s">
        <v>668</v>
      </c>
      <c r="E143" s="223" t="s">
        <v>2</v>
      </c>
      <c r="F143" s="224" t="s">
        <v>3</v>
      </c>
      <c r="G143" s="225" t="s">
        <v>1101</v>
      </c>
      <c r="H143" s="226">
        <v>2</v>
      </c>
      <c r="I143" s="227"/>
      <c r="J143" s="228">
        <f aca="true" t="shared" si="0" ref="J143:J162">ROUND(I143*H143,2)</f>
        <v>0</v>
      </c>
      <c r="K143" s="224" t="s">
        <v>469</v>
      </c>
      <c r="L143" s="229"/>
      <c r="M143" s="230" t="s">
        <v>469</v>
      </c>
      <c r="N143" s="231" t="s">
        <v>495</v>
      </c>
      <c r="O143" s="42"/>
      <c r="P143" s="208">
        <f aca="true" t="shared" si="1" ref="P143:P162">O143*H143</f>
        <v>0</v>
      </c>
      <c r="Q143" s="208">
        <v>0</v>
      </c>
      <c r="R143" s="208">
        <f aca="true" t="shared" si="2" ref="R143:R162">Q143*H143</f>
        <v>0</v>
      </c>
      <c r="S143" s="208">
        <v>0</v>
      </c>
      <c r="T143" s="209">
        <f aca="true" t="shared" si="3" ref="T143:T162">S143*H143</f>
        <v>0</v>
      </c>
      <c r="AR143" s="24" t="s">
        <v>635</v>
      </c>
      <c r="AT143" s="24" t="s">
        <v>668</v>
      </c>
      <c r="AU143" s="24" t="s">
        <v>533</v>
      </c>
      <c r="AY143" s="24" t="s">
        <v>617</v>
      </c>
      <c r="BE143" s="210">
        <f aca="true" t="shared" si="4" ref="BE143:BE162">IF(N143="základní",J143,0)</f>
        <v>0</v>
      </c>
      <c r="BF143" s="210">
        <f aca="true" t="shared" si="5" ref="BF143:BF162">IF(N143="snížená",J143,0)</f>
        <v>0</v>
      </c>
      <c r="BG143" s="210">
        <f aca="true" t="shared" si="6" ref="BG143:BG162">IF(N143="zákl. přenesená",J143,0)</f>
        <v>0</v>
      </c>
      <c r="BH143" s="210">
        <f aca="true" t="shared" si="7" ref="BH143:BH162">IF(N143="sníž. přenesená",J143,0)</f>
        <v>0</v>
      </c>
      <c r="BI143" s="210">
        <f aca="true" t="shared" si="8" ref="BI143:BI162">IF(N143="nulová",J143,0)</f>
        <v>0</v>
      </c>
      <c r="BJ143" s="24" t="s">
        <v>471</v>
      </c>
      <c r="BK143" s="210">
        <f aca="true" t="shared" si="9" ref="BK143:BK162">ROUND(I143*H143,2)</f>
        <v>0</v>
      </c>
      <c r="BL143" s="24" t="s">
        <v>624</v>
      </c>
      <c r="BM143" s="24" t="s">
        <v>708</v>
      </c>
    </row>
    <row r="144" spans="2:65" s="1" customFormat="1" ht="22.5" customHeight="1">
      <c r="B144" s="41"/>
      <c r="C144" s="222" t="s">
        <v>712</v>
      </c>
      <c r="D144" s="222" t="s">
        <v>668</v>
      </c>
      <c r="E144" s="223" t="s">
        <v>4</v>
      </c>
      <c r="F144" s="224" t="s">
        <v>5</v>
      </c>
      <c r="G144" s="225" t="s">
        <v>668</v>
      </c>
      <c r="H144" s="226">
        <v>632</v>
      </c>
      <c r="I144" s="227"/>
      <c r="J144" s="228">
        <f t="shared" si="0"/>
        <v>0</v>
      </c>
      <c r="K144" s="224" t="s">
        <v>469</v>
      </c>
      <c r="L144" s="229"/>
      <c r="M144" s="230" t="s">
        <v>469</v>
      </c>
      <c r="N144" s="231" t="s">
        <v>495</v>
      </c>
      <c r="O144" s="42"/>
      <c r="P144" s="208">
        <f t="shared" si="1"/>
        <v>0</v>
      </c>
      <c r="Q144" s="208">
        <v>0</v>
      </c>
      <c r="R144" s="208">
        <f t="shared" si="2"/>
        <v>0</v>
      </c>
      <c r="S144" s="208">
        <v>0</v>
      </c>
      <c r="T144" s="209">
        <f t="shared" si="3"/>
        <v>0</v>
      </c>
      <c r="AR144" s="24" t="s">
        <v>635</v>
      </c>
      <c r="AT144" s="24" t="s">
        <v>668</v>
      </c>
      <c r="AU144" s="24" t="s">
        <v>533</v>
      </c>
      <c r="AY144" s="24" t="s">
        <v>617</v>
      </c>
      <c r="BE144" s="210">
        <f t="shared" si="4"/>
        <v>0</v>
      </c>
      <c r="BF144" s="210">
        <f t="shared" si="5"/>
        <v>0</v>
      </c>
      <c r="BG144" s="210">
        <f t="shared" si="6"/>
        <v>0</v>
      </c>
      <c r="BH144" s="210">
        <f t="shared" si="7"/>
        <v>0</v>
      </c>
      <c r="BI144" s="210">
        <f t="shared" si="8"/>
        <v>0</v>
      </c>
      <c r="BJ144" s="24" t="s">
        <v>471</v>
      </c>
      <c r="BK144" s="210">
        <f t="shared" si="9"/>
        <v>0</v>
      </c>
      <c r="BL144" s="24" t="s">
        <v>624</v>
      </c>
      <c r="BM144" s="24" t="s">
        <v>712</v>
      </c>
    </row>
    <row r="145" spans="2:65" s="1" customFormat="1" ht="22.5" customHeight="1">
      <c r="B145" s="41"/>
      <c r="C145" s="222" t="s">
        <v>717</v>
      </c>
      <c r="D145" s="222" t="s">
        <v>668</v>
      </c>
      <c r="E145" s="223" t="s">
        <v>6</v>
      </c>
      <c r="F145" s="224" t="s">
        <v>7</v>
      </c>
      <c r="G145" s="225" t="s">
        <v>1101</v>
      </c>
      <c r="H145" s="226">
        <v>1</v>
      </c>
      <c r="I145" s="227"/>
      <c r="J145" s="228">
        <f t="shared" si="0"/>
        <v>0</v>
      </c>
      <c r="K145" s="224" t="s">
        <v>469</v>
      </c>
      <c r="L145" s="229"/>
      <c r="M145" s="230" t="s">
        <v>469</v>
      </c>
      <c r="N145" s="231" t="s">
        <v>495</v>
      </c>
      <c r="O145" s="42"/>
      <c r="P145" s="208">
        <f t="shared" si="1"/>
        <v>0</v>
      </c>
      <c r="Q145" s="208">
        <v>0</v>
      </c>
      <c r="R145" s="208">
        <f t="shared" si="2"/>
        <v>0</v>
      </c>
      <c r="S145" s="208">
        <v>0</v>
      </c>
      <c r="T145" s="209">
        <f t="shared" si="3"/>
        <v>0</v>
      </c>
      <c r="AR145" s="24" t="s">
        <v>635</v>
      </c>
      <c r="AT145" s="24" t="s">
        <v>668</v>
      </c>
      <c r="AU145" s="24" t="s">
        <v>533</v>
      </c>
      <c r="AY145" s="24" t="s">
        <v>617</v>
      </c>
      <c r="BE145" s="210">
        <f t="shared" si="4"/>
        <v>0</v>
      </c>
      <c r="BF145" s="210">
        <f t="shared" si="5"/>
        <v>0</v>
      </c>
      <c r="BG145" s="210">
        <f t="shared" si="6"/>
        <v>0</v>
      </c>
      <c r="BH145" s="210">
        <f t="shared" si="7"/>
        <v>0</v>
      </c>
      <c r="BI145" s="210">
        <f t="shared" si="8"/>
        <v>0</v>
      </c>
      <c r="BJ145" s="24" t="s">
        <v>471</v>
      </c>
      <c r="BK145" s="210">
        <f t="shared" si="9"/>
        <v>0</v>
      </c>
      <c r="BL145" s="24" t="s">
        <v>624</v>
      </c>
      <c r="BM145" s="24" t="s">
        <v>717</v>
      </c>
    </row>
    <row r="146" spans="2:65" s="1" customFormat="1" ht="22.5" customHeight="1">
      <c r="B146" s="41"/>
      <c r="C146" s="222" t="s">
        <v>723</v>
      </c>
      <c r="D146" s="222" t="s">
        <v>668</v>
      </c>
      <c r="E146" s="223" t="s">
        <v>8</v>
      </c>
      <c r="F146" s="224" t="s">
        <v>9</v>
      </c>
      <c r="G146" s="225" t="s">
        <v>1101</v>
      </c>
      <c r="H146" s="226">
        <v>1</v>
      </c>
      <c r="I146" s="227"/>
      <c r="J146" s="228">
        <f t="shared" si="0"/>
        <v>0</v>
      </c>
      <c r="K146" s="224" t="s">
        <v>469</v>
      </c>
      <c r="L146" s="229"/>
      <c r="M146" s="230" t="s">
        <v>469</v>
      </c>
      <c r="N146" s="231" t="s">
        <v>495</v>
      </c>
      <c r="O146" s="42"/>
      <c r="P146" s="208">
        <f t="shared" si="1"/>
        <v>0</v>
      </c>
      <c r="Q146" s="208">
        <v>0</v>
      </c>
      <c r="R146" s="208">
        <f t="shared" si="2"/>
        <v>0</v>
      </c>
      <c r="S146" s="208">
        <v>0</v>
      </c>
      <c r="T146" s="209">
        <f t="shared" si="3"/>
        <v>0</v>
      </c>
      <c r="AR146" s="24" t="s">
        <v>635</v>
      </c>
      <c r="AT146" s="24" t="s">
        <v>668</v>
      </c>
      <c r="AU146" s="24" t="s">
        <v>533</v>
      </c>
      <c r="AY146" s="24" t="s">
        <v>617</v>
      </c>
      <c r="BE146" s="210">
        <f t="shared" si="4"/>
        <v>0</v>
      </c>
      <c r="BF146" s="210">
        <f t="shared" si="5"/>
        <v>0</v>
      </c>
      <c r="BG146" s="210">
        <f t="shared" si="6"/>
        <v>0</v>
      </c>
      <c r="BH146" s="210">
        <f t="shared" si="7"/>
        <v>0</v>
      </c>
      <c r="BI146" s="210">
        <f t="shared" si="8"/>
        <v>0</v>
      </c>
      <c r="BJ146" s="24" t="s">
        <v>471</v>
      </c>
      <c r="BK146" s="210">
        <f t="shared" si="9"/>
        <v>0</v>
      </c>
      <c r="BL146" s="24" t="s">
        <v>624</v>
      </c>
      <c r="BM146" s="24" t="s">
        <v>723</v>
      </c>
    </row>
    <row r="147" spans="2:65" s="1" customFormat="1" ht="22.5" customHeight="1">
      <c r="B147" s="41"/>
      <c r="C147" s="222" t="s">
        <v>809</v>
      </c>
      <c r="D147" s="222" t="s">
        <v>668</v>
      </c>
      <c r="E147" s="223" t="s">
        <v>10</v>
      </c>
      <c r="F147" s="224" t="s">
        <v>11</v>
      </c>
      <c r="G147" s="225" t="s">
        <v>1101</v>
      </c>
      <c r="H147" s="226">
        <v>5</v>
      </c>
      <c r="I147" s="227"/>
      <c r="J147" s="228">
        <f t="shared" si="0"/>
        <v>0</v>
      </c>
      <c r="K147" s="224" t="s">
        <v>469</v>
      </c>
      <c r="L147" s="229"/>
      <c r="M147" s="230" t="s">
        <v>469</v>
      </c>
      <c r="N147" s="231" t="s">
        <v>495</v>
      </c>
      <c r="O147" s="42"/>
      <c r="P147" s="208">
        <f t="shared" si="1"/>
        <v>0</v>
      </c>
      <c r="Q147" s="208">
        <v>0</v>
      </c>
      <c r="R147" s="208">
        <f t="shared" si="2"/>
        <v>0</v>
      </c>
      <c r="S147" s="208">
        <v>0</v>
      </c>
      <c r="T147" s="209">
        <f t="shared" si="3"/>
        <v>0</v>
      </c>
      <c r="AR147" s="24" t="s">
        <v>635</v>
      </c>
      <c r="AT147" s="24" t="s">
        <v>668</v>
      </c>
      <c r="AU147" s="24" t="s">
        <v>533</v>
      </c>
      <c r="AY147" s="24" t="s">
        <v>617</v>
      </c>
      <c r="BE147" s="210">
        <f t="shared" si="4"/>
        <v>0</v>
      </c>
      <c r="BF147" s="210">
        <f t="shared" si="5"/>
        <v>0</v>
      </c>
      <c r="BG147" s="210">
        <f t="shared" si="6"/>
        <v>0</v>
      </c>
      <c r="BH147" s="210">
        <f t="shared" si="7"/>
        <v>0</v>
      </c>
      <c r="BI147" s="210">
        <f t="shared" si="8"/>
        <v>0</v>
      </c>
      <c r="BJ147" s="24" t="s">
        <v>471</v>
      </c>
      <c r="BK147" s="210">
        <f t="shared" si="9"/>
        <v>0</v>
      </c>
      <c r="BL147" s="24" t="s">
        <v>624</v>
      </c>
      <c r="BM147" s="24" t="s">
        <v>809</v>
      </c>
    </row>
    <row r="148" spans="2:65" s="1" customFormat="1" ht="22.5" customHeight="1">
      <c r="B148" s="41"/>
      <c r="C148" s="222" t="s">
        <v>813</v>
      </c>
      <c r="D148" s="222" t="s">
        <v>668</v>
      </c>
      <c r="E148" s="223" t="s">
        <v>12</v>
      </c>
      <c r="F148" s="224" t="s">
        <v>13</v>
      </c>
      <c r="G148" s="225" t="s">
        <v>1101</v>
      </c>
      <c r="H148" s="226">
        <v>1</v>
      </c>
      <c r="I148" s="227"/>
      <c r="J148" s="228">
        <f t="shared" si="0"/>
        <v>0</v>
      </c>
      <c r="K148" s="224" t="s">
        <v>469</v>
      </c>
      <c r="L148" s="229"/>
      <c r="M148" s="230" t="s">
        <v>469</v>
      </c>
      <c r="N148" s="231" t="s">
        <v>495</v>
      </c>
      <c r="O148" s="42"/>
      <c r="P148" s="208">
        <f t="shared" si="1"/>
        <v>0</v>
      </c>
      <c r="Q148" s="208">
        <v>0</v>
      </c>
      <c r="R148" s="208">
        <f t="shared" si="2"/>
        <v>0</v>
      </c>
      <c r="S148" s="208">
        <v>0</v>
      </c>
      <c r="T148" s="209">
        <f t="shared" si="3"/>
        <v>0</v>
      </c>
      <c r="AR148" s="24" t="s">
        <v>635</v>
      </c>
      <c r="AT148" s="24" t="s">
        <v>668</v>
      </c>
      <c r="AU148" s="24" t="s">
        <v>533</v>
      </c>
      <c r="AY148" s="24" t="s">
        <v>617</v>
      </c>
      <c r="BE148" s="210">
        <f t="shared" si="4"/>
        <v>0</v>
      </c>
      <c r="BF148" s="210">
        <f t="shared" si="5"/>
        <v>0</v>
      </c>
      <c r="BG148" s="210">
        <f t="shared" si="6"/>
        <v>0</v>
      </c>
      <c r="BH148" s="210">
        <f t="shared" si="7"/>
        <v>0</v>
      </c>
      <c r="BI148" s="210">
        <f t="shared" si="8"/>
        <v>0</v>
      </c>
      <c r="BJ148" s="24" t="s">
        <v>471</v>
      </c>
      <c r="BK148" s="210">
        <f t="shared" si="9"/>
        <v>0</v>
      </c>
      <c r="BL148" s="24" t="s">
        <v>624</v>
      </c>
      <c r="BM148" s="24" t="s">
        <v>813</v>
      </c>
    </row>
    <row r="149" spans="2:65" s="1" customFormat="1" ht="22.5" customHeight="1">
      <c r="B149" s="41"/>
      <c r="C149" s="222" t="s">
        <v>818</v>
      </c>
      <c r="D149" s="222" t="s">
        <v>668</v>
      </c>
      <c r="E149" s="223" t="s">
        <v>14</v>
      </c>
      <c r="F149" s="224" t="s">
        <v>15</v>
      </c>
      <c r="G149" s="225" t="s">
        <v>1101</v>
      </c>
      <c r="H149" s="226">
        <v>1</v>
      </c>
      <c r="I149" s="227"/>
      <c r="J149" s="228">
        <f t="shared" si="0"/>
        <v>0</v>
      </c>
      <c r="K149" s="224" t="s">
        <v>469</v>
      </c>
      <c r="L149" s="229"/>
      <c r="M149" s="230" t="s">
        <v>469</v>
      </c>
      <c r="N149" s="231" t="s">
        <v>495</v>
      </c>
      <c r="O149" s="42"/>
      <c r="P149" s="208">
        <f t="shared" si="1"/>
        <v>0</v>
      </c>
      <c r="Q149" s="208">
        <v>0</v>
      </c>
      <c r="R149" s="208">
        <f t="shared" si="2"/>
        <v>0</v>
      </c>
      <c r="S149" s="208">
        <v>0</v>
      </c>
      <c r="T149" s="209">
        <f t="shared" si="3"/>
        <v>0</v>
      </c>
      <c r="AR149" s="24" t="s">
        <v>635</v>
      </c>
      <c r="AT149" s="24" t="s">
        <v>668</v>
      </c>
      <c r="AU149" s="24" t="s">
        <v>533</v>
      </c>
      <c r="AY149" s="24" t="s">
        <v>617</v>
      </c>
      <c r="BE149" s="210">
        <f t="shared" si="4"/>
        <v>0</v>
      </c>
      <c r="BF149" s="210">
        <f t="shared" si="5"/>
        <v>0</v>
      </c>
      <c r="BG149" s="210">
        <f t="shared" si="6"/>
        <v>0</v>
      </c>
      <c r="BH149" s="210">
        <f t="shared" si="7"/>
        <v>0</v>
      </c>
      <c r="BI149" s="210">
        <f t="shared" si="8"/>
        <v>0</v>
      </c>
      <c r="BJ149" s="24" t="s">
        <v>471</v>
      </c>
      <c r="BK149" s="210">
        <f t="shared" si="9"/>
        <v>0</v>
      </c>
      <c r="BL149" s="24" t="s">
        <v>624</v>
      </c>
      <c r="BM149" s="24" t="s">
        <v>818</v>
      </c>
    </row>
    <row r="150" spans="2:65" s="1" customFormat="1" ht="22.5" customHeight="1">
      <c r="B150" s="41"/>
      <c r="C150" s="222" t="s">
        <v>822</v>
      </c>
      <c r="D150" s="222" t="s">
        <v>668</v>
      </c>
      <c r="E150" s="223" t="s">
        <v>16</v>
      </c>
      <c r="F150" s="224" t="s">
        <v>17</v>
      </c>
      <c r="G150" s="225" t="s">
        <v>1101</v>
      </c>
      <c r="H150" s="226">
        <v>1</v>
      </c>
      <c r="I150" s="227"/>
      <c r="J150" s="228">
        <f t="shared" si="0"/>
        <v>0</v>
      </c>
      <c r="K150" s="224" t="s">
        <v>469</v>
      </c>
      <c r="L150" s="229"/>
      <c r="M150" s="230" t="s">
        <v>469</v>
      </c>
      <c r="N150" s="231" t="s">
        <v>495</v>
      </c>
      <c r="O150" s="42"/>
      <c r="P150" s="208">
        <f t="shared" si="1"/>
        <v>0</v>
      </c>
      <c r="Q150" s="208">
        <v>0</v>
      </c>
      <c r="R150" s="208">
        <f t="shared" si="2"/>
        <v>0</v>
      </c>
      <c r="S150" s="208">
        <v>0</v>
      </c>
      <c r="T150" s="209">
        <f t="shared" si="3"/>
        <v>0</v>
      </c>
      <c r="AR150" s="24" t="s">
        <v>635</v>
      </c>
      <c r="AT150" s="24" t="s">
        <v>668</v>
      </c>
      <c r="AU150" s="24" t="s">
        <v>533</v>
      </c>
      <c r="AY150" s="24" t="s">
        <v>617</v>
      </c>
      <c r="BE150" s="210">
        <f t="shared" si="4"/>
        <v>0</v>
      </c>
      <c r="BF150" s="210">
        <f t="shared" si="5"/>
        <v>0</v>
      </c>
      <c r="BG150" s="210">
        <f t="shared" si="6"/>
        <v>0</v>
      </c>
      <c r="BH150" s="210">
        <f t="shared" si="7"/>
        <v>0</v>
      </c>
      <c r="BI150" s="210">
        <f t="shared" si="8"/>
        <v>0</v>
      </c>
      <c r="BJ150" s="24" t="s">
        <v>471</v>
      </c>
      <c r="BK150" s="210">
        <f t="shared" si="9"/>
        <v>0</v>
      </c>
      <c r="BL150" s="24" t="s">
        <v>624</v>
      </c>
      <c r="BM150" s="24" t="s">
        <v>822</v>
      </c>
    </row>
    <row r="151" spans="2:65" s="1" customFormat="1" ht="22.5" customHeight="1">
      <c r="B151" s="41"/>
      <c r="C151" s="222" t="s">
        <v>826</v>
      </c>
      <c r="D151" s="222" t="s">
        <v>668</v>
      </c>
      <c r="E151" s="223" t="s">
        <v>18</v>
      </c>
      <c r="F151" s="224" t="s">
        <v>19</v>
      </c>
      <c r="G151" s="225" t="s">
        <v>1101</v>
      </c>
      <c r="H151" s="226">
        <v>1</v>
      </c>
      <c r="I151" s="227"/>
      <c r="J151" s="228">
        <f t="shared" si="0"/>
        <v>0</v>
      </c>
      <c r="K151" s="224" t="s">
        <v>469</v>
      </c>
      <c r="L151" s="229"/>
      <c r="M151" s="230" t="s">
        <v>469</v>
      </c>
      <c r="N151" s="231" t="s">
        <v>495</v>
      </c>
      <c r="O151" s="42"/>
      <c r="P151" s="208">
        <f t="shared" si="1"/>
        <v>0</v>
      </c>
      <c r="Q151" s="208">
        <v>0</v>
      </c>
      <c r="R151" s="208">
        <f t="shared" si="2"/>
        <v>0</v>
      </c>
      <c r="S151" s="208">
        <v>0</v>
      </c>
      <c r="T151" s="209">
        <f t="shared" si="3"/>
        <v>0</v>
      </c>
      <c r="AR151" s="24" t="s">
        <v>635</v>
      </c>
      <c r="AT151" s="24" t="s">
        <v>668</v>
      </c>
      <c r="AU151" s="24" t="s">
        <v>533</v>
      </c>
      <c r="AY151" s="24" t="s">
        <v>617</v>
      </c>
      <c r="BE151" s="210">
        <f t="shared" si="4"/>
        <v>0</v>
      </c>
      <c r="BF151" s="210">
        <f t="shared" si="5"/>
        <v>0</v>
      </c>
      <c r="BG151" s="210">
        <f t="shared" si="6"/>
        <v>0</v>
      </c>
      <c r="BH151" s="210">
        <f t="shared" si="7"/>
        <v>0</v>
      </c>
      <c r="BI151" s="210">
        <f t="shared" si="8"/>
        <v>0</v>
      </c>
      <c r="BJ151" s="24" t="s">
        <v>471</v>
      </c>
      <c r="BK151" s="210">
        <f t="shared" si="9"/>
        <v>0</v>
      </c>
      <c r="BL151" s="24" t="s">
        <v>624</v>
      </c>
      <c r="BM151" s="24" t="s">
        <v>826</v>
      </c>
    </row>
    <row r="152" spans="2:65" s="1" customFormat="1" ht="22.5" customHeight="1">
      <c r="B152" s="41"/>
      <c r="C152" s="222" t="s">
        <v>831</v>
      </c>
      <c r="D152" s="222" t="s">
        <v>668</v>
      </c>
      <c r="E152" s="223" t="s">
        <v>20</v>
      </c>
      <c r="F152" s="224" t="s">
        <v>21</v>
      </c>
      <c r="G152" s="225" t="s">
        <v>1054</v>
      </c>
      <c r="H152" s="226">
        <v>1</v>
      </c>
      <c r="I152" s="227"/>
      <c r="J152" s="228">
        <f t="shared" si="0"/>
        <v>0</v>
      </c>
      <c r="K152" s="224" t="s">
        <v>469</v>
      </c>
      <c r="L152" s="229"/>
      <c r="M152" s="230" t="s">
        <v>469</v>
      </c>
      <c r="N152" s="231" t="s">
        <v>495</v>
      </c>
      <c r="O152" s="42"/>
      <c r="P152" s="208">
        <f t="shared" si="1"/>
        <v>0</v>
      </c>
      <c r="Q152" s="208">
        <v>0</v>
      </c>
      <c r="R152" s="208">
        <f t="shared" si="2"/>
        <v>0</v>
      </c>
      <c r="S152" s="208">
        <v>0</v>
      </c>
      <c r="T152" s="209">
        <f t="shared" si="3"/>
        <v>0</v>
      </c>
      <c r="AR152" s="24" t="s">
        <v>635</v>
      </c>
      <c r="AT152" s="24" t="s">
        <v>668</v>
      </c>
      <c r="AU152" s="24" t="s">
        <v>533</v>
      </c>
      <c r="AY152" s="24" t="s">
        <v>617</v>
      </c>
      <c r="BE152" s="210">
        <f t="shared" si="4"/>
        <v>0</v>
      </c>
      <c r="BF152" s="210">
        <f t="shared" si="5"/>
        <v>0</v>
      </c>
      <c r="BG152" s="210">
        <f t="shared" si="6"/>
        <v>0</v>
      </c>
      <c r="BH152" s="210">
        <f t="shared" si="7"/>
        <v>0</v>
      </c>
      <c r="BI152" s="210">
        <f t="shared" si="8"/>
        <v>0</v>
      </c>
      <c r="BJ152" s="24" t="s">
        <v>471</v>
      </c>
      <c r="BK152" s="210">
        <f t="shared" si="9"/>
        <v>0</v>
      </c>
      <c r="BL152" s="24" t="s">
        <v>624</v>
      </c>
      <c r="BM152" s="24" t="s">
        <v>831</v>
      </c>
    </row>
    <row r="153" spans="2:65" s="1" customFormat="1" ht="22.5" customHeight="1">
      <c r="B153" s="41"/>
      <c r="C153" s="222" t="s">
        <v>835</v>
      </c>
      <c r="D153" s="222" t="s">
        <v>668</v>
      </c>
      <c r="E153" s="223" t="s">
        <v>1137</v>
      </c>
      <c r="F153" s="224" t="s">
        <v>1138</v>
      </c>
      <c r="G153" s="225" t="s">
        <v>1054</v>
      </c>
      <c r="H153" s="226">
        <v>1</v>
      </c>
      <c r="I153" s="227"/>
      <c r="J153" s="228">
        <f t="shared" si="0"/>
        <v>0</v>
      </c>
      <c r="K153" s="224" t="s">
        <v>623</v>
      </c>
      <c r="L153" s="229"/>
      <c r="M153" s="230" t="s">
        <v>469</v>
      </c>
      <c r="N153" s="231" t="s">
        <v>495</v>
      </c>
      <c r="O153" s="42"/>
      <c r="P153" s="208">
        <f t="shared" si="1"/>
        <v>0</v>
      </c>
      <c r="Q153" s="208">
        <v>0.0035</v>
      </c>
      <c r="R153" s="208">
        <f t="shared" si="2"/>
        <v>0.0035</v>
      </c>
      <c r="S153" s="208">
        <v>0</v>
      </c>
      <c r="T153" s="209">
        <f t="shared" si="3"/>
        <v>0</v>
      </c>
      <c r="AR153" s="24" t="s">
        <v>635</v>
      </c>
      <c r="AT153" s="24" t="s">
        <v>668</v>
      </c>
      <c r="AU153" s="24" t="s">
        <v>533</v>
      </c>
      <c r="AY153" s="24" t="s">
        <v>617</v>
      </c>
      <c r="BE153" s="210">
        <f t="shared" si="4"/>
        <v>0</v>
      </c>
      <c r="BF153" s="210">
        <f t="shared" si="5"/>
        <v>0</v>
      </c>
      <c r="BG153" s="210">
        <f t="shared" si="6"/>
        <v>0</v>
      </c>
      <c r="BH153" s="210">
        <f t="shared" si="7"/>
        <v>0</v>
      </c>
      <c r="BI153" s="210">
        <f t="shared" si="8"/>
        <v>0</v>
      </c>
      <c r="BJ153" s="24" t="s">
        <v>471</v>
      </c>
      <c r="BK153" s="210">
        <f t="shared" si="9"/>
        <v>0</v>
      </c>
      <c r="BL153" s="24" t="s">
        <v>624</v>
      </c>
      <c r="BM153" s="24" t="s">
        <v>835</v>
      </c>
    </row>
    <row r="154" spans="2:65" s="1" customFormat="1" ht="22.5" customHeight="1">
      <c r="B154" s="41"/>
      <c r="C154" s="222" t="s">
        <v>839</v>
      </c>
      <c r="D154" s="222" t="s">
        <v>668</v>
      </c>
      <c r="E154" s="223" t="s">
        <v>22</v>
      </c>
      <c r="F154" s="224" t="s">
        <v>23</v>
      </c>
      <c r="G154" s="225" t="s">
        <v>1054</v>
      </c>
      <c r="H154" s="226">
        <v>1</v>
      </c>
      <c r="I154" s="227"/>
      <c r="J154" s="228">
        <f t="shared" si="0"/>
        <v>0</v>
      </c>
      <c r="K154" s="224" t="s">
        <v>469</v>
      </c>
      <c r="L154" s="229"/>
      <c r="M154" s="230" t="s">
        <v>469</v>
      </c>
      <c r="N154" s="231" t="s">
        <v>495</v>
      </c>
      <c r="O154" s="42"/>
      <c r="P154" s="208">
        <f t="shared" si="1"/>
        <v>0</v>
      </c>
      <c r="Q154" s="208">
        <v>0</v>
      </c>
      <c r="R154" s="208">
        <f t="shared" si="2"/>
        <v>0</v>
      </c>
      <c r="S154" s="208">
        <v>0</v>
      </c>
      <c r="T154" s="209">
        <f t="shared" si="3"/>
        <v>0</v>
      </c>
      <c r="AR154" s="24" t="s">
        <v>635</v>
      </c>
      <c r="AT154" s="24" t="s">
        <v>668</v>
      </c>
      <c r="AU154" s="24" t="s">
        <v>533</v>
      </c>
      <c r="AY154" s="24" t="s">
        <v>617</v>
      </c>
      <c r="BE154" s="210">
        <f t="shared" si="4"/>
        <v>0</v>
      </c>
      <c r="BF154" s="210">
        <f t="shared" si="5"/>
        <v>0</v>
      </c>
      <c r="BG154" s="210">
        <f t="shared" si="6"/>
        <v>0</v>
      </c>
      <c r="BH154" s="210">
        <f t="shared" si="7"/>
        <v>0</v>
      </c>
      <c r="BI154" s="210">
        <f t="shared" si="8"/>
        <v>0</v>
      </c>
      <c r="BJ154" s="24" t="s">
        <v>471</v>
      </c>
      <c r="BK154" s="210">
        <f t="shared" si="9"/>
        <v>0</v>
      </c>
      <c r="BL154" s="24" t="s">
        <v>624</v>
      </c>
      <c r="BM154" s="24" t="s">
        <v>839</v>
      </c>
    </row>
    <row r="155" spans="2:65" s="1" customFormat="1" ht="22.5" customHeight="1">
      <c r="B155" s="41"/>
      <c r="C155" s="222" t="s">
        <v>841</v>
      </c>
      <c r="D155" s="222" t="s">
        <v>668</v>
      </c>
      <c r="E155" s="223" t="s">
        <v>24</v>
      </c>
      <c r="F155" s="224" t="s">
        <v>25</v>
      </c>
      <c r="G155" s="225" t="s">
        <v>1054</v>
      </c>
      <c r="H155" s="226">
        <v>1</v>
      </c>
      <c r="I155" s="227"/>
      <c r="J155" s="228">
        <f t="shared" si="0"/>
        <v>0</v>
      </c>
      <c r="K155" s="224" t="s">
        <v>469</v>
      </c>
      <c r="L155" s="229"/>
      <c r="M155" s="230" t="s">
        <v>469</v>
      </c>
      <c r="N155" s="231" t="s">
        <v>495</v>
      </c>
      <c r="O155" s="42"/>
      <c r="P155" s="208">
        <f t="shared" si="1"/>
        <v>0</v>
      </c>
      <c r="Q155" s="208">
        <v>0</v>
      </c>
      <c r="R155" s="208">
        <f t="shared" si="2"/>
        <v>0</v>
      </c>
      <c r="S155" s="208">
        <v>0</v>
      </c>
      <c r="T155" s="209">
        <f t="shared" si="3"/>
        <v>0</v>
      </c>
      <c r="AR155" s="24" t="s">
        <v>635</v>
      </c>
      <c r="AT155" s="24" t="s">
        <v>668</v>
      </c>
      <c r="AU155" s="24" t="s">
        <v>533</v>
      </c>
      <c r="AY155" s="24" t="s">
        <v>617</v>
      </c>
      <c r="BE155" s="210">
        <f t="shared" si="4"/>
        <v>0</v>
      </c>
      <c r="BF155" s="210">
        <f t="shared" si="5"/>
        <v>0</v>
      </c>
      <c r="BG155" s="210">
        <f t="shared" si="6"/>
        <v>0</v>
      </c>
      <c r="BH155" s="210">
        <f t="shared" si="7"/>
        <v>0</v>
      </c>
      <c r="BI155" s="210">
        <f t="shared" si="8"/>
        <v>0</v>
      </c>
      <c r="BJ155" s="24" t="s">
        <v>471</v>
      </c>
      <c r="BK155" s="210">
        <f t="shared" si="9"/>
        <v>0</v>
      </c>
      <c r="BL155" s="24" t="s">
        <v>624</v>
      </c>
      <c r="BM155" s="24" t="s">
        <v>841</v>
      </c>
    </row>
    <row r="156" spans="2:65" s="1" customFormat="1" ht="22.5" customHeight="1">
      <c r="B156" s="41"/>
      <c r="C156" s="222" t="s">
        <v>845</v>
      </c>
      <c r="D156" s="222" t="s">
        <v>668</v>
      </c>
      <c r="E156" s="223" t="s">
        <v>26</v>
      </c>
      <c r="F156" s="224" t="s">
        <v>27</v>
      </c>
      <c r="G156" s="225" t="s">
        <v>668</v>
      </c>
      <c r="H156" s="226">
        <v>1.8</v>
      </c>
      <c r="I156" s="227"/>
      <c r="J156" s="228">
        <f t="shared" si="0"/>
        <v>0</v>
      </c>
      <c r="K156" s="224" t="s">
        <v>469</v>
      </c>
      <c r="L156" s="229"/>
      <c r="M156" s="230" t="s">
        <v>469</v>
      </c>
      <c r="N156" s="231" t="s">
        <v>495</v>
      </c>
      <c r="O156" s="42"/>
      <c r="P156" s="208">
        <f t="shared" si="1"/>
        <v>0</v>
      </c>
      <c r="Q156" s="208">
        <v>0</v>
      </c>
      <c r="R156" s="208">
        <f t="shared" si="2"/>
        <v>0</v>
      </c>
      <c r="S156" s="208">
        <v>0</v>
      </c>
      <c r="T156" s="209">
        <f t="shared" si="3"/>
        <v>0</v>
      </c>
      <c r="AR156" s="24" t="s">
        <v>635</v>
      </c>
      <c r="AT156" s="24" t="s">
        <v>668</v>
      </c>
      <c r="AU156" s="24" t="s">
        <v>533</v>
      </c>
      <c r="AY156" s="24" t="s">
        <v>617</v>
      </c>
      <c r="BE156" s="210">
        <f t="shared" si="4"/>
        <v>0</v>
      </c>
      <c r="BF156" s="210">
        <f t="shared" si="5"/>
        <v>0</v>
      </c>
      <c r="BG156" s="210">
        <f t="shared" si="6"/>
        <v>0</v>
      </c>
      <c r="BH156" s="210">
        <f t="shared" si="7"/>
        <v>0</v>
      </c>
      <c r="BI156" s="210">
        <f t="shared" si="8"/>
        <v>0</v>
      </c>
      <c r="BJ156" s="24" t="s">
        <v>471</v>
      </c>
      <c r="BK156" s="210">
        <f t="shared" si="9"/>
        <v>0</v>
      </c>
      <c r="BL156" s="24" t="s">
        <v>624</v>
      </c>
      <c r="BM156" s="24" t="s">
        <v>845</v>
      </c>
    </row>
    <row r="157" spans="2:65" s="1" customFormat="1" ht="22.5" customHeight="1">
      <c r="B157" s="41"/>
      <c r="C157" s="199" t="s">
        <v>850</v>
      </c>
      <c r="D157" s="199" t="s">
        <v>619</v>
      </c>
      <c r="E157" s="200" t="s">
        <v>28</v>
      </c>
      <c r="F157" s="201" t="s">
        <v>29</v>
      </c>
      <c r="G157" s="202" t="s">
        <v>665</v>
      </c>
      <c r="H157" s="203">
        <v>1</v>
      </c>
      <c r="I157" s="204"/>
      <c r="J157" s="205">
        <f t="shared" si="0"/>
        <v>0</v>
      </c>
      <c r="K157" s="201" t="s">
        <v>623</v>
      </c>
      <c r="L157" s="61"/>
      <c r="M157" s="206" t="s">
        <v>469</v>
      </c>
      <c r="N157" s="207" t="s">
        <v>495</v>
      </c>
      <c r="O157" s="42"/>
      <c r="P157" s="208">
        <f t="shared" si="1"/>
        <v>0</v>
      </c>
      <c r="Q157" s="208">
        <v>0.001132</v>
      </c>
      <c r="R157" s="208">
        <f t="shared" si="2"/>
        <v>0.001132</v>
      </c>
      <c r="S157" s="208">
        <v>0</v>
      </c>
      <c r="T157" s="209">
        <f t="shared" si="3"/>
        <v>0</v>
      </c>
      <c r="AR157" s="24" t="s">
        <v>624</v>
      </c>
      <c r="AT157" s="24" t="s">
        <v>619</v>
      </c>
      <c r="AU157" s="24" t="s">
        <v>533</v>
      </c>
      <c r="AY157" s="24" t="s">
        <v>617</v>
      </c>
      <c r="BE157" s="210">
        <f t="shared" si="4"/>
        <v>0</v>
      </c>
      <c r="BF157" s="210">
        <f t="shared" si="5"/>
        <v>0</v>
      </c>
      <c r="BG157" s="210">
        <f t="shared" si="6"/>
        <v>0</v>
      </c>
      <c r="BH157" s="210">
        <f t="shared" si="7"/>
        <v>0</v>
      </c>
      <c r="BI157" s="210">
        <f t="shared" si="8"/>
        <v>0</v>
      </c>
      <c r="BJ157" s="24" t="s">
        <v>471</v>
      </c>
      <c r="BK157" s="210">
        <f t="shared" si="9"/>
        <v>0</v>
      </c>
      <c r="BL157" s="24" t="s">
        <v>624</v>
      </c>
      <c r="BM157" s="24" t="s">
        <v>850</v>
      </c>
    </row>
    <row r="158" spans="2:65" s="1" customFormat="1" ht="22.5" customHeight="1">
      <c r="B158" s="41"/>
      <c r="C158" s="222" t="s">
        <v>854</v>
      </c>
      <c r="D158" s="222" t="s">
        <v>668</v>
      </c>
      <c r="E158" s="223" t="s">
        <v>30</v>
      </c>
      <c r="F158" s="224" t="s">
        <v>31</v>
      </c>
      <c r="G158" s="225" t="s">
        <v>1054</v>
      </c>
      <c r="H158" s="226">
        <v>1</v>
      </c>
      <c r="I158" s="227"/>
      <c r="J158" s="228">
        <f t="shared" si="0"/>
        <v>0</v>
      </c>
      <c r="K158" s="224" t="s">
        <v>623</v>
      </c>
      <c r="L158" s="229"/>
      <c r="M158" s="230" t="s">
        <v>469</v>
      </c>
      <c r="N158" s="231" t="s">
        <v>495</v>
      </c>
      <c r="O158" s="42"/>
      <c r="P158" s="208">
        <f t="shared" si="1"/>
        <v>0</v>
      </c>
      <c r="Q158" s="208">
        <v>0.00462</v>
      </c>
      <c r="R158" s="208">
        <f t="shared" si="2"/>
        <v>0.00462</v>
      </c>
      <c r="S158" s="208">
        <v>0</v>
      </c>
      <c r="T158" s="209">
        <f t="shared" si="3"/>
        <v>0</v>
      </c>
      <c r="AR158" s="24" t="s">
        <v>635</v>
      </c>
      <c r="AT158" s="24" t="s">
        <v>668</v>
      </c>
      <c r="AU158" s="24" t="s">
        <v>533</v>
      </c>
      <c r="AY158" s="24" t="s">
        <v>617</v>
      </c>
      <c r="BE158" s="210">
        <f t="shared" si="4"/>
        <v>0</v>
      </c>
      <c r="BF158" s="210">
        <f t="shared" si="5"/>
        <v>0</v>
      </c>
      <c r="BG158" s="210">
        <f t="shared" si="6"/>
        <v>0</v>
      </c>
      <c r="BH158" s="210">
        <f t="shared" si="7"/>
        <v>0</v>
      </c>
      <c r="BI158" s="210">
        <f t="shared" si="8"/>
        <v>0</v>
      </c>
      <c r="BJ158" s="24" t="s">
        <v>471</v>
      </c>
      <c r="BK158" s="210">
        <f t="shared" si="9"/>
        <v>0</v>
      </c>
      <c r="BL158" s="24" t="s">
        <v>624</v>
      </c>
      <c r="BM158" s="24" t="s">
        <v>854</v>
      </c>
    </row>
    <row r="159" spans="2:65" s="1" customFormat="1" ht="22.5" customHeight="1">
      <c r="B159" s="41"/>
      <c r="C159" s="222" t="s">
        <v>856</v>
      </c>
      <c r="D159" s="222" t="s">
        <v>668</v>
      </c>
      <c r="E159" s="223" t="s">
        <v>32</v>
      </c>
      <c r="F159" s="224" t="s">
        <v>33</v>
      </c>
      <c r="G159" s="225" t="s">
        <v>1054</v>
      </c>
      <c r="H159" s="226">
        <v>3</v>
      </c>
      <c r="I159" s="227"/>
      <c r="J159" s="228">
        <f t="shared" si="0"/>
        <v>0</v>
      </c>
      <c r="K159" s="224" t="s">
        <v>469</v>
      </c>
      <c r="L159" s="229"/>
      <c r="M159" s="230" t="s">
        <v>469</v>
      </c>
      <c r="N159" s="231" t="s">
        <v>495</v>
      </c>
      <c r="O159" s="42"/>
      <c r="P159" s="208">
        <f t="shared" si="1"/>
        <v>0</v>
      </c>
      <c r="Q159" s="208">
        <v>0</v>
      </c>
      <c r="R159" s="208">
        <f t="shared" si="2"/>
        <v>0</v>
      </c>
      <c r="S159" s="208">
        <v>0</v>
      </c>
      <c r="T159" s="209">
        <f t="shared" si="3"/>
        <v>0</v>
      </c>
      <c r="AR159" s="24" t="s">
        <v>635</v>
      </c>
      <c r="AT159" s="24" t="s">
        <v>668</v>
      </c>
      <c r="AU159" s="24" t="s">
        <v>533</v>
      </c>
      <c r="AY159" s="24" t="s">
        <v>617</v>
      </c>
      <c r="BE159" s="210">
        <f t="shared" si="4"/>
        <v>0</v>
      </c>
      <c r="BF159" s="210">
        <f t="shared" si="5"/>
        <v>0</v>
      </c>
      <c r="BG159" s="210">
        <f t="shared" si="6"/>
        <v>0</v>
      </c>
      <c r="BH159" s="210">
        <f t="shared" si="7"/>
        <v>0</v>
      </c>
      <c r="BI159" s="210">
        <f t="shared" si="8"/>
        <v>0</v>
      </c>
      <c r="BJ159" s="24" t="s">
        <v>471</v>
      </c>
      <c r="BK159" s="210">
        <f t="shared" si="9"/>
        <v>0</v>
      </c>
      <c r="BL159" s="24" t="s">
        <v>624</v>
      </c>
      <c r="BM159" s="24" t="s">
        <v>856</v>
      </c>
    </row>
    <row r="160" spans="2:65" s="1" customFormat="1" ht="22.5" customHeight="1">
      <c r="B160" s="41"/>
      <c r="C160" s="199" t="s">
        <v>860</v>
      </c>
      <c r="D160" s="199" t="s">
        <v>619</v>
      </c>
      <c r="E160" s="200" t="s">
        <v>34</v>
      </c>
      <c r="F160" s="201" t="s">
        <v>35</v>
      </c>
      <c r="G160" s="202" t="s">
        <v>665</v>
      </c>
      <c r="H160" s="203">
        <v>1</v>
      </c>
      <c r="I160" s="204"/>
      <c r="J160" s="205">
        <f t="shared" si="0"/>
        <v>0</v>
      </c>
      <c r="K160" s="201" t="s">
        <v>623</v>
      </c>
      <c r="L160" s="61"/>
      <c r="M160" s="206" t="s">
        <v>469</v>
      </c>
      <c r="N160" s="207" t="s">
        <v>495</v>
      </c>
      <c r="O160" s="42"/>
      <c r="P160" s="208">
        <f t="shared" si="1"/>
        <v>0</v>
      </c>
      <c r="Q160" s="208">
        <v>0.0002282</v>
      </c>
      <c r="R160" s="208">
        <f t="shared" si="2"/>
        <v>0.0002282</v>
      </c>
      <c r="S160" s="208">
        <v>0</v>
      </c>
      <c r="T160" s="209">
        <f t="shared" si="3"/>
        <v>0</v>
      </c>
      <c r="AR160" s="24" t="s">
        <v>624</v>
      </c>
      <c r="AT160" s="24" t="s">
        <v>619</v>
      </c>
      <c r="AU160" s="24" t="s">
        <v>533</v>
      </c>
      <c r="AY160" s="24" t="s">
        <v>617</v>
      </c>
      <c r="BE160" s="210">
        <f t="shared" si="4"/>
        <v>0</v>
      </c>
      <c r="BF160" s="210">
        <f t="shared" si="5"/>
        <v>0</v>
      </c>
      <c r="BG160" s="210">
        <f t="shared" si="6"/>
        <v>0</v>
      </c>
      <c r="BH160" s="210">
        <f t="shared" si="7"/>
        <v>0</v>
      </c>
      <c r="BI160" s="210">
        <f t="shared" si="8"/>
        <v>0</v>
      </c>
      <c r="BJ160" s="24" t="s">
        <v>471</v>
      </c>
      <c r="BK160" s="210">
        <f t="shared" si="9"/>
        <v>0</v>
      </c>
      <c r="BL160" s="24" t="s">
        <v>624</v>
      </c>
      <c r="BM160" s="24" t="s">
        <v>860</v>
      </c>
    </row>
    <row r="161" spans="2:65" s="1" customFormat="1" ht="22.5" customHeight="1">
      <c r="B161" s="41"/>
      <c r="C161" s="199" t="s">
        <v>864</v>
      </c>
      <c r="D161" s="199" t="s">
        <v>619</v>
      </c>
      <c r="E161" s="200" t="s">
        <v>36</v>
      </c>
      <c r="F161" s="201" t="s">
        <v>37</v>
      </c>
      <c r="G161" s="202" t="s">
        <v>665</v>
      </c>
      <c r="H161" s="203">
        <v>4</v>
      </c>
      <c r="I161" s="204"/>
      <c r="J161" s="205">
        <f t="shared" si="0"/>
        <v>0</v>
      </c>
      <c r="K161" s="201" t="s">
        <v>623</v>
      </c>
      <c r="L161" s="61"/>
      <c r="M161" s="206" t="s">
        <v>469</v>
      </c>
      <c r="N161" s="207" t="s">
        <v>495</v>
      </c>
      <c r="O161" s="42"/>
      <c r="P161" s="208">
        <f t="shared" si="1"/>
        <v>0</v>
      </c>
      <c r="Q161" s="208">
        <v>0.00038152</v>
      </c>
      <c r="R161" s="208">
        <f t="shared" si="2"/>
        <v>0.00152608</v>
      </c>
      <c r="S161" s="208">
        <v>0</v>
      </c>
      <c r="T161" s="209">
        <f t="shared" si="3"/>
        <v>0</v>
      </c>
      <c r="AR161" s="24" t="s">
        <v>624</v>
      </c>
      <c r="AT161" s="24" t="s">
        <v>619</v>
      </c>
      <c r="AU161" s="24" t="s">
        <v>533</v>
      </c>
      <c r="AY161" s="24" t="s">
        <v>617</v>
      </c>
      <c r="BE161" s="210">
        <f t="shared" si="4"/>
        <v>0</v>
      </c>
      <c r="BF161" s="210">
        <f t="shared" si="5"/>
        <v>0</v>
      </c>
      <c r="BG161" s="210">
        <f t="shared" si="6"/>
        <v>0</v>
      </c>
      <c r="BH161" s="210">
        <f t="shared" si="7"/>
        <v>0</v>
      </c>
      <c r="BI161" s="210">
        <f t="shared" si="8"/>
        <v>0</v>
      </c>
      <c r="BJ161" s="24" t="s">
        <v>471</v>
      </c>
      <c r="BK161" s="210">
        <f t="shared" si="9"/>
        <v>0</v>
      </c>
      <c r="BL161" s="24" t="s">
        <v>624</v>
      </c>
      <c r="BM161" s="24" t="s">
        <v>864</v>
      </c>
    </row>
    <row r="162" spans="2:65" s="1" customFormat="1" ht="22.5" customHeight="1">
      <c r="B162" s="41"/>
      <c r="C162" s="199" t="s">
        <v>868</v>
      </c>
      <c r="D162" s="199" t="s">
        <v>619</v>
      </c>
      <c r="E162" s="200" t="s">
        <v>38</v>
      </c>
      <c r="F162" s="201" t="s">
        <v>39</v>
      </c>
      <c r="G162" s="202" t="s">
        <v>665</v>
      </c>
      <c r="H162" s="203">
        <v>14</v>
      </c>
      <c r="I162" s="204"/>
      <c r="J162" s="205">
        <f t="shared" si="0"/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 t="shared" si="1"/>
        <v>0</v>
      </c>
      <c r="Q162" s="208">
        <v>0</v>
      </c>
      <c r="R162" s="208">
        <f t="shared" si="2"/>
        <v>0</v>
      </c>
      <c r="S162" s="208">
        <v>0</v>
      </c>
      <c r="T162" s="209">
        <f t="shared" si="3"/>
        <v>0</v>
      </c>
      <c r="AR162" s="24" t="s">
        <v>1157</v>
      </c>
      <c r="AT162" s="24" t="s">
        <v>619</v>
      </c>
      <c r="AU162" s="24" t="s">
        <v>533</v>
      </c>
      <c r="AY162" s="24" t="s">
        <v>617</v>
      </c>
      <c r="BE162" s="210">
        <f t="shared" si="4"/>
        <v>0</v>
      </c>
      <c r="BF162" s="210">
        <f t="shared" si="5"/>
        <v>0</v>
      </c>
      <c r="BG162" s="210">
        <f t="shared" si="6"/>
        <v>0</v>
      </c>
      <c r="BH162" s="210">
        <f t="shared" si="7"/>
        <v>0</v>
      </c>
      <c r="BI162" s="210">
        <f t="shared" si="8"/>
        <v>0</v>
      </c>
      <c r="BJ162" s="24" t="s">
        <v>471</v>
      </c>
      <c r="BK162" s="210">
        <f t="shared" si="9"/>
        <v>0</v>
      </c>
      <c r="BL162" s="24" t="s">
        <v>1157</v>
      </c>
      <c r="BM162" s="24" t="s">
        <v>40</v>
      </c>
    </row>
    <row r="163" spans="2:51" s="12" customFormat="1" ht="13.5">
      <c r="B163" s="211"/>
      <c r="C163" s="212"/>
      <c r="D163" s="213" t="s">
        <v>627</v>
      </c>
      <c r="E163" s="238" t="s">
        <v>469</v>
      </c>
      <c r="F163" s="214" t="s">
        <v>41</v>
      </c>
      <c r="G163" s="212"/>
      <c r="H163" s="215">
        <v>14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627</v>
      </c>
      <c r="AU163" s="221" t="s">
        <v>533</v>
      </c>
      <c r="AV163" s="12" t="s">
        <v>533</v>
      </c>
      <c r="AW163" s="12" t="s">
        <v>484</v>
      </c>
      <c r="AX163" s="12" t="s">
        <v>471</v>
      </c>
      <c r="AY163" s="221" t="s">
        <v>617</v>
      </c>
    </row>
    <row r="164" spans="2:65" s="1" customFormat="1" ht="31.5" customHeight="1">
      <c r="B164" s="41"/>
      <c r="C164" s="199" t="s">
        <v>872</v>
      </c>
      <c r="D164" s="199" t="s">
        <v>619</v>
      </c>
      <c r="E164" s="200" t="s">
        <v>42</v>
      </c>
      <c r="F164" s="201" t="s">
        <v>43</v>
      </c>
      <c r="G164" s="202" t="s">
        <v>798</v>
      </c>
      <c r="H164" s="203">
        <v>632</v>
      </c>
      <c r="I164" s="204"/>
      <c r="J164" s="205">
        <f aca="true" t="shared" si="10" ref="J164:J172">ROUND(I164*H164,2)</f>
        <v>0</v>
      </c>
      <c r="K164" s="201" t="s">
        <v>623</v>
      </c>
      <c r="L164" s="61"/>
      <c r="M164" s="206" t="s">
        <v>469</v>
      </c>
      <c r="N164" s="207" t="s">
        <v>495</v>
      </c>
      <c r="O164" s="42"/>
      <c r="P164" s="208">
        <f aca="true" t="shared" si="11" ref="P164:P172">O164*H164</f>
        <v>0</v>
      </c>
      <c r="Q164" s="208">
        <v>0</v>
      </c>
      <c r="R164" s="208">
        <f aca="true" t="shared" si="12" ref="R164:R172">Q164*H164</f>
        <v>0</v>
      </c>
      <c r="S164" s="208">
        <v>0</v>
      </c>
      <c r="T164" s="209">
        <f aca="true" t="shared" si="13" ref="T164:T172">S164*H164</f>
        <v>0</v>
      </c>
      <c r="AR164" s="24" t="s">
        <v>1157</v>
      </c>
      <c r="AT164" s="24" t="s">
        <v>619</v>
      </c>
      <c r="AU164" s="24" t="s">
        <v>533</v>
      </c>
      <c r="AY164" s="24" t="s">
        <v>617</v>
      </c>
      <c r="BE164" s="210">
        <f aca="true" t="shared" si="14" ref="BE164:BE172">IF(N164="základní",J164,0)</f>
        <v>0</v>
      </c>
      <c r="BF164" s="210">
        <f aca="true" t="shared" si="15" ref="BF164:BF172">IF(N164="snížená",J164,0)</f>
        <v>0</v>
      </c>
      <c r="BG164" s="210">
        <f aca="true" t="shared" si="16" ref="BG164:BG172">IF(N164="zákl. přenesená",J164,0)</f>
        <v>0</v>
      </c>
      <c r="BH164" s="210">
        <f aca="true" t="shared" si="17" ref="BH164:BH172">IF(N164="sníž. přenesená",J164,0)</f>
        <v>0</v>
      </c>
      <c r="BI164" s="210">
        <f aca="true" t="shared" si="18" ref="BI164:BI172">IF(N164="nulová",J164,0)</f>
        <v>0</v>
      </c>
      <c r="BJ164" s="24" t="s">
        <v>471</v>
      </c>
      <c r="BK164" s="210">
        <f aca="true" t="shared" si="19" ref="BK164:BK172">ROUND(I164*H164,2)</f>
        <v>0</v>
      </c>
      <c r="BL164" s="24" t="s">
        <v>1157</v>
      </c>
      <c r="BM164" s="24" t="s">
        <v>44</v>
      </c>
    </row>
    <row r="165" spans="2:65" s="1" customFormat="1" ht="22.5" customHeight="1">
      <c r="B165" s="41"/>
      <c r="C165" s="199" t="s">
        <v>876</v>
      </c>
      <c r="D165" s="199" t="s">
        <v>619</v>
      </c>
      <c r="E165" s="200" t="s">
        <v>1170</v>
      </c>
      <c r="F165" s="201" t="s">
        <v>1171</v>
      </c>
      <c r="G165" s="202" t="s">
        <v>665</v>
      </c>
      <c r="H165" s="203">
        <v>1</v>
      </c>
      <c r="I165" s="204"/>
      <c r="J165" s="205">
        <f t="shared" si="10"/>
        <v>0</v>
      </c>
      <c r="K165" s="201" t="s">
        <v>623</v>
      </c>
      <c r="L165" s="61"/>
      <c r="M165" s="206" t="s">
        <v>469</v>
      </c>
      <c r="N165" s="207" t="s">
        <v>495</v>
      </c>
      <c r="O165" s="42"/>
      <c r="P165" s="208">
        <f t="shared" si="11"/>
        <v>0</v>
      </c>
      <c r="Q165" s="208">
        <v>0</v>
      </c>
      <c r="R165" s="208">
        <f t="shared" si="12"/>
        <v>0</v>
      </c>
      <c r="S165" s="208">
        <v>0</v>
      </c>
      <c r="T165" s="209">
        <f t="shared" si="13"/>
        <v>0</v>
      </c>
      <c r="AR165" s="24" t="s">
        <v>624</v>
      </c>
      <c r="AT165" s="24" t="s">
        <v>619</v>
      </c>
      <c r="AU165" s="24" t="s">
        <v>533</v>
      </c>
      <c r="AY165" s="24" t="s">
        <v>617</v>
      </c>
      <c r="BE165" s="210">
        <f t="shared" si="14"/>
        <v>0</v>
      </c>
      <c r="BF165" s="210">
        <f t="shared" si="15"/>
        <v>0</v>
      </c>
      <c r="BG165" s="210">
        <f t="shared" si="16"/>
        <v>0</v>
      </c>
      <c r="BH165" s="210">
        <f t="shared" si="17"/>
        <v>0</v>
      </c>
      <c r="BI165" s="210">
        <f t="shared" si="18"/>
        <v>0</v>
      </c>
      <c r="BJ165" s="24" t="s">
        <v>471</v>
      </c>
      <c r="BK165" s="210">
        <f t="shared" si="19"/>
        <v>0</v>
      </c>
      <c r="BL165" s="24" t="s">
        <v>624</v>
      </c>
      <c r="BM165" s="24" t="s">
        <v>876</v>
      </c>
    </row>
    <row r="166" spans="2:65" s="1" customFormat="1" ht="22.5" customHeight="1">
      <c r="B166" s="41"/>
      <c r="C166" s="199" t="s">
        <v>880</v>
      </c>
      <c r="D166" s="199" t="s">
        <v>619</v>
      </c>
      <c r="E166" s="200" t="s">
        <v>1172</v>
      </c>
      <c r="F166" s="201" t="s">
        <v>1173</v>
      </c>
      <c r="G166" s="202" t="s">
        <v>665</v>
      </c>
      <c r="H166" s="203">
        <v>1</v>
      </c>
      <c r="I166" s="204"/>
      <c r="J166" s="205">
        <f t="shared" si="10"/>
        <v>0</v>
      </c>
      <c r="K166" s="201" t="s">
        <v>623</v>
      </c>
      <c r="L166" s="61"/>
      <c r="M166" s="206" t="s">
        <v>469</v>
      </c>
      <c r="N166" s="207" t="s">
        <v>495</v>
      </c>
      <c r="O166" s="42"/>
      <c r="P166" s="208">
        <f t="shared" si="11"/>
        <v>0</v>
      </c>
      <c r="Q166" s="208">
        <v>0</v>
      </c>
      <c r="R166" s="208">
        <f t="shared" si="12"/>
        <v>0</v>
      </c>
      <c r="S166" s="208">
        <v>0</v>
      </c>
      <c r="T166" s="209">
        <f t="shared" si="13"/>
        <v>0</v>
      </c>
      <c r="AR166" s="24" t="s">
        <v>624</v>
      </c>
      <c r="AT166" s="24" t="s">
        <v>619</v>
      </c>
      <c r="AU166" s="24" t="s">
        <v>533</v>
      </c>
      <c r="AY166" s="24" t="s">
        <v>617</v>
      </c>
      <c r="BE166" s="210">
        <f t="shared" si="14"/>
        <v>0</v>
      </c>
      <c r="BF166" s="210">
        <f t="shared" si="15"/>
        <v>0</v>
      </c>
      <c r="BG166" s="210">
        <f t="shared" si="16"/>
        <v>0</v>
      </c>
      <c r="BH166" s="210">
        <f t="shared" si="17"/>
        <v>0</v>
      </c>
      <c r="BI166" s="210">
        <f t="shared" si="18"/>
        <v>0</v>
      </c>
      <c r="BJ166" s="24" t="s">
        <v>471</v>
      </c>
      <c r="BK166" s="210">
        <f t="shared" si="19"/>
        <v>0</v>
      </c>
      <c r="BL166" s="24" t="s">
        <v>624</v>
      </c>
      <c r="BM166" s="24" t="s">
        <v>880</v>
      </c>
    </row>
    <row r="167" spans="2:65" s="1" customFormat="1" ht="22.5" customHeight="1">
      <c r="B167" s="41"/>
      <c r="C167" s="199" t="s">
        <v>884</v>
      </c>
      <c r="D167" s="199" t="s">
        <v>619</v>
      </c>
      <c r="E167" s="200" t="s">
        <v>1175</v>
      </c>
      <c r="F167" s="201" t="s">
        <v>1176</v>
      </c>
      <c r="G167" s="202" t="s">
        <v>665</v>
      </c>
      <c r="H167" s="203">
        <v>3</v>
      </c>
      <c r="I167" s="204"/>
      <c r="J167" s="205">
        <f t="shared" si="10"/>
        <v>0</v>
      </c>
      <c r="K167" s="201" t="s">
        <v>623</v>
      </c>
      <c r="L167" s="61"/>
      <c r="M167" s="206" t="s">
        <v>469</v>
      </c>
      <c r="N167" s="207" t="s">
        <v>495</v>
      </c>
      <c r="O167" s="42"/>
      <c r="P167" s="208">
        <f t="shared" si="11"/>
        <v>0</v>
      </c>
      <c r="Q167" s="208">
        <v>0</v>
      </c>
      <c r="R167" s="208">
        <f t="shared" si="12"/>
        <v>0</v>
      </c>
      <c r="S167" s="208">
        <v>0</v>
      </c>
      <c r="T167" s="209">
        <f t="shared" si="13"/>
        <v>0</v>
      </c>
      <c r="AR167" s="24" t="s">
        <v>624</v>
      </c>
      <c r="AT167" s="24" t="s">
        <v>619</v>
      </c>
      <c r="AU167" s="24" t="s">
        <v>533</v>
      </c>
      <c r="AY167" s="24" t="s">
        <v>617</v>
      </c>
      <c r="BE167" s="210">
        <f t="shared" si="14"/>
        <v>0</v>
      </c>
      <c r="BF167" s="210">
        <f t="shared" si="15"/>
        <v>0</v>
      </c>
      <c r="BG167" s="210">
        <f t="shared" si="16"/>
        <v>0</v>
      </c>
      <c r="BH167" s="210">
        <f t="shared" si="17"/>
        <v>0</v>
      </c>
      <c r="BI167" s="210">
        <f t="shared" si="18"/>
        <v>0</v>
      </c>
      <c r="BJ167" s="24" t="s">
        <v>471</v>
      </c>
      <c r="BK167" s="210">
        <f t="shared" si="19"/>
        <v>0</v>
      </c>
      <c r="BL167" s="24" t="s">
        <v>624</v>
      </c>
      <c r="BM167" s="24" t="s">
        <v>884</v>
      </c>
    </row>
    <row r="168" spans="2:65" s="1" customFormat="1" ht="22.5" customHeight="1">
      <c r="B168" s="41"/>
      <c r="C168" s="199" t="s">
        <v>888</v>
      </c>
      <c r="D168" s="199" t="s">
        <v>619</v>
      </c>
      <c r="E168" s="200" t="s">
        <v>45</v>
      </c>
      <c r="F168" s="201" t="s">
        <v>46</v>
      </c>
      <c r="G168" s="202" t="s">
        <v>798</v>
      </c>
      <c r="H168" s="203">
        <v>632</v>
      </c>
      <c r="I168" s="204"/>
      <c r="J168" s="205">
        <f t="shared" si="10"/>
        <v>0</v>
      </c>
      <c r="K168" s="201" t="s">
        <v>623</v>
      </c>
      <c r="L168" s="61"/>
      <c r="M168" s="206" t="s">
        <v>469</v>
      </c>
      <c r="N168" s="207" t="s">
        <v>495</v>
      </c>
      <c r="O168" s="42"/>
      <c r="P168" s="208">
        <f t="shared" si="11"/>
        <v>0</v>
      </c>
      <c r="Q168" s="208">
        <v>0</v>
      </c>
      <c r="R168" s="208">
        <f t="shared" si="12"/>
        <v>0</v>
      </c>
      <c r="S168" s="208">
        <v>0</v>
      </c>
      <c r="T168" s="209">
        <f t="shared" si="13"/>
        <v>0</v>
      </c>
      <c r="AR168" s="24" t="s">
        <v>624</v>
      </c>
      <c r="AT168" s="24" t="s">
        <v>619</v>
      </c>
      <c r="AU168" s="24" t="s">
        <v>533</v>
      </c>
      <c r="AY168" s="24" t="s">
        <v>617</v>
      </c>
      <c r="BE168" s="210">
        <f t="shared" si="14"/>
        <v>0</v>
      </c>
      <c r="BF168" s="210">
        <f t="shared" si="15"/>
        <v>0</v>
      </c>
      <c r="BG168" s="210">
        <f t="shared" si="16"/>
        <v>0</v>
      </c>
      <c r="BH168" s="210">
        <f t="shared" si="17"/>
        <v>0</v>
      </c>
      <c r="BI168" s="210">
        <f t="shared" si="18"/>
        <v>0</v>
      </c>
      <c r="BJ168" s="24" t="s">
        <v>471</v>
      </c>
      <c r="BK168" s="210">
        <f t="shared" si="19"/>
        <v>0</v>
      </c>
      <c r="BL168" s="24" t="s">
        <v>624</v>
      </c>
      <c r="BM168" s="24" t="s">
        <v>888</v>
      </c>
    </row>
    <row r="169" spans="2:65" s="1" customFormat="1" ht="22.5" customHeight="1">
      <c r="B169" s="41"/>
      <c r="C169" s="199" t="s">
        <v>892</v>
      </c>
      <c r="D169" s="199" t="s">
        <v>619</v>
      </c>
      <c r="E169" s="200" t="s">
        <v>47</v>
      </c>
      <c r="F169" s="201" t="s">
        <v>48</v>
      </c>
      <c r="G169" s="202" t="s">
        <v>798</v>
      </c>
      <c r="H169" s="203">
        <v>632</v>
      </c>
      <c r="I169" s="204"/>
      <c r="J169" s="205">
        <f t="shared" si="10"/>
        <v>0</v>
      </c>
      <c r="K169" s="201" t="s">
        <v>623</v>
      </c>
      <c r="L169" s="61"/>
      <c r="M169" s="206" t="s">
        <v>469</v>
      </c>
      <c r="N169" s="207" t="s">
        <v>495</v>
      </c>
      <c r="O169" s="42"/>
      <c r="P169" s="208">
        <f t="shared" si="11"/>
        <v>0</v>
      </c>
      <c r="Q169" s="208">
        <v>0</v>
      </c>
      <c r="R169" s="208">
        <f t="shared" si="12"/>
        <v>0</v>
      </c>
      <c r="S169" s="208">
        <v>0</v>
      </c>
      <c r="T169" s="209">
        <f t="shared" si="13"/>
        <v>0</v>
      </c>
      <c r="AR169" s="24" t="s">
        <v>624</v>
      </c>
      <c r="AT169" s="24" t="s">
        <v>619</v>
      </c>
      <c r="AU169" s="24" t="s">
        <v>533</v>
      </c>
      <c r="AY169" s="24" t="s">
        <v>617</v>
      </c>
      <c r="BE169" s="210">
        <f t="shared" si="14"/>
        <v>0</v>
      </c>
      <c r="BF169" s="210">
        <f t="shared" si="15"/>
        <v>0</v>
      </c>
      <c r="BG169" s="210">
        <f t="shared" si="16"/>
        <v>0</v>
      </c>
      <c r="BH169" s="210">
        <f t="shared" si="17"/>
        <v>0</v>
      </c>
      <c r="BI169" s="210">
        <f t="shared" si="18"/>
        <v>0</v>
      </c>
      <c r="BJ169" s="24" t="s">
        <v>471</v>
      </c>
      <c r="BK169" s="210">
        <f t="shared" si="19"/>
        <v>0</v>
      </c>
      <c r="BL169" s="24" t="s">
        <v>624</v>
      </c>
      <c r="BM169" s="24" t="s">
        <v>892</v>
      </c>
    </row>
    <row r="170" spans="2:65" s="1" customFormat="1" ht="22.5" customHeight="1">
      <c r="B170" s="41"/>
      <c r="C170" s="199" t="s">
        <v>896</v>
      </c>
      <c r="D170" s="199" t="s">
        <v>619</v>
      </c>
      <c r="E170" s="200" t="s">
        <v>49</v>
      </c>
      <c r="F170" s="201" t="s">
        <v>50</v>
      </c>
      <c r="G170" s="202" t="s">
        <v>665</v>
      </c>
      <c r="H170" s="203">
        <v>1</v>
      </c>
      <c r="I170" s="204"/>
      <c r="J170" s="205">
        <f t="shared" si="10"/>
        <v>0</v>
      </c>
      <c r="K170" s="201" t="s">
        <v>623</v>
      </c>
      <c r="L170" s="61"/>
      <c r="M170" s="206" t="s">
        <v>469</v>
      </c>
      <c r="N170" s="207" t="s">
        <v>495</v>
      </c>
      <c r="O170" s="42"/>
      <c r="P170" s="208">
        <f t="shared" si="11"/>
        <v>0</v>
      </c>
      <c r="Q170" s="208">
        <v>0.0011464</v>
      </c>
      <c r="R170" s="208">
        <f t="shared" si="12"/>
        <v>0.0011464</v>
      </c>
      <c r="S170" s="208">
        <v>0</v>
      </c>
      <c r="T170" s="209">
        <f t="shared" si="13"/>
        <v>0</v>
      </c>
      <c r="AR170" s="24" t="s">
        <v>624</v>
      </c>
      <c r="AT170" s="24" t="s">
        <v>619</v>
      </c>
      <c r="AU170" s="24" t="s">
        <v>533</v>
      </c>
      <c r="AY170" s="24" t="s">
        <v>617</v>
      </c>
      <c r="BE170" s="210">
        <f t="shared" si="14"/>
        <v>0</v>
      </c>
      <c r="BF170" s="210">
        <f t="shared" si="15"/>
        <v>0</v>
      </c>
      <c r="BG170" s="210">
        <f t="shared" si="16"/>
        <v>0</v>
      </c>
      <c r="BH170" s="210">
        <f t="shared" si="17"/>
        <v>0</v>
      </c>
      <c r="BI170" s="210">
        <f t="shared" si="18"/>
        <v>0</v>
      </c>
      <c r="BJ170" s="24" t="s">
        <v>471</v>
      </c>
      <c r="BK170" s="210">
        <f t="shared" si="19"/>
        <v>0</v>
      </c>
      <c r="BL170" s="24" t="s">
        <v>624</v>
      </c>
      <c r="BM170" s="24" t="s">
        <v>896</v>
      </c>
    </row>
    <row r="171" spans="2:65" s="1" customFormat="1" ht="22.5" customHeight="1">
      <c r="B171" s="41"/>
      <c r="C171" s="199" t="s">
        <v>900</v>
      </c>
      <c r="D171" s="199" t="s">
        <v>619</v>
      </c>
      <c r="E171" s="200" t="s">
        <v>51</v>
      </c>
      <c r="F171" s="201" t="s">
        <v>52</v>
      </c>
      <c r="G171" s="202" t="s">
        <v>665</v>
      </c>
      <c r="H171" s="203">
        <v>1</v>
      </c>
      <c r="I171" s="204"/>
      <c r="J171" s="205">
        <f t="shared" si="10"/>
        <v>0</v>
      </c>
      <c r="K171" s="201" t="s">
        <v>469</v>
      </c>
      <c r="L171" s="61"/>
      <c r="M171" s="206" t="s">
        <v>469</v>
      </c>
      <c r="N171" s="207" t="s">
        <v>495</v>
      </c>
      <c r="O171" s="42"/>
      <c r="P171" s="208">
        <f t="shared" si="11"/>
        <v>0</v>
      </c>
      <c r="Q171" s="208">
        <v>0</v>
      </c>
      <c r="R171" s="208">
        <f t="shared" si="12"/>
        <v>0</v>
      </c>
      <c r="S171" s="208">
        <v>0</v>
      </c>
      <c r="T171" s="209">
        <f t="shared" si="13"/>
        <v>0</v>
      </c>
      <c r="AR171" s="24" t="s">
        <v>624</v>
      </c>
      <c r="AT171" s="24" t="s">
        <v>619</v>
      </c>
      <c r="AU171" s="24" t="s">
        <v>533</v>
      </c>
      <c r="AY171" s="24" t="s">
        <v>617</v>
      </c>
      <c r="BE171" s="210">
        <f t="shared" si="14"/>
        <v>0</v>
      </c>
      <c r="BF171" s="210">
        <f t="shared" si="15"/>
        <v>0</v>
      </c>
      <c r="BG171" s="210">
        <f t="shared" si="16"/>
        <v>0</v>
      </c>
      <c r="BH171" s="210">
        <f t="shared" si="17"/>
        <v>0</v>
      </c>
      <c r="BI171" s="210">
        <f t="shared" si="18"/>
        <v>0</v>
      </c>
      <c r="BJ171" s="24" t="s">
        <v>471</v>
      </c>
      <c r="BK171" s="210">
        <f t="shared" si="19"/>
        <v>0</v>
      </c>
      <c r="BL171" s="24" t="s">
        <v>624</v>
      </c>
      <c r="BM171" s="24" t="s">
        <v>900</v>
      </c>
    </row>
    <row r="172" spans="2:65" s="1" customFormat="1" ht="22.5" customHeight="1">
      <c r="B172" s="41"/>
      <c r="C172" s="199" t="s">
        <v>1115</v>
      </c>
      <c r="D172" s="199" t="s">
        <v>619</v>
      </c>
      <c r="E172" s="200" t="s">
        <v>53</v>
      </c>
      <c r="F172" s="201" t="s">
        <v>54</v>
      </c>
      <c r="G172" s="202" t="s">
        <v>1101</v>
      </c>
      <c r="H172" s="203">
        <v>1</v>
      </c>
      <c r="I172" s="204"/>
      <c r="J172" s="205">
        <f t="shared" si="10"/>
        <v>0</v>
      </c>
      <c r="K172" s="201" t="s">
        <v>469</v>
      </c>
      <c r="L172" s="61"/>
      <c r="M172" s="206" t="s">
        <v>469</v>
      </c>
      <c r="N172" s="234" t="s">
        <v>495</v>
      </c>
      <c r="O172" s="235"/>
      <c r="P172" s="236">
        <f t="shared" si="11"/>
        <v>0</v>
      </c>
      <c r="Q172" s="236">
        <v>0</v>
      </c>
      <c r="R172" s="236">
        <f t="shared" si="12"/>
        <v>0</v>
      </c>
      <c r="S172" s="236">
        <v>0</v>
      </c>
      <c r="T172" s="237">
        <f t="shared" si="13"/>
        <v>0</v>
      </c>
      <c r="AR172" s="24" t="s">
        <v>624</v>
      </c>
      <c r="AT172" s="24" t="s">
        <v>619</v>
      </c>
      <c r="AU172" s="24" t="s">
        <v>533</v>
      </c>
      <c r="AY172" s="24" t="s">
        <v>617</v>
      </c>
      <c r="BE172" s="210">
        <f t="shared" si="14"/>
        <v>0</v>
      </c>
      <c r="BF172" s="210">
        <f t="shared" si="15"/>
        <v>0</v>
      </c>
      <c r="BG172" s="210">
        <f t="shared" si="16"/>
        <v>0</v>
      </c>
      <c r="BH172" s="210">
        <f t="shared" si="17"/>
        <v>0</v>
      </c>
      <c r="BI172" s="210">
        <f t="shared" si="18"/>
        <v>0</v>
      </c>
      <c r="BJ172" s="24" t="s">
        <v>471</v>
      </c>
      <c r="BK172" s="210">
        <f t="shared" si="19"/>
        <v>0</v>
      </c>
      <c r="BL172" s="24" t="s">
        <v>624</v>
      </c>
      <c r="BM172" s="24" t="s">
        <v>1115</v>
      </c>
    </row>
    <row r="173" spans="2:12" s="1" customFormat="1" ht="6.95" customHeight="1">
      <c r="B173" s="56"/>
      <c r="C173" s="57"/>
      <c r="D173" s="57"/>
      <c r="E173" s="57"/>
      <c r="F173" s="57"/>
      <c r="G173" s="57"/>
      <c r="H173" s="57"/>
      <c r="I173" s="144"/>
      <c r="J173" s="57"/>
      <c r="K173" s="57"/>
      <c r="L173" s="61"/>
    </row>
  </sheetData>
  <sheetProtection sheet="1" objects="1" scenarios="1" formatCells="0" formatColumns="0" formatRows="0" sort="0" autoFilter="0"/>
  <autoFilter ref="C82:K17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571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55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572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56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ROUNDUP(J91,2)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ROUNDUP(SUM(BE91:BE128),2)</f>
        <v>0</v>
      </c>
      <c r="G30" s="42"/>
      <c r="H30" s="42"/>
      <c r="I30" s="139">
        <v>0.21</v>
      </c>
      <c r="J30" s="138">
        <f>ROUNDUP(ROUNDUP((SUM(BE91:BE128)),2)*I30,1)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ROUNDUP(SUM(BF91:BF128),2)</f>
        <v>0</v>
      </c>
      <c r="G31" s="42"/>
      <c r="H31" s="42"/>
      <c r="I31" s="139">
        <v>0.15</v>
      </c>
      <c r="J31" s="138">
        <f>ROUNDUP(ROUNDUP((SUM(BF91:BF128)),2)*I31,1)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ROUNDUP(SUM(BG91:BG128),2)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ROUNDUP(SUM(BH91:BH128),2)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ROUNDUP(SUM(BI91:BI128),2)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 xml:space="preserve">SO 53 - Rozvody NN 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J91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57</v>
      </c>
      <c r="E57" s="156"/>
      <c r="F57" s="156"/>
      <c r="G57" s="156"/>
      <c r="H57" s="156"/>
      <c r="I57" s="157"/>
      <c r="J57" s="159">
        <f>J92</f>
        <v>0</v>
      </c>
      <c r="K57" s="160"/>
    </row>
    <row r="58" spans="2:11" s="9" customFormat="1" ht="19.9" customHeight="1">
      <c r="B58" s="161"/>
      <c r="C58" s="162"/>
      <c r="D58" s="163" t="s">
        <v>58</v>
      </c>
      <c r="E58" s="164"/>
      <c r="F58" s="164"/>
      <c r="G58" s="164"/>
      <c r="H58" s="164"/>
      <c r="I58" s="165"/>
      <c r="J58" s="166">
        <f>J93</f>
        <v>0</v>
      </c>
      <c r="K58" s="167"/>
    </row>
    <row r="59" spans="2:11" s="9" customFormat="1" ht="19.9" customHeight="1">
      <c r="B59" s="161"/>
      <c r="C59" s="162"/>
      <c r="D59" s="163" t="s">
        <v>59</v>
      </c>
      <c r="E59" s="164"/>
      <c r="F59" s="164"/>
      <c r="G59" s="164"/>
      <c r="H59" s="164"/>
      <c r="I59" s="165"/>
      <c r="J59" s="166">
        <f>J95</f>
        <v>0</v>
      </c>
      <c r="K59" s="167"/>
    </row>
    <row r="60" spans="2:11" s="9" customFormat="1" ht="19.9" customHeight="1">
      <c r="B60" s="161"/>
      <c r="C60" s="162"/>
      <c r="D60" s="163" t="s">
        <v>60</v>
      </c>
      <c r="E60" s="164"/>
      <c r="F60" s="164"/>
      <c r="G60" s="164"/>
      <c r="H60" s="164"/>
      <c r="I60" s="165"/>
      <c r="J60" s="166">
        <f>J97</f>
        <v>0</v>
      </c>
      <c r="K60" s="167"/>
    </row>
    <row r="61" spans="2:11" s="9" customFormat="1" ht="19.9" customHeight="1">
      <c r="B61" s="161"/>
      <c r="C61" s="162"/>
      <c r="D61" s="163" t="s">
        <v>61</v>
      </c>
      <c r="E61" s="164"/>
      <c r="F61" s="164"/>
      <c r="G61" s="164"/>
      <c r="H61" s="164"/>
      <c r="I61" s="165"/>
      <c r="J61" s="166">
        <f>J99</f>
        <v>0</v>
      </c>
      <c r="K61" s="167"/>
    </row>
    <row r="62" spans="2:11" s="9" customFormat="1" ht="19.9" customHeight="1">
      <c r="B62" s="161"/>
      <c r="C62" s="162"/>
      <c r="D62" s="163" t="s">
        <v>62</v>
      </c>
      <c r="E62" s="164"/>
      <c r="F62" s="164"/>
      <c r="G62" s="164"/>
      <c r="H62" s="164"/>
      <c r="I62" s="165"/>
      <c r="J62" s="166">
        <f>J108</f>
        <v>0</v>
      </c>
      <c r="K62" s="167"/>
    </row>
    <row r="63" spans="2:11" s="8" customFormat="1" ht="24.95" customHeight="1">
      <c r="B63" s="153"/>
      <c r="C63" s="154"/>
      <c r="D63" s="155" t="s">
        <v>63</v>
      </c>
      <c r="E63" s="156"/>
      <c r="F63" s="156"/>
      <c r="G63" s="156"/>
      <c r="H63" s="156"/>
      <c r="I63" s="157"/>
      <c r="J63" s="159">
        <f>J112</f>
        <v>0</v>
      </c>
      <c r="K63" s="160"/>
    </row>
    <row r="64" spans="2:11" s="9" customFormat="1" ht="19.9" customHeight="1">
      <c r="B64" s="161"/>
      <c r="C64" s="162"/>
      <c r="D64" s="163" t="s">
        <v>64</v>
      </c>
      <c r="E64" s="164"/>
      <c r="F64" s="164"/>
      <c r="G64" s="164"/>
      <c r="H64" s="164"/>
      <c r="I64" s="165"/>
      <c r="J64" s="166">
        <f>J113</f>
        <v>0</v>
      </c>
      <c r="K64" s="167"/>
    </row>
    <row r="65" spans="2:11" s="9" customFormat="1" ht="19.9" customHeight="1">
      <c r="B65" s="161"/>
      <c r="C65" s="162"/>
      <c r="D65" s="163" t="s">
        <v>65</v>
      </c>
      <c r="E65" s="164"/>
      <c r="F65" s="164"/>
      <c r="G65" s="164"/>
      <c r="H65" s="164"/>
      <c r="I65" s="165"/>
      <c r="J65" s="166">
        <f>J115</f>
        <v>0</v>
      </c>
      <c r="K65" s="167"/>
    </row>
    <row r="66" spans="2:11" s="9" customFormat="1" ht="19.9" customHeight="1">
      <c r="B66" s="161"/>
      <c r="C66" s="162"/>
      <c r="D66" s="163" t="s">
        <v>66</v>
      </c>
      <c r="E66" s="164"/>
      <c r="F66" s="164"/>
      <c r="G66" s="164"/>
      <c r="H66" s="164"/>
      <c r="I66" s="165"/>
      <c r="J66" s="166">
        <f>J117</f>
        <v>0</v>
      </c>
      <c r="K66" s="167"/>
    </row>
    <row r="67" spans="2:11" s="9" customFormat="1" ht="19.9" customHeight="1">
      <c r="B67" s="161"/>
      <c r="C67" s="162"/>
      <c r="D67" s="163" t="s">
        <v>67</v>
      </c>
      <c r="E67" s="164"/>
      <c r="F67" s="164"/>
      <c r="G67" s="164"/>
      <c r="H67" s="164"/>
      <c r="I67" s="165"/>
      <c r="J67" s="166">
        <f>J119</f>
        <v>0</v>
      </c>
      <c r="K67" s="167"/>
    </row>
    <row r="68" spans="2:11" s="9" customFormat="1" ht="19.9" customHeight="1">
      <c r="B68" s="161"/>
      <c r="C68" s="162"/>
      <c r="D68" s="163" t="s">
        <v>68</v>
      </c>
      <c r="E68" s="164"/>
      <c r="F68" s="164"/>
      <c r="G68" s="164"/>
      <c r="H68" s="164"/>
      <c r="I68" s="165"/>
      <c r="J68" s="166">
        <f>J121</f>
        <v>0</v>
      </c>
      <c r="K68" s="167"/>
    </row>
    <row r="69" spans="2:11" s="9" customFormat="1" ht="19.9" customHeight="1">
      <c r="B69" s="161"/>
      <c r="C69" s="162"/>
      <c r="D69" s="163" t="s">
        <v>69</v>
      </c>
      <c r="E69" s="164"/>
      <c r="F69" s="164"/>
      <c r="G69" s="164"/>
      <c r="H69" s="164"/>
      <c r="I69" s="165"/>
      <c r="J69" s="166">
        <f>J123</f>
        <v>0</v>
      </c>
      <c r="K69" s="167"/>
    </row>
    <row r="70" spans="2:11" s="9" customFormat="1" ht="19.9" customHeight="1">
      <c r="B70" s="161"/>
      <c r="C70" s="162"/>
      <c r="D70" s="163" t="s">
        <v>70</v>
      </c>
      <c r="E70" s="164"/>
      <c r="F70" s="164"/>
      <c r="G70" s="164"/>
      <c r="H70" s="164"/>
      <c r="I70" s="165"/>
      <c r="J70" s="166">
        <f>J125</f>
        <v>0</v>
      </c>
      <c r="K70" s="167"/>
    </row>
    <row r="71" spans="2:11" s="9" customFormat="1" ht="19.9" customHeight="1">
      <c r="B71" s="161"/>
      <c r="C71" s="162"/>
      <c r="D71" s="163" t="s">
        <v>71</v>
      </c>
      <c r="E71" s="164"/>
      <c r="F71" s="164"/>
      <c r="G71" s="164"/>
      <c r="H71" s="164"/>
      <c r="I71" s="165"/>
      <c r="J71" s="166">
        <f>J127</f>
        <v>0</v>
      </c>
      <c r="K71" s="167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6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4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61"/>
    </row>
    <row r="78" spans="2:12" s="1" customFormat="1" ht="36.95" customHeight="1">
      <c r="B78" s="41"/>
      <c r="C78" s="62" t="s">
        <v>601</v>
      </c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8"/>
      <c r="J79" s="63"/>
      <c r="K79" s="63"/>
      <c r="L79" s="61"/>
    </row>
    <row r="80" spans="2:12" s="1" customFormat="1" ht="14.45" customHeight="1">
      <c r="B80" s="41"/>
      <c r="C80" s="65" t="s">
        <v>465</v>
      </c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22.5" customHeight="1">
      <c r="B81" s="41"/>
      <c r="C81" s="63"/>
      <c r="D81" s="63"/>
      <c r="E81" s="408" t="str">
        <f>E7</f>
        <v>Jezero Most-napojení na komunikace a IS - část III</v>
      </c>
      <c r="F81" s="411"/>
      <c r="G81" s="411"/>
      <c r="H81" s="411"/>
      <c r="I81" s="168"/>
      <c r="J81" s="63"/>
      <c r="K81" s="63"/>
      <c r="L81" s="61"/>
    </row>
    <row r="82" spans="2:12" s="1" customFormat="1" ht="14.45" customHeight="1">
      <c r="B82" s="41"/>
      <c r="C82" s="65" t="s">
        <v>587</v>
      </c>
      <c r="D82" s="63"/>
      <c r="E82" s="63"/>
      <c r="F82" s="63"/>
      <c r="G82" s="63"/>
      <c r="H82" s="63"/>
      <c r="I82" s="168"/>
      <c r="J82" s="63"/>
      <c r="K82" s="63"/>
      <c r="L82" s="61"/>
    </row>
    <row r="83" spans="2:12" s="1" customFormat="1" ht="23.25" customHeight="1">
      <c r="B83" s="41"/>
      <c r="C83" s="63"/>
      <c r="D83" s="63"/>
      <c r="E83" s="376" t="str">
        <f>E9</f>
        <v xml:space="preserve">SO 53 - Rozvody NN </v>
      </c>
      <c r="F83" s="409"/>
      <c r="G83" s="409"/>
      <c r="H83" s="409"/>
      <c r="I83" s="168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8"/>
      <c r="J84" s="63"/>
      <c r="K84" s="63"/>
      <c r="L84" s="61"/>
    </row>
    <row r="85" spans="2:12" s="1" customFormat="1" ht="18" customHeight="1">
      <c r="B85" s="41"/>
      <c r="C85" s="65" t="s">
        <v>472</v>
      </c>
      <c r="D85" s="63"/>
      <c r="E85" s="63"/>
      <c r="F85" s="170" t="str">
        <f>F12</f>
        <v xml:space="preserve"> </v>
      </c>
      <c r="G85" s="63"/>
      <c r="H85" s="63"/>
      <c r="I85" s="171" t="s">
        <v>474</v>
      </c>
      <c r="J85" s="73" t="str">
        <f>IF(J12="","",J12)</f>
        <v>19. 12. 2016</v>
      </c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8"/>
      <c r="J86" s="63"/>
      <c r="K86" s="63"/>
      <c r="L86" s="61"/>
    </row>
    <row r="87" spans="2:12" s="1" customFormat="1" ht="15">
      <c r="B87" s="41"/>
      <c r="C87" s="65" t="s">
        <v>478</v>
      </c>
      <c r="D87" s="63"/>
      <c r="E87" s="63"/>
      <c r="F87" s="170" t="str">
        <f>E15</f>
        <v>ČR - Ministerstvo financí</v>
      </c>
      <c r="G87" s="63"/>
      <c r="H87" s="63"/>
      <c r="I87" s="171" t="s">
        <v>485</v>
      </c>
      <c r="J87" s="170" t="str">
        <f>E21</f>
        <v>Báňské projekty Teplice a.s.</v>
      </c>
      <c r="K87" s="63"/>
      <c r="L87" s="61"/>
    </row>
    <row r="88" spans="2:12" s="1" customFormat="1" ht="14.45" customHeight="1">
      <c r="B88" s="41"/>
      <c r="C88" s="65" t="s">
        <v>482</v>
      </c>
      <c r="D88" s="63"/>
      <c r="E88" s="63"/>
      <c r="F88" s="170" t="str">
        <f>IF(E18="","",E18)</f>
        <v/>
      </c>
      <c r="G88" s="63"/>
      <c r="H88" s="63"/>
      <c r="I88" s="168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68"/>
      <c r="J89" s="63"/>
      <c r="K89" s="63"/>
      <c r="L89" s="61"/>
    </row>
    <row r="90" spans="2:20" s="10" customFormat="1" ht="29.25" customHeight="1">
      <c r="B90" s="172"/>
      <c r="C90" s="173" t="s">
        <v>602</v>
      </c>
      <c r="D90" s="174" t="s">
        <v>509</v>
      </c>
      <c r="E90" s="174" t="s">
        <v>505</v>
      </c>
      <c r="F90" s="174" t="s">
        <v>603</v>
      </c>
      <c r="G90" s="174" t="s">
        <v>604</v>
      </c>
      <c r="H90" s="174" t="s">
        <v>605</v>
      </c>
      <c r="I90" s="175" t="s">
        <v>606</v>
      </c>
      <c r="J90" s="174" t="s">
        <v>593</v>
      </c>
      <c r="K90" s="176" t="s">
        <v>607</v>
      </c>
      <c r="L90" s="177"/>
      <c r="M90" s="80" t="s">
        <v>608</v>
      </c>
      <c r="N90" s="81" t="s">
        <v>494</v>
      </c>
      <c r="O90" s="81" t="s">
        <v>609</v>
      </c>
      <c r="P90" s="81" t="s">
        <v>610</v>
      </c>
      <c r="Q90" s="81" t="s">
        <v>611</v>
      </c>
      <c r="R90" s="81" t="s">
        <v>612</v>
      </c>
      <c r="S90" s="81" t="s">
        <v>613</v>
      </c>
      <c r="T90" s="82" t="s">
        <v>614</v>
      </c>
    </row>
    <row r="91" spans="2:63" s="1" customFormat="1" ht="29.25" customHeight="1">
      <c r="B91" s="41"/>
      <c r="C91" s="86" t="s">
        <v>594</v>
      </c>
      <c r="D91" s="63"/>
      <c r="E91" s="63"/>
      <c r="F91" s="63"/>
      <c r="G91" s="63"/>
      <c r="H91" s="63"/>
      <c r="I91" s="168"/>
      <c r="J91" s="178">
        <f>BK91</f>
        <v>0</v>
      </c>
      <c r="K91" s="63"/>
      <c r="L91" s="61"/>
      <c r="M91" s="83"/>
      <c r="N91" s="84"/>
      <c r="O91" s="84"/>
      <c r="P91" s="179">
        <f>P92+P112</f>
        <v>0</v>
      </c>
      <c r="Q91" s="84"/>
      <c r="R91" s="179">
        <f>R92+R112</f>
        <v>0</v>
      </c>
      <c r="S91" s="84"/>
      <c r="T91" s="180">
        <f>T92+T112</f>
        <v>0</v>
      </c>
      <c r="AT91" s="24" t="s">
        <v>523</v>
      </c>
      <c r="AU91" s="24" t="s">
        <v>595</v>
      </c>
      <c r="BK91" s="181">
        <f>BK92+BK112</f>
        <v>0</v>
      </c>
    </row>
    <row r="92" spans="2:63" s="11" customFormat="1" ht="37.35" customHeight="1">
      <c r="B92" s="182"/>
      <c r="C92" s="183"/>
      <c r="D92" s="184" t="s">
        <v>523</v>
      </c>
      <c r="E92" s="185" t="s">
        <v>72</v>
      </c>
      <c r="F92" s="185" t="s">
        <v>73</v>
      </c>
      <c r="G92" s="183"/>
      <c r="H92" s="183"/>
      <c r="I92" s="186"/>
      <c r="J92" s="187">
        <f>BK92</f>
        <v>0</v>
      </c>
      <c r="K92" s="183"/>
      <c r="L92" s="188"/>
      <c r="M92" s="189"/>
      <c r="N92" s="190"/>
      <c r="O92" s="190"/>
      <c r="P92" s="191">
        <f>P93+P95+P97+P99+P108</f>
        <v>0</v>
      </c>
      <c r="Q92" s="190"/>
      <c r="R92" s="191">
        <f>R93+R95+R97+R99+R108</f>
        <v>0</v>
      </c>
      <c r="S92" s="190"/>
      <c r="T92" s="192">
        <f>T93+T95+T97+T99+T108</f>
        <v>0</v>
      </c>
      <c r="AR92" s="193" t="s">
        <v>471</v>
      </c>
      <c r="AT92" s="194" t="s">
        <v>523</v>
      </c>
      <c r="AU92" s="194" t="s">
        <v>524</v>
      </c>
      <c r="AY92" s="193" t="s">
        <v>617</v>
      </c>
      <c r="BK92" s="195">
        <f>BK93+BK95+BK97+BK99+BK108</f>
        <v>0</v>
      </c>
    </row>
    <row r="93" spans="2:63" s="11" customFormat="1" ht="19.9" customHeight="1">
      <c r="B93" s="182"/>
      <c r="C93" s="183"/>
      <c r="D93" s="196" t="s">
        <v>523</v>
      </c>
      <c r="E93" s="197" t="s">
        <v>990</v>
      </c>
      <c r="F93" s="197" t="s">
        <v>74</v>
      </c>
      <c r="G93" s="183"/>
      <c r="H93" s="183"/>
      <c r="I93" s="186"/>
      <c r="J93" s="198">
        <f>BK93</f>
        <v>0</v>
      </c>
      <c r="K93" s="183"/>
      <c r="L93" s="188"/>
      <c r="M93" s="189"/>
      <c r="N93" s="190"/>
      <c r="O93" s="190"/>
      <c r="P93" s="191">
        <f>P94</f>
        <v>0</v>
      </c>
      <c r="Q93" s="190"/>
      <c r="R93" s="191">
        <f>R94</f>
        <v>0</v>
      </c>
      <c r="S93" s="190"/>
      <c r="T93" s="192">
        <f>T94</f>
        <v>0</v>
      </c>
      <c r="AR93" s="193" t="s">
        <v>471</v>
      </c>
      <c r="AT93" s="194" t="s">
        <v>523</v>
      </c>
      <c r="AU93" s="194" t="s">
        <v>471</v>
      </c>
      <c r="AY93" s="193" t="s">
        <v>617</v>
      </c>
      <c r="BK93" s="195">
        <f>BK94</f>
        <v>0</v>
      </c>
    </row>
    <row r="94" spans="2:65" s="1" customFormat="1" ht="31.5" customHeight="1">
      <c r="B94" s="41"/>
      <c r="C94" s="199" t="s">
        <v>471</v>
      </c>
      <c r="D94" s="199" t="s">
        <v>619</v>
      </c>
      <c r="E94" s="200" t="s">
        <v>75</v>
      </c>
      <c r="F94" s="201" t="s">
        <v>76</v>
      </c>
      <c r="G94" s="202" t="s">
        <v>665</v>
      </c>
      <c r="H94" s="203">
        <v>4</v>
      </c>
      <c r="I94" s="204"/>
      <c r="J94" s="205">
        <f>ROUND(I94*H94,2)</f>
        <v>0</v>
      </c>
      <c r="K94" s="201" t="s">
        <v>77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471</v>
      </c>
    </row>
    <row r="95" spans="2:63" s="11" customFormat="1" ht="29.85" customHeight="1">
      <c r="B95" s="182"/>
      <c r="C95" s="183"/>
      <c r="D95" s="196" t="s">
        <v>523</v>
      </c>
      <c r="E95" s="197" t="s">
        <v>1075</v>
      </c>
      <c r="F95" s="197" t="s">
        <v>78</v>
      </c>
      <c r="G95" s="183"/>
      <c r="H95" s="183"/>
      <c r="I95" s="186"/>
      <c r="J95" s="198">
        <f>BK95</f>
        <v>0</v>
      </c>
      <c r="K95" s="183"/>
      <c r="L95" s="188"/>
      <c r="M95" s="189"/>
      <c r="N95" s="190"/>
      <c r="O95" s="190"/>
      <c r="P95" s="191">
        <f>P96</f>
        <v>0</v>
      </c>
      <c r="Q95" s="190"/>
      <c r="R95" s="191">
        <f>R96</f>
        <v>0</v>
      </c>
      <c r="S95" s="190"/>
      <c r="T95" s="192">
        <f>T96</f>
        <v>0</v>
      </c>
      <c r="AR95" s="193" t="s">
        <v>471</v>
      </c>
      <c r="AT95" s="194" t="s">
        <v>523</v>
      </c>
      <c r="AU95" s="194" t="s">
        <v>471</v>
      </c>
      <c r="AY95" s="193" t="s">
        <v>617</v>
      </c>
      <c r="BK95" s="195">
        <f>BK96</f>
        <v>0</v>
      </c>
    </row>
    <row r="96" spans="2:65" s="1" customFormat="1" ht="22.5" customHeight="1">
      <c r="B96" s="41"/>
      <c r="C96" s="199" t="s">
        <v>533</v>
      </c>
      <c r="D96" s="199" t="s">
        <v>619</v>
      </c>
      <c r="E96" s="200" t="s">
        <v>79</v>
      </c>
      <c r="F96" s="201" t="s">
        <v>80</v>
      </c>
      <c r="G96" s="202" t="s">
        <v>665</v>
      </c>
      <c r="H96" s="203">
        <v>1</v>
      </c>
      <c r="I96" s="204"/>
      <c r="J96" s="205">
        <f>ROUND(I96*H96,2)</f>
        <v>0</v>
      </c>
      <c r="K96" s="201" t="s">
        <v>77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533</v>
      </c>
    </row>
    <row r="97" spans="2:63" s="11" customFormat="1" ht="29.85" customHeight="1">
      <c r="B97" s="182"/>
      <c r="C97" s="183"/>
      <c r="D97" s="196" t="s">
        <v>523</v>
      </c>
      <c r="E97" s="197" t="s">
        <v>1378</v>
      </c>
      <c r="F97" s="197" t="s">
        <v>81</v>
      </c>
      <c r="G97" s="183"/>
      <c r="H97" s="183"/>
      <c r="I97" s="186"/>
      <c r="J97" s="198">
        <f>BK97</f>
        <v>0</v>
      </c>
      <c r="K97" s="183"/>
      <c r="L97" s="188"/>
      <c r="M97" s="189"/>
      <c r="N97" s="190"/>
      <c r="O97" s="190"/>
      <c r="P97" s="191">
        <f>P98</f>
        <v>0</v>
      </c>
      <c r="Q97" s="190"/>
      <c r="R97" s="191">
        <f>R98</f>
        <v>0</v>
      </c>
      <c r="S97" s="190"/>
      <c r="T97" s="192">
        <f>T98</f>
        <v>0</v>
      </c>
      <c r="AR97" s="193" t="s">
        <v>471</v>
      </c>
      <c r="AT97" s="194" t="s">
        <v>523</v>
      </c>
      <c r="AU97" s="194" t="s">
        <v>471</v>
      </c>
      <c r="AY97" s="193" t="s">
        <v>617</v>
      </c>
      <c r="BK97" s="195">
        <f>BK98</f>
        <v>0</v>
      </c>
    </row>
    <row r="98" spans="2:65" s="1" customFormat="1" ht="22.5" customHeight="1">
      <c r="B98" s="41"/>
      <c r="C98" s="199" t="s">
        <v>557</v>
      </c>
      <c r="D98" s="199" t="s">
        <v>619</v>
      </c>
      <c r="E98" s="200" t="s">
        <v>82</v>
      </c>
      <c r="F98" s="201" t="s">
        <v>83</v>
      </c>
      <c r="G98" s="202" t="s">
        <v>665</v>
      </c>
      <c r="H98" s="203">
        <v>1</v>
      </c>
      <c r="I98" s="204"/>
      <c r="J98" s="205">
        <f>ROUND(I98*H98,2)</f>
        <v>0</v>
      </c>
      <c r="K98" s="201" t="s">
        <v>77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557</v>
      </c>
    </row>
    <row r="99" spans="2:63" s="11" customFormat="1" ht="29.85" customHeight="1">
      <c r="B99" s="182"/>
      <c r="C99" s="183"/>
      <c r="D99" s="196" t="s">
        <v>523</v>
      </c>
      <c r="E99" s="197" t="s">
        <v>1398</v>
      </c>
      <c r="F99" s="197" t="s">
        <v>84</v>
      </c>
      <c r="G99" s="183"/>
      <c r="H99" s="183"/>
      <c r="I99" s="186"/>
      <c r="J99" s="198">
        <f>BK99</f>
        <v>0</v>
      </c>
      <c r="K99" s="183"/>
      <c r="L99" s="188"/>
      <c r="M99" s="189"/>
      <c r="N99" s="190"/>
      <c r="O99" s="190"/>
      <c r="P99" s="191">
        <f>SUM(P100:P107)</f>
        <v>0</v>
      </c>
      <c r="Q99" s="190"/>
      <c r="R99" s="191">
        <f>SUM(R100:R107)</f>
        <v>0</v>
      </c>
      <c r="S99" s="190"/>
      <c r="T99" s="192">
        <f>SUM(T100:T107)</f>
        <v>0</v>
      </c>
      <c r="AR99" s="193" t="s">
        <v>471</v>
      </c>
      <c r="AT99" s="194" t="s">
        <v>523</v>
      </c>
      <c r="AU99" s="194" t="s">
        <v>471</v>
      </c>
      <c r="AY99" s="193" t="s">
        <v>617</v>
      </c>
      <c r="BK99" s="195">
        <f>SUM(BK100:BK107)</f>
        <v>0</v>
      </c>
    </row>
    <row r="100" spans="2:65" s="1" customFormat="1" ht="31.5" customHeight="1">
      <c r="B100" s="41"/>
      <c r="C100" s="199" t="s">
        <v>624</v>
      </c>
      <c r="D100" s="199" t="s">
        <v>619</v>
      </c>
      <c r="E100" s="200" t="s">
        <v>85</v>
      </c>
      <c r="F100" s="201" t="s">
        <v>86</v>
      </c>
      <c r="G100" s="202" t="s">
        <v>798</v>
      </c>
      <c r="H100" s="203">
        <v>12</v>
      </c>
      <c r="I100" s="204"/>
      <c r="J100" s="205">
        <f>ROUND(I100*H100,2)</f>
        <v>0</v>
      </c>
      <c r="K100" s="201" t="s">
        <v>77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624</v>
      </c>
    </row>
    <row r="101" spans="2:47" s="1" customFormat="1" ht="27">
      <c r="B101" s="41"/>
      <c r="C101" s="63"/>
      <c r="D101" s="213" t="s">
        <v>699</v>
      </c>
      <c r="E101" s="63"/>
      <c r="F101" s="232" t="s">
        <v>87</v>
      </c>
      <c r="G101" s="63"/>
      <c r="H101" s="63"/>
      <c r="I101" s="168"/>
      <c r="J101" s="63"/>
      <c r="K101" s="63"/>
      <c r="L101" s="61"/>
      <c r="M101" s="233"/>
      <c r="N101" s="42"/>
      <c r="O101" s="42"/>
      <c r="P101" s="42"/>
      <c r="Q101" s="42"/>
      <c r="R101" s="42"/>
      <c r="S101" s="42"/>
      <c r="T101" s="78"/>
      <c r="AT101" s="24" t="s">
        <v>699</v>
      </c>
      <c r="AU101" s="24" t="s">
        <v>533</v>
      </c>
    </row>
    <row r="102" spans="2:65" s="1" customFormat="1" ht="31.5" customHeight="1">
      <c r="B102" s="41"/>
      <c r="C102" s="199" t="s">
        <v>636</v>
      </c>
      <c r="D102" s="199" t="s">
        <v>619</v>
      </c>
      <c r="E102" s="200" t="s">
        <v>88</v>
      </c>
      <c r="F102" s="201" t="s">
        <v>89</v>
      </c>
      <c r="G102" s="202" t="s">
        <v>798</v>
      </c>
      <c r="H102" s="203">
        <v>50</v>
      </c>
      <c r="I102" s="204"/>
      <c r="J102" s="205">
        <f>ROUND(I102*H102,2)</f>
        <v>0</v>
      </c>
      <c r="K102" s="201" t="s">
        <v>77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636</v>
      </c>
    </row>
    <row r="103" spans="2:47" s="1" customFormat="1" ht="27">
      <c r="B103" s="41"/>
      <c r="C103" s="63"/>
      <c r="D103" s="213" t="s">
        <v>699</v>
      </c>
      <c r="E103" s="63"/>
      <c r="F103" s="232" t="s">
        <v>87</v>
      </c>
      <c r="G103" s="63"/>
      <c r="H103" s="63"/>
      <c r="I103" s="168"/>
      <c r="J103" s="63"/>
      <c r="K103" s="63"/>
      <c r="L103" s="61"/>
      <c r="M103" s="233"/>
      <c r="N103" s="42"/>
      <c r="O103" s="42"/>
      <c r="P103" s="42"/>
      <c r="Q103" s="42"/>
      <c r="R103" s="42"/>
      <c r="S103" s="42"/>
      <c r="T103" s="78"/>
      <c r="AT103" s="24" t="s">
        <v>699</v>
      </c>
      <c r="AU103" s="24" t="s">
        <v>533</v>
      </c>
    </row>
    <row r="104" spans="2:65" s="1" customFormat="1" ht="31.5" customHeight="1">
      <c r="B104" s="41"/>
      <c r="C104" s="199" t="s">
        <v>640</v>
      </c>
      <c r="D104" s="199" t="s">
        <v>619</v>
      </c>
      <c r="E104" s="200" t="s">
        <v>90</v>
      </c>
      <c r="F104" s="201" t="s">
        <v>91</v>
      </c>
      <c r="G104" s="202" t="s">
        <v>665</v>
      </c>
      <c r="H104" s="203">
        <v>8</v>
      </c>
      <c r="I104" s="204"/>
      <c r="J104" s="205">
        <f>ROUND(I104*H104,2)</f>
        <v>0</v>
      </c>
      <c r="K104" s="201" t="s">
        <v>77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640</v>
      </c>
    </row>
    <row r="105" spans="2:65" s="1" customFormat="1" ht="31.5" customHeight="1">
      <c r="B105" s="41"/>
      <c r="C105" s="199" t="s">
        <v>632</v>
      </c>
      <c r="D105" s="199" t="s">
        <v>619</v>
      </c>
      <c r="E105" s="200" t="s">
        <v>92</v>
      </c>
      <c r="F105" s="201" t="s">
        <v>93</v>
      </c>
      <c r="G105" s="202" t="s">
        <v>665</v>
      </c>
      <c r="H105" s="203">
        <v>4</v>
      </c>
      <c r="I105" s="204"/>
      <c r="J105" s="205">
        <f>ROUND(I105*H105,2)</f>
        <v>0</v>
      </c>
      <c r="K105" s="201" t="s">
        <v>77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632</v>
      </c>
    </row>
    <row r="106" spans="2:65" s="1" customFormat="1" ht="31.5" customHeight="1">
      <c r="B106" s="41"/>
      <c r="C106" s="199" t="s">
        <v>635</v>
      </c>
      <c r="D106" s="199" t="s">
        <v>619</v>
      </c>
      <c r="E106" s="200" t="s">
        <v>94</v>
      </c>
      <c r="F106" s="201" t="s">
        <v>95</v>
      </c>
      <c r="G106" s="202" t="s">
        <v>665</v>
      </c>
      <c r="H106" s="203">
        <v>4</v>
      </c>
      <c r="I106" s="204"/>
      <c r="J106" s="205">
        <f>ROUND(I106*H106,2)</f>
        <v>0</v>
      </c>
      <c r="K106" s="201" t="s">
        <v>77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635</v>
      </c>
    </row>
    <row r="107" spans="2:65" s="1" customFormat="1" ht="22.5" customHeight="1">
      <c r="B107" s="41"/>
      <c r="C107" s="199" t="s">
        <v>643</v>
      </c>
      <c r="D107" s="199" t="s">
        <v>619</v>
      </c>
      <c r="E107" s="200" t="s">
        <v>96</v>
      </c>
      <c r="F107" s="201" t="s">
        <v>97</v>
      </c>
      <c r="G107" s="202" t="s">
        <v>665</v>
      </c>
      <c r="H107" s="203">
        <v>4</v>
      </c>
      <c r="I107" s="204"/>
      <c r="J107" s="205">
        <f>ROUND(I107*H107,2)</f>
        <v>0</v>
      </c>
      <c r="K107" s="201" t="s">
        <v>77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643</v>
      </c>
    </row>
    <row r="108" spans="2:63" s="11" customFormat="1" ht="29.85" customHeight="1">
      <c r="B108" s="182"/>
      <c r="C108" s="183"/>
      <c r="D108" s="196" t="s">
        <v>523</v>
      </c>
      <c r="E108" s="197" t="s">
        <v>98</v>
      </c>
      <c r="F108" s="197" t="s">
        <v>99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SUM(P109:P111)</f>
        <v>0</v>
      </c>
      <c r="Q108" s="190"/>
      <c r="R108" s="191">
        <f>SUM(R109:R111)</f>
        <v>0</v>
      </c>
      <c r="S108" s="190"/>
      <c r="T108" s="192">
        <f>SUM(T109:T111)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SUM(BK109:BK111)</f>
        <v>0</v>
      </c>
    </row>
    <row r="109" spans="2:65" s="1" customFormat="1" ht="31.5" customHeight="1">
      <c r="B109" s="41"/>
      <c r="C109" s="199" t="s">
        <v>476</v>
      </c>
      <c r="D109" s="199" t="s">
        <v>619</v>
      </c>
      <c r="E109" s="200" t="s">
        <v>100</v>
      </c>
      <c r="F109" s="201" t="s">
        <v>101</v>
      </c>
      <c r="G109" s="202" t="s">
        <v>798</v>
      </c>
      <c r="H109" s="203">
        <v>110</v>
      </c>
      <c r="I109" s="204"/>
      <c r="J109" s="205">
        <f>ROUND(I109*H109,2)</f>
        <v>0</v>
      </c>
      <c r="K109" s="201" t="s">
        <v>77</v>
      </c>
      <c r="L109" s="61"/>
      <c r="M109" s="206" t="s">
        <v>469</v>
      </c>
      <c r="N109" s="207" t="s">
        <v>495</v>
      </c>
      <c r="O109" s="42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AR109" s="24" t="s">
        <v>624</v>
      </c>
      <c r="AT109" s="24" t="s">
        <v>619</v>
      </c>
      <c r="AU109" s="24" t="s">
        <v>533</v>
      </c>
      <c r="AY109" s="24" t="s">
        <v>617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24" t="s">
        <v>471</v>
      </c>
      <c r="BK109" s="210">
        <f>ROUND(I109*H109,2)</f>
        <v>0</v>
      </c>
      <c r="BL109" s="24" t="s">
        <v>624</v>
      </c>
      <c r="BM109" s="24" t="s">
        <v>476</v>
      </c>
    </row>
    <row r="110" spans="2:65" s="1" customFormat="1" ht="22.5" customHeight="1">
      <c r="B110" s="41"/>
      <c r="C110" s="199" t="s">
        <v>658</v>
      </c>
      <c r="D110" s="199" t="s">
        <v>619</v>
      </c>
      <c r="E110" s="200" t="s">
        <v>102</v>
      </c>
      <c r="F110" s="201" t="s">
        <v>103</v>
      </c>
      <c r="G110" s="202" t="s">
        <v>1101</v>
      </c>
      <c r="H110" s="203">
        <v>1</v>
      </c>
      <c r="I110" s="204"/>
      <c r="J110" s="205">
        <f>ROUND(I110*H110,2)</f>
        <v>0</v>
      </c>
      <c r="K110" s="201" t="s">
        <v>104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658</v>
      </c>
    </row>
    <row r="111" spans="2:65" s="1" customFormat="1" ht="31.5" customHeight="1">
      <c r="B111" s="41"/>
      <c r="C111" s="222" t="s">
        <v>654</v>
      </c>
      <c r="D111" s="222" t="s">
        <v>668</v>
      </c>
      <c r="E111" s="223" t="s">
        <v>105</v>
      </c>
      <c r="F111" s="224" t="s">
        <v>106</v>
      </c>
      <c r="G111" s="225" t="s">
        <v>665</v>
      </c>
      <c r="H111" s="226">
        <v>1</v>
      </c>
      <c r="I111" s="227"/>
      <c r="J111" s="228">
        <f>ROUND(I111*H111,2)</f>
        <v>0</v>
      </c>
      <c r="K111" s="224" t="s">
        <v>77</v>
      </c>
      <c r="L111" s="229"/>
      <c r="M111" s="230" t="s">
        <v>469</v>
      </c>
      <c r="N111" s="231" t="s">
        <v>495</v>
      </c>
      <c r="O111" s="42"/>
      <c r="P111" s="208">
        <f>O111*H111</f>
        <v>0</v>
      </c>
      <c r="Q111" s="208">
        <v>0</v>
      </c>
      <c r="R111" s="208">
        <f>Q111*H111</f>
        <v>0</v>
      </c>
      <c r="S111" s="208">
        <v>0</v>
      </c>
      <c r="T111" s="209">
        <f>S111*H111</f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24" t="s">
        <v>471</v>
      </c>
      <c r="BK111" s="210">
        <f>ROUND(I111*H111,2)</f>
        <v>0</v>
      </c>
      <c r="BL111" s="24" t="s">
        <v>624</v>
      </c>
      <c r="BM111" s="24" t="s">
        <v>654</v>
      </c>
    </row>
    <row r="112" spans="2:63" s="11" customFormat="1" ht="37.35" customHeight="1">
      <c r="B112" s="182"/>
      <c r="C112" s="183"/>
      <c r="D112" s="184" t="s">
        <v>523</v>
      </c>
      <c r="E112" s="185" t="s">
        <v>107</v>
      </c>
      <c r="F112" s="185" t="s">
        <v>108</v>
      </c>
      <c r="G112" s="183"/>
      <c r="H112" s="183"/>
      <c r="I112" s="186"/>
      <c r="J112" s="187">
        <f>BK112</f>
        <v>0</v>
      </c>
      <c r="K112" s="183"/>
      <c r="L112" s="188"/>
      <c r="M112" s="189"/>
      <c r="N112" s="190"/>
      <c r="O112" s="190"/>
      <c r="P112" s="191">
        <f>P113+P115+P117+P119+P121+P123+P125+P127</f>
        <v>0</v>
      </c>
      <c r="Q112" s="190"/>
      <c r="R112" s="191">
        <f>R113+R115+R117+R119+R121+R123+R125+R127</f>
        <v>0</v>
      </c>
      <c r="S112" s="190"/>
      <c r="T112" s="192">
        <f>T113+T115+T117+T119+T121+T123+T125+T127</f>
        <v>0</v>
      </c>
      <c r="AR112" s="193" t="s">
        <v>471</v>
      </c>
      <c r="AT112" s="194" t="s">
        <v>523</v>
      </c>
      <c r="AU112" s="194" t="s">
        <v>524</v>
      </c>
      <c r="AY112" s="193" t="s">
        <v>617</v>
      </c>
      <c r="BK112" s="195">
        <f>BK113+BK115+BK117+BK119+BK121+BK123+BK125+BK127</f>
        <v>0</v>
      </c>
    </row>
    <row r="113" spans="2:63" s="11" customFormat="1" ht="19.9" customHeight="1">
      <c r="B113" s="182"/>
      <c r="C113" s="183"/>
      <c r="D113" s="196" t="s">
        <v>523</v>
      </c>
      <c r="E113" s="197" t="s">
        <v>109</v>
      </c>
      <c r="F113" s="197" t="s">
        <v>110</v>
      </c>
      <c r="G113" s="183"/>
      <c r="H113" s="183"/>
      <c r="I113" s="186"/>
      <c r="J113" s="198">
        <f>BK113</f>
        <v>0</v>
      </c>
      <c r="K113" s="183"/>
      <c r="L113" s="188"/>
      <c r="M113" s="189"/>
      <c r="N113" s="190"/>
      <c r="O113" s="190"/>
      <c r="P113" s="191">
        <f>P114</f>
        <v>0</v>
      </c>
      <c r="Q113" s="190"/>
      <c r="R113" s="191">
        <f>R114</f>
        <v>0</v>
      </c>
      <c r="S113" s="190"/>
      <c r="T113" s="192">
        <f>T114</f>
        <v>0</v>
      </c>
      <c r="AR113" s="193" t="s">
        <v>471</v>
      </c>
      <c r="AT113" s="194" t="s">
        <v>523</v>
      </c>
      <c r="AU113" s="194" t="s">
        <v>471</v>
      </c>
      <c r="AY113" s="193" t="s">
        <v>617</v>
      </c>
      <c r="BK113" s="195">
        <f>BK114</f>
        <v>0</v>
      </c>
    </row>
    <row r="114" spans="2:65" s="1" customFormat="1" ht="22.5" customHeight="1">
      <c r="B114" s="41"/>
      <c r="C114" s="199" t="s">
        <v>667</v>
      </c>
      <c r="D114" s="199" t="s">
        <v>619</v>
      </c>
      <c r="E114" s="200" t="s">
        <v>111</v>
      </c>
      <c r="F114" s="201" t="s">
        <v>112</v>
      </c>
      <c r="G114" s="202" t="s">
        <v>113</v>
      </c>
      <c r="H114" s="203">
        <v>0.094</v>
      </c>
      <c r="I114" s="204"/>
      <c r="J114" s="205">
        <f>ROUND(I114*H114,2)</f>
        <v>0</v>
      </c>
      <c r="K114" s="201" t="s">
        <v>77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667</v>
      </c>
    </row>
    <row r="115" spans="2:63" s="11" customFormat="1" ht="29.85" customHeight="1">
      <c r="B115" s="182"/>
      <c r="C115" s="183"/>
      <c r="D115" s="196" t="s">
        <v>523</v>
      </c>
      <c r="E115" s="197" t="s">
        <v>114</v>
      </c>
      <c r="F115" s="197" t="s">
        <v>115</v>
      </c>
      <c r="G115" s="183"/>
      <c r="H115" s="183"/>
      <c r="I115" s="186"/>
      <c r="J115" s="198">
        <f>BK115</f>
        <v>0</v>
      </c>
      <c r="K115" s="183"/>
      <c r="L115" s="188"/>
      <c r="M115" s="189"/>
      <c r="N115" s="190"/>
      <c r="O115" s="190"/>
      <c r="P115" s="191">
        <f>P116</f>
        <v>0</v>
      </c>
      <c r="Q115" s="190"/>
      <c r="R115" s="191">
        <f>R116</f>
        <v>0</v>
      </c>
      <c r="S115" s="190"/>
      <c r="T115" s="192">
        <f>T116</f>
        <v>0</v>
      </c>
      <c r="AR115" s="193" t="s">
        <v>471</v>
      </c>
      <c r="AT115" s="194" t="s">
        <v>523</v>
      </c>
      <c r="AU115" s="194" t="s">
        <v>471</v>
      </c>
      <c r="AY115" s="193" t="s">
        <v>617</v>
      </c>
      <c r="BK115" s="195">
        <f>BK116</f>
        <v>0</v>
      </c>
    </row>
    <row r="116" spans="2:65" s="1" customFormat="1" ht="22.5" customHeight="1">
      <c r="B116" s="41"/>
      <c r="C116" s="199" t="s">
        <v>672</v>
      </c>
      <c r="D116" s="199" t="s">
        <v>619</v>
      </c>
      <c r="E116" s="200" t="s">
        <v>116</v>
      </c>
      <c r="F116" s="201" t="s">
        <v>117</v>
      </c>
      <c r="G116" s="202" t="s">
        <v>622</v>
      </c>
      <c r="H116" s="203">
        <v>9.4</v>
      </c>
      <c r="I116" s="204"/>
      <c r="J116" s="205">
        <f>ROUND(I116*H116,2)</f>
        <v>0</v>
      </c>
      <c r="K116" s="201" t="s">
        <v>77</v>
      </c>
      <c r="L116" s="61"/>
      <c r="M116" s="206" t="s">
        <v>469</v>
      </c>
      <c r="N116" s="207" t="s">
        <v>495</v>
      </c>
      <c r="O116" s="42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AR116" s="24" t="s">
        <v>624</v>
      </c>
      <c r="AT116" s="24" t="s">
        <v>619</v>
      </c>
      <c r="AU116" s="24" t="s">
        <v>533</v>
      </c>
      <c r="AY116" s="24" t="s">
        <v>617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24" t="s">
        <v>471</v>
      </c>
      <c r="BK116" s="210">
        <f>ROUND(I116*H116,2)</f>
        <v>0</v>
      </c>
      <c r="BL116" s="24" t="s">
        <v>624</v>
      </c>
      <c r="BM116" s="24" t="s">
        <v>672</v>
      </c>
    </row>
    <row r="117" spans="2:63" s="11" customFormat="1" ht="29.85" customHeight="1">
      <c r="B117" s="182"/>
      <c r="C117" s="183"/>
      <c r="D117" s="196" t="s">
        <v>523</v>
      </c>
      <c r="E117" s="197" t="s">
        <v>118</v>
      </c>
      <c r="F117" s="197" t="s">
        <v>119</v>
      </c>
      <c r="G117" s="183"/>
      <c r="H117" s="183"/>
      <c r="I117" s="186"/>
      <c r="J117" s="198">
        <f>BK117</f>
        <v>0</v>
      </c>
      <c r="K117" s="183"/>
      <c r="L117" s="188"/>
      <c r="M117" s="189"/>
      <c r="N117" s="190"/>
      <c r="O117" s="190"/>
      <c r="P117" s="191">
        <f>P118</f>
        <v>0</v>
      </c>
      <c r="Q117" s="190"/>
      <c r="R117" s="191">
        <f>R118</f>
        <v>0</v>
      </c>
      <c r="S117" s="190"/>
      <c r="T117" s="192">
        <f>T118</f>
        <v>0</v>
      </c>
      <c r="AR117" s="193" t="s">
        <v>471</v>
      </c>
      <c r="AT117" s="194" t="s">
        <v>523</v>
      </c>
      <c r="AU117" s="194" t="s">
        <v>471</v>
      </c>
      <c r="AY117" s="193" t="s">
        <v>617</v>
      </c>
      <c r="BK117" s="195">
        <f>BK118</f>
        <v>0</v>
      </c>
    </row>
    <row r="118" spans="2:65" s="1" customFormat="1" ht="22.5" customHeight="1">
      <c r="B118" s="41"/>
      <c r="C118" s="199" t="s">
        <v>457</v>
      </c>
      <c r="D118" s="199" t="s">
        <v>619</v>
      </c>
      <c r="E118" s="200" t="s">
        <v>120</v>
      </c>
      <c r="F118" s="201" t="s">
        <v>121</v>
      </c>
      <c r="G118" s="202" t="s">
        <v>622</v>
      </c>
      <c r="H118" s="203">
        <v>0.08</v>
      </c>
      <c r="I118" s="204"/>
      <c r="J118" s="205">
        <f>ROUND(I118*H118,2)</f>
        <v>0</v>
      </c>
      <c r="K118" s="201" t="s">
        <v>77</v>
      </c>
      <c r="L118" s="61"/>
      <c r="M118" s="206" t="s">
        <v>469</v>
      </c>
      <c r="N118" s="207" t="s">
        <v>495</v>
      </c>
      <c r="O118" s="42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457</v>
      </c>
    </row>
    <row r="119" spans="2:63" s="11" customFormat="1" ht="29.85" customHeight="1">
      <c r="B119" s="182"/>
      <c r="C119" s="183"/>
      <c r="D119" s="196" t="s">
        <v>523</v>
      </c>
      <c r="E119" s="197" t="s">
        <v>122</v>
      </c>
      <c r="F119" s="197" t="s">
        <v>123</v>
      </c>
      <c r="G119" s="183"/>
      <c r="H119" s="183"/>
      <c r="I119" s="186"/>
      <c r="J119" s="198">
        <f>BK119</f>
        <v>0</v>
      </c>
      <c r="K119" s="183"/>
      <c r="L119" s="188"/>
      <c r="M119" s="189"/>
      <c r="N119" s="190"/>
      <c r="O119" s="190"/>
      <c r="P119" s="191">
        <f>P120</f>
        <v>0</v>
      </c>
      <c r="Q119" s="190"/>
      <c r="R119" s="191">
        <f>R120</f>
        <v>0</v>
      </c>
      <c r="S119" s="190"/>
      <c r="T119" s="192">
        <f>T120</f>
        <v>0</v>
      </c>
      <c r="AR119" s="193" t="s">
        <v>471</v>
      </c>
      <c r="AT119" s="194" t="s">
        <v>523</v>
      </c>
      <c r="AU119" s="194" t="s">
        <v>471</v>
      </c>
      <c r="AY119" s="193" t="s">
        <v>617</v>
      </c>
      <c r="BK119" s="195">
        <f>BK120</f>
        <v>0</v>
      </c>
    </row>
    <row r="120" spans="2:65" s="1" customFormat="1" ht="22.5" customHeight="1">
      <c r="B120" s="41"/>
      <c r="C120" s="199" t="s">
        <v>680</v>
      </c>
      <c r="D120" s="199" t="s">
        <v>619</v>
      </c>
      <c r="E120" s="200" t="s">
        <v>124</v>
      </c>
      <c r="F120" s="201" t="s">
        <v>125</v>
      </c>
      <c r="G120" s="202" t="s">
        <v>798</v>
      </c>
      <c r="H120" s="203">
        <v>94</v>
      </c>
      <c r="I120" s="204"/>
      <c r="J120" s="205">
        <f>ROUND(I120*H120,2)</f>
        <v>0</v>
      </c>
      <c r="K120" s="201" t="s">
        <v>77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680</v>
      </c>
    </row>
    <row r="121" spans="2:63" s="11" customFormat="1" ht="29.85" customHeight="1">
      <c r="B121" s="182"/>
      <c r="C121" s="183"/>
      <c r="D121" s="196" t="s">
        <v>523</v>
      </c>
      <c r="E121" s="197" t="s">
        <v>126</v>
      </c>
      <c r="F121" s="197" t="s">
        <v>127</v>
      </c>
      <c r="G121" s="183"/>
      <c r="H121" s="183"/>
      <c r="I121" s="186"/>
      <c r="J121" s="198">
        <f>BK121</f>
        <v>0</v>
      </c>
      <c r="K121" s="183"/>
      <c r="L121" s="188"/>
      <c r="M121" s="189"/>
      <c r="N121" s="190"/>
      <c r="O121" s="190"/>
      <c r="P121" s="191">
        <f>P122</f>
        <v>0</v>
      </c>
      <c r="Q121" s="190"/>
      <c r="R121" s="191">
        <f>R122</f>
        <v>0</v>
      </c>
      <c r="S121" s="190"/>
      <c r="T121" s="192">
        <f>T122</f>
        <v>0</v>
      </c>
      <c r="AR121" s="193" t="s">
        <v>471</v>
      </c>
      <c r="AT121" s="194" t="s">
        <v>523</v>
      </c>
      <c r="AU121" s="194" t="s">
        <v>471</v>
      </c>
      <c r="AY121" s="193" t="s">
        <v>617</v>
      </c>
      <c r="BK121" s="195">
        <f>BK122</f>
        <v>0</v>
      </c>
    </row>
    <row r="122" spans="2:65" s="1" customFormat="1" ht="22.5" customHeight="1">
      <c r="B122" s="41"/>
      <c r="C122" s="199" t="s">
        <v>684</v>
      </c>
      <c r="D122" s="199" t="s">
        <v>619</v>
      </c>
      <c r="E122" s="200" t="s">
        <v>128</v>
      </c>
      <c r="F122" s="201" t="s">
        <v>129</v>
      </c>
      <c r="G122" s="202" t="s">
        <v>798</v>
      </c>
      <c r="H122" s="203">
        <v>94</v>
      </c>
      <c r="I122" s="204"/>
      <c r="J122" s="205">
        <f>ROUND(I122*H122,2)</f>
        <v>0</v>
      </c>
      <c r="K122" s="201" t="s">
        <v>77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684</v>
      </c>
    </row>
    <row r="123" spans="2:63" s="11" customFormat="1" ht="29.85" customHeight="1">
      <c r="B123" s="182"/>
      <c r="C123" s="183"/>
      <c r="D123" s="196" t="s">
        <v>523</v>
      </c>
      <c r="E123" s="197" t="s">
        <v>130</v>
      </c>
      <c r="F123" s="197" t="s">
        <v>131</v>
      </c>
      <c r="G123" s="183"/>
      <c r="H123" s="183"/>
      <c r="I123" s="186"/>
      <c r="J123" s="198">
        <f>BK123</f>
        <v>0</v>
      </c>
      <c r="K123" s="183"/>
      <c r="L123" s="188"/>
      <c r="M123" s="189"/>
      <c r="N123" s="190"/>
      <c r="O123" s="190"/>
      <c r="P123" s="191">
        <f>P124</f>
        <v>0</v>
      </c>
      <c r="Q123" s="190"/>
      <c r="R123" s="191">
        <f>R124</f>
        <v>0</v>
      </c>
      <c r="S123" s="190"/>
      <c r="T123" s="192">
        <f>T124</f>
        <v>0</v>
      </c>
      <c r="AR123" s="193" t="s">
        <v>471</v>
      </c>
      <c r="AT123" s="194" t="s">
        <v>523</v>
      </c>
      <c r="AU123" s="194" t="s">
        <v>471</v>
      </c>
      <c r="AY123" s="193" t="s">
        <v>617</v>
      </c>
      <c r="BK123" s="195">
        <f>BK124</f>
        <v>0</v>
      </c>
    </row>
    <row r="124" spans="2:65" s="1" customFormat="1" ht="22.5" customHeight="1">
      <c r="B124" s="41"/>
      <c r="C124" s="199" t="s">
        <v>661</v>
      </c>
      <c r="D124" s="199" t="s">
        <v>619</v>
      </c>
      <c r="E124" s="200" t="s">
        <v>132</v>
      </c>
      <c r="F124" s="201" t="s">
        <v>133</v>
      </c>
      <c r="G124" s="202" t="s">
        <v>798</v>
      </c>
      <c r="H124" s="203">
        <v>94</v>
      </c>
      <c r="I124" s="204"/>
      <c r="J124" s="205">
        <f>ROUND(I124*H124,2)</f>
        <v>0</v>
      </c>
      <c r="K124" s="201" t="s">
        <v>77</v>
      </c>
      <c r="L124" s="61"/>
      <c r="M124" s="206" t="s">
        <v>469</v>
      </c>
      <c r="N124" s="207" t="s">
        <v>495</v>
      </c>
      <c r="O124" s="42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AR124" s="24" t="s">
        <v>624</v>
      </c>
      <c r="AT124" s="24" t="s">
        <v>619</v>
      </c>
      <c r="AU124" s="24" t="s">
        <v>533</v>
      </c>
      <c r="AY124" s="24" t="s">
        <v>617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24" t="s">
        <v>471</v>
      </c>
      <c r="BK124" s="210">
        <f>ROUND(I124*H124,2)</f>
        <v>0</v>
      </c>
      <c r="BL124" s="24" t="s">
        <v>624</v>
      </c>
      <c r="BM124" s="24" t="s">
        <v>661</v>
      </c>
    </row>
    <row r="125" spans="2:63" s="11" customFormat="1" ht="29.85" customHeight="1">
      <c r="B125" s="182"/>
      <c r="C125" s="183"/>
      <c r="D125" s="196" t="s">
        <v>523</v>
      </c>
      <c r="E125" s="197" t="s">
        <v>134</v>
      </c>
      <c r="F125" s="197" t="s">
        <v>135</v>
      </c>
      <c r="G125" s="183"/>
      <c r="H125" s="183"/>
      <c r="I125" s="186"/>
      <c r="J125" s="198">
        <f>BK125</f>
        <v>0</v>
      </c>
      <c r="K125" s="183"/>
      <c r="L125" s="188"/>
      <c r="M125" s="189"/>
      <c r="N125" s="190"/>
      <c r="O125" s="190"/>
      <c r="P125" s="191">
        <f>P126</f>
        <v>0</v>
      </c>
      <c r="Q125" s="190"/>
      <c r="R125" s="191">
        <f>R126</f>
        <v>0</v>
      </c>
      <c r="S125" s="190"/>
      <c r="T125" s="192">
        <f>T126</f>
        <v>0</v>
      </c>
      <c r="AR125" s="193" t="s">
        <v>471</v>
      </c>
      <c r="AT125" s="194" t="s">
        <v>523</v>
      </c>
      <c r="AU125" s="194" t="s">
        <v>471</v>
      </c>
      <c r="AY125" s="193" t="s">
        <v>617</v>
      </c>
      <c r="BK125" s="195">
        <f>BK126</f>
        <v>0</v>
      </c>
    </row>
    <row r="126" spans="2:65" s="1" customFormat="1" ht="22.5" customHeight="1">
      <c r="B126" s="41"/>
      <c r="C126" s="199" t="s">
        <v>691</v>
      </c>
      <c r="D126" s="199" t="s">
        <v>619</v>
      </c>
      <c r="E126" s="200" t="s">
        <v>136</v>
      </c>
      <c r="F126" s="201" t="s">
        <v>137</v>
      </c>
      <c r="G126" s="202" t="s">
        <v>798</v>
      </c>
      <c r="H126" s="203">
        <v>2</v>
      </c>
      <c r="I126" s="204"/>
      <c r="J126" s="205">
        <f>ROUND(I126*H126,2)</f>
        <v>0</v>
      </c>
      <c r="K126" s="201" t="s">
        <v>77</v>
      </c>
      <c r="L126" s="61"/>
      <c r="M126" s="206" t="s">
        <v>469</v>
      </c>
      <c r="N126" s="207" t="s">
        <v>495</v>
      </c>
      <c r="O126" s="42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AR126" s="24" t="s">
        <v>624</v>
      </c>
      <c r="AT126" s="24" t="s">
        <v>619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691</v>
      </c>
    </row>
    <row r="127" spans="2:63" s="11" customFormat="1" ht="29.85" customHeight="1">
      <c r="B127" s="182"/>
      <c r="C127" s="183"/>
      <c r="D127" s="196" t="s">
        <v>523</v>
      </c>
      <c r="E127" s="197" t="s">
        <v>138</v>
      </c>
      <c r="F127" s="197" t="s">
        <v>139</v>
      </c>
      <c r="G127" s="183"/>
      <c r="H127" s="183"/>
      <c r="I127" s="186"/>
      <c r="J127" s="198">
        <f>BK127</f>
        <v>0</v>
      </c>
      <c r="K127" s="183"/>
      <c r="L127" s="188"/>
      <c r="M127" s="189"/>
      <c r="N127" s="190"/>
      <c r="O127" s="190"/>
      <c r="P127" s="191">
        <f>P128</f>
        <v>0</v>
      </c>
      <c r="Q127" s="190"/>
      <c r="R127" s="191">
        <f>R128</f>
        <v>0</v>
      </c>
      <c r="S127" s="190"/>
      <c r="T127" s="192">
        <f>T128</f>
        <v>0</v>
      </c>
      <c r="AR127" s="193" t="s">
        <v>471</v>
      </c>
      <c r="AT127" s="194" t="s">
        <v>523</v>
      </c>
      <c r="AU127" s="194" t="s">
        <v>471</v>
      </c>
      <c r="AY127" s="193" t="s">
        <v>617</v>
      </c>
      <c r="BK127" s="195">
        <f>BK128</f>
        <v>0</v>
      </c>
    </row>
    <row r="128" spans="2:65" s="1" customFormat="1" ht="22.5" customHeight="1">
      <c r="B128" s="41"/>
      <c r="C128" s="199" t="s">
        <v>695</v>
      </c>
      <c r="D128" s="199" t="s">
        <v>619</v>
      </c>
      <c r="E128" s="200" t="s">
        <v>140</v>
      </c>
      <c r="F128" s="201" t="s">
        <v>141</v>
      </c>
      <c r="G128" s="202" t="s">
        <v>631</v>
      </c>
      <c r="H128" s="203">
        <v>32.9</v>
      </c>
      <c r="I128" s="204"/>
      <c r="J128" s="205">
        <f>ROUND(I128*H128,2)</f>
        <v>0</v>
      </c>
      <c r="K128" s="201" t="s">
        <v>77</v>
      </c>
      <c r="L128" s="61"/>
      <c r="M128" s="206" t="s">
        <v>469</v>
      </c>
      <c r="N128" s="234" t="s">
        <v>495</v>
      </c>
      <c r="O128" s="235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AR128" s="24" t="s">
        <v>624</v>
      </c>
      <c r="AT128" s="24" t="s">
        <v>619</v>
      </c>
      <c r="AU128" s="24" t="s">
        <v>533</v>
      </c>
      <c r="AY128" s="24" t="s">
        <v>617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24" t="s">
        <v>471</v>
      </c>
      <c r="BK128" s="210">
        <f>ROUND(I128*H128,2)</f>
        <v>0</v>
      </c>
      <c r="BL128" s="24" t="s">
        <v>624</v>
      </c>
      <c r="BM128" s="24" t="s">
        <v>695</v>
      </c>
    </row>
    <row r="129" spans="2:12" s="1" customFormat="1" ht="6.95" customHeight="1">
      <c r="B129" s="56"/>
      <c r="C129" s="57"/>
      <c r="D129" s="57"/>
      <c r="E129" s="57"/>
      <c r="F129" s="57"/>
      <c r="G129" s="57"/>
      <c r="H129" s="57"/>
      <c r="I129" s="144"/>
      <c r="J129" s="57"/>
      <c r="K129" s="57"/>
      <c r="L129" s="61"/>
    </row>
  </sheetData>
  <sheetProtection sheet="1" objects="1" scenarios="1" formatCells="0" formatColumns="0" formatRows="0" sort="0" autoFilter="0"/>
  <autoFilter ref="C90:K128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575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142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576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143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ROUNDUP(J98,2)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ROUNDUP(SUM(BE98:BE145),2)</f>
        <v>0</v>
      </c>
      <c r="G30" s="42"/>
      <c r="H30" s="42"/>
      <c r="I30" s="139">
        <v>0.21</v>
      </c>
      <c r="J30" s="138">
        <f>ROUNDUP(ROUNDUP((SUM(BE98:BE145)),2)*I30,1)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ROUNDUP(SUM(BF98:BF145),2)</f>
        <v>0</v>
      </c>
      <c r="G31" s="42"/>
      <c r="H31" s="42"/>
      <c r="I31" s="139">
        <v>0.15</v>
      </c>
      <c r="J31" s="138">
        <f>ROUNDUP(ROUNDUP((SUM(BF98:BF145)),2)*I31,1)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ROUNDUP(SUM(BG98:BG145),2)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ROUNDUP(SUM(BH98:BH145),2)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ROUNDUP(SUM(BI98:BI145),2)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 xml:space="preserve">SO 55 - Síťové rozvody telefonu 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J98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57</v>
      </c>
      <c r="E57" s="156"/>
      <c r="F57" s="156"/>
      <c r="G57" s="156"/>
      <c r="H57" s="156"/>
      <c r="I57" s="157"/>
      <c r="J57" s="159">
        <f>J99</f>
        <v>0</v>
      </c>
      <c r="K57" s="160"/>
    </row>
    <row r="58" spans="2:11" s="9" customFormat="1" ht="19.9" customHeight="1">
      <c r="B58" s="161"/>
      <c r="C58" s="162"/>
      <c r="D58" s="163" t="s">
        <v>144</v>
      </c>
      <c r="E58" s="164"/>
      <c r="F58" s="164"/>
      <c r="G58" s="164"/>
      <c r="H58" s="164"/>
      <c r="I58" s="165"/>
      <c r="J58" s="166">
        <f>J100</f>
        <v>0</v>
      </c>
      <c r="K58" s="167"/>
    </row>
    <row r="59" spans="2:11" s="8" customFormat="1" ht="24.95" customHeight="1">
      <c r="B59" s="153"/>
      <c r="C59" s="154"/>
      <c r="D59" s="155" t="s">
        <v>145</v>
      </c>
      <c r="E59" s="156"/>
      <c r="F59" s="156"/>
      <c r="G59" s="156"/>
      <c r="H59" s="156"/>
      <c r="I59" s="157"/>
      <c r="J59" s="159">
        <f>J103</f>
        <v>0</v>
      </c>
      <c r="K59" s="160"/>
    </row>
    <row r="60" spans="2:11" s="9" customFormat="1" ht="19.9" customHeight="1">
      <c r="B60" s="161"/>
      <c r="C60" s="162"/>
      <c r="D60" s="163" t="s">
        <v>146</v>
      </c>
      <c r="E60" s="164"/>
      <c r="F60" s="164"/>
      <c r="G60" s="164"/>
      <c r="H60" s="164"/>
      <c r="I60" s="165"/>
      <c r="J60" s="166">
        <f>J104</f>
        <v>0</v>
      </c>
      <c r="K60" s="167"/>
    </row>
    <row r="61" spans="2:11" s="9" customFormat="1" ht="19.9" customHeight="1">
      <c r="B61" s="161"/>
      <c r="C61" s="162"/>
      <c r="D61" s="163" t="s">
        <v>147</v>
      </c>
      <c r="E61" s="164"/>
      <c r="F61" s="164"/>
      <c r="G61" s="164"/>
      <c r="H61" s="164"/>
      <c r="I61" s="165"/>
      <c r="J61" s="166">
        <f>J106</f>
        <v>0</v>
      </c>
      <c r="K61" s="167"/>
    </row>
    <row r="62" spans="2:11" s="9" customFormat="1" ht="19.9" customHeight="1">
      <c r="B62" s="161"/>
      <c r="C62" s="162"/>
      <c r="D62" s="163" t="s">
        <v>148</v>
      </c>
      <c r="E62" s="164"/>
      <c r="F62" s="164"/>
      <c r="G62" s="164"/>
      <c r="H62" s="164"/>
      <c r="I62" s="165"/>
      <c r="J62" s="166">
        <f>J108</f>
        <v>0</v>
      </c>
      <c r="K62" s="167"/>
    </row>
    <row r="63" spans="2:11" s="9" customFormat="1" ht="19.9" customHeight="1">
      <c r="B63" s="161"/>
      <c r="C63" s="162"/>
      <c r="D63" s="163" t="s">
        <v>149</v>
      </c>
      <c r="E63" s="164"/>
      <c r="F63" s="164"/>
      <c r="G63" s="164"/>
      <c r="H63" s="164"/>
      <c r="I63" s="165"/>
      <c r="J63" s="166">
        <f>J111</f>
        <v>0</v>
      </c>
      <c r="K63" s="167"/>
    </row>
    <row r="64" spans="2:11" s="9" customFormat="1" ht="19.9" customHeight="1">
      <c r="B64" s="161"/>
      <c r="C64" s="162"/>
      <c r="D64" s="163" t="s">
        <v>150</v>
      </c>
      <c r="E64" s="164"/>
      <c r="F64" s="164"/>
      <c r="G64" s="164"/>
      <c r="H64" s="164"/>
      <c r="I64" s="165"/>
      <c r="J64" s="166">
        <f>J113</f>
        <v>0</v>
      </c>
      <c r="K64" s="167"/>
    </row>
    <row r="65" spans="2:11" s="8" customFormat="1" ht="24.95" customHeight="1">
      <c r="B65" s="153"/>
      <c r="C65" s="154"/>
      <c r="D65" s="155" t="s">
        <v>63</v>
      </c>
      <c r="E65" s="156"/>
      <c r="F65" s="156"/>
      <c r="G65" s="156"/>
      <c r="H65" s="156"/>
      <c r="I65" s="157"/>
      <c r="J65" s="159">
        <f>J116</f>
        <v>0</v>
      </c>
      <c r="K65" s="160"/>
    </row>
    <row r="66" spans="2:11" s="9" customFormat="1" ht="19.9" customHeight="1">
      <c r="B66" s="161"/>
      <c r="C66" s="162"/>
      <c r="D66" s="163" t="s">
        <v>151</v>
      </c>
      <c r="E66" s="164"/>
      <c r="F66" s="164"/>
      <c r="G66" s="164"/>
      <c r="H66" s="164"/>
      <c r="I66" s="165"/>
      <c r="J66" s="166">
        <f>J117</f>
        <v>0</v>
      </c>
      <c r="K66" s="167"/>
    </row>
    <row r="67" spans="2:11" s="9" customFormat="1" ht="19.9" customHeight="1">
      <c r="B67" s="161"/>
      <c r="C67" s="162"/>
      <c r="D67" s="163" t="s">
        <v>152</v>
      </c>
      <c r="E67" s="164"/>
      <c r="F67" s="164"/>
      <c r="G67" s="164"/>
      <c r="H67" s="164"/>
      <c r="I67" s="165"/>
      <c r="J67" s="166">
        <f>J119</f>
        <v>0</v>
      </c>
      <c r="K67" s="167"/>
    </row>
    <row r="68" spans="2:11" s="9" customFormat="1" ht="19.9" customHeight="1">
      <c r="B68" s="161"/>
      <c r="C68" s="162"/>
      <c r="D68" s="163" t="s">
        <v>153</v>
      </c>
      <c r="E68" s="164"/>
      <c r="F68" s="164"/>
      <c r="G68" s="164"/>
      <c r="H68" s="164"/>
      <c r="I68" s="165"/>
      <c r="J68" s="166">
        <f>J121</f>
        <v>0</v>
      </c>
      <c r="K68" s="167"/>
    </row>
    <row r="69" spans="2:11" s="9" customFormat="1" ht="19.9" customHeight="1">
      <c r="B69" s="161"/>
      <c r="C69" s="162"/>
      <c r="D69" s="163" t="s">
        <v>154</v>
      </c>
      <c r="E69" s="164"/>
      <c r="F69" s="164"/>
      <c r="G69" s="164"/>
      <c r="H69" s="164"/>
      <c r="I69" s="165"/>
      <c r="J69" s="166">
        <f>J123</f>
        <v>0</v>
      </c>
      <c r="K69" s="167"/>
    </row>
    <row r="70" spans="2:11" s="9" customFormat="1" ht="19.9" customHeight="1">
      <c r="B70" s="161"/>
      <c r="C70" s="162"/>
      <c r="D70" s="163" t="s">
        <v>155</v>
      </c>
      <c r="E70" s="164"/>
      <c r="F70" s="164"/>
      <c r="G70" s="164"/>
      <c r="H70" s="164"/>
      <c r="I70" s="165"/>
      <c r="J70" s="166">
        <f>J125</f>
        <v>0</v>
      </c>
      <c r="K70" s="167"/>
    </row>
    <row r="71" spans="2:11" s="9" customFormat="1" ht="19.9" customHeight="1">
      <c r="B71" s="161"/>
      <c r="C71" s="162"/>
      <c r="D71" s="163" t="s">
        <v>156</v>
      </c>
      <c r="E71" s="164"/>
      <c r="F71" s="164"/>
      <c r="G71" s="164"/>
      <c r="H71" s="164"/>
      <c r="I71" s="165"/>
      <c r="J71" s="166">
        <f>J127</f>
        <v>0</v>
      </c>
      <c r="K71" s="167"/>
    </row>
    <row r="72" spans="2:11" s="9" customFormat="1" ht="19.9" customHeight="1">
      <c r="B72" s="161"/>
      <c r="C72" s="162"/>
      <c r="D72" s="163" t="s">
        <v>157</v>
      </c>
      <c r="E72" s="164"/>
      <c r="F72" s="164"/>
      <c r="G72" s="164"/>
      <c r="H72" s="164"/>
      <c r="I72" s="165"/>
      <c r="J72" s="166">
        <f>J129</f>
        <v>0</v>
      </c>
      <c r="K72" s="167"/>
    </row>
    <row r="73" spans="2:11" s="9" customFormat="1" ht="19.9" customHeight="1">
      <c r="B73" s="161"/>
      <c r="C73" s="162"/>
      <c r="D73" s="163" t="s">
        <v>158</v>
      </c>
      <c r="E73" s="164"/>
      <c r="F73" s="164"/>
      <c r="G73" s="164"/>
      <c r="H73" s="164"/>
      <c r="I73" s="165"/>
      <c r="J73" s="166">
        <f>J132</f>
        <v>0</v>
      </c>
      <c r="K73" s="167"/>
    </row>
    <row r="74" spans="2:11" s="9" customFormat="1" ht="19.9" customHeight="1">
      <c r="B74" s="161"/>
      <c r="C74" s="162"/>
      <c r="D74" s="163" t="s">
        <v>159</v>
      </c>
      <c r="E74" s="164"/>
      <c r="F74" s="164"/>
      <c r="G74" s="164"/>
      <c r="H74" s="164"/>
      <c r="I74" s="165"/>
      <c r="J74" s="166">
        <f>J134</f>
        <v>0</v>
      </c>
      <c r="K74" s="167"/>
    </row>
    <row r="75" spans="2:11" s="9" customFormat="1" ht="19.9" customHeight="1">
      <c r="B75" s="161"/>
      <c r="C75" s="162"/>
      <c r="D75" s="163" t="s">
        <v>160</v>
      </c>
      <c r="E75" s="164"/>
      <c r="F75" s="164"/>
      <c r="G75" s="164"/>
      <c r="H75" s="164"/>
      <c r="I75" s="165"/>
      <c r="J75" s="166">
        <f>J136</f>
        <v>0</v>
      </c>
      <c r="K75" s="167"/>
    </row>
    <row r="76" spans="2:11" s="9" customFormat="1" ht="19.9" customHeight="1">
      <c r="B76" s="161"/>
      <c r="C76" s="162"/>
      <c r="D76" s="163" t="s">
        <v>161</v>
      </c>
      <c r="E76" s="164"/>
      <c r="F76" s="164"/>
      <c r="G76" s="164"/>
      <c r="H76" s="164"/>
      <c r="I76" s="165"/>
      <c r="J76" s="166">
        <f>J140</f>
        <v>0</v>
      </c>
      <c r="K76" s="167"/>
    </row>
    <row r="77" spans="2:11" s="9" customFormat="1" ht="19.9" customHeight="1">
      <c r="B77" s="161"/>
      <c r="C77" s="162"/>
      <c r="D77" s="163" t="s">
        <v>162</v>
      </c>
      <c r="E77" s="164"/>
      <c r="F77" s="164"/>
      <c r="G77" s="164"/>
      <c r="H77" s="164"/>
      <c r="I77" s="165"/>
      <c r="J77" s="166">
        <f>J142</f>
        <v>0</v>
      </c>
      <c r="K77" s="167"/>
    </row>
    <row r="78" spans="2:11" s="9" customFormat="1" ht="19.9" customHeight="1">
      <c r="B78" s="161"/>
      <c r="C78" s="162"/>
      <c r="D78" s="163" t="s">
        <v>163</v>
      </c>
      <c r="E78" s="164"/>
      <c r="F78" s="164"/>
      <c r="G78" s="164"/>
      <c r="H78" s="164"/>
      <c r="I78" s="165"/>
      <c r="J78" s="166">
        <f>J144</f>
        <v>0</v>
      </c>
      <c r="K78" s="167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26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44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47"/>
      <c r="J84" s="60"/>
      <c r="K84" s="60"/>
      <c r="L84" s="61"/>
    </row>
    <row r="85" spans="2:12" s="1" customFormat="1" ht="36.95" customHeight="1">
      <c r="B85" s="41"/>
      <c r="C85" s="62" t="s">
        <v>601</v>
      </c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8"/>
      <c r="J86" s="63"/>
      <c r="K86" s="63"/>
      <c r="L86" s="61"/>
    </row>
    <row r="87" spans="2:12" s="1" customFormat="1" ht="14.45" customHeight="1">
      <c r="B87" s="41"/>
      <c r="C87" s="65" t="s">
        <v>465</v>
      </c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22.5" customHeight="1">
      <c r="B88" s="41"/>
      <c r="C88" s="63"/>
      <c r="D88" s="63"/>
      <c r="E88" s="408" t="str">
        <f>E7</f>
        <v>Jezero Most-napojení na komunikace a IS - část III</v>
      </c>
      <c r="F88" s="411"/>
      <c r="G88" s="411"/>
      <c r="H88" s="411"/>
      <c r="I88" s="168"/>
      <c r="J88" s="63"/>
      <c r="K88" s="63"/>
      <c r="L88" s="61"/>
    </row>
    <row r="89" spans="2:12" s="1" customFormat="1" ht="14.45" customHeight="1">
      <c r="B89" s="41"/>
      <c r="C89" s="65" t="s">
        <v>587</v>
      </c>
      <c r="D89" s="63"/>
      <c r="E89" s="63"/>
      <c r="F89" s="63"/>
      <c r="G89" s="63"/>
      <c r="H89" s="63"/>
      <c r="I89" s="168"/>
      <c r="J89" s="63"/>
      <c r="K89" s="63"/>
      <c r="L89" s="61"/>
    </row>
    <row r="90" spans="2:12" s="1" customFormat="1" ht="23.25" customHeight="1">
      <c r="B90" s="41"/>
      <c r="C90" s="63"/>
      <c r="D90" s="63"/>
      <c r="E90" s="376" t="str">
        <f>E9</f>
        <v xml:space="preserve">SO 55 - Síťové rozvody telefonu </v>
      </c>
      <c r="F90" s="409"/>
      <c r="G90" s="409"/>
      <c r="H90" s="409"/>
      <c r="I90" s="168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68"/>
      <c r="J91" s="63"/>
      <c r="K91" s="63"/>
      <c r="L91" s="61"/>
    </row>
    <row r="92" spans="2:12" s="1" customFormat="1" ht="18" customHeight="1">
      <c r="B92" s="41"/>
      <c r="C92" s="65" t="s">
        <v>472</v>
      </c>
      <c r="D92" s="63"/>
      <c r="E92" s="63"/>
      <c r="F92" s="170" t="str">
        <f>F12</f>
        <v xml:space="preserve"> </v>
      </c>
      <c r="G92" s="63"/>
      <c r="H92" s="63"/>
      <c r="I92" s="171" t="s">
        <v>474</v>
      </c>
      <c r="J92" s="73" t="str">
        <f>IF(J12="","",J12)</f>
        <v>19. 12. 2016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68"/>
      <c r="J93" s="63"/>
      <c r="K93" s="63"/>
      <c r="L93" s="61"/>
    </row>
    <row r="94" spans="2:12" s="1" customFormat="1" ht="15">
      <c r="B94" s="41"/>
      <c r="C94" s="65" t="s">
        <v>478</v>
      </c>
      <c r="D94" s="63"/>
      <c r="E94" s="63"/>
      <c r="F94" s="170" t="str">
        <f>E15</f>
        <v>ČR - Ministerstvo financí</v>
      </c>
      <c r="G94" s="63"/>
      <c r="H94" s="63"/>
      <c r="I94" s="171" t="s">
        <v>485</v>
      </c>
      <c r="J94" s="170" t="str">
        <f>E21</f>
        <v>Báňské projekty Teplice a.s.</v>
      </c>
      <c r="K94" s="63"/>
      <c r="L94" s="61"/>
    </row>
    <row r="95" spans="2:12" s="1" customFormat="1" ht="14.45" customHeight="1">
      <c r="B95" s="41"/>
      <c r="C95" s="65" t="s">
        <v>482</v>
      </c>
      <c r="D95" s="63"/>
      <c r="E95" s="63"/>
      <c r="F95" s="170" t="str">
        <f>IF(E18="","",E18)</f>
        <v/>
      </c>
      <c r="G95" s="63"/>
      <c r="H95" s="63"/>
      <c r="I95" s="168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68"/>
      <c r="J96" s="63"/>
      <c r="K96" s="63"/>
      <c r="L96" s="61"/>
    </row>
    <row r="97" spans="2:20" s="10" customFormat="1" ht="29.25" customHeight="1">
      <c r="B97" s="172"/>
      <c r="C97" s="173" t="s">
        <v>602</v>
      </c>
      <c r="D97" s="174" t="s">
        <v>509</v>
      </c>
      <c r="E97" s="174" t="s">
        <v>505</v>
      </c>
      <c r="F97" s="174" t="s">
        <v>603</v>
      </c>
      <c r="G97" s="174" t="s">
        <v>604</v>
      </c>
      <c r="H97" s="174" t="s">
        <v>605</v>
      </c>
      <c r="I97" s="175" t="s">
        <v>606</v>
      </c>
      <c r="J97" s="174" t="s">
        <v>593</v>
      </c>
      <c r="K97" s="176" t="s">
        <v>607</v>
      </c>
      <c r="L97" s="177"/>
      <c r="M97" s="80" t="s">
        <v>608</v>
      </c>
      <c r="N97" s="81" t="s">
        <v>494</v>
      </c>
      <c r="O97" s="81" t="s">
        <v>609</v>
      </c>
      <c r="P97" s="81" t="s">
        <v>610</v>
      </c>
      <c r="Q97" s="81" t="s">
        <v>611</v>
      </c>
      <c r="R97" s="81" t="s">
        <v>612</v>
      </c>
      <c r="S97" s="81" t="s">
        <v>613</v>
      </c>
      <c r="T97" s="82" t="s">
        <v>614</v>
      </c>
    </row>
    <row r="98" spans="2:63" s="1" customFormat="1" ht="29.25" customHeight="1">
      <c r="B98" s="41"/>
      <c r="C98" s="86" t="s">
        <v>594</v>
      </c>
      <c r="D98" s="63"/>
      <c r="E98" s="63"/>
      <c r="F98" s="63"/>
      <c r="G98" s="63"/>
      <c r="H98" s="63"/>
      <c r="I98" s="168"/>
      <c r="J98" s="178">
        <f>BK98</f>
        <v>0</v>
      </c>
      <c r="K98" s="63"/>
      <c r="L98" s="61"/>
      <c r="M98" s="83"/>
      <c r="N98" s="84"/>
      <c r="O98" s="84"/>
      <c r="P98" s="179">
        <f>P99+P103+P116</f>
        <v>0</v>
      </c>
      <c r="Q98" s="84"/>
      <c r="R98" s="179">
        <f>R99+R103+R116</f>
        <v>67.87440000000001</v>
      </c>
      <c r="S98" s="84"/>
      <c r="T98" s="180">
        <f>T99+T103+T116</f>
        <v>0</v>
      </c>
      <c r="AT98" s="24" t="s">
        <v>523</v>
      </c>
      <c r="AU98" s="24" t="s">
        <v>595</v>
      </c>
      <c r="BK98" s="181">
        <f>BK99+BK103+BK116</f>
        <v>0</v>
      </c>
    </row>
    <row r="99" spans="2:63" s="11" customFormat="1" ht="37.35" customHeight="1">
      <c r="B99" s="182"/>
      <c r="C99" s="183"/>
      <c r="D99" s="184" t="s">
        <v>523</v>
      </c>
      <c r="E99" s="185" t="s">
        <v>72</v>
      </c>
      <c r="F99" s="185" t="s">
        <v>73</v>
      </c>
      <c r="G99" s="183"/>
      <c r="H99" s="183"/>
      <c r="I99" s="186"/>
      <c r="J99" s="187">
        <f>BK99</f>
        <v>0</v>
      </c>
      <c r="K99" s="183"/>
      <c r="L99" s="188"/>
      <c r="M99" s="189"/>
      <c r="N99" s="190"/>
      <c r="O99" s="190"/>
      <c r="P99" s="191">
        <f>P100</f>
        <v>0</v>
      </c>
      <c r="Q99" s="190"/>
      <c r="R99" s="191">
        <f>R100</f>
        <v>67.87440000000001</v>
      </c>
      <c r="S99" s="190"/>
      <c r="T99" s="192">
        <f>T100</f>
        <v>0</v>
      </c>
      <c r="AR99" s="193" t="s">
        <v>471</v>
      </c>
      <c r="AT99" s="194" t="s">
        <v>523</v>
      </c>
      <c r="AU99" s="194" t="s">
        <v>524</v>
      </c>
      <c r="AY99" s="193" t="s">
        <v>617</v>
      </c>
      <c r="BK99" s="195">
        <f>BK100</f>
        <v>0</v>
      </c>
    </row>
    <row r="100" spans="2:63" s="11" customFormat="1" ht="19.9" customHeight="1">
      <c r="B100" s="182"/>
      <c r="C100" s="183"/>
      <c r="D100" s="196" t="s">
        <v>523</v>
      </c>
      <c r="E100" s="197" t="s">
        <v>990</v>
      </c>
      <c r="F100" s="197" t="s">
        <v>164</v>
      </c>
      <c r="G100" s="183"/>
      <c r="H100" s="183"/>
      <c r="I100" s="186"/>
      <c r="J100" s="198">
        <f>BK100</f>
        <v>0</v>
      </c>
      <c r="K100" s="183"/>
      <c r="L100" s="188"/>
      <c r="M100" s="189"/>
      <c r="N100" s="190"/>
      <c r="O100" s="190"/>
      <c r="P100" s="191">
        <f>SUM(P101:P102)</f>
        <v>0</v>
      </c>
      <c r="Q100" s="190"/>
      <c r="R100" s="191">
        <f>SUM(R101:R102)</f>
        <v>67.87440000000001</v>
      </c>
      <c r="S100" s="190"/>
      <c r="T100" s="192">
        <f>SUM(T101:T102)</f>
        <v>0</v>
      </c>
      <c r="AR100" s="193" t="s">
        <v>471</v>
      </c>
      <c r="AT100" s="194" t="s">
        <v>523</v>
      </c>
      <c r="AU100" s="194" t="s">
        <v>471</v>
      </c>
      <c r="AY100" s="193" t="s">
        <v>617</v>
      </c>
      <c r="BK100" s="195">
        <f>SUM(BK101:BK102)</f>
        <v>0</v>
      </c>
    </row>
    <row r="101" spans="2:65" s="1" customFormat="1" ht="22.5" customHeight="1">
      <c r="B101" s="41"/>
      <c r="C101" s="199" t="s">
        <v>471</v>
      </c>
      <c r="D101" s="199" t="s">
        <v>619</v>
      </c>
      <c r="E101" s="200" t="s">
        <v>165</v>
      </c>
      <c r="F101" s="201" t="s">
        <v>166</v>
      </c>
      <c r="G101" s="202" t="s">
        <v>798</v>
      </c>
      <c r="H101" s="203">
        <v>226</v>
      </c>
      <c r="I101" s="204"/>
      <c r="J101" s="205">
        <f>ROUND(I101*H101,2)</f>
        <v>0</v>
      </c>
      <c r="K101" s="201" t="s">
        <v>77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471</v>
      </c>
    </row>
    <row r="102" spans="2:65" s="1" customFormat="1" ht="31.5" customHeight="1">
      <c r="B102" s="41"/>
      <c r="C102" s="199" t="s">
        <v>533</v>
      </c>
      <c r="D102" s="199" t="s">
        <v>619</v>
      </c>
      <c r="E102" s="200" t="s">
        <v>167</v>
      </c>
      <c r="F102" s="201" t="s">
        <v>168</v>
      </c>
      <c r="G102" s="202" t="s">
        <v>798</v>
      </c>
      <c r="H102" s="203">
        <v>857</v>
      </c>
      <c r="I102" s="204"/>
      <c r="J102" s="205">
        <f>ROUND(I102*H102,2)</f>
        <v>0</v>
      </c>
      <c r="K102" s="201" t="s">
        <v>469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0.0792</v>
      </c>
      <c r="R102" s="208">
        <f>Q102*H102</f>
        <v>67.87440000000001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169</v>
      </c>
    </row>
    <row r="103" spans="2:63" s="11" customFormat="1" ht="37.35" customHeight="1">
      <c r="B103" s="182"/>
      <c r="C103" s="183"/>
      <c r="D103" s="184" t="s">
        <v>523</v>
      </c>
      <c r="E103" s="185" t="s">
        <v>170</v>
      </c>
      <c r="F103" s="185" t="s">
        <v>171</v>
      </c>
      <c r="G103" s="183"/>
      <c r="H103" s="183"/>
      <c r="I103" s="186"/>
      <c r="J103" s="187">
        <f>BK103</f>
        <v>0</v>
      </c>
      <c r="K103" s="183"/>
      <c r="L103" s="188"/>
      <c r="M103" s="189"/>
      <c r="N103" s="190"/>
      <c r="O103" s="190"/>
      <c r="P103" s="191">
        <f>P104+P106+P108+P111+P113</f>
        <v>0</v>
      </c>
      <c r="Q103" s="190"/>
      <c r="R103" s="191">
        <f>R104+R106+R108+R111+R113</f>
        <v>0</v>
      </c>
      <c r="S103" s="190"/>
      <c r="T103" s="192">
        <f>T104+T106+T108+T111+T113</f>
        <v>0</v>
      </c>
      <c r="AR103" s="193" t="s">
        <v>471</v>
      </c>
      <c r="AT103" s="194" t="s">
        <v>523</v>
      </c>
      <c r="AU103" s="194" t="s">
        <v>524</v>
      </c>
      <c r="AY103" s="193" t="s">
        <v>617</v>
      </c>
      <c r="BK103" s="195">
        <f>BK104+BK106+BK108+BK111+BK113</f>
        <v>0</v>
      </c>
    </row>
    <row r="104" spans="2:63" s="11" customFormat="1" ht="19.9" customHeight="1">
      <c r="B104" s="182"/>
      <c r="C104" s="183"/>
      <c r="D104" s="196" t="s">
        <v>523</v>
      </c>
      <c r="E104" s="197" t="s">
        <v>1075</v>
      </c>
      <c r="F104" s="197" t="s">
        <v>172</v>
      </c>
      <c r="G104" s="183"/>
      <c r="H104" s="183"/>
      <c r="I104" s="186"/>
      <c r="J104" s="198">
        <f>BK104</f>
        <v>0</v>
      </c>
      <c r="K104" s="183"/>
      <c r="L104" s="188"/>
      <c r="M104" s="189"/>
      <c r="N104" s="190"/>
      <c r="O104" s="190"/>
      <c r="P104" s="191">
        <f>P105</f>
        <v>0</v>
      </c>
      <c r="Q104" s="190"/>
      <c r="R104" s="191">
        <f>R105</f>
        <v>0</v>
      </c>
      <c r="S104" s="190"/>
      <c r="T104" s="192">
        <f>T105</f>
        <v>0</v>
      </c>
      <c r="AR104" s="193" t="s">
        <v>471</v>
      </c>
      <c r="AT104" s="194" t="s">
        <v>523</v>
      </c>
      <c r="AU104" s="194" t="s">
        <v>471</v>
      </c>
      <c r="AY104" s="193" t="s">
        <v>617</v>
      </c>
      <c r="BK104" s="195">
        <f>BK105</f>
        <v>0</v>
      </c>
    </row>
    <row r="105" spans="2:65" s="1" customFormat="1" ht="22.5" customHeight="1">
      <c r="B105" s="41"/>
      <c r="C105" s="199" t="s">
        <v>557</v>
      </c>
      <c r="D105" s="199" t="s">
        <v>619</v>
      </c>
      <c r="E105" s="200" t="s">
        <v>173</v>
      </c>
      <c r="F105" s="201" t="s">
        <v>174</v>
      </c>
      <c r="G105" s="202" t="s">
        <v>798</v>
      </c>
      <c r="H105" s="203">
        <v>943</v>
      </c>
      <c r="I105" s="204"/>
      <c r="J105" s="205">
        <f>ROUND(I105*H105,2)</f>
        <v>0</v>
      </c>
      <c r="K105" s="201" t="s">
        <v>77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533</v>
      </c>
    </row>
    <row r="106" spans="2:63" s="11" customFormat="1" ht="29.85" customHeight="1">
      <c r="B106" s="182"/>
      <c r="C106" s="183"/>
      <c r="D106" s="196" t="s">
        <v>523</v>
      </c>
      <c r="E106" s="197" t="s">
        <v>1378</v>
      </c>
      <c r="F106" s="197" t="s">
        <v>175</v>
      </c>
      <c r="G106" s="183"/>
      <c r="H106" s="183"/>
      <c r="I106" s="186"/>
      <c r="J106" s="198">
        <f>BK106</f>
        <v>0</v>
      </c>
      <c r="K106" s="183"/>
      <c r="L106" s="188"/>
      <c r="M106" s="189"/>
      <c r="N106" s="190"/>
      <c r="O106" s="190"/>
      <c r="P106" s="191">
        <f>P107</f>
        <v>0</v>
      </c>
      <c r="Q106" s="190"/>
      <c r="R106" s="191">
        <f>R107</f>
        <v>0</v>
      </c>
      <c r="S106" s="190"/>
      <c r="T106" s="192">
        <f>T107</f>
        <v>0</v>
      </c>
      <c r="AR106" s="193" t="s">
        <v>471</v>
      </c>
      <c r="AT106" s="194" t="s">
        <v>523</v>
      </c>
      <c r="AU106" s="194" t="s">
        <v>471</v>
      </c>
      <c r="AY106" s="193" t="s">
        <v>617</v>
      </c>
      <c r="BK106" s="195">
        <f>BK107</f>
        <v>0</v>
      </c>
    </row>
    <row r="107" spans="2:65" s="1" customFormat="1" ht="22.5" customHeight="1">
      <c r="B107" s="41"/>
      <c r="C107" s="199" t="s">
        <v>624</v>
      </c>
      <c r="D107" s="199" t="s">
        <v>619</v>
      </c>
      <c r="E107" s="200" t="s">
        <v>176</v>
      </c>
      <c r="F107" s="201" t="s">
        <v>177</v>
      </c>
      <c r="G107" s="202" t="s">
        <v>665</v>
      </c>
      <c r="H107" s="203">
        <v>2</v>
      </c>
      <c r="I107" s="204"/>
      <c r="J107" s="205">
        <f>ROUND(I107*H107,2)</f>
        <v>0</v>
      </c>
      <c r="K107" s="201" t="s">
        <v>77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557</v>
      </c>
    </row>
    <row r="108" spans="2:63" s="11" customFormat="1" ht="29.85" customHeight="1">
      <c r="B108" s="182"/>
      <c r="C108" s="183"/>
      <c r="D108" s="196" t="s">
        <v>523</v>
      </c>
      <c r="E108" s="197" t="s">
        <v>1398</v>
      </c>
      <c r="F108" s="197" t="s">
        <v>178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SUM(P109:P110)</f>
        <v>0</v>
      </c>
      <c r="Q108" s="190"/>
      <c r="R108" s="191">
        <f>SUM(R109:R110)</f>
        <v>0</v>
      </c>
      <c r="S108" s="190"/>
      <c r="T108" s="192">
        <f>SUM(T109:T110)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SUM(BK109:BK110)</f>
        <v>0</v>
      </c>
    </row>
    <row r="109" spans="2:65" s="1" customFormat="1" ht="22.5" customHeight="1">
      <c r="B109" s="41"/>
      <c r="C109" s="199" t="s">
        <v>636</v>
      </c>
      <c r="D109" s="199" t="s">
        <v>619</v>
      </c>
      <c r="E109" s="200" t="s">
        <v>179</v>
      </c>
      <c r="F109" s="201" t="s">
        <v>180</v>
      </c>
      <c r="G109" s="202" t="s">
        <v>181</v>
      </c>
      <c r="H109" s="203">
        <v>20</v>
      </c>
      <c r="I109" s="204"/>
      <c r="J109" s="205">
        <f>ROUND(I109*H109,2)</f>
        <v>0</v>
      </c>
      <c r="K109" s="201" t="s">
        <v>77</v>
      </c>
      <c r="L109" s="61"/>
      <c r="M109" s="206" t="s">
        <v>469</v>
      </c>
      <c r="N109" s="207" t="s">
        <v>495</v>
      </c>
      <c r="O109" s="42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AR109" s="24" t="s">
        <v>624</v>
      </c>
      <c r="AT109" s="24" t="s">
        <v>619</v>
      </c>
      <c r="AU109" s="24" t="s">
        <v>533</v>
      </c>
      <c r="AY109" s="24" t="s">
        <v>617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24" t="s">
        <v>471</v>
      </c>
      <c r="BK109" s="210">
        <f>ROUND(I109*H109,2)</f>
        <v>0</v>
      </c>
      <c r="BL109" s="24" t="s">
        <v>624</v>
      </c>
      <c r="BM109" s="24" t="s">
        <v>624</v>
      </c>
    </row>
    <row r="110" spans="2:65" s="1" customFormat="1" ht="22.5" customHeight="1">
      <c r="B110" s="41"/>
      <c r="C110" s="199" t="s">
        <v>640</v>
      </c>
      <c r="D110" s="199" t="s">
        <v>619</v>
      </c>
      <c r="E110" s="200" t="s">
        <v>182</v>
      </c>
      <c r="F110" s="201" t="s">
        <v>183</v>
      </c>
      <c r="G110" s="202" t="s">
        <v>181</v>
      </c>
      <c r="H110" s="203">
        <v>20</v>
      </c>
      <c r="I110" s="204"/>
      <c r="J110" s="205">
        <f>ROUND(I110*H110,2)</f>
        <v>0</v>
      </c>
      <c r="K110" s="201" t="s">
        <v>77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636</v>
      </c>
    </row>
    <row r="111" spans="2:63" s="11" customFormat="1" ht="29.85" customHeight="1">
      <c r="B111" s="182"/>
      <c r="C111" s="183"/>
      <c r="D111" s="196" t="s">
        <v>523</v>
      </c>
      <c r="E111" s="197" t="s">
        <v>98</v>
      </c>
      <c r="F111" s="197" t="s">
        <v>184</v>
      </c>
      <c r="G111" s="183"/>
      <c r="H111" s="183"/>
      <c r="I111" s="186"/>
      <c r="J111" s="198">
        <f>BK111</f>
        <v>0</v>
      </c>
      <c r="K111" s="183"/>
      <c r="L111" s="188"/>
      <c r="M111" s="189"/>
      <c r="N111" s="190"/>
      <c r="O111" s="190"/>
      <c r="P111" s="191">
        <f>P112</f>
        <v>0</v>
      </c>
      <c r="Q111" s="190"/>
      <c r="R111" s="191">
        <f>R112</f>
        <v>0</v>
      </c>
      <c r="S111" s="190"/>
      <c r="T111" s="192">
        <f>T112</f>
        <v>0</v>
      </c>
      <c r="AR111" s="193" t="s">
        <v>471</v>
      </c>
      <c r="AT111" s="194" t="s">
        <v>523</v>
      </c>
      <c r="AU111" s="194" t="s">
        <v>471</v>
      </c>
      <c r="AY111" s="193" t="s">
        <v>617</v>
      </c>
      <c r="BK111" s="195">
        <f>BK112</f>
        <v>0</v>
      </c>
    </row>
    <row r="112" spans="2:65" s="1" customFormat="1" ht="22.5" customHeight="1">
      <c r="B112" s="41"/>
      <c r="C112" s="199" t="s">
        <v>632</v>
      </c>
      <c r="D112" s="199" t="s">
        <v>619</v>
      </c>
      <c r="E112" s="200" t="s">
        <v>185</v>
      </c>
      <c r="F112" s="201" t="s">
        <v>186</v>
      </c>
      <c r="G112" s="202" t="s">
        <v>665</v>
      </c>
      <c r="H112" s="203">
        <v>20</v>
      </c>
      <c r="I112" s="204"/>
      <c r="J112" s="205">
        <f>ROUND(I112*H112,2)</f>
        <v>0</v>
      </c>
      <c r="K112" s="201" t="s">
        <v>77</v>
      </c>
      <c r="L112" s="61"/>
      <c r="M112" s="206" t="s">
        <v>469</v>
      </c>
      <c r="N112" s="207" t="s">
        <v>495</v>
      </c>
      <c r="O112" s="42"/>
      <c r="P112" s="208">
        <f>O112*H112</f>
        <v>0</v>
      </c>
      <c r="Q112" s="208">
        <v>0</v>
      </c>
      <c r="R112" s="208">
        <f>Q112*H112</f>
        <v>0</v>
      </c>
      <c r="S112" s="208">
        <v>0</v>
      </c>
      <c r="T112" s="209">
        <f>S112*H112</f>
        <v>0</v>
      </c>
      <c r="AR112" s="24" t="s">
        <v>624</v>
      </c>
      <c r="AT112" s="24" t="s">
        <v>619</v>
      </c>
      <c r="AU112" s="24" t="s">
        <v>533</v>
      </c>
      <c r="AY112" s="24" t="s">
        <v>617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24" t="s">
        <v>471</v>
      </c>
      <c r="BK112" s="210">
        <f>ROUND(I112*H112,2)</f>
        <v>0</v>
      </c>
      <c r="BL112" s="24" t="s">
        <v>624</v>
      </c>
      <c r="BM112" s="24" t="s">
        <v>640</v>
      </c>
    </row>
    <row r="113" spans="2:63" s="11" customFormat="1" ht="29.85" customHeight="1">
      <c r="B113" s="182"/>
      <c r="C113" s="183"/>
      <c r="D113" s="196" t="s">
        <v>523</v>
      </c>
      <c r="E113" s="197" t="s">
        <v>109</v>
      </c>
      <c r="F113" s="197" t="s">
        <v>187</v>
      </c>
      <c r="G113" s="183"/>
      <c r="H113" s="183"/>
      <c r="I113" s="186"/>
      <c r="J113" s="198">
        <f>BK113</f>
        <v>0</v>
      </c>
      <c r="K113" s="183"/>
      <c r="L113" s="188"/>
      <c r="M113" s="189"/>
      <c r="N113" s="190"/>
      <c r="O113" s="190"/>
      <c r="P113" s="191">
        <f>SUM(P114:P115)</f>
        <v>0</v>
      </c>
      <c r="Q113" s="190"/>
      <c r="R113" s="191">
        <f>SUM(R114:R115)</f>
        <v>0</v>
      </c>
      <c r="S113" s="190"/>
      <c r="T113" s="192">
        <f>SUM(T114:T115)</f>
        <v>0</v>
      </c>
      <c r="AR113" s="193" t="s">
        <v>471</v>
      </c>
      <c r="AT113" s="194" t="s">
        <v>523</v>
      </c>
      <c r="AU113" s="194" t="s">
        <v>471</v>
      </c>
      <c r="AY113" s="193" t="s">
        <v>617</v>
      </c>
      <c r="BK113" s="195">
        <f>SUM(BK114:BK115)</f>
        <v>0</v>
      </c>
    </row>
    <row r="114" spans="2:65" s="1" customFormat="1" ht="22.5" customHeight="1">
      <c r="B114" s="41"/>
      <c r="C114" s="199" t="s">
        <v>635</v>
      </c>
      <c r="D114" s="199" t="s">
        <v>619</v>
      </c>
      <c r="E114" s="200" t="s">
        <v>188</v>
      </c>
      <c r="F114" s="201" t="s">
        <v>189</v>
      </c>
      <c r="G114" s="202" t="s">
        <v>665</v>
      </c>
      <c r="H114" s="203">
        <v>2</v>
      </c>
      <c r="I114" s="204"/>
      <c r="J114" s="205">
        <f>ROUND(I114*H114,2)</f>
        <v>0</v>
      </c>
      <c r="K114" s="201" t="s">
        <v>77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632</v>
      </c>
    </row>
    <row r="115" spans="2:65" s="1" customFormat="1" ht="22.5" customHeight="1">
      <c r="B115" s="41"/>
      <c r="C115" s="199" t="s">
        <v>643</v>
      </c>
      <c r="D115" s="199" t="s">
        <v>619</v>
      </c>
      <c r="E115" s="200" t="s">
        <v>190</v>
      </c>
      <c r="F115" s="201" t="s">
        <v>191</v>
      </c>
      <c r="G115" s="202" t="s">
        <v>798</v>
      </c>
      <c r="H115" s="203">
        <v>943</v>
      </c>
      <c r="I115" s="204"/>
      <c r="J115" s="205">
        <f>ROUND(I115*H115,2)</f>
        <v>0</v>
      </c>
      <c r="K115" s="201" t="s">
        <v>104</v>
      </c>
      <c r="L115" s="61"/>
      <c r="M115" s="206" t="s">
        <v>469</v>
      </c>
      <c r="N115" s="207" t="s">
        <v>495</v>
      </c>
      <c r="O115" s="42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AR115" s="24" t="s">
        <v>624</v>
      </c>
      <c r="AT115" s="24" t="s">
        <v>619</v>
      </c>
      <c r="AU115" s="24" t="s">
        <v>533</v>
      </c>
      <c r="AY115" s="24" t="s">
        <v>617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24" t="s">
        <v>471</v>
      </c>
      <c r="BK115" s="210">
        <f>ROUND(I115*H115,2)</f>
        <v>0</v>
      </c>
      <c r="BL115" s="24" t="s">
        <v>624</v>
      </c>
      <c r="BM115" s="24" t="s">
        <v>635</v>
      </c>
    </row>
    <row r="116" spans="2:63" s="11" customFormat="1" ht="37.35" customHeight="1">
      <c r="B116" s="182"/>
      <c r="C116" s="183"/>
      <c r="D116" s="184" t="s">
        <v>523</v>
      </c>
      <c r="E116" s="185" t="s">
        <v>107</v>
      </c>
      <c r="F116" s="185" t="s">
        <v>108</v>
      </c>
      <c r="G116" s="183"/>
      <c r="H116" s="183"/>
      <c r="I116" s="186"/>
      <c r="J116" s="187">
        <f>BK116</f>
        <v>0</v>
      </c>
      <c r="K116" s="183"/>
      <c r="L116" s="188"/>
      <c r="M116" s="189"/>
      <c r="N116" s="190"/>
      <c r="O116" s="190"/>
      <c r="P116" s="191">
        <f>P117+P119+P121+P123+P125+P127+P129+P132+P134+P136+P140+P142+P144</f>
        <v>0</v>
      </c>
      <c r="Q116" s="190"/>
      <c r="R116" s="191">
        <f>R117+R119+R121+R123+R125+R127+R129+R132+R134+R136+R140+R142+R144</f>
        <v>0</v>
      </c>
      <c r="S116" s="190"/>
      <c r="T116" s="192">
        <f>T117+T119+T121+T123+T125+T127+T129+T132+T134+T136+T140+T142+T144</f>
        <v>0</v>
      </c>
      <c r="AR116" s="193" t="s">
        <v>471</v>
      </c>
      <c r="AT116" s="194" t="s">
        <v>523</v>
      </c>
      <c r="AU116" s="194" t="s">
        <v>524</v>
      </c>
      <c r="AY116" s="193" t="s">
        <v>617</v>
      </c>
      <c r="BK116" s="195">
        <f>BK117+BK119+BK121+BK123+BK125+BK127+BK129+BK132+BK134+BK136+BK140+BK142+BK144</f>
        <v>0</v>
      </c>
    </row>
    <row r="117" spans="2:63" s="11" customFormat="1" ht="19.9" customHeight="1">
      <c r="B117" s="182"/>
      <c r="C117" s="183"/>
      <c r="D117" s="196" t="s">
        <v>523</v>
      </c>
      <c r="E117" s="197" t="s">
        <v>114</v>
      </c>
      <c r="F117" s="197" t="s">
        <v>110</v>
      </c>
      <c r="G117" s="183"/>
      <c r="H117" s="183"/>
      <c r="I117" s="186"/>
      <c r="J117" s="198">
        <f>BK117</f>
        <v>0</v>
      </c>
      <c r="K117" s="183"/>
      <c r="L117" s="188"/>
      <c r="M117" s="189"/>
      <c r="N117" s="190"/>
      <c r="O117" s="190"/>
      <c r="P117" s="191">
        <f>P118</f>
        <v>0</v>
      </c>
      <c r="Q117" s="190"/>
      <c r="R117" s="191">
        <f>R118</f>
        <v>0</v>
      </c>
      <c r="S117" s="190"/>
      <c r="T117" s="192">
        <f>T118</f>
        <v>0</v>
      </c>
      <c r="AR117" s="193" t="s">
        <v>471</v>
      </c>
      <c r="AT117" s="194" t="s">
        <v>523</v>
      </c>
      <c r="AU117" s="194" t="s">
        <v>471</v>
      </c>
      <c r="AY117" s="193" t="s">
        <v>617</v>
      </c>
      <c r="BK117" s="195">
        <f>BK118</f>
        <v>0</v>
      </c>
    </row>
    <row r="118" spans="2:65" s="1" customFormat="1" ht="22.5" customHeight="1">
      <c r="B118" s="41"/>
      <c r="C118" s="199" t="s">
        <v>476</v>
      </c>
      <c r="D118" s="199" t="s">
        <v>619</v>
      </c>
      <c r="E118" s="200" t="s">
        <v>192</v>
      </c>
      <c r="F118" s="201" t="s">
        <v>193</v>
      </c>
      <c r="G118" s="202" t="s">
        <v>113</v>
      </c>
      <c r="H118" s="203">
        <v>0.857</v>
      </c>
      <c r="I118" s="204"/>
      <c r="J118" s="205">
        <f>ROUND(I118*H118,2)</f>
        <v>0</v>
      </c>
      <c r="K118" s="201" t="s">
        <v>77</v>
      </c>
      <c r="L118" s="61"/>
      <c r="M118" s="206" t="s">
        <v>469</v>
      </c>
      <c r="N118" s="207" t="s">
        <v>495</v>
      </c>
      <c r="O118" s="42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643</v>
      </c>
    </row>
    <row r="119" spans="2:63" s="11" customFormat="1" ht="29.85" customHeight="1">
      <c r="B119" s="182"/>
      <c r="C119" s="183"/>
      <c r="D119" s="196" t="s">
        <v>523</v>
      </c>
      <c r="E119" s="197" t="s">
        <v>118</v>
      </c>
      <c r="F119" s="197" t="s">
        <v>194</v>
      </c>
      <c r="G119" s="183"/>
      <c r="H119" s="183"/>
      <c r="I119" s="186"/>
      <c r="J119" s="198">
        <f>BK119</f>
        <v>0</v>
      </c>
      <c r="K119" s="183"/>
      <c r="L119" s="188"/>
      <c r="M119" s="189"/>
      <c r="N119" s="190"/>
      <c r="O119" s="190"/>
      <c r="P119" s="191">
        <f>P120</f>
        <v>0</v>
      </c>
      <c r="Q119" s="190"/>
      <c r="R119" s="191">
        <f>R120</f>
        <v>0</v>
      </c>
      <c r="S119" s="190"/>
      <c r="T119" s="192">
        <f>T120</f>
        <v>0</v>
      </c>
      <c r="AR119" s="193" t="s">
        <v>471</v>
      </c>
      <c r="AT119" s="194" t="s">
        <v>523</v>
      </c>
      <c r="AU119" s="194" t="s">
        <v>471</v>
      </c>
      <c r="AY119" s="193" t="s">
        <v>617</v>
      </c>
      <c r="BK119" s="195">
        <f>BK120</f>
        <v>0</v>
      </c>
    </row>
    <row r="120" spans="2:65" s="1" customFormat="1" ht="22.5" customHeight="1">
      <c r="B120" s="41"/>
      <c r="C120" s="199" t="s">
        <v>658</v>
      </c>
      <c r="D120" s="199" t="s">
        <v>619</v>
      </c>
      <c r="E120" s="200" t="s">
        <v>195</v>
      </c>
      <c r="F120" s="201" t="s">
        <v>196</v>
      </c>
      <c r="G120" s="202" t="s">
        <v>631</v>
      </c>
      <c r="H120" s="203">
        <v>221</v>
      </c>
      <c r="I120" s="204"/>
      <c r="J120" s="205">
        <f>ROUND(I120*H120,2)</f>
        <v>0</v>
      </c>
      <c r="K120" s="201" t="s">
        <v>77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476</v>
      </c>
    </row>
    <row r="121" spans="2:63" s="11" customFormat="1" ht="29.85" customHeight="1">
      <c r="B121" s="182"/>
      <c r="C121" s="183"/>
      <c r="D121" s="196" t="s">
        <v>523</v>
      </c>
      <c r="E121" s="197" t="s">
        <v>122</v>
      </c>
      <c r="F121" s="197" t="s">
        <v>197</v>
      </c>
      <c r="G121" s="183"/>
      <c r="H121" s="183"/>
      <c r="I121" s="186"/>
      <c r="J121" s="198">
        <f>BK121</f>
        <v>0</v>
      </c>
      <c r="K121" s="183"/>
      <c r="L121" s="188"/>
      <c r="M121" s="189"/>
      <c r="N121" s="190"/>
      <c r="O121" s="190"/>
      <c r="P121" s="191">
        <f>P122</f>
        <v>0</v>
      </c>
      <c r="Q121" s="190"/>
      <c r="R121" s="191">
        <f>R122</f>
        <v>0</v>
      </c>
      <c r="S121" s="190"/>
      <c r="T121" s="192">
        <f>T122</f>
        <v>0</v>
      </c>
      <c r="AR121" s="193" t="s">
        <v>471</v>
      </c>
      <c r="AT121" s="194" t="s">
        <v>523</v>
      </c>
      <c r="AU121" s="194" t="s">
        <v>471</v>
      </c>
      <c r="AY121" s="193" t="s">
        <v>617</v>
      </c>
      <c r="BK121" s="195">
        <f>BK122</f>
        <v>0</v>
      </c>
    </row>
    <row r="122" spans="2:65" s="1" customFormat="1" ht="22.5" customHeight="1">
      <c r="B122" s="41"/>
      <c r="C122" s="199" t="s">
        <v>654</v>
      </c>
      <c r="D122" s="199" t="s">
        <v>619</v>
      </c>
      <c r="E122" s="200" t="s">
        <v>198</v>
      </c>
      <c r="F122" s="201" t="s">
        <v>199</v>
      </c>
      <c r="G122" s="202" t="s">
        <v>631</v>
      </c>
      <c r="H122" s="203">
        <v>48</v>
      </c>
      <c r="I122" s="204"/>
      <c r="J122" s="205">
        <f>ROUND(I122*H122,2)</f>
        <v>0</v>
      </c>
      <c r="K122" s="201" t="s">
        <v>77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658</v>
      </c>
    </row>
    <row r="123" spans="2:63" s="11" customFormat="1" ht="29.85" customHeight="1">
      <c r="B123" s="182"/>
      <c r="C123" s="183"/>
      <c r="D123" s="196" t="s">
        <v>523</v>
      </c>
      <c r="E123" s="197" t="s">
        <v>126</v>
      </c>
      <c r="F123" s="197" t="s">
        <v>200</v>
      </c>
      <c r="G123" s="183"/>
      <c r="H123" s="183"/>
      <c r="I123" s="186"/>
      <c r="J123" s="198">
        <f>BK123</f>
        <v>0</v>
      </c>
      <c r="K123" s="183"/>
      <c r="L123" s="188"/>
      <c r="M123" s="189"/>
      <c r="N123" s="190"/>
      <c r="O123" s="190"/>
      <c r="P123" s="191">
        <f>P124</f>
        <v>0</v>
      </c>
      <c r="Q123" s="190"/>
      <c r="R123" s="191">
        <f>R124</f>
        <v>0</v>
      </c>
      <c r="S123" s="190"/>
      <c r="T123" s="192">
        <f>T124</f>
        <v>0</v>
      </c>
      <c r="AR123" s="193" t="s">
        <v>471</v>
      </c>
      <c r="AT123" s="194" t="s">
        <v>523</v>
      </c>
      <c r="AU123" s="194" t="s">
        <v>471</v>
      </c>
      <c r="AY123" s="193" t="s">
        <v>617</v>
      </c>
      <c r="BK123" s="195">
        <f>BK124</f>
        <v>0</v>
      </c>
    </row>
    <row r="124" spans="2:65" s="1" customFormat="1" ht="22.5" customHeight="1">
      <c r="B124" s="41"/>
      <c r="C124" s="199" t="s">
        <v>667</v>
      </c>
      <c r="D124" s="199" t="s">
        <v>619</v>
      </c>
      <c r="E124" s="200" t="s">
        <v>201</v>
      </c>
      <c r="F124" s="201" t="s">
        <v>202</v>
      </c>
      <c r="G124" s="202" t="s">
        <v>631</v>
      </c>
      <c r="H124" s="203">
        <v>45</v>
      </c>
      <c r="I124" s="204"/>
      <c r="J124" s="205">
        <f>ROUND(I124*H124,2)</f>
        <v>0</v>
      </c>
      <c r="K124" s="201" t="s">
        <v>77</v>
      </c>
      <c r="L124" s="61"/>
      <c r="M124" s="206" t="s">
        <v>469</v>
      </c>
      <c r="N124" s="207" t="s">
        <v>495</v>
      </c>
      <c r="O124" s="42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AR124" s="24" t="s">
        <v>624</v>
      </c>
      <c r="AT124" s="24" t="s">
        <v>619</v>
      </c>
      <c r="AU124" s="24" t="s">
        <v>533</v>
      </c>
      <c r="AY124" s="24" t="s">
        <v>617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24" t="s">
        <v>471</v>
      </c>
      <c r="BK124" s="210">
        <f>ROUND(I124*H124,2)</f>
        <v>0</v>
      </c>
      <c r="BL124" s="24" t="s">
        <v>624</v>
      </c>
      <c r="BM124" s="24" t="s">
        <v>654</v>
      </c>
    </row>
    <row r="125" spans="2:63" s="11" customFormat="1" ht="29.85" customHeight="1">
      <c r="B125" s="182"/>
      <c r="C125" s="183"/>
      <c r="D125" s="196" t="s">
        <v>523</v>
      </c>
      <c r="E125" s="197" t="s">
        <v>130</v>
      </c>
      <c r="F125" s="197" t="s">
        <v>203</v>
      </c>
      <c r="G125" s="183"/>
      <c r="H125" s="183"/>
      <c r="I125" s="186"/>
      <c r="J125" s="198">
        <f>BK125</f>
        <v>0</v>
      </c>
      <c r="K125" s="183"/>
      <c r="L125" s="188"/>
      <c r="M125" s="189"/>
      <c r="N125" s="190"/>
      <c r="O125" s="190"/>
      <c r="P125" s="191">
        <f>P126</f>
        <v>0</v>
      </c>
      <c r="Q125" s="190"/>
      <c r="R125" s="191">
        <f>R126</f>
        <v>0</v>
      </c>
      <c r="S125" s="190"/>
      <c r="T125" s="192">
        <f>T126</f>
        <v>0</v>
      </c>
      <c r="AR125" s="193" t="s">
        <v>471</v>
      </c>
      <c r="AT125" s="194" t="s">
        <v>523</v>
      </c>
      <c r="AU125" s="194" t="s">
        <v>471</v>
      </c>
      <c r="AY125" s="193" t="s">
        <v>617</v>
      </c>
      <c r="BK125" s="195">
        <f>BK126</f>
        <v>0</v>
      </c>
    </row>
    <row r="126" spans="2:65" s="1" customFormat="1" ht="22.5" customHeight="1">
      <c r="B126" s="41"/>
      <c r="C126" s="199" t="s">
        <v>672</v>
      </c>
      <c r="D126" s="199" t="s">
        <v>619</v>
      </c>
      <c r="E126" s="200" t="s">
        <v>204</v>
      </c>
      <c r="F126" s="201" t="s">
        <v>205</v>
      </c>
      <c r="G126" s="202" t="s">
        <v>631</v>
      </c>
      <c r="H126" s="203">
        <v>45</v>
      </c>
      <c r="I126" s="204"/>
      <c r="J126" s="205">
        <f>ROUND(I126*H126,2)</f>
        <v>0</v>
      </c>
      <c r="K126" s="201" t="s">
        <v>77</v>
      </c>
      <c r="L126" s="61"/>
      <c r="M126" s="206" t="s">
        <v>469</v>
      </c>
      <c r="N126" s="207" t="s">
        <v>495</v>
      </c>
      <c r="O126" s="42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AR126" s="24" t="s">
        <v>624</v>
      </c>
      <c r="AT126" s="24" t="s">
        <v>619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667</v>
      </c>
    </row>
    <row r="127" spans="2:63" s="11" customFormat="1" ht="29.85" customHeight="1">
      <c r="B127" s="182"/>
      <c r="C127" s="183"/>
      <c r="D127" s="196" t="s">
        <v>523</v>
      </c>
      <c r="E127" s="197" t="s">
        <v>134</v>
      </c>
      <c r="F127" s="197" t="s">
        <v>206</v>
      </c>
      <c r="G127" s="183"/>
      <c r="H127" s="183"/>
      <c r="I127" s="186"/>
      <c r="J127" s="198">
        <f>BK127</f>
        <v>0</v>
      </c>
      <c r="K127" s="183"/>
      <c r="L127" s="188"/>
      <c r="M127" s="189"/>
      <c r="N127" s="190"/>
      <c r="O127" s="190"/>
      <c r="P127" s="191">
        <f>P128</f>
        <v>0</v>
      </c>
      <c r="Q127" s="190"/>
      <c r="R127" s="191">
        <f>R128</f>
        <v>0</v>
      </c>
      <c r="S127" s="190"/>
      <c r="T127" s="192">
        <f>T128</f>
        <v>0</v>
      </c>
      <c r="AR127" s="193" t="s">
        <v>471</v>
      </c>
      <c r="AT127" s="194" t="s">
        <v>523</v>
      </c>
      <c r="AU127" s="194" t="s">
        <v>471</v>
      </c>
      <c r="AY127" s="193" t="s">
        <v>617</v>
      </c>
      <c r="BK127" s="195">
        <f>BK128</f>
        <v>0</v>
      </c>
    </row>
    <row r="128" spans="2:65" s="1" customFormat="1" ht="22.5" customHeight="1">
      <c r="B128" s="41"/>
      <c r="C128" s="199" t="s">
        <v>457</v>
      </c>
      <c r="D128" s="199" t="s">
        <v>619</v>
      </c>
      <c r="E128" s="200" t="s">
        <v>207</v>
      </c>
      <c r="F128" s="201" t="s">
        <v>208</v>
      </c>
      <c r="G128" s="202" t="s">
        <v>798</v>
      </c>
      <c r="H128" s="203">
        <v>180</v>
      </c>
      <c r="I128" s="204"/>
      <c r="J128" s="205">
        <f>ROUND(I128*H128,2)</f>
        <v>0</v>
      </c>
      <c r="K128" s="201" t="s">
        <v>77</v>
      </c>
      <c r="L128" s="61"/>
      <c r="M128" s="206" t="s">
        <v>469</v>
      </c>
      <c r="N128" s="207" t="s">
        <v>495</v>
      </c>
      <c r="O128" s="42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AR128" s="24" t="s">
        <v>624</v>
      </c>
      <c r="AT128" s="24" t="s">
        <v>619</v>
      </c>
      <c r="AU128" s="24" t="s">
        <v>533</v>
      </c>
      <c r="AY128" s="24" t="s">
        <v>617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24" t="s">
        <v>471</v>
      </c>
      <c r="BK128" s="210">
        <f>ROUND(I128*H128,2)</f>
        <v>0</v>
      </c>
      <c r="BL128" s="24" t="s">
        <v>624</v>
      </c>
      <c r="BM128" s="24" t="s">
        <v>672</v>
      </c>
    </row>
    <row r="129" spans="2:63" s="11" customFormat="1" ht="29.85" customHeight="1">
      <c r="B129" s="182"/>
      <c r="C129" s="183"/>
      <c r="D129" s="196" t="s">
        <v>523</v>
      </c>
      <c r="E129" s="197" t="s">
        <v>138</v>
      </c>
      <c r="F129" s="197" t="s">
        <v>123</v>
      </c>
      <c r="G129" s="183"/>
      <c r="H129" s="183"/>
      <c r="I129" s="186"/>
      <c r="J129" s="198">
        <f>BK129</f>
        <v>0</v>
      </c>
      <c r="K129" s="183"/>
      <c r="L129" s="188"/>
      <c r="M129" s="189"/>
      <c r="N129" s="190"/>
      <c r="O129" s="190"/>
      <c r="P129" s="191">
        <f>SUM(P130:P131)</f>
        <v>0</v>
      </c>
      <c r="Q129" s="190"/>
      <c r="R129" s="191">
        <f>SUM(R130:R131)</f>
        <v>0</v>
      </c>
      <c r="S129" s="190"/>
      <c r="T129" s="192">
        <f>SUM(T130:T131)</f>
        <v>0</v>
      </c>
      <c r="AR129" s="193" t="s">
        <v>471</v>
      </c>
      <c r="AT129" s="194" t="s">
        <v>523</v>
      </c>
      <c r="AU129" s="194" t="s">
        <v>471</v>
      </c>
      <c r="AY129" s="193" t="s">
        <v>617</v>
      </c>
      <c r="BK129" s="195">
        <f>SUM(BK130:BK131)</f>
        <v>0</v>
      </c>
    </row>
    <row r="130" spans="2:65" s="1" customFormat="1" ht="22.5" customHeight="1">
      <c r="B130" s="41"/>
      <c r="C130" s="199" t="s">
        <v>680</v>
      </c>
      <c r="D130" s="199" t="s">
        <v>619</v>
      </c>
      <c r="E130" s="200" t="s">
        <v>209</v>
      </c>
      <c r="F130" s="201" t="s">
        <v>210</v>
      </c>
      <c r="G130" s="202" t="s">
        <v>798</v>
      </c>
      <c r="H130" s="203">
        <v>136</v>
      </c>
      <c r="I130" s="204"/>
      <c r="J130" s="205">
        <f>ROUND(I130*H130,2)</f>
        <v>0</v>
      </c>
      <c r="K130" s="201" t="s">
        <v>77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457</v>
      </c>
    </row>
    <row r="131" spans="2:65" s="1" customFormat="1" ht="22.5" customHeight="1">
      <c r="B131" s="41"/>
      <c r="C131" s="199" t="s">
        <v>684</v>
      </c>
      <c r="D131" s="199" t="s">
        <v>619</v>
      </c>
      <c r="E131" s="200" t="s">
        <v>211</v>
      </c>
      <c r="F131" s="201" t="s">
        <v>212</v>
      </c>
      <c r="G131" s="202" t="s">
        <v>798</v>
      </c>
      <c r="H131" s="203">
        <v>631</v>
      </c>
      <c r="I131" s="204"/>
      <c r="J131" s="205">
        <f>ROUND(I131*H131,2)</f>
        <v>0</v>
      </c>
      <c r="K131" s="201" t="s">
        <v>77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680</v>
      </c>
    </row>
    <row r="132" spans="2:63" s="11" customFormat="1" ht="29.85" customHeight="1">
      <c r="B132" s="182"/>
      <c r="C132" s="183"/>
      <c r="D132" s="196" t="s">
        <v>523</v>
      </c>
      <c r="E132" s="197" t="s">
        <v>213</v>
      </c>
      <c r="F132" s="197" t="s">
        <v>214</v>
      </c>
      <c r="G132" s="183"/>
      <c r="H132" s="183"/>
      <c r="I132" s="186"/>
      <c r="J132" s="198">
        <f>BK132</f>
        <v>0</v>
      </c>
      <c r="K132" s="183"/>
      <c r="L132" s="188"/>
      <c r="M132" s="189"/>
      <c r="N132" s="190"/>
      <c r="O132" s="190"/>
      <c r="P132" s="191">
        <f>P133</f>
        <v>0</v>
      </c>
      <c r="Q132" s="190"/>
      <c r="R132" s="191">
        <f>R133</f>
        <v>0</v>
      </c>
      <c r="S132" s="190"/>
      <c r="T132" s="192">
        <f>T133</f>
        <v>0</v>
      </c>
      <c r="AR132" s="193" t="s">
        <v>471</v>
      </c>
      <c r="AT132" s="194" t="s">
        <v>523</v>
      </c>
      <c r="AU132" s="194" t="s">
        <v>471</v>
      </c>
      <c r="AY132" s="193" t="s">
        <v>617</v>
      </c>
      <c r="BK132" s="195">
        <f>BK133</f>
        <v>0</v>
      </c>
    </row>
    <row r="133" spans="2:65" s="1" customFormat="1" ht="22.5" customHeight="1">
      <c r="B133" s="41"/>
      <c r="C133" s="199" t="s">
        <v>661</v>
      </c>
      <c r="D133" s="199" t="s">
        <v>619</v>
      </c>
      <c r="E133" s="200" t="s">
        <v>215</v>
      </c>
      <c r="F133" s="201" t="s">
        <v>216</v>
      </c>
      <c r="G133" s="202" t="s">
        <v>798</v>
      </c>
      <c r="H133" s="203">
        <v>90</v>
      </c>
      <c r="I133" s="204"/>
      <c r="J133" s="205">
        <f>ROUND(I133*H133,2)</f>
        <v>0</v>
      </c>
      <c r="K133" s="201" t="s">
        <v>77</v>
      </c>
      <c r="L133" s="61"/>
      <c r="M133" s="206" t="s">
        <v>469</v>
      </c>
      <c r="N133" s="207" t="s">
        <v>495</v>
      </c>
      <c r="O133" s="42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AR133" s="24" t="s">
        <v>624</v>
      </c>
      <c r="AT133" s="24" t="s">
        <v>619</v>
      </c>
      <c r="AU133" s="24" t="s">
        <v>533</v>
      </c>
      <c r="AY133" s="24" t="s">
        <v>617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24" t="s">
        <v>471</v>
      </c>
      <c r="BK133" s="210">
        <f>ROUND(I133*H133,2)</f>
        <v>0</v>
      </c>
      <c r="BL133" s="24" t="s">
        <v>624</v>
      </c>
      <c r="BM133" s="24" t="s">
        <v>684</v>
      </c>
    </row>
    <row r="134" spans="2:63" s="11" customFormat="1" ht="29.85" customHeight="1">
      <c r="B134" s="182"/>
      <c r="C134" s="183"/>
      <c r="D134" s="196" t="s">
        <v>523</v>
      </c>
      <c r="E134" s="197" t="s">
        <v>217</v>
      </c>
      <c r="F134" s="197" t="s">
        <v>127</v>
      </c>
      <c r="G134" s="183"/>
      <c r="H134" s="183"/>
      <c r="I134" s="186"/>
      <c r="J134" s="198">
        <f>BK134</f>
        <v>0</v>
      </c>
      <c r="K134" s="183"/>
      <c r="L134" s="188"/>
      <c r="M134" s="189"/>
      <c r="N134" s="190"/>
      <c r="O134" s="190"/>
      <c r="P134" s="191">
        <f>P135</f>
        <v>0</v>
      </c>
      <c r="Q134" s="190"/>
      <c r="R134" s="191">
        <f>R135</f>
        <v>0</v>
      </c>
      <c r="S134" s="190"/>
      <c r="T134" s="192">
        <f>T135</f>
        <v>0</v>
      </c>
      <c r="AR134" s="193" t="s">
        <v>471</v>
      </c>
      <c r="AT134" s="194" t="s">
        <v>523</v>
      </c>
      <c r="AU134" s="194" t="s">
        <v>471</v>
      </c>
      <c r="AY134" s="193" t="s">
        <v>617</v>
      </c>
      <c r="BK134" s="195">
        <f>BK135</f>
        <v>0</v>
      </c>
    </row>
    <row r="135" spans="2:65" s="1" customFormat="1" ht="22.5" customHeight="1">
      <c r="B135" s="41"/>
      <c r="C135" s="199" t="s">
        <v>691</v>
      </c>
      <c r="D135" s="199" t="s">
        <v>619</v>
      </c>
      <c r="E135" s="200" t="s">
        <v>128</v>
      </c>
      <c r="F135" s="201" t="s">
        <v>129</v>
      </c>
      <c r="G135" s="202" t="s">
        <v>798</v>
      </c>
      <c r="H135" s="203">
        <v>857</v>
      </c>
      <c r="I135" s="204"/>
      <c r="J135" s="205">
        <f>ROUND(I135*H135,2)</f>
        <v>0</v>
      </c>
      <c r="K135" s="201" t="s">
        <v>77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661</v>
      </c>
    </row>
    <row r="136" spans="2:63" s="11" customFormat="1" ht="29.85" customHeight="1">
      <c r="B136" s="182"/>
      <c r="C136" s="183"/>
      <c r="D136" s="196" t="s">
        <v>523</v>
      </c>
      <c r="E136" s="197" t="s">
        <v>218</v>
      </c>
      <c r="F136" s="197" t="s">
        <v>219</v>
      </c>
      <c r="G136" s="183"/>
      <c r="H136" s="183"/>
      <c r="I136" s="186"/>
      <c r="J136" s="198">
        <f>BK136</f>
        <v>0</v>
      </c>
      <c r="K136" s="183"/>
      <c r="L136" s="188"/>
      <c r="M136" s="189"/>
      <c r="N136" s="190"/>
      <c r="O136" s="190"/>
      <c r="P136" s="191">
        <f>SUM(P137:P139)</f>
        <v>0</v>
      </c>
      <c r="Q136" s="190"/>
      <c r="R136" s="191">
        <f>SUM(R137:R139)</f>
        <v>0</v>
      </c>
      <c r="S136" s="190"/>
      <c r="T136" s="192">
        <f>SUM(T137:T139)</f>
        <v>0</v>
      </c>
      <c r="AR136" s="193" t="s">
        <v>471</v>
      </c>
      <c r="AT136" s="194" t="s">
        <v>523</v>
      </c>
      <c r="AU136" s="194" t="s">
        <v>471</v>
      </c>
      <c r="AY136" s="193" t="s">
        <v>617</v>
      </c>
      <c r="BK136" s="195">
        <f>SUM(BK137:BK139)</f>
        <v>0</v>
      </c>
    </row>
    <row r="137" spans="2:65" s="1" customFormat="1" ht="22.5" customHeight="1">
      <c r="B137" s="41"/>
      <c r="C137" s="199" t="s">
        <v>695</v>
      </c>
      <c r="D137" s="199" t="s">
        <v>619</v>
      </c>
      <c r="E137" s="200" t="s">
        <v>220</v>
      </c>
      <c r="F137" s="201" t="s">
        <v>221</v>
      </c>
      <c r="G137" s="202" t="s">
        <v>798</v>
      </c>
      <c r="H137" s="203">
        <v>136</v>
      </c>
      <c r="I137" s="204"/>
      <c r="J137" s="205">
        <f>ROUND(I137*H137,2)</f>
        <v>0</v>
      </c>
      <c r="K137" s="201" t="s">
        <v>77</v>
      </c>
      <c r="L137" s="61"/>
      <c r="M137" s="206" t="s">
        <v>469</v>
      </c>
      <c r="N137" s="207" t="s">
        <v>495</v>
      </c>
      <c r="O137" s="42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AR137" s="24" t="s">
        <v>624</v>
      </c>
      <c r="AT137" s="24" t="s">
        <v>619</v>
      </c>
      <c r="AU137" s="24" t="s">
        <v>533</v>
      </c>
      <c r="AY137" s="24" t="s">
        <v>617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24" t="s">
        <v>471</v>
      </c>
      <c r="BK137" s="210">
        <f>ROUND(I137*H137,2)</f>
        <v>0</v>
      </c>
      <c r="BL137" s="24" t="s">
        <v>624</v>
      </c>
      <c r="BM137" s="24" t="s">
        <v>691</v>
      </c>
    </row>
    <row r="138" spans="2:65" s="1" customFormat="1" ht="22.5" customHeight="1">
      <c r="B138" s="41"/>
      <c r="C138" s="199" t="s">
        <v>456</v>
      </c>
      <c r="D138" s="199" t="s">
        <v>619</v>
      </c>
      <c r="E138" s="200" t="s">
        <v>222</v>
      </c>
      <c r="F138" s="201" t="s">
        <v>223</v>
      </c>
      <c r="G138" s="202" t="s">
        <v>798</v>
      </c>
      <c r="H138" s="203">
        <v>631</v>
      </c>
      <c r="I138" s="204"/>
      <c r="J138" s="205">
        <f>ROUND(I138*H138,2)</f>
        <v>0</v>
      </c>
      <c r="K138" s="201" t="s">
        <v>77</v>
      </c>
      <c r="L138" s="61"/>
      <c r="M138" s="206" t="s">
        <v>469</v>
      </c>
      <c r="N138" s="207" t="s">
        <v>495</v>
      </c>
      <c r="O138" s="42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AR138" s="24" t="s">
        <v>624</v>
      </c>
      <c r="AT138" s="24" t="s">
        <v>619</v>
      </c>
      <c r="AU138" s="24" t="s">
        <v>533</v>
      </c>
      <c r="AY138" s="24" t="s">
        <v>617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24" t="s">
        <v>471</v>
      </c>
      <c r="BK138" s="210">
        <f>ROUND(I138*H138,2)</f>
        <v>0</v>
      </c>
      <c r="BL138" s="24" t="s">
        <v>624</v>
      </c>
      <c r="BM138" s="24" t="s">
        <v>695</v>
      </c>
    </row>
    <row r="139" spans="2:65" s="1" customFormat="1" ht="22.5" customHeight="1">
      <c r="B139" s="41"/>
      <c r="C139" s="199" t="s">
        <v>704</v>
      </c>
      <c r="D139" s="199" t="s">
        <v>619</v>
      </c>
      <c r="E139" s="200" t="s">
        <v>224</v>
      </c>
      <c r="F139" s="201" t="s">
        <v>225</v>
      </c>
      <c r="G139" s="202" t="s">
        <v>798</v>
      </c>
      <c r="H139" s="203">
        <v>90</v>
      </c>
      <c r="I139" s="204"/>
      <c r="J139" s="205">
        <f>ROUND(I139*H139,2)</f>
        <v>0</v>
      </c>
      <c r="K139" s="201" t="s">
        <v>77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456</v>
      </c>
    </row>
    <row r="140" spans="2:63" s="11" customFormat="1" ht="29.85" customHeight="1">
      <c r="B140" s="182"/>
      <c r="C140" s="183"/>
      <c r="D140" s="196" t="s">
        <v>523</v>
      </c>
      <c r="E140" s="197" t="s">
        <v>226</v>
      </c>
      <c r="F140" s="197" t="s">
        <v>139</v>
      </c>
      <c r="G140" s="183"/>
      <c r="H140" s="183"/>
      <c r="I140" s="186"/>
      <c r="J140" s="198">
        <f>BK140</f>
        <v>0</v>
      </c>
      <c r="K140" s="183"/>
      <c r="L140" s="188"/>
      <c r="M140" s="189"/>
      <c r="N140" s="190"/>
      <c r="O140" s="190"/>
      <c r="P140" s="191">
        <f>P141</f>
        <v>0</v>
      </c>
      <c r="Q140" s="190"/>
      <c r="R140" s="191">
        <f>R141</f>
        <v>0</v>
      </c>
      <c r="S140" s="190"/>
      <c r="T140" s="192">
        <f>T141</f>
        <v>0</v>
      </c>
      <c r="AR140" s="193" t="s">
        <v>471</v>
      </c>
      <c r="AT140" s="194" t="s">
        <v>523</v>
      </c>
      <c r="AU140" s="194" t="s">
        <v>471</v>
      </c>
      <c r="AY140" s="193" t="s">
        <v>617</v>
      </c>
      <c r="BK140" s="195">
        <f>BK141</f>
        <v>0</v>
      </c>
    </row>
    <row r="141" spans="2:65" s="1" customFormat="1" ht="22.5" customHeight="1">
      <c r="B141" s="41"/>
      <c r="C141" s="199" t="s">
        <v>708</v>
      </c>
      <c r="D141" s="199" t="s">
        <v>619</v>
      </c>
      <c r="E141" s="200" t="s">
        <v>140</v>
      </c>
      <c r="F141" s="201" t="s">
        <v>141</v>
      </c>
      <c r="G141" s="202" t="s">
        <v>631</v>
      </c>
      <c r="H141" s="203">
        <v>221</v>
      </c>
      <c r="I141" s="204"/>
      <c r="J141" s="205">
        <f>ROUND(I141*H141,2)</f>
        <v>0</v>
      </c>
      <c r="K141" s="201" t="s">
        <v>77</v>
      </c>
      <c r="L141" s="61"/>
      <c r="M141" s="206" t="s">
        <v>469</v>
      </c>
      <c r="N141" s="207" t="s">
        <v>495</v>
      </c>
      <c r="O141" s="42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AR141" s="24" t="s">
        <v>624</v>
      </c>
      <c r="AT141" s="24" t="s">
        <v>619</v>
      </c>
      <c r="AU141" s="24" t="s">
        <v>533</v>
      </c>
      <c r="AY141" s="24" t="s">
        <v>617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24" t="s">
        <v>471</v>
      </c>
      <c r="BK141" s="210">
        <f>ROUND(I141*H141,2)</f>
        <v>0</v>
      </c>
      <c r="BL141" s="24" t="s">
        <v>624</v>
      </c>
      <c r="BM141" s="24" t="s">
        <v>704</v>
      </c>
    </row>
    <row r="142" spans="2:63" s="11" customFormat="1" ht="29.85" customHeight="1">
      <c r="B142" s="182"/>
      <c r="C142" s="183"/>
      <c r="D142" s="196" t="s">
        <v>523</v>
      </c>
      <c r="E142" s="197" t="s">
        <v>227</v>
      </c>
      <c r="F142" s="197" t="s">
        <v>228</v>
      </c>
      <c r="G142" s="183"/>
      <c r="H142" s="183"/>
      <c r="I142" s="186"/>
      <c r="J142" s="198">
        <f>BK142</f>
        <v>0</v>
      </c>
      <c r="K142" s="183"/>
      <c r="L142" s="188"/>
      <c r="M142" s="189"/>
      <c r="N142" s="190"/>
      <c r="O142" s="190"/>
      <c r="P142" s="191">
        <f>P143</f>
        <v>0</v>
      </c>
      <c r="Q142" s="190"/>
      <c r="R142" s="191">
        <f>R143</f>
        <v>0</v>
      </c>
      <c r="S142" s="190"/>
      <c r="T142" s="192">
        <f>T143</f>
        <v>0</v>
      </c>
      <c r="AR142" s="193" t="s">
        <v>471</v>
      </c>
      <c r="AT142" s="194" t="s">
        <v>523</v>
      </c>
      <c r="AU142" s="194" t="s">
        <v>471</v>
      </c>
      <c r="AY142" s="193" t="s">
        <v>617</v>
      </c>
      <c r="BK142" s="195">
        <f>BK143</f>
        <v>0</v>
      </c>
    </row>
    <row r="143" spans="2:65" s="1" customFormat="1" ht="22.5" customHeight="1">
      <c r="B143" s="41"/>
      <c r="C143" s="199" t="s">
        <v>712</v>
      </c>
      <c r="D143" s="199" t="s">
        <v>619</v>
      </c>
      <c r="E143" s="200" t="s">
        <v>229</v>
      </c>
      <c r="F143" s="201" t="s">
        <v>230</v>
      </c>
      <c r="G143" s="202" t="s">
        <v>631</v>
      </c>
      <c r="H143" s="203">
        <v>45</v>
      </c>
      <c r="I143" s="204"/>
      <c r="J143" s="205">
        <f>ROUND(I143*H143,2)</f>
        <v>0</v>
      </c>
      <c r="K143" s="201" t="s">
        <v>77</v>
      </c>
      <c r="L143" s="61"/>
      <c r="M143" s="206" t="s">
        <v>469</v>
      </c>
      <c r="N143" s="207" t="s">
        <v>495</v>
      </c>
      <c r="O143" s="42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4" t="s">
        <v>624</v>
      </c>
      <c r="AT143" s="24" t="s">
        <v>619</v>
      </c>
      <c r="AU143" s="24" t="s">
        <v>533</v>
      </c>
      <c r="AY143" s="24" t="s">
        <v>617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4" t="s">
        <v>471</v>
      </c>
      <c r="BK143" s="210">
        <f>ROUND(I143*H143,2)</f>
        <v>0</v>
      </c>
      <c r="BL143" s="24" t="s">
        <v>624</v>
      </c>
      <c r="BM143" s="24" t="s">
        <v>708</v>
      </c>
    </row>
    <row r="144" spans="2:63" s="11" customFormat="1" ht="29.85" customHeight="1">
      <c r="B144" s="182"/>
      <c r="C144" s="183"/>
      <c r="D144" s="196" t="s">
        <v>523</v>
      </c>
      <c r="E144" s="197" t="s">
        <v>231</v>
      </c>
      <c r="F144" s="197" t="s">
        <v>232</v>
      </c>
      <c r="G144" s="183"/>
      <c r="H144" s="183"/>
      <c r="I144" s="186"/>
      <c r="J144" s="198">
        <f>BK144</f>
        <v>0</v>
      </c>
      <c r="K144" s="183"/>
      <c r="L144" s="188"/>
      <c r="M144" s="189"/>
      <c r="N144" s="190"/>
      <c r="O144" s="190"/>
      <c r="P144" s="191">
        <f>P145</f>
        <v>0</v>
      </c>
      <c r="Q144" s="190"/>
      <c r="R144" s="191">
        <f>R145</f>
        <v>0</v>
      </c>
      <c r="S144" s="190"/>
      <c r="T144" s="192">
        <f>T145</f>
        <v>0</v>
      </c>
      <c r="AR144" s="193" t="s">
        <v>471</v>
      </c>
      <c r="AT144" s="194" t="s">
        <v>523</v>
      </c>
      <c r="AU144" s="194" t="s">
        <v>471</v>
      </c>
      <c r="AY144" s="193" t="s">
        <v>617</v>
      </c>
      <c r="BK144" s="195">
        <f>BK145</f>
        <v>0</v>
      </c>
    </row>
    <row r="145" spans="2:65" s="1" customFormat="1" ht="22.5" customHeight="1">
      <c r="B145" s="41"/>
      <c r="C145" s="199" t="s">
        <v>717</v>
      </c>
      <c r="D145" s="199" t="s">
        <v>619</v>
      </c>
      <c r="E145" s="200" t="s">
        <v>233</v>
      </c>
      <c r="F145" s="201" t="s">
        <v>234</v>
      </c>
      <c r="G145" s="202" t="s">
        <v>631</v>
      </c>
      <c r="H145" s="203">
        <v>45</v>
      </c>
      <c r="I145" s="204"/>
      <c r="J145" s="205">
        <f>ROUND(I145*H145,2)</f>
        <v>0</v>
      </c>
      <c r="K145" s="201" t="s">
        <v>77</v>
      </c>
      <c r="L145" s="61"/>
      <c r="M145" s="206" t="s">
        <v>469</v>
      </c>
      <c r="N145" s="234" t="s">
        <v>495</v>
      </c>
      <c r="O145" s="235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AR145" s="24" t="s">
        <v>624</v>
      </c>
      <c r="AT145" s="24" t="s">
        <v>619</v>
      </c>
      <c r="AU145" s="24" t="s">
        <v>533</v>
      </c>
      <c r="AY145" s="24" t="s">
        <v>617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24" t="s">
        <v>471</v>
      </c>
      <c r="BK145" s="210">
        <f>ROUND(I145*H145,2)</f>
        <v>0</v>
      </c>
      <c r="BL145" s="24" t="s">
        <v>624</v>
      </c>
      <c r="BM145" s="24" t="s">
        <v>712</v>
      </c>
    </row>
    <row r="146" spans="2:12" s="1" customFormat="1" ht="6.95" customHeight="1">
      <c r="B146" s="56"/>
      <c r="C146" s="57"/>
      <c r="D146" s="57"/>
      <c r="E146" s="57"/>
      <c r="F146" s="57"/>
      <c r="G146" s="57"/>
      <c r="H146" s="57"/>
      <c r="I146" s="144"/>
      <c r="J146" s="57"/>
      <c r="K146" s="57"/>
      <c r="L146" s="61"/>
    </row>
  </sheetData>
  <sheetProtection sheet="1" objects="1" scenarios="1" formatCells="0" formatColumns="0" formatRows="0" sort="0" autoFilter="0"/>
  <autoFilter ref="C97:K145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235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469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ROUNDUP(J80,2)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ROUNDUP(SUM(BE80:BE91),2)</f>
        <v>0</v>
      </c>
      <c r="G30" s="42"/>
      <c r="H30" s="42"/>
      <c r="I30" s="139">
        <v>0.21</v>
      </c>
      <c r="J30" s="138">
        <f>ROUNDUP(ROUNDUP((SUM(BE80:BE91)),2)*I30,1)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ROUNDUP(SUM(BF80:BF91),2)</f>
        <v>0</v>
      </c>
      <c r="G31" s="42"/>
      <c r="H31" s="42"/>
      <c r="I31" s="139">
        <v>0.15</v>
      </c>
      <c r="J31" s="138">
        <f>ROUNDUP(ROUNDUP((SUM(BF80:BF91)),2)*I31,1)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ROUNDUP(SUM(BG80:BG91),2)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ROUNDUP(SUM(BH80:BH91),2)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ROUNDUP(SUM(BI80:BI91),2)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VN - Vedlejší a ostatní náklady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J80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236</v>
      </c>
      <c r="E57" s="156"/>
      <c r="F57" s="156"/>
      <c r="G57" s="156"/>
      <c r="H57" s="156"/>
      <c r="I57" s="157"/>
      <c r="J57" s="159">
        <f>J81</f>
        <v>0</v>
      </c>
      <c r="K57" s="160"/>
    </row>
    <row r="58" spans="2:11" s="9" customFormat="1" ht="19.9" customHeight="1">
      <c r="B58" s="161"/>
      <c r="C58" s="162"/>
      <c r="D58" s="163" t="s">
        <v>237</v>
      </c>
      <c r="E58" s="164"/>
      <c r="F58" s="164"/>
      <c r="G58" s="164"/>
      <c r="H58" s="164"/>
      <c r="I58" s="165"/>
      <c r="J58" s="166">
        <f>J82</f>
        <v>0</v>
      </c>
      <c r="K58" s="167"/>
    </row>
    <row r="59" spans="2:11" s="9" customFormat="1" ht="19.9" customHeight="1">
      <c r="B59" s="161"/>
      <c r="C59" s="162"/>
      <c r="D59" s="163" t="s">
        <v>238</v>
      </c>
      <c r="E59" s="164"/>
      <c r="F59" s="164"/>
      <c r="G59" s="164"/>
      <c r="H59" s="164"/>
      <c r="I59" s="165"/>
      <c r="J59" s="166">
        <f>J87</f>
        <v>0</v>
      </c>
      <c r="K59" s="167"/>
    </row>
    <row r="60" spans="2:11" s="9" customFormat="1" ht="19.9" customHeight="1">
      <c r="B60" s="161"/>
      <c r="C60" s="162"/>
      <c r="D60" s="163" t="s">
        <v>239</v>
      </c>
      <c r="E60" s="164"/>
      <c r="F60" s="164"/>
      <c r="G60" s="164"/>
      <c r="H60" s="164"/>
      <c r="I60" s="165"/>
      <c r="J60" s="166">
        <f>J89</f>
        <v>0</v>
      </c>
      <c r="K60" s="167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4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7"/>
      <c r="J66" s="60"/>
      <c r="K66" s="60"/>
      <c r="L66" s="61"/>
    </row>
    <row r="67" spans="2:12" s="1" customFormat="1" ht="36.95" customHeight="1">
      <c r="B67" s="41"/>
      <c r="C67" s="62" t="s">
        <v>601</v>
      </c>
      <c r="D67" s="63"/>
      <c r="E67" s="63"/>
      <c r="F67" s="63"/>
      <c r="G67" s="63"/>
      <c r="H67" s="63"/>
      <c r="I67" s="168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68"/>
      <c r="J68" s="63"/>
      <c r="K68" s="63"/>
      <c r="L68" s="61"/>
    </row>
    <row r="69" spans="2:12" s="1" customFormat="1" ht="14.45" customHeight="1">
      <c r="B69" s="41"/>
      <c r="C69" s="65" t="s">
        <v>465</v>
      </c>
      <c r="D69" s="63"/>
      <c r="E69" s="63"/>
      <c r="F69" s="63"/>
      <c r="G69" s="63"/>
      <c r="H69" s="63"/>
      <c r="I69" s="168"/>
      <c r="J69" s="63"/>
      <c r="K69" s="63"/>
      <c r="L69" s="61"/>
    </row>
    <row r="70" spans="2:12" s="1" customFormat="1" ht="22.5" customHeight="1">
      <c r="B70" s="41"/>
      <c r="C70" s="63"/>
      <c r="D70" s="63"/>
      <c r="E70" s="408" t="str">
        <f>E7</f>
        <v>Jezero Most-napojení na komunikace a IS - část III</v>
      </c>
      <c r="F70" s="411"/>
      <c r="G70" s="411"/>
      <c r="H70" s="411"/>
      <c r="I70" s="168"/>
      <c r="J70" s="63"/>
      <c r="K70" s="63"/>
      <c r="L70" s="61"/>
    </row>
    <row r="71" spans="2:12" s="1" customFormat="1" ht="14.45" customHeight="1">
      <c r="B71" s="41"/>
      <c r="C71" s="65" t="s">
        <v>587</v>
      </c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23.25" customHeight="1">
      <c r="B72" s="41"/>
      <c r="C72" s="63"/>
      <c r="D72" s="63"/>
      <c r="E72" s="376" t="str">
        <f>E9</f>
        <v>VN - Vedlejší a ostatní náklady</v>
      </c>
      <c r="F72" s="409"/>
      <c r="G72" s="409"/>
      <c r="H72" s="409"/>
      <c r="I72" s="168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18" customHeight="1">
      <c r="B74" s="41"/>
      <c r="C74" s="65" t="s">
        <v>472</v>
      </c>
      <c r="D74" s="63"/>
      <c r="E74" s="63"/>
      <c r="F74" s="170" t="str">
        <f>F12</f>
        <v xml:space="preserve"> </v>
      </c>
      <c r="G74" s="63"/>
      <c r="H74" s="63"/>
      <c r="I74" s="171" t="s">
        <v>474</v>
      </c>
      <c r="J74" s="73" t="str">
        <f>IF(J12="","",J12)</f>
        <v>19. 12. 2016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15">
      <c r="B76" s="41"/>
      <c r="C76" s="65" t="s">
        <v>478</v>
      </c>
      <c r="D76" s="63"/>
      <c r="E76" s="63"/>
      <c r="F76" s="170" t="str">
        <f>E15</f>
        <v>ČR - Ministerstvo financí</v>
      </c>
      <c r="G76" s="63"/>
      <c r="H76" s="63"/>
      <c r="I76" s="171" t="s">
        <v>485</v>
      </c>
      <c r="J76" s="170" t="str">
        <f>E21</f>
        <v>Báňské projekty Teplice a.s.</v>
      </c>
      <c r="K76" s="63"/>
      <c r="L76" s="61"/>
    </row>
    <row r="77" spans="2:12" s="1" customFormat="1" ht="14.45" customHeight="1">
      <c r="B77" s="41"/>
      <c r="C77" s="65" t="s">
        <v>482</v>
      </c>
      <c r="D77" s="63"/>
      <c r="E77" s="63"/>
      <c r="F77" s="170" t="str">
        <f>IF(E18="","",E18)</f>
        <v/>
      </c>
      <c r="G77" s="63"/>
      <c r="H77" s="63"/>
      <c r="I77" s="168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20" s="10" customFormat="1" ht="29.25" customHeight="1">
      <c r="B79" s="172"/>
      <c r="C79" s="173" t="s">
        <v>602</v>
      </c>
      <c r="D79" s="174" t="s">
        <v>509</v>
      </c>
      <c r="E79" s="174" t="s">
        <v>505</v>
      </c>
      <c r="F79" s="174" t="s">
        <v>603</v>
      </c>
      <c r="G79" s="174" t="s">
        <v>604</v>
      </c>
      <c r="H79" s="174" t="s">
        <v>605</v>
      </c>
      <c r="I79" s="175" t="s">
        <v>606</v>
      </c>
      <c r="J79" s="174" t="s">
        <v>593</v>
      </c>
      <c r="K79" s="176" t="s">
        <v>607</v>
      </c>
      <c r="L79" s="177"/>
      <c r="M79" s="80" t="s">
        <v>608</v>
      </c>
      <c r="N79" s="81" t="s">
        <v>494</v>
      </c>
      <c r="O79" s="81" t="s">
        <v>609</v>
      </c>
      <c r="P79" s="81" t="s">
        <v>610</v>
      </c>
      <c r="Q79" s="81" t="s">
        <v>611</v>
      </c>
      <c r="R79" s="81" t="s">
        <v>612</v>
      </c>
      <c r="S79" s="81" t="s">
        <v>613</v>
      </c>
      <c r="T79" s="82" t="s">
        <v>614</v>
      </c>
    </row>
    <row r="80" spans="2:63" s="1" customFormat="1" ht="29.25" customHeight="1">
      <c r="B80" s="41"/>
      <c r="C80" s="86" t="s">
        <v>594</v>
      </c>
      <c r="D80" s="63"/>
      <c r="E80" s="63"/>
      <c r="F80" s="63"/>
      <c r="G80" s="63"/>
      <c r="H80" s="63"/>
      <c r="I80" s="168"/>
      <c r="J80" s="178">
        <f>BK80</f>
        <v>0</v>
      </c>
      <c r="K80" s="63"/>
      <c r="L80" s="61"/>
      <c r="M80" s="83"/>
      <c r="N80" s="84"/>
      <c r="O80" s="84"/>
      <c r="P80" s="179">
        <f>P81</f>
        <v>0</v>
      </c>
      <c r="Q80" s="84"/>
      <c r="R80" s="179">
        <f>R81</f>
        <v>0</v>
      </c>
      <c r="S80" s="84"/>
      <c r="T80" s="180">
        <f>T81</f>
        <v>0</v>
      </c>
      <c r="AT80" s="24" t="s">
        <v>523</v>
      </c>
      <c r="AU80" s="24" t="s">
        <v>595</v>
      </c>
      <c r="BK80" s="181">
        <f>BK81</f>
        <v>0</v>
      </c>
    </row>
    <row r="81" spans="2:63" s="11" customFormat="1" ht="37.35" customHeight="1">
      <c r="B81" s="182"/>
      <c r="C81" s="183"/>
      <c r="D81" s="184" t="s">
        <v>523</v>
      </c>
      <c r="E81" s="185" t="s">
        <v>240</v>
      </c>
      <c r="F81" s="185" t="s">
        <v>241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P82+P87+P89</f>
        <v>0</v>
      </c>
      <c r="Q81" s="190"/>
      <c r="R81" s="191">
        <f>R82+R87+R89</f>
        <v>0</v>
      </c>
      <c r="S81" s="190"/>
      <c r="T81" s="192">
        <f>T82+T87+T89</f>
        <v>0</v>
      </c>
      <c r="AR81" s="193" t="s">
        <v>636</v>
      </c>
      <c r="AT81" s="194" t="s">
        <v>523</v>
      </c>
      <c r="AU81" s="194" t="s">
        <v>524</v>
      </c>
      <c r="AY81" s="193" t="s">
        <v>617</v>
      </c>
      <c r="BK81" s="195">
        <f>BK82+BK87+BK89</f>
        <v>0</v>
      </c>
    </row>
    <row r="82" spans="2:63" s="11" customFormat="1" ht="19.9" customHeight="1">
      <c r="B82" s="182"/>
      <c r="C82" s="183"/>
      <c r="D82" s="196" t="s">
        <v>523</v>
      </c>
      <c r="E82" s="197" t="s">
        <v>242</v>
      </c>
      <c r="F82" s="197" t="s">
        <v>243</v>
      </c>
      <c r="G82" s="183"/>
      <c r="H82" s="183"/>
      <c r="I82" s="186"/>
      <c r="J82" s="198">
        <f>BK82</f>
        <v>0</v>
      </c>
      <c r="K82" s="183"/>
      <c r="L82" s="188"/>
      <c r="M82" s="189"/>
      <c r="N82" s="190"/>
      <c r="O82" s="190"/>
      <c r="P82" s="191">
        <f>SUM(P83:P86)</f>
        <v>0</v>
      </c>
      <c r="Q82" s="190"/>
      <c r="R82" s="191">
        <f>SUM(R83:R86)</f>
        <v>0</v>
      </c>
      <c r="S82" s="190"/>
      <c r="T82" s="192">
        <f>SUM(T83:T86)</f>
        <v>0</v>
      </c>
      <c r="AR82" s="193" t="s">
        <v>636</v>
      </c>
      <c r="AT82" s="194" t="s">
        <v>523</v>
      </c>
      <c r="AU82" s="194" t="s">
        <v>471</v>
      </c>
      <c r="AY82" s="193" t="s">
        <v>617</v>
      </c>
      <c r="BK82" s="195">
        <f>SUM(BK83:BK86)</f>
        <v>0</v>
      </c>
    </row>
    <row r="83" spans="2:65" s="1" customFormat="1" ht="22.5" customHeight="1">
      <c r="B83" s="41"/>
      <c r="C83" s="199" t="s">
        <v>471</v>
      </c>
      <c r="D83" s="199" t="s">
        <v>619</v>
      </c>
      <c r="E83" s="200" t="s">
        <v>244</v>
      </c>
      <c r="F83" s="201" t="s">
        <v>245</v>
      </c>
      <c r="G83" s="202" t="s">
        <v>246</v>
      </c>
      <c r="H83" s="203">
        <v>1</v>
      </c>
      <c r="I83" s="204"/>
      <c r="J83" s="205">
        <f>ROUND(I83*H83,2)</f>
        <v>0</v>
      </c>
      <c r="K83" s="201" t="s">
        <v>469</v>
      </c>
      <c r="L83" s="61"/>
      <c r="M83" s="206" t="s">
        <v>469</v>
      </c>
      <c r="N83" s="207" t="s">
        <v>495</v>
      </c>
      <c r="O83" s="42"/>
      <c r="P83" s="208">
        <f>O83*H83</f>
        <v>0</v>
      </c>
      <c r="Q83" s="208">
        <v>0</v>
      </c>
      <c r="R83" s="208">
        <f>Q83*H83</f>
        <v>0</v>
      </c>
      <c r="S83" s="208">
        <v>0</v>
      </c>
      <c r="T83" s="209">
        <f>S83*H83</f>
        <v>0</v>
      </c>
      <c r="AR83" s="24" t="s">
        <v>247</v>
      </c>
      <c r="AT83" s="24" t="s">
        <v>619</v>
      </c>
      <c r="AU83" s="24" t="s">
        <v>533</v>
      </c>
      <c r="AY83" s="24" t="s">
        <v>617</v>
      </c>
      <c r="BE83" s="210">
        <f>IF(N83="základní",J83,0)</f>
        <v>0</v>
      </c>
      <c r="BF83" s="210">
        <f>IF(N83="snížená",J83,0)</f>
        <v>0</v>
      </c>
      <c r="BG83" s="210">
        <f>IF(N83="zákl. přenesená",J83,0)</f>
        <v>0</v>
      </c>
      <c r="BH83" s="210">
        <f>IF(N83="sníž. přenesená",J83,0)</f>
        <v>0</v>
      </c>
      <c r="BI83" s="210">
        <f>IF(N83="nulová",J83,0)</f>
        <v>0</v>
      </c>
      <c r="BJ83" s="24" t="s">
        <v>471</v>
      </c>
      <c r="BK83" s="210">
        <f>ROUND(I83*H83,2)</f>
        <v>0</v>
      </c>
      <c r="BL83" s="24" t="s">
        <v>247</v>
      </c>
      <c r="BM83" s="24" t="s">
        <v>248</v>
      </c>
    </row>
    <row r="84" spans="2:65" s="1" customFormat="1" ht="22.5" customHeight="1">
      <c r="B84" s="41"/>
      <c r="C84" s="199" t="s">
        <v>533</v>
      </c>
      <c r="D84" s="199" t="s">
        <v>619</v>
      </c>
      <c r="E84" s="200" t="s">
        <v>249</v>
      </c>
      <c r="F84" s="201" t="s">
        <v>250</v>
      </c>
      <c r="G84" s="202" t="s">
        <v>246</v>
      </c>
      <c r="H84" s="203">
        <v>1</v>
      </c>
      <c r="I84" s="204"/>
      <c r="J84" s="205">
        <f>ROUND(I84*H84,2)</f>
        <v>0</v>
      </c>
      <c r="K84" s="201" t="s">
        <v>469</v>
      </c>
      <c r="L84" s="61"/>
      <c r="M84" s="206" t="s">
        <v>469</v>
      </c>
      <c r="N84" s="207" t="s">
        <v>495</v>
      </c>
      <c r="O84" s="42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AR84" s="24" t="s">
        <v>247</v>
      </c>
      <c r="AT84" s="24" t="s">
        <v>619</v>
      </c>
      <c r="AU84" s="24" t="s">
        <v>533</v>
      </c>
      <c r="AY84" s="24" t="s">
        <v>617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24" t="s">
        <v>471</v>
      </c>
      <c r="BK84" s="210">
        <f>ROUND(I84*H84,2)</f>
        <v>0</v>
      </c>
      <c r="BL84" s="24" t="s">
        <v>247</v>
      </c>
      <c r="BM84" s="24" t="s">
        <v>251</v>
      </c>
    </row>
    <row r="85" spans="2:65" s="1" customFormat="1" ht="22.5" customHeight="1">
      <c r="B85" s="41"/>
      <c r="C85" s="199" t="s">
        <v>557</v>
      </c>
      <c r="D85" s="199" t="s">
        <v>619</v>
      </c>
      <c r="E85" s="200" t="s">
        <v>252</v>
      </c>
      <c r="F85" s="201" t="s">
        <v>253</v>
      </c>
      <c r="G85" s="202" t="s">
        <v>246</v>
      </c>
      <c r="H85" s="203">
        <v>1</v>
      </c>
      <c r="I85" s="204"/>
      <c r="J85" s="205">
        <f>ROUND(I85*H85,2)</f>
        <v>0</v>
      </c>
      <c r="K85" s="201" t="s">
        <v>469</v>
      </c>
      <c r="L85" s="61"/>
      <c r="M85" s="206" t="s">
        <v>469</v>
      </c>
      <c r="N85" s="207" t="s">
        <v>495</v>
      </c>
      <c r="O85" s="42"/>
      <c r="P85" s="208">
        <f>O85*H85</f>
        <v>0</v>
      </c>
      <c r="Q85" s="208">
        <v>0</v>
      </c>
      <c r="R85" s="208">
        <f>Q85*H85</f>
        <v>0</v>
      </c>
      <c r="S85" s="208">
        <v>0</v>
      </c>
      <c r="T85" s="209">
        <f>S85*H85</f>
        <v>0</v>
      </c>
      <c r="AR85" s="24" t="s">
        <v>247</v>
      </c>
      <c r="AT85" s="24" t="s">
        <v>619</v>
      </c>
      <c r="AU85" s="24" t="s">
        <v>533</v>
      </c>
      <c r="AY85" s="24" t="s">
        <v>617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24" t="s">
        <v>471</v>
      </c>
      <c r="BK85" s="210">
        <f>ROUND(I85*H85,2)</f>
        <v>0</v>
      </c>
      <c r="BL85" s="24" t="s">
        <v>247</v>
      </c>
      <c r="BM85" s="24" t="s">
        <v>254</v>
      </c>
    </row>
    <row r="86" spans="2:65" s="1" customFormat="1" ht="22.5" customHeight="1">
      <c r="B86" s="41"/>
      <c r="C86" s="199" t="s">
        <v>624</v>
      </c>
      <c r="D86" s="199" t="s">
        <v>619</v>
      </c>
      <c r="E86" s="200" t="s">
        <v>255</v>
      </c>
      <c r="F86" s="201" t="s">
        <v>256</v>
      </c>
      <c r="G86" s="202" t="s">
        <v>246</v>
      </c>
      <c r="H86" s="203">
        <v>1</v>
      </c>
      <c r="I86" s="204"/>
      <c r="J86" s="205">
        <f>ROUND(I86*H86,2)</f>
        <v>0</v>
      </c>
      <c r="K86" s="201" t="s">
        <v>469</v>
      </c>
      <c r="L86" s="61"/>
      <c r="M86" s="206" t="s">
        <v>469</v>
      </c>
      <c r="N86" s="207" t="s">
        <v>495</v>
      </c>
      <c r="O86" s="42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AR86" s="24" t="s">
        <v>247</v>
      </c>
      <c r="AT86" s="24" t="s">
        <v>619</v>
      </c>
      <c r="AU86" s="24" t="s">
        <v>533</v>
      </c>
      <c r="AY86" s="24" t="s">
        <v>617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471</v>
      </c>
      <c r="BK86" s="210">
        <f>ROUND(I86*H86,2)</f>
        <v>0</v>
      </c>
      <c r="BL86" s="24" t="s">
        <v>247</v>
      </c>
      <c r="BM86" s="24" t="s">
        <v>257</v>
      </c>
    </row>
    <row r="87" spans="2:63" s="11" customFormat="1" ht="29.85" customHeight="1">
      <c r="B87" s="182"/>
      <c r="C87" s="183"/>
      <c r="D87" s="196" t="s">
        <v>523</v>
      </c>
      <c r="E87" s="197" t="s">
        <v>258</v>
      </c>
      <c r="F87" s="197" t="s">
        <v>1531</v>
      </c>
      <c r="G87" s="183"/>
      <c r="H87" s="183"/>
      <c r="I87" s="186"/>
      <c r="J87" s="198">
        <f>BK87</f>
        <v>0</v>
      </c>
      <c r="K87" s="183"/>
      <c r="L87" s="188"/>
      <c r="M87" s="189"/>
      <c r="N87" s="190"/>
      <c r="O87" s="190"/>
      <c r="P87" s="191">
        <f>P88</f>
        <v>0</v>
      </c>
      <c r="Q87" s="190"/>
      <c r="R87" s="191">
        <f>R88</f>
        <v>0</v>
      </c>
      <c r="S87" s="190"/>
      <c r="T87" s="192">
        <f>T88</f>
        <v>0</v>
      </c>
      <c r="AR87" s="193" t="s">
        <v>636</v>
      </c>
      <c r="AT87" s="194" t="s">
        <v>523</v>
      </c>
      <c r="AU87" s="194" t="s">
        <v>471</v>
      </c>
      <c r="AY87" s="193" t="s">
        <v>617</v>
      </c>
      <c r="BK87" s="195">
        <f>BK88</f>
        <v>0</v>
      </c>
    </row>
    <row r="88" spans="2:65" s="1" customFormat="1" ht="22.5" customHeight="1">
      <c r="B88" s="41"/>
      <c r="C88" s="199" t="s">
        <v>636</v>
      </c>
      <c r="D88" s="199" t="s">
        <v>619</v>
      </c>
      <c r="E88" s="200" t="s">
        <v>259</v>
      </c>
      <c r="F88" s="201" t="s">
        <v>1531</v>
      </c>
      <c r="G88" s="202" t="s">
        <v>246</v>
      </c>
      <c r="H88" s="203">
        <v>1</v>
      </c>
      <c r="I88" s="204"/>
      <c r="J88" s="205">
        <f>ROUND(I88*H88,2)</f>
        <v>0</v>
      </c>
      <c r="K88" s="201" t="s">
        <v>469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247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247</v>
      </c>
      <c r="BM88" s="24" t="s">
        <v>260</v>
      </c>
    </row>
    <row r="89" spans="2:63" s="11" customFormat="1" ht="29.85" customHeight="1">
      <c r="B89" s="182"/>
      <c r="C89" s="183"/>
      <c r="D89" s="196" t="s">
        <v>523</v>
      </c>
      <c r="E89" s="197" t="s">
        <v>261</v>
      </c>
      <c r="F89" s="197" t="s">
        <v>1536</v>
      </c>
      <c r="G89" s="183"/>
      <c r="H89" s="183"/>
      <c r="I89" s="186"/>
      <c r="J89" s="198">
        <f>BK89</f>
        <v>0</v>
      </c>
      <c r="K89" s="183"/>
      <c r="L89" s="188"/>
      <c r="M89" s="189"/>
      <c r="N89" s="190"/>
      <c r="O89" s="190"/>
      <c r="P89" s="191">
        <f>SUM(P90:P91)</f>
        <v>0</v>
      </c>
      <c r="Q89" s="190"/>
      <c r="R89" s="191">
        <f>SUM(R90:R91)</f>
        <v>0</v>
      </c>
      <c r="S89" s="190"/>
      <c r="T89" s="192">
        <f>SUM(T90:T91)</f>
        <v>0</v>
      </c>
      <c r="AR89" s="193" t="s">
        <v>636</v>
      </c>
      <c r="AT89" s="194" t="s">
        <v>523</v>
      </c>
      <c r="AU89" s="194" t="s">
        <v>471</v>
      </c>
      <c r="AY89" s="193" t="s">
        <v>617</v>
      </c>
      <c r="BK89" s="195">
        <f>SUM(BK90:BK91)</f>
        <v>0</v>
      </c>
    </row>
    <row r="90" spans="2:65" s="1" customFormat="1" ht="22.5" customHeight="1">
      <c r="B90" s="41"/>
      <c r="C90" s="199" t="s">
        <v>640</v>
      </c>
      <c r="D90" s="199" t="s">
        <v>619</v>
      </c>
      <c r="E90" s="200" t="s">
        <v>262</v>
      </c>
      <c r="F90" s="201" t="s">
        <v>263</v>
      </c>
      <c r="G90" s="202" t="s">
        <v>246</v>
      </c>
      <c r="H90" s="203">
        <v>1</v>
      </c>
      <c r="I90" s="204"/>
      <c r="J90" s="205">
        <f>ROUND(I90*H90,2)</f>
        <v>0</v>
      </c>
      <c r="K90" s="201" t="s">
        <v>469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247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247</v>
      </c>
      <c r="BM90" s="24" t="s">
        <v>264</v>
      </c>
    </row>
    <row r="91" spans="2:65" s="1" customFormat="1" ht="22.5" customHeight="1">
      <c r="B91" s="41"/>
      <c r="C91" s="199" t="s">
        <v>632</v>
      </c>
      <c r="D91" s="199" t="s">
        <v>619</v>
      </c>
      <c r="E91" s="200" t="s">
        <v>265</v>
      </c>
      <c r="F91" s="201" t="s">
        <v>266</v>
      </c>
      <c r="G91" s="202" t="s">
        <v>246</v>
      </c>
      <c r="H91" s="203">
        <v>1</v>
      </c>
      <c r="I91" s="204"/>
      <c r="J91" s="205">
        <f>ROUND(I91*H91,2)</f>
        <v>0</v>
      </c>
      <c r="K91" s="201" t="s">
        <v>469</v>
      </c>
      <c r="L91" s="61"/>
      <c r="M91" s="206" t="s">
        <v>469</v>
      </c>
      <c r="N91" s="234" t="s">
        <v>495</v>
      </c>
      <c r="O91" s="23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AR91" s="24" t="s">
        <v>247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247</v>
      </c>
      <c r="BM91" s="24" t="s">
        <v>267</v>
      </c>
    </row>
    <row r="92" spans="2:12" s="1" customFormat="1" ht="6.95" customHeight="1">
      <c r="B92" s="56"/>
      <c r="C92" s="57"/>
      <c r="D92" s="57"/>
      <c r="E92" s="57"/>
      <c r="F92" s="57"/>
      <c r="G92" s="57"/>
      <c r="H92" s="57"/>
      <c r="I92" s="144"/>
      <c r="J92" s="57"/>
      <c r="K92" s="57"/>
      <c r="L92" s="61"/>
    </row>
  </sheetData>
  <sheetProtection sheet="1" objects="1" scenarios="1" formatCells="0" formatColumns="0" formatRows="0" sort="0" autoFilter="0"/>
  <autoFilter ref="C79:K91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3" customWidth="1"/>
    <col min="2" max="2" width="1.66796875" style="283" customWidth="1"/>
    <col min="3" max="4" width="5" style="283" customWidth="1"/>
    <col min="5" max="5" width="11.66015625" style="283" customWidth="1"/>
    <col min="6" max="6" width="9.16015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79687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5" customFormat="1" ht="45" customHeight="1">
      <c r="B3" s="287"/>
      <c r="C3" s="415" t="s">
        <v>268</v>
      </c>
      <c r="D3" s="415"/>
      <c r="E3" s="415"/>
      <c r="F3" s="415"/>
      <c r="G3" s="415"/>
      <c r="H3" s="415"/>
      <c r="I3" s="415"/>
      <c r="J3" s="415"/>
      <c r="K3" s="288"/>
    </row>
    <row r="4" spans="2:11" ht="25.5" customHeight="1">
      <c r="B4" s="289"/>
      <c r="C4" s="416" t="s">
        <v>269</v>
      </c>
      <c r="D4" s="416"/>
      <c r="E4" s="416"/>
      <c r="F4" s="416"/>
      <c r="G4" s="416"/>
      <c r="H4" s="416"/>
      <c r="I4" s="416"/>
      <c r="J4" s="416"/>
      <c r="K4" s="290"/>
    </row>
    <row r="5" spans="2:11" ht="5.25" customHeight="1">
      <c r="B5" s="289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9"/>
      <c r="C6" s="414" t="s">
        <v>270</v>
      </c>
      <c r="D6" s="414"/>
      <c r="E6" s="414"/>
      <c r="F6" s="414"/>
      <c r="G6" s="414"/>
      <c r="H6" s="414"/>
      <c r="I6" s="414"/>
      <c r="J6" s="414"/>
      <c r="K6" s="290"/>
    </row>
    <row r="7" spans="2:11" ht="15" customHeight="1">
      <c r="B7" s="293"/>
      <c r="C7" s="414" t="s">
        <v>271</v>
      </c>
      <c r="D7" s="414"/>
      <c r="E7" s="414"/>
      <c r="F7" s="414"/>
      <c r="G7" s="414"/>
      <c r="H7" s="414"/>
      <c r="I7" s="414"/>
      <c r="J7" s="414"/>
      <c r="K7" s="290"/>
    </row>
    <row r="8" spans="2:1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ht="15" customHeight="1">
      <c r="B9" s="293"/>
      <c r="C9" s="414" t="s">
        <v>272</v>
      </c>
      <c r="D9" s="414"/>
      <c r="E9" s="414"/>
      <c r="F9" s="414"/>
      <c r="G9" s="414"/>
      <c r="H9" s="414"/>
      <c r="I9" s="414"/>
      <c r="J9" s="414"/>
      <c r="K9" s="290"/>
    </row>
    <row r="10" spans="2:11" ht="15" customHeight="1">
      <c r="B10" s="293"/>
      <c r="C10" s="292"/>
      <c r="D10" s="414" t="s">
        <v>273</v>
      </c>
      <c r="E10" s="414"/>
      <c r="F10" s="414"/>
      <c r="G10" s="414"/>
      <c r="H10" s="414"/>
      <c r="I10" s="414"/>
      <c r="J10" s="414"/>
      <c r="K10" s="290"/>
    </row>
    <row r="11" spans="2:11" ht="15" customHeight="1">
      <c r="B11" s="293"/>
      <c r="C11" s="294"/>
      <c r="D11" s="414" t="s">
        <v>274</v>
      </c>
      <c r="E11" s="414"/>
      <c r="F11" s="414"/>
      <c r="G11" s="414"/>
      <c r="H11" s="414"/>
      <c r="I11" s="414"/>
      <c r="J11" s="414"/>
      <c r="K11" s="290"/>
    </row>
    <row r="12" spans="2:11" ht="12.75" customHeight="1">
      <c r="B12" s="293"/>
      <c r="C12" s="294"/>
      <c r="D12" s="294"/>
      <c r="E12" s="294"/>
      <c r="F12" s="294"/>
      <c r="G12" s="294"/>
      <c r="H12" s="294"/>
      <c r="I12" s="294"/>
      <c r="J12" s="294"/>
      <c r="K12" s="290"/>
    </row>
    <row r="13" spans="2:11" ht="15" customHeight="1">
      <c r="B13" s="293"/>
      <c r="C13" s="294"/>
      <c r="D13" s="414" t="s">
        <v>275</v>
      </c>
      <c r="E13" s="414"/>
      <c r="F13" s="414"/>
      <c r="G13" s="414"/>
      <c r="H13" s="414"/>
      <c r="I13" s="414"/>
      <c r="J13" s="414"/>
      <c r="K13" s="290"/>
    </row>
    <row r="14" spans="2:11" ht="15" customHeight="1">
      <c r="B14" s="293"/>
      <c r="C14" s="294"/>
      <c r="D14" s="414" t="s">
        <v>276</v>
      </c>
      <c r="E14" s="414"/>
      <c r="F14" s="414"/>
      <c r="G14" s="414"/>
      <c r="H14" s="414"/>
      <c r="I14" s="414"/>
      <c r="J14" s="414"/>
      <c r="K14" s="290"/>
    </row>
    <row r="15" spans="2:11" ht="15" customHeight="1">
      <c r="B15" s="293"/>
      <c r="C15" s="294"/>
      <c r="D15" s="414" t="s">
        <v>277</v>
      </c>
      <c r="E15" s="414"/>
      <c r="F15" s="414"/>
      <c r="G15" s="414"/>
      <c r="H15" s="414"/>
      <c r="I15" s="414"/>
      <c r="J15" s="414"/>
      <c r="K15" s="290"/>
    </row>
    <row r="16" spans="2:11" ht="15" customHeight="1">
      <c r="B16" s="293"/>
      <c r="C16" s="294"/>
      <c r="D16" s="294"/>
      <c r="E16" s="295" t="s">
        <v>530</v>
      </c>
      <c r="F16" s="414" t="s">
        <v>278</v>
      </c>
      <c r="G16" s="414"/>
      <c r="H16" s="414"/>
      <c r="I16" s="414"/>
      <c r="J16" s="414"/>
      <c r="K16" s="290"/>
    </row>
    <row r="17" spans="2:11" ht="15" customHeight="1">
      <c r="B17" s="293"/>
      <c r="C17" s="294"/>
      <c r="D17" s="294"/>
      <c r="E17" s="295" t="s">
        <v>279</v>
      </c>
      <c r="F17" s="414" t="s">
        <v>280</v>
      </c>
      <c r="G17" s="414"/>
      <c r="H17" s="414"/>
      <c r="I17" s="414"/>
      <c r="J17" s="414"/>
      <c r="K17" s="290"/>
    </row>
    <row r="18" spans="2:11" ht="15" customHeight="1">
      <c r="B18" s="293"/>
      <c r="C18" s="294"/>
      <c r="D18" s="294"/>
      <c r="E18" s="295" t="s">
        <v>281</v>
      </c>
      <c r="F18" s="414" t="s">
        <v>282</v>
      </c>
      <c r="G18" s="414"/>
      <c r="H18" s="414"/>
      <c r="I18" s="414"/>
      <c r="J18" s="414"/>
      <c r="K18" s="290"/>
    </row>
    <row r="19" spans="2:11" ht="15" customHeight="1">
      <c r="B19" s="293"/>
      <c r="C19" s="294"/>
      <c r="D19" s="294"/>
      <c r="E19" s="295" t="s">
        <v>579</v>
      </c>
      <c r="F19" s="414" t="s">
        <v>578</v>
      </c>
      <c r="G19" s="414"/>
      <c r="H19" s="414"/>
      <c r="I19" s="414"/>
      <c r="J19" s="414"/>
      <c r="K19" s="290"/>
    </row>
    <row r="20" spans="2:11" ht="15" customHeight="1">
      <c r="B20" s="293"/>
      <c r="C20" s="294"/>
      <c r="D20" s="294"/>
      <c r="E20" s="295" t="s">
        <v>283</v>
      </c>
      <c r="F20" s="414" t="s">
        <v>284</v>
      </c>
      <c r="G20" s="414"/>
      <c r="H20" s="414"/>
      <c r="I20" s="414"/>
      <c r="J20" s="414"/>
      <c r="K20" s="290"/>
    </row>
    <row r="21" spans="2:11" ht="15" customHeight="1">
      <c r="B21" s="293"/>
      <c r="C21" s="294"/>
      <c r="D21" s="294"/>
      <c r="E21" s="295" t="s">
        <v>536</v>
      </c>
      <c r="F21" s="414" t="s">
        <v>285</v>
      </c>
      <c r="G21" s="414"/>
      <c r="H21" s="414"/>
      <c r="I21" s="414"/>
      <c r="J21" s="414"/>
      <c r="K21" s="290"/>
    </row>
    <row r="22" spans="2:11" ht="12.75" customHeight="1">
      <c r="B22" s="293"/>
      <c r="C22" s="294"/>
      <c r="D22" s="294"/>
      <c r="E22" s="294"/>
      <c r="F22" s="294"/>
      <c r="G22" s="294"/>
      <c r="H22" s="294"/>
      <c r="I22" s="294"/>
      <c r="J22" s="294"/>
      <c r="K22" s="290"/>
    </row>
    <row r="23" spans="2:11" ht="15" customHeight="1">
      <c r="B23" s="293"/>
      <c r="C23" s="414" t="s">
        <v>286</v>
      </c>
      <c r="D23" s="414"/>
      <c r="E23" s="414"/>
      <c r="F23" s="414"/>
      <c r="G23" s="414"/>
      <c r="H23" s="414"/>
      <c r="I23" s="414"/>
      <c r="J23" s="414"/>
      <c r="K23" s="290"/>
    </row>
    <row r="24" spans="2:11" ht="15" customHeight="1">
      <c r="B24" s="293"/>
      <c r="C24" s="414" t="s">
        <v>287</v>
      </c>
      <c r="D24" s="414"/>
      <c r="E24" s="414"/>
      <c r="F24" s="414"/>
      <c r="G24" s="414"/>
      <c r="H24" s="414"/>
      <c r="I24" s="414"/>
      <c r="J24" s="414"/>
      <c r="K24" s="290"/>
    </row>
    <row r="25" spans="2:11" ht="15" customHeight="1">
      <c r="B25" s="293"/>
      <c r="C25" s="292"/>
      <c r="D25" s="414" t="s">
        <v>288</v>
      </c>
      <c r="E25" s="414"/>
      <c r="F25" s="414"/>
      <c r="G25" s="414"/>
      <c r="H25" s="414"/>
      <c r="I25" s="414"/>
      <c r="J25" s="414"/>
      <c r="K25" s="290"/>
    </row>
    <row r="26" spans="2:11" ht="15" customHeight="1">
      <c r="B26" s="293"/>
      <c r="C26" s="294"/>
      <c r="D26" s="414" t="s">
        <v>289</v>
      </c>
      <c r="E26" s="414"/>
      <c r="F26" s="414"/>
      <c r="G26" s="414"/>
      <c r="H26" s="414"/>
      <c r="I26" s="414"/>
      <c r="J26" s="414"/>
      <c r="K26" s="290"/>
    </row>
    <row r="27" spans="2:11" ht="12.75" customHeight="1">
      <c r="B27" s="293"/>
      <c r="C27" s="294"/>
      <c r="D27" s="294"/>
      <c r="E27" s="294"/>
      <c r="F27" s="294"/>
      <c r="G27" s="294"/>
      <c r="H27" s="294"/>
      <c r="I27" s="294"/>
      <c r="J27" s="294"/>
      <c r="K27" s="290"/>
    </row>
    <row r="28" spans="2:11" ht="15" customHeight="1">
      <c r="B28" s="293"/>
      <c r="C28" s="294"/>
      <c r="D28" s="414" t="s">
        <v>290</v>
      </c>
      <c r="E28" s="414"/>
      <c r="F28" s="414"/>
      <c r="G28" s="414"/>
      <c r="H28" s="414"/>
      <c r="I28" s="414"/>
      <c r="J28" s="414"/>
      <c r="K28" s="290"/>
    </row>
    <row r="29" spans="2:11" ht="15" customHeight="1">
      <c r="B29" s="293"/>
      <c r="C29" s="294"/>
      <c r="D29" s="414" t="s">
        <v>291</v>
      </c>
      <c r="E29" s="414"/>
      <c r="F29" s="414"/>
      <c r="G29" s="414"/>
      <c r="H29" s="414"/>
      <c r="I29" s="414"/>
      <c r="J29" s="414"/>
      <c r="K29" s="290"/>
    </row>
    <row r="30" spans="2:11" ht="12.75" customHeight="1">
      <c r="B30" s="293"/>
      <c r="C30" s="294"/>
      <c r="D30" s="294"/>
      <c r="E30" s="294"/>
      <c r="F30" s="294"/>
      <c r="G30" s="294"/>
      <c r="H30" s="294"/>
      <c r="I30" s="294"/>
      <c r="J30" s="294"/>
      <c r="K30" s="290"/>
    </row>
    <row r="31" spans="2:11" ht="15" customHeight="1">
      <c r="B31" s="293"/>
      <c r="C31" s="294"/>
      <c r="D31" s="414" t="s">
        <v>292</v>
      </c>
      <c r="E31" s="414"/>
      <c r="F31" s="414"/>
      <c r="G31" s="414"/>
      <c r="H31" s="414"/>
      <c r="I31" s="414"/>
      <c r="J31" s="414"/>
      <c r="K31" s="290"/>
    </row>
    <row r="32" spans="2:11" ht="15" customHeight="1">
      <c r="B32" s="293"/>
      <c r="C32" s="294"/>
      <c r="D32" s="414" t="s">
        <v>293</v>
      </c>
      <c r="E32" s="414"/>
      <c r="F32" s="414"/>
      <c r="G32" s="414"/>
      <c r="H32" s="414"/>
      <c r="I32" s="414"/>
      <c r="J32" s="414"/>
      <c r="K32" s="290"/>
    </row>
    <row r="33" spans="2:11" ht="15" customHeight="1">
      <c r="B33" s="293"/>
      <c r="C33" s="294"/>
      <c r="D33" s="414" t="s">
        <v>294</v>
      </c>
      <c r="E33" s="414"/>
      <c r="F33" s="414"/>
      <c r="G33" s="414"/>
      <c r="H33" s="414"/>
      <c r="I33" s="414"/>
      <c r="J33" s="414"/>
      <c r="K33" s="290"/>
    </row>
    <row r="34" spans="2:11" ht="15" customHeight="1">
      <c r="B34" s="293"/>
      <c r="C34" s="294"/>
      <c r="D34" s="292"/>
      <c r="E34" s="296" t="s">
        <v>602</v>
      </c>
      <c r="F34" s="292"/>
      <c r="G34" s="414" t="s">
        <v>295</v>
      </c>
      <c r="H34" s="414"/>
      <c r="I34" s="414"/>
      <c r="J34" s="414"/>
      <c r="K34" s="290"/>
    </row>
    <row r="35" spans="2:11" ht="30.75" customHeight="1">
      <c r="B35" s="293"/>
      <c r="C35" s="294"/>
      <c r="D35" s="292"/>
      <c r="E35" s="296" t="s">
        <v>296</v>
      </c>
      <c r="F35" s="292"/>
      <c r="G35" s="414" t="s">
        <v>297</v>
      </c>
      <c r="H35" s="414"/>
      <c r="I35" s="414"/>
      <c r="J35" s="414"/>
      <c r="K35" s="290"/>
    </row>
    <row r="36" spans="2:11" ht="15" customHeight="1">
      <c r="B36" s="293"/>
      <c r="C36" s="294"/>
      <c r="D36" s="292"/>
      <c r="E36" s="296" t="s">
        <v>505</v>
      </c>
      <c r="F36" s="292"/>
      <c r="G36" s="414" t="s">
        <v>298</v>
      </c>
      <c r="H36" s="414"/>
      <c r="I36" s="414"/>
      <c r="J36" s="414"/>
      <c r="K36" s="290"/>
    </row>
    <row r="37" spans="2:11" ht="15" customHeight="1">
      <c r="B37" s="293"/>
      <c r="C37" s="294"/>
      <c r="D37" s="292"/>
      <c r="E37" s="296" t="s">
        <v>603</v>
      </c>
      <c r="F37" s="292"/>
      <c r="G37" s="414" t="s">
        <v>299</v>
      </c>
      <c r="H37" s="414"/>
      <c r="I37" s="414"/>
      <c r="J37" s="414"/>
      <c r="K37" s="290"/>
    </row>
    <row r="38" spans="2:11" ht="15" customHeight="1">
      <c r="B38" s="293"/>
      <c r="C38" s="294"/>
      <c r="D38" s="292"/>
      <c r="E38" s="296" t="s">
        <v>604</v>
      </c>
      <c r="F38" s="292"/>
      <c r="G38" s="414" t="s">
        <v>300</v>
      </c>
      <c r="H38" s="414"/>
      <c r="I38" s="414"/>
      <c r="J38" s="414"/>
      <c r="K38" s="290"/>
    </row>
    <row r="39" spans="2:11" ht="15" customHeight="1">
      <c r="B39" s="293"/>
      <c r="C39" s="294"/>
      <c r="D39" s="292"/>
      <c r="E39" s="296" t="s">
        <v>605</v>
      </c>
      <c r="F39" s="292"/>
      <c r="G39" s="414" t="s">
        <v>301</v>
      </c>
      <c r="H39" s="414"/>
      <c r="I39" s="414"/>
      <c r="J39" s="414"/>
      <c r="K39" s="290"/>
    </row>
    <row r="40" spans="2:11" ht="15" customHeight="1">
      <c r="B40" s="293"/>
      <c r="C40" s="294"/>
      <c r="D40" s="292"/>
      <c r="E40" s="296" t="s">
        <v>302</v>
      </c>
      <c r="F40" s="292"/>
      <c r="G40" s="414" t="s">
        <v>303</v>
      </c>
      <c r="H40" s="414"/>
      <c r="I40" s="414"/>
      <c r="J40" s="414"/>
      <c r="K40" s="290"/>
    </row>
    <row r="41" spans="2:11" ht="15" customHeight="1">
      <c r="B41" s="293"/>
      <c r="C41" s="294"/>
      <c r="D41" s="292"/>
      <c r="E41" s="296"/>
      <c r="F41" s="292"/>
      <c r="G41" s="414" t="s">
        <v>304</v>
      </c>
      <c r="H41" s="414"/>
      <c r="I41" s="414"/>
      <c r="J41" s="414"/>
      <c r="K41" s="290"/>
    </row>
    <row r="42" spans="2:11" ht="15" customHeight="1">
      <c r="B42" s="293"/>
      <c r="C42" s="294"/>
      <c r="D42" s="292"/>
      <c r="E42" s="296" t="s">
        <v>305</v>
      </c>
      <c r="F42" s="292"/>
      <c r="G42" s="414" t="s">
        <v>306</v>
      </c>
      <c r="H42" s="414"/>
      <c r="I42" s="414"/>
      <c r="J42" s="414"/>
      <c r="K42" s="290"/>
    </row>
    <row r="43" spans="2:11" ht="15" customHeight="1">
      <c r="B43" s="293"/>
      <c r="C43" s="294"/>
      <c r="D43" s="292"/>
      <c r="E43" s="296" t="s">
        <v>607</v>
      </c>
      <c r="F43" s="292"/>
      <c r="G43" s="414" t="s">
        <v>307</v>
      </c>
      <c r="H43" s="414"/>
      <c r="I43" s="414"/>
      <c r="J43" s="414"/>
      <c r="K43" s="290"/>
    </row>
    <row r="44" spans="2:11" ht="12.75" customHeight="1">
      <c r="B44" s="293"/>
      <c r="C44" s="294"/>
      <c r="D44" s="292"/>
      <c r="E44" s="292"/>
      <c r="F44" s="292"/>
      <c r="G44" s="292"/>
      <c r="H44" s="292"/>
      <c r="I44" s="292"/>
      <c r="J44" s="292"/>
      <c r="K44" s="290"/>
    </row>
    <row r="45" spans="2:11" ht="15" customHeight="1">
      <c r="B45" s="293"/>
      <c r="C45" s="294"/>
      <c r="D45" s="414" t="s">
        <v>308</v>
      </c>
      <c r="E45" s="414"/>
      <c r="F45" s="414"/>
      <c r="G45" s="414"/>
      <c r="H45" s="414"/>
      <c r="I45" s="414"/>
      <c r="J45" s="414"/>
      <c r="K45" s="290"/>
    </row>
    <row r="46" spans="2:11" ht="15" customHeight="1">
      <c r="B46" s="293"/>
      <c r="C46" s="294"/>
      <c r="D46" s="294"/>
      <c r="E46" s="414" t="s">
        <v>309</v>
      </c>
      <c r="F46" s="414"/>
      <c r="G46" s="414"/>
      <c r="H46" s="414"/>
      <c r="I46" s="414"/>
      <c r="J46" s="414"/>
      <c r="K46" s="290"/>
    </row>
    <row r="47" spans="2:11" ht="15" customHeight="1">
      <c r="B47" s="293"/>
      <c r="C47" s="294"/>
      <c r="D47" s="294"/>
      <c r="E47" s="414" t="s">
        <v>310</v>
      </c>
      <c r="F47" s="414"/>
      <c r="G47" s="414"/>
      <c r="H47" s="414"/>
      <c r="I47" s="414"/>
      <c r="J47" s="414"/>
      <c r="K47" s="290"/>
    </row>
    <row r="48" spans="2:11" ht="15" customHeight="1">
      <c r="B48" s="293"/>
      <c r="C48" s="294"/>
      <c r="D48" s="294"/>
      <c r="E48" s="414" t="s">
        <v>311</v>
      </c>
      <c r="F48" s="414"/>
      <c r="G48" s="414"/>
      <c r="H48" s="414"/>
      <c r="I48" s="414"/>
      <c r="J48" s="414"/>
      <c r="K48" s="290"/>
    </row>
    <row r="49" spans="2:11" ht="15" customHeight="1">
      <c r="B49" s="293"/>
      <c r="C49" s="294"/>
      <c r="D49" s="414" t="s">
        <v>312</v>
      </c>
      <c r="E49" s="414"/>
      <c r="F49" s="414"/>
      <c r="G49" s="414"/>
      <c r="H49" s="414"/>
      <c r="I49" s="414"/>
      <c r="J49" s="414"/>
      <c r="K49" s="290"/>
    </row>
    <row r="50" spans="2:11" ht="25.5" customHeight="1">
      <c r="B50" s="289"/>
      <c r="C50" s="416" t="s">
        <v>313</v>
      </c>
      <c r="D50" s="416"/>
      <c r="E50" s="416"/>
      <c r="F50" s="416"/>
      <c r="G50" s="416"/>
      <c r="H50" s="416"/>
      <c r="I50" s="416"/>
      <c r="J50" s="416"/>
      <c r="K50" s="290"/>
    </row>
    <row r="51" spans="2:11" ht="5.25" customHeight="1">
      <c r="B51" s="289"/>
      <c r="C51" s="291"/>
      <c r="D51" s="291"/>
      <c r="E51" s="291"/>
      <c r="F51" s="291"/>
      <c r="G51" s="291"/>
      <c r="H51" s="291"/>
      <c r="I51" s="291"/>
      <c r="J51" s="291"/>
      <c r="K51" s="290"/>
    </row>
    <row r="52" spans="2:11" ht="15" customHeight="1">
      <c r="B52" s="289"/>
      <c r="C52" s="414" t="s">
        <v>314</v>
      </c>
      <c r="D52" s="414"/>
      <c r="E52" s="414"/>
      <c r="F52" s="414"/>
      <c r="G52" s="414"/>
      <c r="H52" s="414"/>
      <c r="I52" s="414"/>
      <c r="J52" s="414"/>
      <c r="K52" s="290"/>
    </row>
    <row r="53" spans="2:11" ht="15" customHeight="1">
      <c r="B53" s="289"/>
      <c r="C53" s="414" t="s">
        <v>315</v>
      </c>
      <c r="D53" s="414"/>
      <c r="E53" s="414"/>
      <c r="F53" s="414"/>
      <c r="G53" s="414"/>
      <c r="H53" s="414"/>
      <c r="I53" s="414"/>
      <c r="J53" s="414"/>
      <c r="K53" s="290"/>
    </row>
    <row r="54" spans="2:11" ht="12.75" customHeight="1">
      <c r="B54" s="289"/>
      <c r="C54" s="292"/>
      <c r="D54" s="292"/>
      <c r="E54" s="292"/>
      <c r="F54" s="292"/>
      <c r="G54" s="292"/>
      <c r="H54" s="292"/>
      <c r="I54" s="292"/>
      <c r="J54" s="292"/>
      <c r="K54" s="290"/>
    </row>
    <row r="55" spans="2:11" ht="15" customHeight="1">
      <c r="B55" s="289"/>
      <c r="C55" s="414" t="s">
        <v>316</v>
      </c>
      <c r="D55" s="414"/>
      <c r="E55" s="414"/>
      <c r="F55" s="414"/>
      <c r="G55" s="414"/>
      <c r="H55" s="414"/>
      <c r="I55" s="414"/>
      <c r="J55" s="414"/>
      <c r="K55" s="290"/>
    </row>
    <row r="56" spans="2:11" ht="15" customHeight="1">
      <c r="B56" s="289"/>
      <c r="C56" s="294"/>
      <c r="D56" s="414" t="s">
        <v>317</v>
      </c>
      <c r="E56" s="414"/>
      <c r="F56" s="414"/>
      <c r="G56" s="414"/>
      <c r="H56" s="414"/>
      <c r="I56" s="414"/>
      <c r="J56" s="414"/>
      <c r="K56" s="290"/>
    </row>
    <row r="57" spans="2:11" ht="15" customHeight="1">
      <c r="B57" s="289"/>
      <c r="C57" s="294"/>
      <c r="D57" s="414" t="s">
        <v>318</v>
      </c>
      <c r="E57" s="414"/>
      <c r="F57" s="414"/>
      <c r="G57" s="414"/>
      <c r="H57" s="414"/>
      <c r="I57" s="414"/>
      <c r="J57" s="414"/>
      <c r="K57" s="290"/>
    </row>
    <row r="58" spans="2:11" ht="15" customHeight="1">
      <c r="B58" s="289"/>
      <c r="C58" s="294"/>
      <c r="D58" s="414" t="s">
        <v>319</v>
      </c>
      <c r="E58" s="414"/>
      <c r="F58" s="414"/>
      <c r="G58" s="414"/>
      <c r="H58" s="414"/>
      <c r="I58" s="414"/>
      <c r="J58" s="414"/>
      <c r="K58" s="290"/>
    </row>
    <row r="59" spans="2:11" ht="15" customHeight="1">
      <c r="B59" s="289"/>
      <c r="C59" s="294"/>
      <c r="D59" s="414" t="s">
        <v>320</v>
      </c>
      <c r="E59" s="414"/>
      <c r="F59" s="414"/>
      <c r="G59" s="414"/>
      <c r="H59" s="414"/>
      <c r="I59" s="414"/>
      <c r="J59" s="414"/>
      <c r="K59" s="290"/>
    </row>
    <row r="60" spans="2:11" ht="15" customHeight="1">
      <c r="B60" s="289"/>
      <c r="C60" s="294"/>
      <c r="D60" s="420" t="s">
        <v>321</v>
      </c>
      <c r="E60" s="420"/>
      <c r="F60" s="420"/>
      <c r="G60" s="420"/>
      <c r="H60" s="420"/>
      <c r="I60" s="420"/>
      <c r="J60" s="420"/>
      <c r="K60" s="290"/>
    </row>
    <row r="61" spans="2:11" ht="15" customHeight="1">
      <c r="B61" s="289"/>
      <c r="C61" s="294"/>
      <c r="D61" s="414" t="s">
        <v>322</v>
      </c>
      <c r="E61" s="414"/>
      <c r="F61" s="414"/>
      <c r="G61" s="414"/>
      <c r="H61" s="414"/>
      <c r="I61" s="414"/>
      <c r="J61" s="414"/>
      <c r="K61" s="290"/>
    </row>
    <row r="62" spans="2:11" ht="12.75" customHeight="1">
      <c r="B62" s="289"/>
      <c r="C62" s="294"/>
      <c r="D62" s="294"/>
      <c r="E62" s="297"/>
      <c r="F62" s="294"/>
      <c r="G62" s="294"/>
      <c r="H62" s="294"/>
      <c r="I62" s="294"/>
      <c r="J62" s="294"/>
      <c r="K62" s="290"/>
    </row>
    <row r="63" spans="2:11" ht="15" customHeight="1">
      <c r="B63" s="289"/>
      <c r="C63" s="294"/>
      <c r="D63" s="414" t="s">
        <v>323</v>
      </c>
      <c r="E63" s="414"/>
      <c r="F63" s="414"/>
      <c r="G63" s="414"/>
      <c r="H63" s="414"/>
      <c r="I63" s="414"/>
      <c r="J63" s="414"/>
      <c r="K63" s="290"/>
    </row>
    <row r="64" spans="2:11" ht="15" customHeight="1">
      <c r="B64" s="289"/>
      <c r="C64" s="294"/>
      <c r="D64" s="420" t="s">
        <v>324</v>
      </c>
      <c r="E64" s="420"/>
      <c r="F64" s="420"/>
      <c r="G64" s="420"/>
      <c r="H64" s="420"/>
      <c r="I64" s="420"/>
      <c r="J64" s="420"/>
      <c r="K64" s="290"/>
    </row>
    <row r="65" spans="2:11" ht="15" customHeight="1">
      <c r="B65" s="289"/>
      <c r="C65" s="294"/>
      <c r="D65" s="414" t="s">
        <v>325</v>
      </c>
      <c r="E65" s="414"/>
      <c r="F65" s="414"/>
      <c r="G65" s="414"/>
      <c r="H65" s="414"/>
      <c r="I65" s="414"/>
      <c r="J65" s="414"/>
      <c r="K65" s="290"/>
    </row>
    <row r="66" spans="2:11" ht="15" customHeight="1">
      <c r="B66" s="289"/>
      <c r="C66" s="294"/>
      <c r="D66" s="414" t="s">
        <v>326</v>
      </c>
      <c r="E66" s="414"/>
      <c r="F66" s="414"/>
      <c r="G66" s="414"/>
      <c r="H66" s="414"/>
      <c r="I66" s="414"/>
      <c r="J66" s="414"/>
      <c r="K66" s="290"/>
    </row>
    <row r="67" spans="2:11" ht="15" customHeight="1">
      <c r="B67" s="289"/>
      <c r="C67" s="294"/>
      <c r="D67" s="414" t="s">
        <v>327</v>
      </c>
      <c r="E67" s="414"/>
      <c r="F67" s="414"/>
      <c r="G67" s="414"/>
      <c r="H67" s="414"/>
      <c r="I67" s="414"/>
      <c r="J67" s="414"/>
      <c r="K67" s="290"/>
    </row>
    <row r="68" spans="2:11" ht="15" customHeight="1">
      <c r="B68" s="289"/>
      <c r="C68" s="294"/>
      <c r="D68" s="414" t="s">
        <v>328</v>
      </c>
      <c r="E68" s="414"/>
      <c r="F68" s="414"/>
      <c r="G68" s="414"/>
      <c r="H68" s="414"/>
      <c r="I68" s="414"/>
      <c r="J68" s="414"/>
      <c r="K68" s="290"/>
    </row>
    <row r="69" spans="2:11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spans="2:11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spans="2:1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spans="2:11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ht="45" customHeight="1">
      <c r="B73" s="306"/>
      <c r="C73" s="417" t="s">
        <v>585</v>
      </c>
      <c r="D73" s="417"/>
      <c r="E73" s="417"/>
      <c r="F73" s="417"/>
      <c r="G73" s="417"/>
      <c r="H73" s="417"/>
      <c r="I73" s="417"/>
      <c r="J73" s="417"/>
      <c r="K73" s="307"/>
    </row>
    <row r="74" spans="2:11" ht="17.25" customHeight="1">
      <c r="B74" s="306"/>
      <c r="C74" s="308" t="s">
        <v>329</v>
      </c>
      <c r="D74" s="308"/>
      <c r="E74" s="308"/>
      <c r="F74" s="308" t="s">
        <v>330</v>
      </c>
      <c r="G74" s="309"/>
      <c r="H74" s="308" t="s">
        <v>603</v>
      </c>
      <c r="I74" s="308" t="s">
        <v>509</v>
      </c>
      <c r="J74" s="308" t="s">
        <v>331</v>
      </c>
      <c r="K74" s="307"/>
    </row>
    <row r="75" spans="2:11" ht="17.25" customHeight="1">
      <c r="B75" s="306"/>
      <c r="C75" s="310" t="s">
        <v>332</v>
      </c>
      <c r="D75" s="310"/>
      <c r="E75" s="310"/>
      <c r="F75" s="311" t="s">
        <v>333</v>
      </c>
      <c r="G75" s="312"/>
      <c r="H75" s="310"/>
      <c r="I75" s="310"/>
      <c r="J75" s="310" t="s">
        <v>334</v>
      </c>
      <c r="K75" s="307"/>
    </row>
    <row r="76" spans="2:11" ht="5.25" customHeight="1">
      <c r="B76" s="306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6"/>
      <c r="C77" s="296" t="s">
        <v>505</v>
      </c>
      <c r="D77" s="313"/>
      <c r="E77" s="313"/>
      <c r="F77" s="315" t="s">
        <v>335</v>
      </c>
      <c r="G77" s="314"/>
      <c r="H77" s="296" t="s">
        <v>336</v>
      </c>
      <c r="I77" s="296" t="s">
        <v>337</v>
      </c>
      <c r="J77" s="296">
        <v>20</v>
      </c>
      <c r="K77" s="307"/>
    </row>
    <row r="78" spans="2:11" ht="15" customHeight="1">
      <c r="B78" s="306"/>
      <c r="C78" s="296" t="s">
        <v>338</v>
      </c>
      <c r="D78" s="296"/>
      <c r="E78" s="296"/>
      <c r="F78" s="315" t="s">
        <v>335</v>
      </c>
      <c r="G78" s="314"/>
      <c r="H78" s="296" t="s">
        <v>339</v>
      </c>
      <c r="I78" s="296" t="s">
        <v>337</v>
      </c>
      <c r="J78" s="296">
        <v>120</v>
      </c>
      <c r="K78" s="307"/>
    </row>
    <row r="79" spans="2:11" ht="15" customHeight="1">
      <c r="B79" s="316"/>
      <c r="C79" s="296" t="s">
        <v>340</v>
      </c>
      <c r="D79" s="296"/>
      <c r="E79" s="296"/>
      <c r="F79" s="315" t="s">
        <v>341</v>
      </c>
      <c r="G79" s="314"/>
      <c r="H79" s="296" t="s">
        <v>342</v>
      </c>
      <c r="I79" s="296" t="s">
        <v>337</v>
      </c>
      <c r="J79" s="296">
        <v>50</v>
      </c>
      <c r="K79" s="307"/>
    </row>
    <row r="80" spans="2:11" ht="15" customHeight="1">
      <c r="B80" s="316"/>
      <c r="C80" s="296" t="s">
        <v>343</v>
      </c>
      <c r="D80" s="296"/>
      <c r="E80" s="296"/>
      <c r="F80" s="315" t="s">
        <v>335</v>
      </c>
      <c r="G80" s="314"/>
      <c r="H80" s="296" t="s">
        <v>344</v>
      </c>
      <c r="I80" s="296" t="s">
        <v>345</v>
      </c>
      <c r="J80" s="296"/>
      <c r="K80" s="307"/>
    </row>
    <row r="81" spans="2:11" ht="15" customHeight="1">
      <c r="B81" s="316"/>
      <c r="C81" s="317" t="s">
        <v>346</v>
      </c>
      <c r="D81" s="317"/>
      <c r="E81" s="317"/>
      <c r="F81" s="318" t="s">
        <v>341</v>
      </c>
      <c r="G81" s="317"/>
      <c r="H81" s="317" t="s">
        <v>347</v>
      </c>
      <c r="I81" s="317" t="s">
        <v>337</v>
      </c>
      <c r="J81" s="317">
        <v>15</v>
      </c>
      <c r="K81" s="307"/>
    </row>
    <row r="82" spans="2:11" ht="15" customHeight="1">
      <c r="B82" s="316"/>
      <c r="C82" s="317" t="s">
        <v>348</v>
      </c>
      <c r="D82" s="317"/>
      <c r="E82" s="317"/>
      <c r="F82" s="318" t="s">
        <v>341</v>
      </c>
      <c r="G82" s="317"/>
      <c r="H82" s="317" t="s">
        <v>349</v>
      </c>
      <c r="I82" s="317" t="s">
        <v>337</v>
      </c>
      <c r="J82" s="317">
        <v>15</v>
      </c>
      <c r="K82" s="307"/>
    </row>
    <row r="83" spans="2:11" ht="15" customHeight="1">
      <c r="B83" s="316"/>
      <c r="C83" s="317" t="s">
        <v>350</v>
      </c>
      <c r="D83" s="317"/>
      <c r="E83" s="317"/>
      <c r="F83" s="318" t="s">
        <v>341</v>
      </c>
      <c r="G83" s="317"/>
      <c r="H83" s="317" t="s">
        <v>351</v>
      </c>
      <c r="I83" s="317" t="s">
        <v>337</v>
      </c>
      <c r="J83" s="317">
        <v>20</v>
      </c>
      <c r="K83" s="307"/>
    </row>
    <row r="84" spans="2:11" ht="15" customHeight="1">
      <c r="B84" s="316"/>
      <c r="C84" s="317" t="s">
        <v>352</v>
      </c>
      <c r="D84" s="317"/>
      <c r="E84" s="317"/>
      <c r="F84" s="318" t="s">
        <v>341</v>
      </c>
      <c r="G84" s="317"/>
      <c r="H84" s="317" t="s">
        <v>353</v>
      </c>
      <c r="I84" s="317" t="s">
        <v>337</v>
      </c>
      <c r="J84" s="317">
        <v>20</v>
      </c>
      <c r="K84" s="307"/>
    </row>
    <row r="85" spans="2:11" ht="15" customHeight="1">
      <c r="B85" s="316"/>
      <c r="C85" s="296" t="s">
        <v>354</v>
      </c>
      <c r="D85" s="296"/>
      <c r="E85" s="296"/>
      <c r="F85" s="315" t="s">
        <v>341</v>
      </c>
      <c r="G85" s="314"/>
      <c r="H85" s="296" t="s">
        <v>355</v>
      </c>
      <c r="I85" s="296" t="s">
        <v>337</v>
      </c>
      <c r="J85" s="296">
        <v>50</v>
      </c>
      <c r="K85" s="307"/>
    </row>
    <row r="86" spans="2:11" ht="15" customHeight="1">
      <c r="B86" s="316"/>
      <c r="C86" s="296" t="s">
        <v>356</v>
      </c>
      <c r="D86" s="296"/>
      <c r="E86" s="296"/>
      <c r="F86" s="315" t="s">
        <v>341</v>
      </c>
      <c r="G86" s="314"/>
      <c r="H86" s="296" t="s">
        <v>357</v>
      </c>
      <c r="I86" s="296" t="s">
        <v>337</v>
      </c>
      <c r="J86" s="296">
        <v>20</v>
      </c>
      <c r="K86" s="307"/>
    </row>
    <row r="87" spans="2:11" ht="15" customHeight="1">
      <c r="B87" s="316"/>
      <c r="C87" s="296" t="s">
        <v>358</v>
      </c>
      <c r="D87" s="296"/>
      <c r="E87" s="296"/>
      <c r="F87" s="315" t="s">
        <v>341</v>
      </c>
      <c r="G87" s="314"/>
      <c r="H87" s="296" t="s">
        <v>359</v>
      </c>
      <c r="I87" s="296" t="s">
        <v>337</v>
      </c>
      <c r="J87" s="296">
        <v>20</v>
      </c>
      <c r="K87" s="307"/>
    </row>
    <row r="88" spans="2:11" ht="15" customHeight="1">
      <c r="B88" s="316"/>
      <c r="C88" s="296" t="s">
        <v>360</v>
      </c>
      <c r="D88" s="296"/>
      <c r="E88" s="296"/>
      <c r="F88" s="315" t="s">
        <v>341</v>
      </c>
      <c r="G88" s="314"/>
      <c r="H88" s="296" t="s">
        <v>361</v>
      </c>
      <c r="I88" s="296" t="s">
        <v>337</v>
      </c>
      <c r="J88" s="296">
        <v>50</v>
      </c>
      <c r="K88" s="307"/>
    </row>
    <row r="89" spans="2:11" ht="15" customHeight="1">
      <c r="B89" s="316"/>
      <c r="C89" s="296" t="s">
        <v>362</v>
      </c>
      <c r="D89" s="296"/>
      <c r="E89" s="296"/>
      <c r="F89" s="315" t="s">
        <v>341</v>
      </c>
      <c r="G89" s="314"/>
      <c r="H89" s="296" t="s">
        <v>362</v>
      </c>
      <c r="I89" s="296" t="s">
        <v>337</v>
      </c>
      <c r="J89" s="296">
        <v>50</v>
      </c>
      <c r="K89" s="307"/>
    </row>
    <row r="90" spans="2:11" ht="15" customHeight="1">
      <c r="B90" s="316"/>
      <c r="C90" s="296" t="s">
        <v>608</v>
      </c>
      <c r="D90" s="296"/>
      <c r="E90" s="296"/>
      <c r="F90" s="315" t="s">
        <v>341</v>
      </c>
      <c r="G90" s="314"/>
      <c r="H90" s="296" t="s">
        <v>363</v>
      </c>
      <c r="I90" s="296" t="s">
        <v>337</v>
      </c>
      <c r="J90" s="296">
        <v>255</v>
      </c>
      <c r="K90" s="307"/>
    </row>
    <row r="91" spans="2:11" ht="15" customHeight="1">
      <c r="B91" s="316"/>
      <c r="C91" s="296" t="s">
        <v>364</v>
      </c>
      <c r="D91" s="296"/>
      <c r="E91" s="296"/>
      <c r="F91" s="315" t="s">
        <v>335</v>
      </c>
      <c r="G91" s="314"/>
      <c r="H91" s="296" t="s">
        <v>365</v>
      </c>
      <c r="I91" s="296" t="s">
        <v>366</v>
      </c>
      <c r="J91" s="296"/>
      <c r="K91" s="307"/>
    </row>
    <row r="92" spans="2:11" ht="15" customHeight="1">
      <c r="B92" s="316"/>
      <c r="C92" s="296" t="s">
        <v>367</v>
      </c>
      <c r="D92" s="296"/>
      <c r="E92" s="296"/>
      <c r="F92" s="315" t="s">
        <v>335</v>
      </c>
      <c r="G92" s="314"/>
      <c r="H92" s="296" t="s">
        <v>368</v>
      </c>
      <c r="I92" s="296" t="s">
        <v>369</v>
      </c>
      <c r="J92" s="296"/>
      <c r="K92" s="307"/>
    </row>
    <row r="93" spans="2:11" ht="15" customHeight="1">
      <c r="B93" s="316"/>
      <c r="C93" s="296" t="s">
        <v>370</v>
      </c>
      <c r="D93" s="296"/>
      <c r="E93" s="296"/>
      <c r="F93" s="315" t="s">
        <v>335</v>
      </c>
      <c r="G93" s="314"/>
      <c r="H93" s="296" t="s">
        <v>370</v>
      </c>
      <c r="I93" s="296" t="s">
        <v>369</v>
      </c>
      <c r="J93" s="296"/>
      <c r="K93" s="307"/>
    </row>
    <row r="94" spans="2:11" ht="15" customHeight="1">
      <c r="B94" s="316"/>
      <c r="C94" s="296" t="s">
        <v>490</v>
      </c>
      <c r="D94" s="296"/>
      <c r="E94" s="296"/>
      <c r="F94" s="315" t="s">
        <v>335</v>
      </c>
      <c r="G94" s="314"/>
      <c r="H94" s="296" t="s">
        <v>371</v>
      </c>
      <c r="I94" s="296" t="s">
        <v>369</v>
      </c>
      <c r="J94" s="296"/>
      <c r="K94" s="307"/>
    </row>
    <row r="95" spans="2:11" ht="15" customHeight="1">
      <c r="B95" s="316"/>
      <c r="C95" s="296" t="s">
        <v>500</v>
      </c>
      <c r="D95" s="296"/>
      <c r="E95" s="296"/>
      <c r="F95" s="315" t="s">
        <v>335</v>
      </c>
      <c r="G95" s="314"/>
      <c r="H95" s="296" t="s">
        <v>372</v>
      </c>
      <c r="I95" s="296" t="s">
        <v>369</v>
      </c>
      <c r="J95" s="296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spans="2:11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spans="2:11" ht="45" customHeight="1">
      <c r="B100" s="306"/>
      <c r="C100" s="417" t="s">
        <v>373</v>
      </c>
      <c r="D100" s="417"/>
      <c r="E100" s="417"/>
      <c r="F100" s="417"/>
      <c r="G100" s="417"/>
      <c r="H100" s="417"/>
      <c r="I100" s="417"/>
      <c r="J100" s="417"/>
      <c r="K100" s="307"/>
    </row>
    <row r="101" spans="2:11" ht="17.25" customHeight="1">
      <c r="B101" s="306"/>
      <c r="C101" s="308" t="s">
        <v>329</v>
      </c>
      <c r="D101" s="308"/>
      <c r="E101" s="308"/>
      <c r="F101" s="308" t="s">
        <v>330</v>
      </c>
      <c r="G101" s="309"/>
      <c r="H101" s="308" t="s">
        <v>603</v>
      </c>
      <c r="I101" s="308" t="s">
        <v>509</v>
      </c>
      <c r="J101" s="308" t="s">
        <v>331</v>
      </c>
      <c r="K101" s="307"/>
    </row>
    <row r="102" spans="2:11" ht="17.25" customHeight="1">
      <c r="B102" s="306"/>
      <c r="C102" s="310" t="s">
        <v>332</v>
      </c>
      <c r="D102" s="310"/>
      <c r="E102" s="310"/>
      <c r="F102" s="311" t="s">
        <v>333</v>
      </c>
      <c r="G102" s="312"/>
      <c r="H102" s="310"/>
      <c r="I102" s="310"/>
      <c r="J102" s="310" t="s">
        <v>334</v>
      </c>
      <c r="K102" s="307"/>
    </row>
    <row r="103" spans="2:11" ht="5.25" customHeight="1">
      <c r="B103" s="306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6"/>
      <c r="C104" s="296" t="s">
        <v>505</v>
      </c>
      <c r="D104" s="313"/>
      <c r="E104" s="313"/>
      <c r="F104" s="315" t="s">
        <v>335</v>
      </c>
      <c r="G104" s="324"/>
      <c r="H104" s="296" t="s">
        <v>374</v>
      </c>
      <c r="I104" s="296" t="s">
        <v>337</v>
      </c>
      <c r="J104" s="296">
        <v>20</v>
      </c>
      <c r="K104" s="307"/>
    </row>
    <row r="105" spans="2:11" ht="15" customHeight="1">
      <c r="B105" s="306"/>
      <c r="C105" s="296" t="s">
        <v>338</v>
      </c>
      <c r="D105" s="296"/>
      <c r="E105" s="296"/>
      <c r="F105" s="315" t="s">
        <v>335</v>
      </c>
      <c r="G105" s="296"/>
      <c r="H105" s="296" t="s">
        <v>374</v>
      </c>
      <c r="I105" s="296" t="s">
        <v>337</v>
      </c>
      <c r="J105" s="296">
        <v>120</v>
      </c>
      <c r="K105" s="307"/>
    </row>
    <row r="106" spans="2:11" ht="15" customHeight="1">
      <c r="B106" s="316"/>
      <c r="C106" s="296" t="s">
        <v>340</v>
      </c>
      <c r="D106" s="296"/>
      <c r="E106" s="296"/>
      <c r="F106" s="315" t="s">
        <v>341</v>
      </c>
      <c r="G106" s="296"/>
      <c r="H106" s="296" t="s">
        <v>374</v>
      </c>
      <c r="I106" s="296" t="s">
        <v>337</v>
      </c>
      <c r="J106" s="296">
        <v>50</v>
      </c>
      <c r="K106" s="307"/>
    </row>
    <row r="107" spans="2:11" ht="15" customHeight="1">
      <c r="B107" s="316"/>
      <c r="C107" s="296" t="s">
        <v>343</v>
      </c>
      <c r="D107" s="296"/>
      <c r="E107" s="296"/>
      <c r="F107" s="315" t="s">
        <v>335</v>
      </c>
      <c r="G107" s="296"/>
      <c r="H107" s="296" t="s">
        <v>374</v>
      </c>
      <c r="I107" s="296" t="s">
        <v>345</v>
      </c>
      <c r="J107" s="296"/>
      <c r="K107" s="307"/>
    </row>
    <row r="108" spans="2:11" ht="15" customHeight="1">
      <c r="B108" s="316"/>
      <c r="C108" s="296" t="s">
        <v>354</v>
      </c>
      <c r="D108" s="296"/>
      <c r="E108" s="296"/>
      <c r="F108" s="315" t="s">
        <v>341</v>
      </c>
      <c r="G108" s="296"/>
      <c r="H108" s="296" t="s">
        <v>374</v>
      </c>
      <c r="I108" s="296" t="s">
        <v>337</v>
      </c>
      <c r="J108" s="296">
        <v>50</v>
      </c>
      <c r="K108" s="307"/>
    </row>
    <row r="109" spans="2:11" ht="15" customHeight="1">
      <c r="B109" s="316"/>
      <c r="C109" s="296" t="s">
        <v>362</v>
      </c>
      <c r="D109" s="296"/>
      <c r="E109" s="296"/>
      <c r="F109" s="315" t="s">
        <v>341</v>
      </c>
      <c r="G109" s="296"/>
      <c r="H109" s="296" t="s">
        <v>374</v>
      </c>
      <c r="I109" s="296" t="s">
        <v>337</v>
      </c>
      <c r="J109" s="296">
        <v>50</v>
      </c>
      <c r="K109" s="307"/>
    </row>
    <row r="110" spans="2:11" ht="15" customHeight="1">
      <c r="B110" s="316"/>
      <c r="C110" s="296" t="s">
        <v>360</v>
      </c>
      <c r="D110" s="296"/>
      <c r="E110" s="296"/>
      <c r="F110" s="315" t="s">
        <v>341</v>
      </c>
      <c r="G110" s="296"/>
      <c r="H110" s="296" t="s">
        <v>374</v>
      </c>
      <c r="I110" s="296" t="s">
        <v>337</v>
      </c>
      <c r="J110" s="296">
        <v>50</v>
      </c>
      <c r="K110" s="307"/>
    </row>
    <row r="111" spans="2:11" ht="15" customHeight="1">
      <c r="B111" s="316"/>
      <c r="C111" s="296" t="s">
        <v>505</v>
      </c>
      <c r="D111" s="296"/>
      <c r="E111" s="296"/>
      <c r="F111" s="315" t="s">
        <v>335</v>
      </c>
      <c r="G111" s="296"/>
      <c r="H111" s="296" t="s">
        <v>375</v>
      </c>
      <c r="I111" s="296" t="s">
        <v>337</v>
      </c>
      <c r="J111" s="296">
        <v>20</v>
      </c>
      <c r="K111" s="307"/>
    </row>
    <row r="112" spans="2:11" ht="15" customHeight="1">
      <c r="B112" s="316"/>
      <c r="C112" s="296" t="s">
        <v>376</v>
      </c>
      <c r="D112" s="296"/>
      <c r="E112" s="296"/>
      <c r="F112" s="315" t="s">
        <v>335</v>
      </c>
      <c r="G112" s="296"/>
      <c r="H112" s="296" t="s">
        <v>377</v>
      </c>
      <c r="I112" s="296" t="s">
        <v>337</v>
      </c>
      <c r="J112" s="296">
        <v>120</v>
      </c>
      <c r="K112" s="307"/>
    </row>
    <row r="113" spans="2:11" ht="15" customHeight="1">
      <c r="B113" s="316"/>
      <c r="C113" s="296" t="s">
        <v>490</v>
      </c>
      <c r="D113" s="296"/>
      <c r="E113" s="296"/>
      <c r="F113" s="315" t="s">
        <v>335</v>
      </c>
      <c r="G113" s="296"/>
      <c r="H113" s="296" t="s">
        <v>378</v>
      </c>
      <c r="I113" s="296" t="s">
        <v>369</v>
      </c>
      <c r="J113" s="296"/>
      <c r="K113" s="307"/>
    </row>
    <row r="114" spans="2:11" ht="15" customHeight="1">
      <c r="B114" s="316"/>
      <c r="C114" s="296" t="s">
        <v>500</v>
      </c>
      <c r="D114" s="296"/>
      <c r="E114" s="296"/>
      <c r="F114" s="315" t="s">
        <v>335</v>
      </c>
      <c r="G114" s="296"/>
      <c r="H114" s="296" t="s">
        <v>379</v>
      </c>
      <c r="I114" s="296" t="s">
        <v>369</v>
      </c>
      <c r="J114" s="296"/>
      <c r="K114" s="307"/>
    </row>
    <row r="115" spans="2:11" ht="15" customHeight="1">
      <c r="B115" s="316"/>
      <c r="C115" s="296" t="s">
        <v>509</v>
      </c>
      <c r="D115" s="296"/>
      <c r="E115" s="296"/>
      <c r="F115" s="315" t="s">
        <v>335</v>
      </c>
      <c r="G115" s="296"/>
      <c r="H115" s="296" t="s">
        <v>380</v>
      </c>
      <c r="I115" s="296" t="s">
        <v>381</v>
      </c>
      <c r="J115" s="296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2"/>
      <c r="D117" s="292"/>
      <c r="E117" s="292"/>
      <c r="F117" s="327"/>
      <c r="G117" s="292"/>
      <c r="H117" s="292"/>
      <c r="I117" s="292"/>
      <c r="J117" s="292"/>
      <c r="K117" s="326"/>
    </row>
    <row r="118" spans="2:11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415" t="s">
        <v>382</v>
      </c>
      <c r="D120" s="415"/>
      <c r="E120" s="415"/>
      <c r="F120" s="415"/>
      <c r="G120" s="415"/>
      <c r="H120" s="415"/>
      <c r="I120" s="415"/>
      <c r="J120" s="415"/>
      <c r="K120" s="332"/>
    </row>
    <row r="121" spans="2:11" ht="17.25" customHeight="1">
      <c r="B121" s="333"/>
      <c r="C121" s="308" t="s">
        <v>329</v>
      </c>
      <c r="D121" s="308"/>
      <c r="E121" s="308"/>
      <c r="F121" s="308" t="s">
        <v>330</v>
      </c>
      <c r="G121" s="309"/>
      <c r="H121" s="308" t="s">
        <v>603</v>
      </c>
      <c r="I121" s="308" t="s">
        <v>509</v>
      </c>
      <c r="J121" s="308" t="s">
        <v>331</v>
      </c>
      <c r="K121" s="334"/>
    </row>
    <row r="122" spans="2:11" ht="17.25" customHeight="1">
      <c r="B122" s="333"/>
      <c r="C122" s="310" t="s">
        <v>332</v>
      </c>
      <c r="D122" s="310"/>
      <c r="E122" s="310"/>
      <c r="F122" s="311" t="s">
        <v>333</v>
      </c>
      <c r="G122" s="312"/>
      <c r="H122" s="310"/>
      <c r="I122" s="310"/>
      <c r="J122" s="310" t="s">
        <v>334</v>
      </c>
      <c r="K122" s="334"/>
    </row>
    <row r="123" spans="2:11" ht="5.25" customHeight="1">
      <c r="B123" s="335"/>
      <c r="C123" s="313"/>
      <c r="D123" s="313"/>
      <c r="E123" s="313"/>
      <c r="F123" s="313"/>
      <c r="G123" s="296"/>
      <c r="H123" s="313"/>
      <c r="I123" s="313"/>
      <c r="J123" s="313"/>
      <c r="K123" s="336"/>
    </row>
    <row r="124" spans="2:11" ht="15" customHeight="1">
      <c r="B124" s="335"/>
      <c r="C124" s="296" t="s">
        <v>338</v>
      </c>
      <c r="D124" s="313"/>
      <c r="E124" s="313"/>
      <c r="F124" s="315" t="s">
        <v>335</v>
      </c>
      <c r="G124" s="296"/>
      <c r="H124" s="296" t="s">
        <v>374</v>
      </c>
      <c r="I124" s="296" t="s">
        <v>337</v>
      </c>
      <c r="J124" s="296">
        <v>120</v>
      </c>
      <c r="K124" s="337"/>
    </row>
    <row r="125" spans="2:11" ht="15" customHeight="1">
      <c r="B125" s="335"/>
      <c r="C125" s="296" t="s">
        <v>383</v>
      </c>
      <c r="D125" s="296"/>
      <c r="E125" s="296"/>
      <c r="F125" s="315" t="s">
        <v>335</v>
      </c>
      <c r="G125" s="296"/>
      <c r="H125" s="296" t="s">
        <v>384</v>
      </c>
      <c r="I125" s="296" t="s">
        <v>337</v>
      </c>
      <c r="J125" s="296" t="s">
        <v>385</v>
      </c>
      <c r="K125" s="337"/>
    </row>
    <row r="126" spans="2:11" ht="15" customHeight="1">
      <c r="B126" s="335"/>
      <c r="C126" s="296" t="s">
        <v>536</v>
      </c>
      <c r="D126" s="296"/>
      <c r="E126" s="296"/>
      <c r="F126" s="315" t="s">
        <v>335</v>
      </c>
      <c r="G126" s="296"/>
      <c r="H126" s="296" t="s">
        <v>386</v>
      </c>
      <c r="I126" s="296" t="s">
        <v>337</v>
      </c>
      <c r="J126" s="296" t="s">
        <v>385</v>
      </c>
      <c r="K126" s="337"/>
    </row>
    <row r="127" spans="2:11" ht="15" customHeight="1">
      <c r="B127" s="335"/>
      <c r="C127" s="296" t="s">
        <v>346</v>
      </c>
      <c r="D127" s="296"/>
      <c r="E127" s="296"/>
      <c r="F127" s="315" t="s">
        <v>341</v>
      </c>
      <c r="G127" s="296"/>
      <c r="H127" s="296" t="s">
        <v>347</v>
      </c>
      <c r="I127" s="296" t="s">
        <v>337</v>
      </c>
      <c r="J127" s="296">
        <v>15</v>
      </c>
      <c r="K127" s="337"/>
    </row>
    <row r="128" spans="2:11" ht="15" customHeight="1">
      <c r="B128" s="335"/>
      <c r="C128" s="317" t="s">
        <v>348</v>
      </c>
      <c r="D128" s="317"/>
      <c r="E128" s="317"/>
      <c r="F128" s="318" t="s">
        <v>341</v>
      </c>
      <c r="G128" s="317"/>
      <c r="H128" s="317" t="s">
        <v>349</v>
      </c>
      <c r="I128" s="317" t="s">
        <v>337</v>
      </c>
      <c r="J128" s="317">
        <v>15</v>
      </c>
      <c r="K128" s="337"/>
    </row>
    <row r="129" spans="2:11" ht="15" customHeight="1">
      <c r="B129" s="335"/>
      <c r="C129" s="317" t="s">
        <v>350</v>
      </c>
      <c r="D129" s="317"/>
      <c r="E129" s="317"/>
      <c r="F129" s="318" t="s">
        <v>341</v>
      </c>
      <c r="G129" s="317"/>
      <c r="H129" s="317" t="s">
        <v>351</v>
      </c>
      <c r="I129" s="317" t="s">
        <v>337</v>
      </c>
      <c r="J129" s="317">
        <v>20</v>
      </c>
      <c r="K129" s="337"/>
    </row>
    <row r="130" spans="2:11" ht="15" customHeight="1">
      <c r="B130" s="335"/>
      <c r="C130" s="317" t="s">
        <v>352</v>
      </c>
      <c r="D130" s="317"/>
      <c r="E130" s="317"/>
      <c r="F130" s="318" t="s">
        <v>341</v>
      </c>
      <c r="G130" s="317"/>
      <c r="H130" s="317" t="s">
        <v>353</v>
      </c>
      <c r="I130" s="317" t="s">
        <v>337</v>
      </c>
      <c r="J130" s="317">
        <v>20</v>
      </c>
      <c r="K130" s="337"/>
    </row>
    <row r="131" spans="2:11" ht="15" customHeight="1">
      <c r="B131" s="335"/>
      <c r="C131" s="296" t="s">
        <v>340</v>
      </c>
      <c r="D131" s="296"/>
      <c r="E131" s="296"/>
      <c r="F131" s="315" t="s">
        <v>341</v>
      </c>
      <c r="G131" s="296"/>
      <c r="H131" s="296" t="s">
        <v>374</v>
      </c>
      <c r="I131" s="296" t="s">
        <v>337</v>
      </c>
      <c r="J131" s="296">
        <v>50</v>
      </c>
      <c r="K131" s="337"/>
    </row>
    <row r="132" spans="2:11" ht="15" customHeight="1">
      <c r="B132" s="335"/>
      <c r="C132" s="296" t="s">
        <v>354</v>
      </c>
      <c r="D132" s="296"/>
      <c r="E132" s="296"/>
      <c r="F132" s="315" t="s">
        <v>341</v>
      </c>
      <c r="G132" s="296"/>
      <c r="H132" s="296" t="s">
        <v>374</v>
      </c>
      <c r="I132" s="296" t="s">
        <v>337</v>
      </c>
      <c r="J132" s="296">
        <v>50</v>
      </c>
      <c r="K132" s="337"/>
    </row>
    <row r="133" spans="2:11" ht="15" customHeight="1">
      <c r="B133" s="335"/>
      <c r="C133" s="296" t="s">
        <v>360</v>
      </c>
      <c r="D133" s="296"/>
      <c r="E133" s="296"/>
      <c r="F133" s="315" t="s">
        <v>341</v>
      </c>
      <c r="G133" s="296"/>
      <c r="H133" s="296" t="s">
        <v>374</v>
      </c>
      <c r="I133" s="296" t="s">
        <v>337</v>
      </c>
      <c r="J133" s="296">
        <v>50</v>
      </c>
      <c r="K133" s="337"/>
    </row>
    <row r="134" spans="2:11" ht="15" customHeight="1">
      <c r="B134" s="335"/>
      <c r="C134" s="296" t="s">
        <v>362</v>
      </c>
      <c r="D134" s="296"/>
      <c r="E134" s="296"/>
      <c r="F134" s="315" t="s">
        <v>341</v>
      </c>
      <c r="G134" s="296"/>
      <c r="H134" s="296" t="s">
        <v>374</v>
      </c>
      <c r="I134" s="296" t="s">
        <v>337</v>
      </c>
      <c r="J134" s="296">
        <v>50</v>
      </c>
      <c r="K134" s="337"/>
    </row>
    <row r="135" spans="2:11" ht="15" customHeight="1">
      <c r="B135" s="335"/>
      <c r="C135" s="296" t="s">
        <v>608</v>
      </c>
      <c r="D135" s="296"/>
      <c r="E135" s="296"/>
      <c r="F135" s="315" t="s">
        <v>341</v>
      </c>
      <c r="G135" s="296"/>
      <c r="H135" s="296" t="s">
        <v>387</v>
      </c>
      <c r="I135" s="296" t="s">
        <v>337</v>
      </c>
      <c r="J135" s="296">
        <v>255</v>
      </c>
      <c r="K135" s="337"/>
    </row>
    <row r="136" spans="2:11" ht="15" customHeight="1">
      <c r="B136" s="335"/>
      <c r="C136" s="296" t="s">
        <v>364</v>
      </c>
      <c r="D136" s="296"/>
      <c r="E136" s="296"/>
      <c r="F136" s="315" t="s">
        <v>335</v>
      </c>
      <c r="G136" s="296"/>
      <c r="H136" s="296" t="s">
        <v>388</v>
      </c>
      <c r="I136" s="296" t="s">
        <v>366</v>
      </c>
      <c r="J136" s="296"/>
      <c r="K136" s="337"/>
    </row>
    <row r="137" spans="2:11" ht="15" customHeight="1">
      <c r="B137" s="335"/>
      <c r="C137" s="296" t="s">
        <v>367</v>
      </c>
      <c r="D137" s="296"/>
      <c r="E137" s="296"/>
      <c r="F137" s="315" t="s">
        <v>335</v>
      </c>
      <c r="G137" s="296"/>
      <c r="H137" s="296" t="s">
        <v>389</v>
      </c>
      <c r="I137" s="296" t="s">
        <v>369</v>
      </c>
      <c r="J137" s="296"/>
      <c r="K137" s="337"/>
    </row>
    <row r="138" spans="2:11" ht="15" customHeight="1">
      <c r="B138" s="335"/>
      <c r="C138" s="296" t="s">
        <v>370</v>
      </c>
      <c r="D138" s="296"/>
      <c r="E138" s="296"/>
      <c r="F138" s="315" t="s">
        <v>335</v>
      </c>
      <c r="G138" s="296"/>
      <c r="H138" s="296" t="s">
        <v>370</v>
      </c>
      <c r="I138" s="296" t="s">
        <v>369</v>
      </c>
      <c r="J138" s="296"/>
      <c r="K138" s="337"/>
    </row>
    <row r="139" spans="2:11" ht="15" customHeight="1">
      <c r="B139" s="335"/>
      <c r="C139" s="296" t="s">
        <v>490</v>
      </c>
      <c r="D139" s="296"/>
      <c r="E139" s="296"/>
      <c r="F139" s="315" t="s">
        <v>335</v>
      </c>
      <c r="G139" s="296"/>
      <c r="H139" s="296" t="s">
        <v>390</v>
      </c>
      <c r="I139" s="296" t="s">
        <v>369</v>
      </c>
      <c r="J139" s="296"/>
      <c r="K139" s="337"/>
    </row>
    <row r="140" spans="2:11" ht="15" customHeight="1">
      <c r="B140" s="335"/>
      <c r="C140" s="296" t="s">
        <v>391</v>
      </c>
      <c r="D140" s="296"/>
      <c r="E140" s="296"/>
      <c r="F140" s="315" t="s">
        <v>335</v>
      </c>
      <c r="G140" s="296"/>
      <c r="H140" s="296" t="s">
        <v>392</v>
      </c>
      <c r="I140" s="296" t="s">
        <v>369</v>
      </c>
      <c r="J140" s="296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2"/>
      <c r="C142" s="292"/>
      <c r="D142" s="292"/>
      <c r="E142" s="292"/>
      <c r="F142" s="327"/>
      <c r="G142" s="292"/>
      <c r="H142" s="292"/>
      <c r="I142" s="292"/>
      <c r="J142" s="292"/>
      <c r="K142" s="292"/>
    </row>
    <row r="143" spans="2:11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spans="2:11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spans="2:11" ht="45" customHeight="1">
      <c r="B145" s="306"/>
      <c r="C145" s="417" t="s">
        <v>393</v>
      </c>
      <c r="D145" s="417"/>
      <c r="E145" s="417"/>
      <c r="F145" s="417"/>
      <c r="G145" s="417"/>
      <c r="H145" s="417"/>
      <c r="I145" s="417"/>
      <c r="J145" s="417"/>
      <c r="K145" s="307"/>
    </row>
    <row r="146" spans="2:11" ht="17.25" customHeight="1">
      <c r="B146" s="306"/>
      <c r="C146" s="308" t="s">
        <v>329</v>
      </c>
      <c r="D146" s="308"/>
      <c r="E146" s="308"/>
      <c r="F146" s="308" t="s">
        <v>330</v>
      </c>
      <c r="G146" s="309"/>
      <c r="H146" s="308" t="s">
        <v>603</v>
      </c>
      <c r="I146" s="308" t="s">
        <v>509</v>
      </c>
      <c r="J146" s="308" t="s">
        <v>331</v>
      </c>
      <c r="K146" s="307"/>
    </row>
    <row r="147" spans="2:11" ht="17.25" customHeight="1">
      <c r="B147" s="306"/>
      <c r="C147" s="310" t="s">
        <v>332</v>
      </c>
      <c r="D147" s="310"/>
      <c r="E147" s="310"/>
      <c r="F147" s="311" t="s">
        <v>333</v>
      </c>
      <c r="G147" s="312"/>
      <c r="H147" s="310"/>
      <c r="I147" s="310"/>
      <c r="J147" s="310" t="s">
        <v>334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338</v>
      </c>
      <c r="D149" s="296"/>
      <c r="E149" s="296"/>
      <c r="F149" s="342" t="s">
        <v>335</v>
      </c>
      <c r="G149" s="296"/>
      <c r="H149" s="341" t="s">
        <v>374</v>
      </c>
      <c r="I149" s="341" t="s">
        <v>337</v>
      </c>
      <c r="J149" s="341">
        <v>120</v>
      </c>
      <c r="K149" s="337"/>
    </row>
    <row r="150" spans="2:11" ht="15" customHeight="1">
      <c r="B150" s="316"/>
      <c r="C150" s="341" t="s">
        <v>383</v>
      </c>
      <c r="D150" s="296"/>
      <c r="E150" s="296"/>
      <c r="F150" s="342" t="s">
        <v>335</v>
      </c>
      <c r="G150" s="296"/>
      <c r="H150" s="341" t="s">
        <v>394</v>
      </c>
      <c r="I150" s="341" t="s">
        <v>337</v>
      </c>
      <c r="J150" s="341" t="s">
        <v>385</v>
      </c>
      <c r="K150" s="337"/>
    </row>
    <row r="151" spans="2:11" ht="15" customHeight="1">
      <c r="B151" s="316"/>
      <c r="C151" s="341" t="s">
        <v>536</v>
      </c>
      <c r="D151" s="296"/>
      <c r="E151" s="296"/>
      <c r="F151" s="342" t="s">
        <v>335</v>
      </c>
      <c r="G151" s="296"/>
      <c r="H151" s="341" t="s">
        <v>395</v>
      </c>
      <c r="I151" s="341" t="s">
        <v>337</v>
      </c>
      <c r="J151" s="341" t="s">
        <v>385</v>
      </c>
      <c r="K151" s="337"/>
    </row>
    <row r="152" spans="2:11" ht="15" customHeight="1">
      <c r="B152" s="316"/>
      <c r="C152" s="341" t="s">
        <v>340</v>
      </c>
      <c r="D152" s="296"/>
      <c r="E152" s="296"/>
      <c r="F152" s="342" t="s">
        <v>341</v>
      </c>
      <c r="G152" s="296"/>
      <c r="H152" s="341" t="s">
        <v>374</v>
      </c>
      <c r="I152" s="341" t="s">
        <v>337</v>
      </c>
      <c r="J152" s="341">
        <v>50</v>
      </c>
      <c r="K152" s="337"/>
    </row>
    <row r="153" spans="2:11" ht="15" customHeight="1">
      <c r="B153" s="316"/>
      <c r="C153" s="341" t="s">
        <v>343</v>
      </c>
      <c r="D153" s="296"/>
      <c r="E153" s="296"/>
      <c r="F153" s="342" t="s">
        <v>335</v>
      </c>
      <c r="G153" s="296"/>
      <c r="H153" s="341" t="s">
        <v>374</v>
      </c>
      <c r="I153" s="341" t="s">
        <v>345</v>
      </c>
      <c r="J153" s="341"/>
      <c r="K153" s="337"/>
    </row>
    <row r="154" spans="2:11" ht="15" customHeight="1">
      <c r="B154" s="316"/>
      <c r="C154" s="341" t="s">
        <v>354</v>
      </c>
      <c r="D154" s="296"/>
      <c r="E154" s="296"/>
      <c r="F154" s="342" t="s">
        <v>341</v>
      </c>
      <c r="G154" s="296"/>
      <c r="H154" s="341" t="s">
        <v>374</v>
      </c>
      <c r="I154" s="341" t="s">
        <v>337</v>
      </c>
      <c r="J154" s="341">
        <v>50</v>
      </c>
      <c r="K154" s="337"/>
    </row>
    <row r="155" spans="2:11" ht="15" customHeight="1">
      <c r="B155" s="316"/>
      <c r="C155" s="341" t="s">
        <v>362</v>
      </c>
      <c r="D155" s="296"/>
      <c r="E155" s="296"/>
      <c r="F155" s="342" t="s">
        <v>341</v>
      </c>
      <c r="G155" s="296"/>
      <c r="H155" s="341" t="s">
        <v>374</v>
      </c>
      <c r="I155" s="341" t="s">
        <v>337</v>
      </c>
      <c r="J155" s="341">
        <v>50</v>
      </c>
      <c r="K155" s="337"/>
    </row>
    <row r="156" spans="2:11" ht="15" customHeight="1">
      <c r="B156" s="316"/>
      <c r="C156" s="341" t="s">
        <v>360</v>
      </c>
      <c r="D156" s="296"/>
      <c r="E156" s="296"/>
      <c r="F156" s="342" t="s">
        <v>341</v>
      </c>
      <c r="G156" s="296"/>
      <c r="H156" s="341" t="s">
        <v>374</v>
      </c>
      <c r="I156" s="341" t="s">
        <v>337</v>
      </c>
      <c r="J156" s="341">
        <v>50</v>
      </c>
      <c r="K156" s="337"/>
    </row>
    <row r="157" spans="2:11" ht="15" customHeight="1">
      <c r="B157" s="316"/>
      <c r="C157" s="341" t="s">
        <v>592</v>
      </c>
      <c r="D157" s="296"/>
      <c r="E157" s="296"/>
      <c r="F157" s="342" t="s">
        <v>335</v>
      </c>
      <c r="G157" s="296"/>
      <c r="H157" s="341" t="s">
        <v>396</v>
      </c>
      <c r="I157" s="341" t="s">
        <v>337</v>
      </c>
      <c r="J157" s="341" t="s">
        <v>397</v>
      </c>
      <c r="K157" s="337"/>
    </row>
    <row r="158" spans="2:11" ht="15" customHeight="1">
      <c r="B158" s="316"/>
      <c r="C158" s="341" t="s">
        <v>398</v>
      </c>
      <c r="D158" s="296"/>
      <c r="E158" s="296"/>
      <c r="F158" s="342" t="s">
        <v>335</v>
      </c>
      <c r="G158" s="296"/>
      <c r="H158" s="341" t="s">
        <v>399</v>
      </c>
      <c r="I158" s="341" t="s">
        <v>369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2"/>
      <c r="C160" s="296"/>
      <c r="D160" s="296"/>
      <c r="E160" s="296"/>
      <c r="F160" s="315"/>
      <c r="G160" s="296"/>
      <c r="H160" s="296"/>
      <c r="I160" s="296"/>
      <c r="J160" s="296"/>
      <c r="K160" s="292"/>
    </row>
    <row r="161" spans="2:1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415" t="s">
        <v>400</v>
      </c>
      <c r="D163" s="415"/>
      <c r="E163" s="415"/>
      <c r="F163" s="415"/>
      <c r="G163" s="415"/>
      <c r="H163" s="415"/>
      <c r="I163" s="415"/>
      <c r="J163" s="415"/>
      <c r="K163" s="288"/>
    </row>
    <row r="164" spans="2:11" ht="17.25" customHeight="1">
      <c r="B164" s="287"/>
      <c r="C164" s="308" t="s">
        <v>329</v>
      </c>
      <c r="D164" s="308"/>
      <c r="E164" s="308"/>
      <c r="F164" s="308" t="s">
        <v>330</v>
      </c>
      <c r="G164" s="345"/>
      <c r="H164" s="346" t="s">
        <v>603</v>
      </c>
      <c r="I164" s="346" t="s">
        <v>509</v>
      </c>
      <c r="J164" s="308" t="s">
        <v>331</v>
      </c>
      <c r="K164" s="288"/>
    </row>
    <row r="165" spans="2:11" ht="17.25" customHeight="1">
      <c r="B165" s="289"/>
      <c r="C165" s="310" t="s">
        <v>332</v>
      </c>
      <c r="D165" s="310"/>
      <c r="E165" s="310"/>
      <c r="F165" s="311" t="s">
        <v>333</v>
      </c>
      <c r="G165" s="347"/>
      <c r="H165" s="348"/>
      <c r="I165" s="348"/>
      <c r="J165" s="310" t="s">
        <v>334</v>
      </c>
      <c r="K165" s="290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6" t="s">
        <v>338</v>
      </c>
      <c r="D167" s="296"/>
      <c r="E167" s="296"/>
      <c r="F167" s="315" t="s">
        <v>335</v>
      </c>
      <c r="G167" s="296"/>
      <c r="H167" s="296" t="s">
        <v>374</v>
      </c>
      <c r="I167" s="296" t="s">
        <v>337</v>
      </c>
      <c r="J167" s="296">
        <v>120</v>
      </c>
      <c r="K167" s="337"/>
    </row>
    <row r="168" spans="2:11" ht="15" customHeight="1">
      <c r="B168" s="316"/>
      <c r="C168" s="296" t="s">
        <v>383</v>
      </c>
      <c r="D168" s="296"/>
      <c r="E168" s="296"/>
      <c r="F168" s="315" t="s">
        <v>335</v>
      </c>
      <c r="G168" s="296"/>
      <c r="H168" s="296" t="s">
        <v>384</v>
      </c>
      <c r="I168" s="296" t="s">
        <v>337</v>
      </c>
      <c r="J168" s="296" t="s">
        <v>385</v>
      </c>
      <c r="K168" s="337"/>
    </row>
    <row r="169" spans="2:11" ht="15" customHeight="1">
      <c r="B169" s="316"/>
      <c r="C169" s="296" t="s">
        <v>536</v>
      </c>
      <c r="D169" s="296"/>
      <c r="E169" s="296"/>
      <c r="F169" s="315" t="s">
        <v>335</v>
      </c>
      <c r="G169" s="296"/>
      <c r="H169" s="296" t="s">
        <v>401</v>
      </c>
      <c r="I169" s="296" t="s">
        <v>337</v>
      </c>
      <c r="J169" s="296" t="s">
        <v>385</v>
      </c>
      <c r="K169" s="337"/>
    </row>
    <row r="170" spans="2:11" ht="15" customHeight="1">
      <c r="B170" s="316"/>
      <c r="C170" s="296" t="s">
        <v>340</v>
      </c>
      <c r="D170" s="296"/>
      <c r="E170" s="296"/>
      <c r="F170" s="315" t="s">
        <v>341</v>
      </c>
      <c r="G170" s="296"/>
      <c r="H170" s="296" t="s">
        <v>401</v>
      </c>
      <c r="I170" s="296" t="s">
        <v>337</v>
      </c>
      <c r="J170" s="296">
        <v>50</v>
      </c>
      <c r="K170" s="337"/>
    </row>
    <row r="171" spans="2:11" ht="15" customHeight="1">
      <c r="B171" s="316"/>
      <c r="C171" s="296" t="s">
        <v>343</v>
      </c>
      <c r="D171" s="296"/>
      <c r="E171" s="296"/>
      <c r="F171" s="315" t="s">
        <v>335</v>
      </c>
      <c r="G171" s="296"/>
      <c r="H171" s="296" t="s">
        <v>401</v>
      </c>
      <c r="I171" s="296" t="s">
        <v>345</v>
      </c>
      <c r="J171" s="296"/>
      <c r="K171" s="337"/>
    </row>
    <row r="172" spans="2:11" ht="15" customHeight="1">
      <c r="B172" s="316"/>
      <c r="C172" s="296" t="s">
        <v>354</v>
      </c>
      <c r="D172" s="296"/>
      <c r="E172" s="296"/>
      <c r="F172" s="315" t="s">
        <v>341</v>
      </c>
      <c r="G172" s="296"/>
      <c r="H172" s="296" t="s">
        <v>401</v>
      </c>
      <c r="I172" s="296" t="s">
        <v>337</v>
      </c>
      <c r="J172" s="296">
        <v>50</v>
      </c>
      <c r="K172" s="337"/>
    </row>
    <row r="173" spans="2:11" ht="15" customHeight="1">
      <c r="B173" s="316"/>
      <c r="C173" s="296" t="s">
        <v>362</v>
      </c>
      <c r="D173" s="296"/>
      <c r="E173" s="296"/>
      <c r="F173" s="315" t="s">
        <v>341</v>
      </c>
      <c r="G173" s="296"/>
      <c r="H173" s="296" t="s">
        <v>401</v>
      </c>
      <c r="I173" s="296" t="s">
        <v>337</v>
      </c>
      <c r="J173" s="296">
        <v>50</v>
      </c>
      <c r="K173" s="337"/>
    </row>
    <row r="174" spans="2:11" ht="15" customHeight="1">
      <c r="B174" s="316"/>
      <c r="C174" s="296" t="s">
        <v>360</v>
      </c>
      <c r="D174" s="296"/>
      <c r="E174" s="296"/>
      <c r="F174" s="315" t="s">
        <v>341</v>
      </c>
      <c r="G174" s="296"/>
      <c r="H174" s="296" t="s">
        <v>401</v>
      </c>
      <c r="I174" s="296" t="s">
        <v>337</v>
      </c>
      <c r="J174" s="296">
        <v>50</v>
      </c>
      <c r="K174" s="337"/>
    </row>
    <row r="175" spans="2:11" ht="15" customHeight="1">
      <c r="B175" s="316"/>
      <c r="C175" s="296" t="s">
        <v>602</v>
      </c>
      <c r="D175" s="296"/>
      <c r="E175" s="296"/>
      <c r="F175" s="315" t="s">
        <v>335</v>
      </c>
      <c r="G175" s="296"/>
      <c r="H175" s="296" t="s">
        <v>402</v>
      </c>
      <c r="I175" s="296" t="s">
        <v>403</v>
      </c>
      <c r="J175" s="296"/>
      <c r="K175" s="337"/>
    </row>
    <row r="176" spans="2:11" ht="15" customHeight="1">
      <c r="B176" s="316"/>
      <c r="C176" s="296" t="s">
        <v>509</v>
      </c>
      <c r="D176" s="296"/>
      <c r="E176" s="296"/>
      <c r="F176" s="315" t="s">
        <v>335</v>
      </c>
      <c r="G176" s="296"/>
      <c r="H176" s="296" t="s">
        <v>404</v>
      </c>
      <c r="I176" s="296" t="s">
        <v>405</v>
      </c>
      <c r="J176" s="296">
        <v>1</v>
      </c>
      <c r="K176" s="337"/>
    </row>
    <row r="177" spans="2:11" ht="15" customHeight="1">
      <c r="B177" s="316"/>
      <c r="C177" s="296" t="s">
        <v>505</v>
      </c>
      <c r="D177" s="296"/>
      <c r="E177" s="296"/>
      <c r="F177" s="315" t="s">
        <v>335</v>
      </c>
      <c r="G177" s="296"/>
      <c r="H177" s="296" t="s">
        <v>406</v>
      </c>
      <c r="I177" s="296" t="s">
        <v>337</v>
      </c>
      <c r="J177" s="296">
        <v>20</v>
      </c>
      <c r="K177" s="337"/>
    </row>
    <row r="178" spans="2:11" ht="15" customHeight="1">
      <c r="B178" s="316"/>
      <c r="C178" s="296" t="s">
        <v>603</v>
      </c>
      <c r="D178" s="296"/>
      <c r="E178" s="296"/>
      <c r="F178" s="315" t="s">
        <v>335</v>
      </c>
      <c r="G178" s="296"/>
      <c r="H178" s="296" t="s">
        <v>407</v>
      </c>
      <c r="I178" s="296" t="s">
        <v>337</v>
      </c>
      <c r="J178" s="296">
        <v>255</v>
      </c>
      <c r="K178" s="337"/>
    </row>
    <row r="179" spans="2:11" ht="15" customHeight="1">
      <c r="B179" s="316"/>
      <c r="C179" s="296" t="s">
        <v>604</v>
      </c>
      <c r="D179" s="296"/>
      <c r="E179" s="296"/>
      <c r="F179" s="315" t="s">
        <v>335</v>
      </c>
      <c r="G179" s="296"/>
      <c r="H179" s="296" t="s">
        <v>300</v>
      </c>
      <c r="I179" s="296" t="s">
        <v>337</v>
      </c>
      <c r="J179" s="296">
        <v>10</v>
      </c>
      <c r="K179" s="337"/>
    </row>
    <row r="180" spans="2:11" ht="15" customHeight="1">
      <c r="B180" s="316"/>
      <c r="C180" s="296" t="s">
        <v>605</v>
      </c>
      <c r="D180" s="296"/>
      <c r="E180" s="296"/>
      <c r="F180" s="315" t="s">
        <v>335</v>
      </c>
      <c r="G180" s="296"/>
      <c r="H180" s="296" t="s">
        <v>408</v>
      </c>
      <c r="I180" s="296" t="s">
        <v>369</v>
      </c>
      <c r="J180" s="296"/>
      <c r="K180" s="337"/>
    </row>
    <row r="181" spans="2:11" ht="15" customHeight="1">
      <c r="B181" s="316"/>
      <c r="C181" s="296" t="s">
        <v>409</v>
      </c>
      <c r="D181" s="296"/>
      <c r="E181" s="296"/>
      <c r="F181" s="315" t="s">
        <v>335</v>
      </c>
      <c r="G181" s="296"/>
      <c r="H181" s="296" t="s">
        <v>410</v>
      </c>
      <c r="I181" s="296" t="s">
        <v>369</v>
      </c>
      <c r="J181" s="296"/>
      <c r="K181" s="337"/>
    </row>
    <row r="182" spans="2:11" ht="15" customHeight="1">
      <c r="B182" s="316"/>
      <c r="C182" s="296" t="s">
        <v>398</v>
      </c>
      <c r="D182" s="296"/>
      <c r="E182" s="296"/>
      <c r="F182" s="315" t="s">
        <v>335</v>
      </c>
      <c r="G182" s="296"/>
      <c r="H182" s="296" t="s">
        <v>411</v>
      </c>
      <c r="I182" s="296" t="s">
        <v>369</v>
      </c>
      <c r="J182" s="296"/>
      <c r="K182" s="337"/>
    </row>
    <row r="183" spans="2:11" ht="15" customHeight="1">
      <c r="B183" s="316"/>
      <c r="C183" s="296" t="s">
        <v>607</v>
      </c>
      <c r="D183" s="296"/>
      <c r="E183" s="296"/>
      <c r="F183" s="315" t="s">
        <v>341</v>
      </c>
      <c r="G183" s="296"/>
      <c r="H183" s="296" t="s">
        <v>412</v>
      </c>
      <c r="I183" s="296" t="s">
        <v>337</v>
      </c>
      <c r="J183" s="296">
        <v>50</v>
      </c>
      <c r="K183" s="337"/>
    </row>
    <row r="184" spans="2:11" ht="15" customHeight="1">
      <c r="B184" s="316"/>
      <c r="C184" s="296" t="s">
        <v>413</v>
      </c>
      <c r="D184" s="296"/>
      <c r="E184" s="296"/>
      <c r="F184" s="315" t="s">
        <v>341</v>
      </c>
      <c r="G184" s="296"/>
      <c r="H184" s="296" t="s">
        <v>414</v>
      </c>
      <c r="I184" s="296" t="s">
        <v>415</v>
      </c>
      <c r="J184" s="296"/>
      <c r="K184" s="337"/>
    </row>
    <row r="185" spans="2:11" ht="15" customHeight="1">
      <c r="B185" s="316"/>
      <c r="C185" s="296" t="s">
        <v>416</v>
      </c>
      <c r="D185" s="296"/>
      <c r="E185" s="296"/>
      <c r="F185" s="315" t="s">
        <v>341</v>
      </c>
      <c r="G185" s="296"/>
      <c r="H185" s="296" t="s">
        <v>417</v>
      </c>
      <c r="I185" s="296" t="s">
        <v>415</v>
      </c>
      <c r="J185" s="296"/>
      <c r="K185" s="337"/>
    </row>
    <row r="186" spans="2:11" ht="15" customHeight="1">
      <c r="B186" s="316"/>
      <c r="C186" s="296" t="s">
        <v>418</v>
      </c>
      <c r="D186" s="296"/>
      <c r="E186" s="296"/>
      <c r="F186" s="315" t="s">
        <v>341</v>
      </c>
      <c r="G186" s="296"/>
      <c r="H186" s="296" t="s">
        <v>419</v>
      </c>
      <c r="I186" s="296" t="s">
        <v>415</v>
      </c>
      <c r="J186" s="296"/>
      <c r="K186" s="337"/>
    </row>
    <row r="187" spans="2:11" ht="15" customHeight="1">
      <c r="B187" s="316"/>
      <c r="C187" s="349" t="s">
        <v>420</v>
      </c>
      <c r="D187" s="296"/>
      <c r="E187" s="296"/>
      <c r="F187" s="315" t="s">
        <v>341</v>
      </c>
      <c r="G187" s="296"/>
      <c r="H187" s="296" t="s">
        <v>421</v>
      </c>
      <c r="I187" s="296" t="s">
        <v>422</v>
      </c>
      <c r="J187" s="350" t="s">
        <v>423</v>
      </c>
      <c r="K187" s="337"/>
    </row>
    <row r="188" spans="2:11" ht="15" customHeight="1">
      <c r="B188" s="316"/>
      <c r="C188" s="301" t="s">
        <v>494</v>
      </c>
      <c r="D188" s="296"/>
      <c r="E188" s="296"/>
      <c r="F188" s="315" t="s">
        <v>335</v>
      </c>
      <c r="G188" s="296"/>
      <c r="H188" s="292" t="s">
        <v>424</v>
      </c>
      <c r="I188" s="296" t="s">
        <v>425</v>
      </c>
      <c r="J188" s="296"/>
      <c r="K188" s="337"/>
    </row>
    <row r="189" spans="2:11" ht="15" customHeight="1">
      <c r="B189" s="316"/>
      <c r="C189" s="301" t="s">
        <v>426</v>
      </c>
      <c r="D189" s="296"/>
      <c r="E189" s="296"/>
      <c r="F189" s="315" t="s">
        <v>335</v>
      </c>
      <c r="G189" s="296"/>
      <c r="H189" s="296" t="s">
        <v>427</v>
      </c>
      <c r="I189" s="296" t="s">
        <v>369</v>
      </c>
      <c r="J189" s="296"/>
      <c r="K189" s="337"/>
    </row>
    <row r="190" spans="2:11" ht="15" customHeight="1">
      <c r="B190" s="316"/>
      <c r="C190" s="301" t="s">
        <v>428</v>
      </c>
      <c r="D190" s="296"/>
      <c r="E190" s="296"/>
      <c r="F190" s="315" t="s">
        <v>335</v>
      </c>
      <c r="G190" s="296"/>
      <c r="H190" s="296" t="s">
        <v>429</v>
      </c>
      <c r="I190" s="296" t="s">
        <v>369</v>
      </c>
      <c r="J190" s="296"/>
      <c r="K190" s="337"/>
    </row>
    <row r="191" spans="2:11" ht="15" customHeight="1">
      <c r="B191" s="316"/>
      <c r="C191" s="301" t="s">
        <v>430</v>
      </c>
      <c r="D191" s="296"/>
      <c r="E191" s="296"/>
      <c r="F191" s="315" t="s">
        <v>341</v>
      </c>
      <c r="G191" s="296"/>
      <c r="H191" s="296" t="s">
        <v>431</v>
      </c>
      <c r="I191" s="296" t="s">
        <v>369</v>
      </c>
      <c r="J191" s="296"/>
      <c r="K191" s="337"/>
    </row>
    <row r="192" spans="2:11" ht="15" customHeight="1">
      <c r="B192" s="343"/>
      <c r="C192" s="351"/>
      <c r="D192" s="325"/>
      <c r="E192" s="325"/>
      <c r="F192" s="325"/>
      <c r="G192" s="325"/>
      <c r="H192" s="325"/>
      <c r="I192" s="325"/>
      <c r="J192" s="325"/>
      <c r="K192" s="344"/>
    </row>
    <row r="193" spans="2:11" ht="18.75" customHeight="1">
      <c r="B193" s="292"/>
      <c r="C193" s="296"/>
      <c r="D193" s="296"/>
      <c r="E193" s="296"/>
      <c r="F193" s="315"/>
      <c r="G193" s="296"/>
      <c r="H193" s="296"/>
      <c r="I193" s="296"/>
      <c r="J193" s="296"/>
      <c r="K193" s="292"/>
    </row>
    <row r="194" spans="2:11" ht="18.75" customHeight="1">
      <c r="B194" s="292"/>
      <c r="C194" s="296"/>
      <c r="D194" s="296"/>
      <c r="E194" s="296"/>
      <c r="F194" s="315"/>
      <c r="G194" s="296"/>
      <c r="H194" s="296"/>
      <c r="I194" s="296"/>
      <c r="J194" s="296"/>
      <c r="K194" s="292"/>
    </row>
    <row r="195" spans="2:11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spans="2:11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415" t="s">
        <v>432</v>
      </c>
      <c r="D197" s="415"/>
      <c r="E197" s="415"/>
      <c r="F197" s="415"/>
      <c r="G197" s="415"/>
      <c r="H197" s="415"/>
      <c r="I197" s="415"/>
      <c r="J197" s="415"/>
      <c r="K197" s="288"/>
    </row>
    <row r="198" spans="2:11" ht="25.5" customHeight="1">
      <c r="B198" s="287"/>
      <c r="C198" s="352" t="s">
        <v>433</v>
      </c>
      <c r="D198" s="352"/>
      <c r="E198" s="352"/>
      <c r="F198" s="352" t="s">
        <v>434</v>
      </c>
      <c r="G198" s="353"/>
      <c r="H198" s="418" t="s">
        <v>435</v>
      </c>
      <c r="I198" s="418"/>
      <c r="J198" s="418"/>
      <c r="K198" s="288"/>
    </row>
    <row r="199" spans="2:11" ht="5.25" customHeight="1">
      <c r="B199" s="316"/>
      <c r="C199" s="313"/>
      <c r="D199" s="313"/>
      <c r="E199" s="313"/>
      <c r="F199" s="313"/>
      <c r="G199" s="296"/>
      <c r="H199" s="313"/>
      <c r="I199" s="313"/>
      <c r="J199" s="313"/>
      <c r="K199" s="337"/>
    </row>
    <row r="200" spans="2:11" ht="15" customHeight="1">
      <c r="B200" s="316"/>
      <c r="C200" s="296" t="s">
        <v>425</v>
      </c>
      <c r="D200" s="296"/>
      <c r="E200" s="296"/>
      <c r="F200" s="315" t="s">
        <v>495</v>
      </c>
      <c r="G200" s="296"/>
      <c r="H200" s="419" t="s">
        <v>436</v>
      </c>
      <c r="I200" s="419"/>
      <c r="J200" s="419"/>
      <c r="K200" s="337"/>
    </row>
    <row r="201" spans="2:11" ht="15" customHeight="1">
      <c r="B201" s="316"/>
      <c r="C201" s="322"/>
      <c r="D201" s="296"/>
      <c r="E201" s="296"/>
      <c r="F201" s="315" t="s">
        <v>496</v>
      </c>
      <c r="G201" s="296"/>
      <c r="H201" s="419" t="s">
        <v>437</v>
      </c>
      <c r="I201" s="419"/>
      <c r="J201" s="419"/>
      <c r="K201" s="337"/>
    </row>
    <row r="202" spans="2:11" ht="15" customHeight="1">
      <c r="B202" s="316"/>
      <c r="C202" s="322"/>
      <c r="D202" s="296"/>
      <c r="E202" s="296"/>
      <c r="F202" s="315" t="s">
        <v>499</v>
      </c>
      <c r="G202" s="296"/>
      <c r="H202" s="419" t="s">
        <v>438</v>
      </c>
      <c r="I202" s="419"/>
      <c r="J202" s="419"/>
      <c r="K202" s="337"/>
    </row>
    <row r="203" spans="2:11" ht="15" customHeight="1">
      <c r="B203" s="316"/>
      <c r="C203" s="296"/>
      <c r="D203" s="296"/>
      <c r="E203" s="296"/>
      <c r="F203" s="315" t="s">
        <v>497</v>
      </c>
      <c r="G203" s="296"/>
      <c r="H203" s="419" t="s">
        <v>439</v>
      </c>
      <c r="I203" s="419"/>
      <c r="J203" s="419"/>
      <c r="K203" s="337"/>
    </row>
    <row r="204" spans="2:11" ht="15" customHeight="1">
      <c r="B204" s="316"/>
      <c r="C204" s="296"/>
      <c r="D204" s="296"/>
      <c r="E204" s="296"/>
      <c r="F204" s="315" t="s">
        <v>498</v>
      </c>
      <c r="G204" s="296"/>
      <c r="H204" s="419" t="s">
        <v>440</v>
      </c>
      <c r="I204" s="419"/>
      <c r="J204" s="419"/>
      <c r="K204" s="337"/>
    </row>
    <row r="205" spans="2:11" ht="15" customHeight="1">
      <c r="B205" s="316"/>
      <c r="C205" s="296"/>
      <c r="D205" s="296"/>
      <c r="E205" s="296"/>
      <c r="F205" s="315"/>
      <c r="G205" s="296"/>
      <c r="H205" s="296"/>
      <c r="I205" s="296"/>
      <c r="J205" s="296"/>
      <c r="K205" s="337"/>
    </row>
    <row r="206" spans="2:11" ht="15" customHeight="1">
      <c r="B206" s="316"/>
      <c r="C206" s="296" t="s">
        <v>381</v>
      </c>
      <c r="D206" s="296"/>
      <c r="E206" s="296"/>
      <c r="F206" s="315" t="s">
        <v>530</v>
      </c>
      <c r="G206" s="296"/>
      <c r="H206" s="419" t="s">
        <v>441</v>
      </c>
      <c r="I206" s="419"/>
      <c r="J206" s="419"/>
      <c r="K206" s="337"/>
    </row>
    <row r="207" spans="2:11" ht="15" customHeight="1">
      <c r="B207" s="316"/>
      <c r="C207" s="322"/>
      <c r="D207" s="296"/>
      <c r="E207" s="296"/>
      <c r="F207" s="315" t="s">
        <v>281</v>
      </c>
      <c r="G207" s="296"/>
      <c r="H207" s="419" t="s">
        <v>282</v>
      </c>
      <c r="I207" s="419"/>
      <c r="J207" s="419"/>
      <c r="K207" s="337"/>
    </row>
    <row r="208" spans="2:11" ht="15" customHeight="1">
      <c r="B208" s="316"/>
      <c r="C208" s="296"/>
      <c r="D208" s="296"/>
      <c r="E208" s="296"/>
      <c r="F208" s="315" t="s">
        <v>279</v>
      </c>
      <c r="G208" s="296"/>
      <c r="H208" s="419" t="s">
        <v>442</v>
      </c>
      <c r="I208" s="419"/>
      <c r="J208" s="419"/>
      <c r="K208" s="337"/>
    </row>
    <row r="209" spans="2:11" ht="15" customHeight="1">
      <c r="B209" s="354"/>
      <c r="C209" s="322"/>
      <c r="D209" s="322"/>
      <c r="E209" s="322"/>
      <c r="F209" s="315" t="s">
        <v>579</v>
      </c>
      <c r="G209" s="301"/>
      <c r="H209" s="421" t="s">
        <v>578</v>
      </c>
      <c r="I209" s="421"/>
      <c r="J209" s="421"/>
      <c r="K209" s="355"/>
    </row>
    <row r="210" spans="2:11" ht="15" customHeight="1">
      <c r="B210" s="354"/>
      <c r="C210" s="322"/>
      <c r="D210" s="322"/>
      <c r="E210" s="322"/>
      <c r="F210" s="315" t="s">
        <v>283</v>
      </c>
      <c r="G210" s="301"/>
      <c r="H210" s="421" t="s">
        <v>1523</v>
      </c>
      <c r="I210" s="421"/>
      <c r="J210" s="421"/>
      <c r="K210" s="355"/>
    </row>
    <row r="211" spans="2:11" ht="15" customHeight="1">
      <c r="B211" s="354"/>
      <c r="C211" s="322"/>
      <c r="D211" s="322"/>
      <c r="E211" s="322"/>
      <c r="F211" s="356"/>
      <c r="G211" s="301"/>
      <c r="H211" s="357"/>
      <c r="I211" s="357"/>
      <c r="J211" s="357"/>
      <c r="K211" s="355"/>
    </row>
    <row r="212" spans="2:11" ht="15" customHeight="1">
      <c r="B212" s="354"/>
      <c r="C212" s="296" t="s">
        <v>405</v>
      </c>
      <c r="D212" s="322"/>
      <c r="E212" s="322"/>
      <c r="F212" s="315">
        <v>1</v>
      </c>
      <c r="G212" s="301"/>
      <c r="H212" s="421" t="s">
        <v>443</v>
      </c>
      <c r="I212" s="421"/>
      <c r="J212" s="421"/>
      <c r="K212" s="355"/>
    </row>
    <row r="213" spans="2:11" ht="15" customHeight="1">
      <c r="B213" s="354"/>
      <c r="C213" s="322"/>
      <c r="D213" s="322"/>
      <c r="E213" s="322"/>
      <c r="F213" s="315">
        <v>2</v>
      </c>
      <c r="G213" s="301"/>
      <c r="H213" s="421" t="s">
        <v>444</v>
      </c>
      <c r="I213" s="421"/>
      <c r="J213" s="421"/>
      <c r="K213" s="355"/>
    </row>
    <row r="214" spans="2:11" ht="15" customHeight="1">
      <c r="B214" s="354"/>
      <c r="C214" s="322"/>
      <c r="D214" s="322"/>
      <c r="E214" s="322"/>
      <c r="F214" s="315">
        <v>3</v>
      </c>
      <c r="G214" s="301"/>
      <c r="H214" s="421" t="s">
        <v>445</v>
      </c>
      <c r="I214" s="421"/>
      <c r="J214" s="421"/>
      <c r="K214" s="355"/>
    </row>
    <row r="215" spans="2:11" ht="15" customHeight="1">
      <c r="B215" s="354"/>
      <c r="C215" s="322"/>
      <c r="D215" s="322"/>
      <c r="E215" s="322"/>
      <c r="F215" s="315">
        <v>4</v>
      </c>
      <c r="G215" s="301"/>
      <c r="H215" s="421" t="s">
        <v>446</v>
      </c>
      <c r="I215" s="421"/>
      <c r="J215" s="421"/>
      <c r="K215" s="355"/>
    </row>
    <row r="216" spans="2:11" ht="12.75" customHeight="1">
      <c r="B216" s="358"/>
      <c r="C216" s="359"/>
      <c r="D216" s="359"/>
      <c r="E216" s="359"/>
      <c r="F216" s="359"/>
      <c r="G216" s="359"/>
      <c r="H216" s="359"/>
      <c r="I216" s="359"/>
      <c r="J216" s="359"/>
      <c r="K216" s="360"/>
    </row>
  </sheetData>
  <sheetProtection sheet="1" objects="1" scenarios="1" formatCells="0" formatColumns="0" formatRows="0" sort="0" autoFilter="0"/>
  <mergeCells count="77"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C197:J197"/>
    <mergeCell ref="H215:J215"/>
    <mergeCell ref="H213:J213"/>
    <mergeCell ref="H210:J210"/>
    <mergeCell ref="H209:J209"/>
    <mergeCell ref="H207:J20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45:J45"/>
    <mergeCell ref="D68:J68"/>
    <mergeCell ref="C73:J73"/>
    <mergeCell ref="H198:J198"/>
    <mergeCell ref="C163:J163"/>
    <mergeCell ref="C120:J120"/>
    <mergeCell ref="C145:J145"/>
    <mergeCell ref="D57:J57"/>
    <mergeCell ref="G38:J38"/>
    <mergeCell ref="G39:J39"/>
    <mergeCell ref="G40:J40"/>
    <mergeCell ref="G41:J41"/>
    <mergeCell ref="G42:J42"/>
    <mergeCell ref="G43:J43"/>
    <mergeCell ref="E47:J47"/>
    <mergeCell ref="C52:J52"/>
    <mergeCell ref="C53:J53"/>
    <mergeCell ref="D58:J58"/>
    <mergeCell ref="D59:J59"/>
    <mergeCell ref="C50:J50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E46:J46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537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588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590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538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ROUNDUP(J87,2)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ROUNDUP(SUM(BE87:BE123),2)</f>
        <v>0</v>
      </c>
      <c r="G32" s="42"/>
      <c r="H32" s="42"/>
      <c r="I32" s="139">
        <v>0.21</v>
      </c>
      <c r="J32" s="138">
        <f>ROUNDUP(ROUNDUP((SUM(BE87:BE123)),2)*I32,1)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ROUNDUP(SUM(BF87:BF123),2)</f>
        <v>0</v>
      </c>
      <c r="G33" s="42"/>
      <c r="H33" s="42"/>
      <c r="I33" s="139">
        <v>0.15</v>
      </c>
      <c r="J33" s="138">
        <f>ROUNDUP(ROUNDUP((SUM(BF87:BF123)),2)*I33,1)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ROUNDUP(SUM(BG87:BG123),2)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ROUNDUP(SUM(BH87:BH123),2)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ROUNDUP(SUM(BI87:BI123),2)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588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1 - SO 31 Armaturní šachta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J87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596</v>
      </c>
      <c r="E61" s="156"/>
      <c r="F61" s="156"/>
      <c r="G61" s="156"/>
      <c r="H61" s="156"/>
      <c r="I61" s="157"/>
      <c r="J61" s="159">
        <f>J88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J89</f>
        <v>0</v>
      </c>
      <c r="K62" s="167"/>
    </row>
    <row r="63" spans="2:11" s="9" customFormat="1" ht="19.9" customHeight="1">
      <c r="B63" s="161"/>
      <c r="C63" s="162"/>
      <c r="D63" s="163" t="s">
        <v>598</v>
      </c>
      <c r="E63" s="164"/>
      <c r="F63" s="164"/>
      <c r="G63" s="164"/>
      <c r="H63" s="164"/>
      <c r="I63" s="165"/>
      <c r="J63" s="166">
        <f>J103</f>
        <v>0</v>
      </c>
      <c r="K63" s="167"/>
    </row>
    <row r="64" spans="2:11" s="9" customFormat="1" ht="19.9" customHeight="1">
      <c r="B64" s="161"/>
      <c r="C64" s="162"/>
      <c r="D64" s="163" t="s">
        <v>599</v>
      </c>
      <c r="E64" s="164"/>
      <c r="F64" s="164"/>
      <c r="G64" s="164"/>
      <c r="H64" s="164"/>
      <c r="I64" s="165"/>
      <c r="J64" s="166">
        <f>J105</f>
        <v>0</v>
      </c>
      <c r="K64" s="167"/>
    </row>
    <row r="65" spans="2:11" s="9" customFormat="1" ht="19.9" customHeight="1">
      <c r="B65" s="161"/>
      <c r="C65" s="162"/>
      <c r="D65" s="163" t="s">
        <v>600</v>
      </c>
      <c r="E65" s="164"/>
      <c r="F65" s="164"/>
      <c r="G65" s="164"/>
      <c r="H65" s="164"/>
      <c r="I65" s="165"/>
      <c r="J65" s="166">
        <f>J122</f>
        <v>0</v>
      </c>
      <c r="K65" s="167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7"/>
      <c r="J71" s="60"/>
      <c r="K71" s="60"/>
      <c r="L71" s="61"/>
    </row>
    <row r="72" spans="2:12" s="1" customFormat="1" ht="36.95" customHeight="1">
      <c r="B72" s="41"/>
      <c r="C72" s="62" t="s">
        <v>601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14.45" customHeight="1">
      <c r="B74" s="41"/>
      <c r="C74" s="65" t="s">
        <v>465</v>
      </c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22.5" customHeight="1">
      <c r="B75" s="41"/>
      <c r="C75" s="63"/>
      <c r="D75" s="63"/>
      <c r="E75" s="408" t="str">
        <f>E7</f>
        <v>Jezero Most-napojení na komunikace a IS - část III</v>
      </c>
      <c r="F75" s="411"/>
      <c r="G75" s="411"/>
      <c r="H75" s="411"/>
      <c r="I75" s="168"/>
      <c r="J75" s="63"/>
      <c r="K75" s="63"/>
      <c r="L75" s="61"/>
    </row>
    <row r="76" spans="2:12" ht="15">
      <c r="B76" s="28"/>
      <c r="C76" s="65" t="s">
        <v>587</v>
      </c>
      <c r="D76" s="158"/>
      <c r="E76" s="158"/>
      <c r="F76" s="158"/>
      <c r="G76" s="158"/>
      <c r="H76" s="158"/>
      <c r="J76" s="158"/>
      <c r="K76" s="158"/>
      <c r="L76" s="169"/>
    </row>
    <row r="77" spans="2:12" s="1" customFormat="1" ht="22.5" customHeight="1">
      <c r="B77" s="41"/>
      <c r="C77" s="63"/>
      <c r="D77" s="63"/>
      <c r="E77" s="408" t="s">
        <v>588</v>
      </c>
      <c r="F77" s="409"/>
      <c r="G77" s="409"/>
      <c r="H77" s="409"/>
      <c r="I77" s="168"/>
      <c r="J77" s="63"/>
      <c r="K77" s="63"/>
      <c r="L77" s="61"/>
    </row>
    <row r="78" spans="2:12" s="1" customFormat="1" ht="14.45" customHeight="1">
      <c r="B78" s="41"/>
      <c r="C78" s="65" t="s">
        <v>589</v>
      </c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23.25" customHeight="1">
      <c r="B79" s="41"/>
      <c r="C79" s="63"/>
      <c r="D79" s="63"/>
      <c r="E79" s="376" t="str">
        <f>E11</f>
        <v>1 - SO 31 Armaturní šachta</v>
      </c>
      <c r="F79" s="409"/>
      <c r="G79" s="409"/>
      <c r="H79" s="409"/>
      <c r="I79" s="168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18" customHeight="1">
      <c r="B81" s="41"/>
      <c r="C81" s="65" t="s">
        <v>472</v>
      </c>
      <c r="D81" s="63"/>
      <c r="E81" s="63"/>
      <c r="F81" s="170" t="str">
        <f>F14</f>
        <v xml:space="preserve"> </v>
      </c>
      <c r="G81" s="63"/>
      <c r="H81" s="63"/>
      <c r="I81" s="171" t="s">
        <v>474</v>
      </c>
      <c r="J81" s="73" t="str">
        <f>IF(J14="","",J14)</f>
        <v>19. 12. 2016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8"/>
      <c r="J82" s="63"/>
      <c r="K82" s="63"/>
      <c r="L82" s="61"/>
    </row>
    <row r="83" spans="2:12" s="1" customFormat="1" ht="15">
      <c r="B83" s="41"/>
      <c r="C83" s="65" t="s">
        <v>478</v>
      </c>
      <c r="D83" s="63"/>
      <c r="E83" s="63"/>
      <c r="F83" s="170" t="str">
        <f>E17</f>
        <v>ČR - Ministerstvo financí</v>
      </c>
      <c r="G83" s="63"/>
      <c r="H83" s="63"/>
      <c r="I83" s="171" t="s">
        <v>485</v>
      </c>
      <c r="J83" s="170" t="str">
        <f>E23</f>
        <v>Báňské projekty Teplice a.s.</v>
      </c>
      <c r="K83" s="63"/>
      <c r="L83" s="61"/>
    </row>
    <row r="84" spans="2:12" s="1" customFormat="1" ht="14.45" customHeight="1">
      <c r="B84" s="41"/>
      <c r="C84" s="65" t="s">
        <v>482</v>
      </c>
      <c r="D84" s="63"/>
      <c r="E84" s="63"/>
      <c r="F84" s="170" t="str">
        <f>IF(E20="","",E20)</f>
        <v/>
      </c>
      <c r="G84" s="63"/>
      <c r="H84" s="63"/>
      <c r="I84" s="168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20" s="10" customFormat="1" ht="29.25" customHeight="1">
      <c r="B86" s="172"/>
      <c r="C86" s="173" t="s">
        <v>602</v>
      </c>
      <c r="D86" s="174" t="s">
        <v>509</v>
      </c>
      <c r="E86" s="174" t="s">
        <v>505</v>
      </c>
      <c r="F86" s="174" t="s">
        <v>603</v>
      </c>
      <c r="G86" s="174" t="s">
        <v>604</v>
      </c>
      <c r="H86" s="174" t="s">
        <v>605</v>
      </c>
      <c r="I86" s="175" t="s">
        <v>606</v>
      </c>
      <c r="J86" s="174" t="s">
        <v>593</v>
      </c>
      <c r="K86" s="176" t="s">
        <v>607</v>
      </c>
      <c r="L86" s="177"/>
      <c r="M86" s="80" t="s">
        <v>608</v>
      </c>
      <c r="N86" s="81" t="s">
        <v>494</v>
      </c>
      <c r="O86" s="81" t="s">
        <v>609</v>
      </c>
      <c r="P86" s="81" t="s">
        <v>610</v>
      </c>
      <c r="Q86" s="81" t="s">
        <v>611</v>
      </c>
      <c r="R86" s="81" t="s">
        <v>612</v>
      </c>
      <c r="S86" s="81" t="s">
        <v>613</v>
      </c>
      <c r="T86" s="82" t="s">
        <v>614</v>
      </c>
    </row>
    <row r="87" spans="2:63" s="1" customFormat="1" ht="29.25" customHeight="1">
      <c r="B87" s="41"/>
      <c r="C87" s="86" t="s">
        <v>594</v>
      </c>
      <c r="D87" s="63"/>
      <c r="E87" s="63"/>
      <c r="F87" s="63"/>
      <c r="G87" s="63"/>
      <c r="H87" s="63"/>
      <c r="I87" s="168"/>
      <c r="J87" s="178">
        <f>BK87</f>
        <v>0</v>
      </c>
      <c r="K87" s="63"/>
      <c r="L87" s="61"/>
      <c r="M87" s="83"/>
      <c r="N87" s="84"/>
      <c r="O87" s="84"/>
      <c r="P87" s="179">
        <f>P88</f>
        <v>0</v>
      </c>
      <c r="Q87" s="84"/>
      <c r="R87" s="179">
        <f>R88</f>
        <v>29.887452130000003</v>
      </c>
      <c r="S87" s="84"/>
      <c r="T87" s="180">
        <f>T88</f>
        <v>0</v>
      </c>
      <c r="AT87" s="24" t="s">
        <v>523</v>
      </c>
      <c r="AU87" s="24" t="s">
        <v>595</v>
      </c>
      <c r="BK87" s="181">
        <f>BK88</f>
        <v>0</v>
      </c>
    </row>
    <row r="88" spans="2:63" s="11" customFormat="1" ht="37.35" customHeight="1">
      <c r="B88" s="182"/>
      <c r="C88" s="183"/>
      <c r="D88" s="184" t="s">
        <v>523</v>
      </c>
      <c r="E88" s="185" t="s">
        <v>615</v>
      </c>
      <c r="F88" s="185" t="s">
        <v>616</v>
      </c>
      <c r="G88" s="183"/>
      <c r="H88" s="183"/>
      <c r="I88" s="186"/>
      <c r="J88" s="187">
        <f>BK88</f>
        <v>0</v>
      </c>
      <c r="K88" s="183"/>
      <c r="L88" s="188"/>
      <c r="M88" s="189"/>
      <c r="N88" s="190"/>
      <c r="O88" s="190"/>
      <c r="P88" s="191">
        <f>P89+P103+P105+P122</f>
        <v>0</v>
      </c>
      <c r="Q88" s="190"/>
      <c r="R88" s="191">
        <f>R89+R103+R105+R122</f>
        <v>29.887452130000003</v>
      </c>
      <c r="S88" s="190"/>
      <c r="T88" s="192">
        <f>T89+T103+T105+T122</f>
        <v>0</v>
      </c>
      <c r="AR88" s="193" t="s">
        <v>471</v>
      </c>
      <c r="AT88" s="194" t="s">
        <v>523</v>
      </c>
      <c r="AU88" s="194" t="s">
        <v>524</v>
      </c>
      <c r="AY88" s="193" t="s">
        <v>617</v>
      </c>
      <c r="BK88" s="195">
        <f>BK89+BK103+BK105+BK122</f>
        <v>0</v>
      </c>
    </row>
    <row r="89" spans="2:63" s="11" customFormat="1" ht="19.9" customHeight="1">
      <c r="B89" s="182"/>
      <c r="C89" s="183"/>
      <c r="D89" s="196" t="s">
        <v>523</v>
      </c>
      <c r="E89" s="197" t="s">
        <v>471</v>
      </c>
      <c r="F89" s="197" t="s">
        <v>618</v>
      </c>
      <c r="G89" s="183"/>
      <c r="H89" s="183"/>
      <c r="I89" s="186"/>
      <c r="J89" s="198">
        <f>BK89</f>
        <v>0</v>
      </c>
      <c r="K89" s="183"/>
      <c r="L89" s="188"/>
      <c r="M89" s="189"/>
      <c r="N89" s="190"/>
      <c r="O89" s="190"/>
      <c r="P89" s="191">
        <f>SUM(P90:P102)</f>
        <v>0</v>
      </c>
      <c r="Q89" s="190"/>
      <c r="R89" s="191">
        <f>SUM(R90:R102)</f>
        <v>0.028229270000000004</v>
      </c>
      <c r="S89" s="190"/>
      <c r="T89" s="192">
        <f>SUM(T90:T102)</f>
        <v>0</v>
      </c>
      <c r="AR89" s="193" t="s">
        <v>471</v>
      </c>
      <c r="AT89" s="194" t="s">
        <v>523</v>
      </c>
      <c r="AU89" s="194" t="s">
        <v>471</v>
      </c>
      <c r="AY89" s="193" t="s">
        <v>617</v>
      </c>
      <c r="BK89" s="195">
        <f>SUM(BK90:BK102)</f>
        <v>0</v>
      </c>
    </row>
    <row r="90" spans="2:65" s="1" customFormat="1" ht="22.5" customHeight="1">
      <c r="B90" s="41"/>
      <c r="C90" s="199" t="s">
        <v>471</v>
      </c>
      <c r="D90" s="199" t="s">
        <v>619</v>
      </c>
      <c r="E90" s="200" t="s">
        <v>620</v>
      </c>
      <c r="F90" s="201" t="s">
        <v>621</v>
      </c>
      <c r="G90" s="202" t="s">
        <v>622</v>
      </c>
      <c r="H90" s="203">
        <v>102.26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471</v>
      </c>
    </row>
    <row r="91" spans="2:65" s="1" customFormat="1" ht="22.5" customHeight="1">
      <c r="B91" s="41"/>
      <c r="C91" s="199" t="s">
        <v>533</v>
      </c>
      <c r="D91" s="199" t="s">
        <v>619</v>
      </c>
      <c r="E91" s="200" t="s">
        <v>625</v>
      </c>
      <c r="F91" s="201" t="s">
        <v>626</v>
      </c>
      <c r="G91" s="202" t="s">
        <v>622</v>
      </c>
      <c r="H91" s="203">
        <v>51.13</v>
      </c>
      <c r="I91" s="204"/>
      <c r="J91" s="205">
        <f>ROUND(I91*H91,2)</f>
        <v>0</v>
      </c>
      <c r="K91" s="201" t="s">
        <v>623</v>
      </c>
      <c r="L91" s="61"/>
      <c r="M91" s="206" t="s">
        <v>469</v>
      </c>
      <c r="N91" s="207" t="s">
        <v>495</v>
      </c>
      <c r="O91" s="42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4" t="s">
        <v>624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624</v>
      </c>
      <c r="BM91" s="24" t="s">
        <v>533</v>
      </c>
    </row>
    <row r="92" spans="2:51" s="12" customFormat="1" ht="13.5">
      <c r="B92" s="211"/>
      <c r="C92" s="212"/>
      <c r="D92" s="213" t="s">
        <v>627</v>
      </c>
      <c r="E92" s="212"/>
      <c r="F92" s="214" t="s">
        <v>628</v>
      </c>
      <c r="G92" s="212"/>
      <c r="H92" s="215">
        <v>51.13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627</v>
      </c>
      <c r="AU92" s="221" t="s">
        <v>533</v>
      </c>
      <c r="AV92" s="12" t="s">
        <v>533</v>
      </c>
      <c r="AW92" s="12" t="s">
        <v>453</v>
      </c>
      <c r="AX92" s="12" t="s">
        <v>471</v>
      </c>
      <c r="AY92" s="221" t="s">
        <v>617</v>
      </c>
    </row>
    <row r="93" spans="2:65" s="1" customFormat="1" ht="22.5" customHeight="1">
      <c r="B93" s="41"/>
      <c r="C93" s="199" t="s">
        <v>557</v>
      </c>
      <c r="D93" s="199" t="s">
        <v>619</v>
      </c>
      <c r="E93" s="200" t="s">
        <v>629</v>
      </c>
      <c r="F93" s="201" t="s">
        <v>630</v>
      </c>
      <c r="G93" s="202" t="s">
        <v>631</v>
      </c>
      <c r="H93" s="203">
        <v>40.27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0.000701</v>
      </c>
      <c r="R93" s="208">
        <f>Q93*H93</f>
        <v>0.028229270000000004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632</v>
      </c>
    </row>
    <row r="94" spans="2:65" s="1" customFormat="1" ht="22.5" customHeight="1">
      <c r="B94" s="41"/>
      <c r="C94" s="199" t="s">
        <v>624</v>
      </c>
      <c r="D94" s="199" t="s">
        <v>619</v>
      </c>
      <c r="E94" s="200" t="s">
        <v>633</v>
      </c>
      <c r="F94" s="201" t="s">
        <v>634</v>
      </c>
      <c r="G94" s="202" t="s">
        <v>631</v>
      </c>
      <c r="H94" s="203">
        <v>40.27</v>
      </c>
      <c r="I94" s="204"/>
      <c r="J94" s="205">
        <f>ROUND(I94*H94,2)</f>
        <v>0</v>
      </c>
      <c r="K94" s="201" t="s">
        <v>623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635</v>
      </c>
    </row>
    <row r="95" spans="2:65" s="1" customFormat="1" ht="22.5" customHeight="1">
      <c r="B95" s="41"/>
      <c r="C95" s="199" t="s">
        <v>636</v>
      </c>
      <c r="D95" s="199" t="s">
        <v>619</v>
      </c>
      <c r="E95" s="200" t="s">
        <v>637</v>
      </c>
      <c r="F95" s="201" t="s">
        <v>638</v>
      </c>
      <c r="G95" s="202" t="s">
        <v>622</v>
      </c>
      <c r="H95" s="203">
        <v>102.26</v>
      </c>
      <c r="I95" s="204"/>
      <c r="J95" s="205">
        <f>ROUND(I95*H95,2)</f>
        <v>0</v>
      </c>
      <c r="K95" s="201" t="s">
        <v>623</v>
      </c>
      <c r="L95" s="61"/>
      <c r="M95" s="206" t="s">
        <v>469</v>
      </c>
      <c r="N95" s="207" t="s">
        <v>495</v>
      </c>
      <c r="O95" s="42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AR95" s="24" t="s">
        <v>624</v>
      </c>
      <c r="AT95" s="24" t="s">
        <v>619</v>
      </c>
      <c r="AU95" s="24" t="s">
        <v>533</v>
      </c>
      <c r="AY95" s="24" t="s">
        <v>617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24" t="s">
        <v>471</v>
      </c>
      <c r="BK95" s="210">
        <f>ROUND(I95*H95,2)</f>
        <v>0</v>
      </c>
      <c r="BL95" s="24" t="s">
        <v>624</v>
      </c>
      <c r="BM95" s="24" t="s">
        <v>639</v>
      </c>
    </row>
    <row r="96" spans="2:65" s="1" customFormat="1" ht="22.5" customHeight="1">
      <c r="B96" s="41"/>
      <c r="C96" s="199" t="s">
        <v>640</v>
      </c>
      <c r="D96" s="199" t="s">
        <v>619</v>
      </c>
      <c r="E96" s="200" t="s">
        <v>641</v>
      </c>
      <c r="F96" s="201" t="s">
        <v>642</v>
      </c>
      <c r="G96" s="202" t="s">
        <v>622</v>
      </c>
      <c r="H96" s="203">
        <v>22.76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643</v>
      </c>
    </row>
    <row r="97" spans="2:65" s="1" customFormat="1" ht="31.5" customHeight="1">
      <c r="B97" s="41"/>
      <c r="C97" s="199" t="s">
        <v>632</v>
      </c>
      <c r="D97" s="199" t="s">
        <v>619</v>
      </c>
      <c r="E97" s="200" t="s">
        <v>644</v>
      </c>
      <c r="F97" s="201" t="s">
        <v>645</v>
      </c>
      <c r="G97" s="202" t="s">
        <v>622</v>
      </c>
      <c r="H97" s="203">
        <v>113.8</v>
      </c>
      <c r="I97" s="204"/>
      <c r="J97" s="205">
        <f>ROUND(I97*H97,2)</f>
        <v>0</v>
      </c>
      <c r="K97" s="201" t="s">
        <v>623</v>
      </c>
      <c r="L97" s="61"/>
      <c r="M97" s="206" t="s">
        <v>469</v>
      </c>
      <c r="N97" s="207" t="s">
        <v>495</v>
      </c>
      <c r="O97" s="42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AR97" s="24" t="s">
        <v>624</v>
      </c>
      <c r="AT97" s="24" t="s">
        <v>619</v>
      </c>
      <c r="AU97" s="24" t="s">
        <v>533</v>
      </c>
      <c r="AY97" s="24" t="s">
        <v>617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24" t="s">
        <v>471</v>
      </c>
      <c r="BK97" s="210">
        <f>ROUND(I97*H97,2)</f>
        <v>0</v>
      </c>
      <c r="BL97" s="24" t="s">
        <v>624</v>
      </c>
      <c r="BM97" s="24" t="s">
        <v>476</v>
      </c>
    </row>
    <row r="98" spans="2:51" s="12" customFormat="1" ht="13.5">
      <c r="B98" s="211"/>
      <c r="C98" s="212"/>
      <c r="D98" s="213" t="s">
        <v>627</v>
      </c>
      <c r="E98" s="212"/>
      <c r="F98" s="214" t="s">
        <v>646</v>
      </c>
      <c r="G98" s="212"/>
      <c r="H98" s="215">
        <v>113.8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627</v>
      </c>
      <c r="AU98" s="221" t="s">
        <v>533</v>
      </c>
      <c r="AV98" s="12" t="s">
        <v>533</v>
      </c>
      <c r="AW98" s="12" t="s">
        <v>453</v>
      </c>
      <c r="AX98" s="12" t="s">
        <v>471</v>
      </c>
      <c r="AY98" s="221" t="s">
        <v>617</v>
      </c>
    </row>
    <row r="99" spans="2:65" s="1" customFormat="1" ht="22.5" customHeight="1">
      <c r="B99" s="41"/>
      <c r="C99" s="199" t="s">
        <v>635</v>
      </c>
      <c r="D99" s="199" t="s">
        <v>619</v>
      </c>
      <c r="E99" s="200" t="s">
        <v>647</v>
      </c>
      <c r="F99" s="201" t="s">
        <v>648</v>
      </c>
      <c r="G99" s="202" t="s">
        <v>649</v>
      </c>
      <c r="H99" s="203">
        <v>38.692</v>
      </c>
      <c r="I99" s="204"/>
      <c r="J99" s="205">
        <f>ROUND(I99*H99,2)</f>
        <v>0</v>
      </c>
      <c r="K99" s="201" t="s">
        <v>623</v>
      </c>
      <c r="L99" s="61"/>
      <c r="M99" s="206" t="s">
        <v>469</v>
      </c>
      <c r="N99" s="207" t="s">
        <v>495</v>
      </c>
      <c r="O99" s="42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AR99" s="24" t="s">
        <v>624</v>
      </c>
      <c r="AT99" s="24" t="s">
        <v>619</v>
      </c>
      <c r="AU99" s="24" t="s">
        <v>533</v>
      </c>
      <c r="AY99" s="24" t="s">
        <v>617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24" t="s">
        <v>471</v>
      </c>
      <c r="BK99" s="210">
        <f>ROUND(I99*H99,2)</f>
        <v>0</v>
      </c>
      <c r="BL99" s="24" t="s">
        <v>624</v>
      </c>
      <c r="BM99" s="24" t="s">
        <v>650</v>
      </c>
    </row>
    <row r="100" spans="2:51" s="12" customFormat="1" ht="13.5">
      <c r="B100" s="211"/>
      <c r="C100" s="212"/>
      <c r="D100" s="213" t="s">
        <v>627</v>
      </c>
      <c r="E100" s="212"/>
      <c r="F100" s="214" t="s">
        <v>651</v>
      </c>
      <c r="G100" s="212"/>
      <c r="H100" s="215">
        <v>38.692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627</v>
      </c>
      <c r="AU100" s="221" t="s">
        <v>533</v>
      </c>
      <c r="AV100" s="12" t="s">
        <v>533</v>
      </c>
      <c r="AW100" s="12" t="s">
        <v>453</v>
      </c>
      <c r="AX100" s="12" t="s">
        <v>471</v>
      </c>
      <c r="AY100" s="221" t="s">
        <v>617</v>
      </c>
    </row>
    <row r="101" spans="2:65" s="1" customFormat="1" ht="22.5" customHeight="1">
      <c r="B101" s="41"/>
      <c r="C101" s="199" t="s">
        <v>643</v>
      </c>
      <c r="D101" s="199" t="s">
        <v>619</v>
      </c>
      <c r="E101" s="200" t="s">
        <v>652</v>
      </c>
      <c r="F101" s="201" t="s">
        <v>653</v>
      </c>
      <c r="G101" s="202" t="s">
        <v>622</v>
      </c>
      <c r="H101" s="203">
        <v>79.5</v>
      </c>
      <c r="I101" s="204"/>
      <c r="J101" s="205">
        <f>ROUND(I101*H101,2)</f>
        <v>0</v>
      </c>
      <c r="K101" s="201" t="s">
        <v>623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654</v>
      </c>
    </row>
    <row r="102" spans="2:65" s="1" customFormat="1" ht="22.5" customHeight="1">
      <c r="B102" s="41"/>
      <c r="C102" s="199" t="s">
        <v>476</v>
      </c>
      <c r="D102" s="199" t="s">
        <v>619</v>
      </c>
      <c r="E102" s="200" t="s">
        <v>655</v>
      </c>
      <c r="F102" s="201" t="s">
        <v>656</v>
      </c>
      <c r="G102" s="202" t="s">
        <v>631</v>
      </c>
      <c r="H102" s="203">
        <v>21.45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457</v>
      </c>
    </row>
    <row r="103" spans="2:63" s="11" customFormat="1" ht="29.85" customHeight="1">
      <c r="B103" s="182"/>
      <c r="C103" s="183"/>
      <c r="D103" s="196" t="s">
        <v>523</v>
      </c>
      <c r="E103" s="197" t="s">
        <v>624</v>
      </c>
      <c r="F103" s="197" t="s">
        <v>657</v>
      </c>
      <c r="G103" s="183"/>
      <c r="H103" s="183"/>
      <c r="I103" s="186"/>
      <c r="J103" s="198">
        <f>BK103</f>
        <v>0</v>
      </c>
      <c r="K103" s="183"/>
      <c r="L103" s="188"/>
      <c r="M103" s="189"/>
      <c r="N103" s="190"/>
      <c r="O103" s="190"/>
      <c r="P103" s="191">
        <f>P104</f>
        <v>0</v>
      </c>
      <c r="Q103" s="190"/>
      <c r="R103" s="191">
        <f>R104</f>
        <v>2.88186</v>
      </c>
      <c r="S103" s="190"/>
      <c r="T103" s="192">
        <f>T104</f>
        <v>0</v>
      </c>
      <c r="AR103" s="193" t="s">
        <v>471</v>
      </c>
      <c r="AT103" s="194" t="s">
        <v>523</v>
      </c>
      <c r="AU103" s="194" t="s">
        <v>471</v>
      </c>
      <c r="AY103" s="193" t="s">
        <v>617</v>
      </c>
      <c r="BK103" s="195">
        <f>BK104</f>
        <v>0</v>
      </c>
    </row>
    <row r="104" spans="2:65" s="1" customFormat="1" ht="22.5" customHeight="1">
      <c r="B104" s="41"/>
      <c r="C104" s="199" t="s">
        <v>658</v>
      </c>
      <c r="D104" s="199" t="s">
        <v>619</v>
      </c>
      <c r="E104" s="200" t="s">
        <v>659</v>
      </c>
      <c r="F104" s="201" t="s">
        <v>660</v>
      </c>
      <c r="G104" s="202" t="s">
        <v>622</v>
      </c>
      <c r="H104" s="203">
        <v>1.29</v>
      </c>
      <c r="I104" s="204"/>
      <c r="J104" s="205">
        <f>ROUND(I104*H104,2)</f>
        <v>0</v>
      </c>
      <c r="K104" s="201" t="s">
        <v>623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2.234</v>
      </c>
      <c r="R104" s="208">
        <f>Q104*H104</f>
        <v>2.88186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661</v>
      </c>
    </row>
    <row r="105" spans="2:63" s="11" customFormat="1" ht="29.85" customHeight="1">
      <c r="B105" s="182"/>
      <c r="C105" s="183"/>
      <c r="D105" s="196" t="s">
        <v>523</v>
      </c>
      <c r="E105" s="197" t="s">
        <v>635</v>
      </c>
      <c r="F105" s="197" t="s">
        <v>662</v>
      </c>
      <c r="G105" s="183"/>
      <c r="H105" s="183"/>
      <c r="I105" s="186"/>
      <c r="J105" s="198">
        <f>BK105</f>
        <v>0</v>
      </c>
      <c r="K105" s="183"/>
      <c r="L105" s="188"/>
      <c r="M105" s="189"/>
      <c r="N105" s="190"/>
      <c r="O105" s="190"/>
      <c r="P105" s="191">
        <f>SUM(P106:P121)</f>
        <v>0</v>
      </c>
      <c r="Q105" s="190"/>
      <c r="R105" s="191">
        <f>SUM(R106:R121)</f>
        <v>26.977362860000003</v>
      </c>
      <c r="S105" s="190"/>
      <c r="T105" s="192">
        <f>SUM(T106:T121)</f>
        <v>0</v>
      </c>
      <c r="AR105" s="193" t="s">
        <v>471</v>
      </c>
      <c r="AT105" s="194" t="s">
        <v>523</v>
      </c>
      <c r="AU105" s="194" t="s">
        <v>471</v>
      </c>
      <c r="AY105" s="193" t="s">
        <v>617</v>
      </c>
      <c r="BK105" s="195">
        <f>SUM(BK106:BK121)</f>
        <v>0</v>
      </c>
    </row>
    <row r="106" spans="2:65" s="1" customFormat="1" ht="22.5" customHeight="1">
      <c r="B106" s="41"/>
      <c r="C106" s="199" t="s">
        <v>654</v>
      </c>
      <c r="D106" s="199" t="s">
        <v>619</v>
      </c>
      <c r="E106" s="200" t="s">
        <v>663</v>
      </c>
      <c r="F106" s="201" t="s">
        <v>664</v>
      </c>
      <c r="G106" s="202" t="s">
        <v>665</v>
      </c>
      <c r="H106" s="203">
        <v>4</v>
      </c>
      <c r="I106" s="204"/>
      <c r="J106" s="205">
        <f aca="true" t="shared" si="0" ref="J106:J114"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 aca="true" t="shared" si="1" ref="P106:P114">O106*H106</f>
        <v>0</v>
      </c>
      <c r="Q106" s="208">
        <v>0.00289674</v>
      </c>
      <c r="R106" s="208">
        <f aca="true" t="shared" si="2" ref="R106:R114">Q106*H106</f>
        <v>0.01158696</v>
      </c>
      <c r="S106" s="208">
        <v>0</v>
      </c>
      <c r="T106" s="209">
        <f aca="true" t="shared" si="3" ref="T106:T114"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 aca="true" t="shared" si="4" ref="BE106:BE114">IF(N106="základní",J106,0)</f>
        <v>0</v>
      </c>
      <c r="BF106" s="210">
        <f aca="true" t="shared" si="5" ref="BF106:BF114">IF(N106="snížená",J106,0)</f>
        <v>0</v>
      </c>
      <c r="BG106" s="210">
        <f aca="true" t="shared" si="6" ref="BG106:BG114">IF(N106="zákl. přenesená",J106,0)</f>
        <v>0</v>
      </c>
      <c r="BH106" s="210">
        <f aca="true" t="shared" si="7" ref="BH106:BH114">IF(N106="sníž. přenesená",J106,0)</f>
        <v>0</v>
      </c>
      <c r="BI106" s="210">
        <f aca="true" t="shared" si="8" ref="BI106:BI114">IF(N106="nulová",J106,0)</f>
        <v>0</v>
      </c>
      <c r="BJ106" s="24" t="s">
        <v>471</v>
      </c>
      <c r="BK106" s="210">
        <f aca="true" t="shared" si="9" ref="BK106:BK114">ROUND(I106*H106,2)</f>
        <v>0</v>
      </c>
      <c r="BL106" s="24" t="s">
        <v>624</v>
      </c>
      <c r="BM106" s="24" t="s">
        <v>666</v>
      </c>
    </row>
    <row r="107" spans="2:65" s="1" customFormat="1" ht="22.5" customHeight="1">
      <c r="B107" s="41"/>
      <c r="C107" s="222" t="s">
        <v>667</v>
      </c>
      <c r="D107" s="222" t="s">
        <v>668</v>
      </c>
      <c r="E107" s="223" t="s">
        <v>669</v>
      </c>
      <c r="F107" s="224" t="s">
        <v>670</v>
      </c>
      <c r="G107" s="225" t="s">
        <v>665</v>
      </c>
      <c r="H107" s="226">
        <v>1</v>
      </c>
      <c r="I107" s="227"/>
      <c r="J107" s="228">
        <f t="shared" si="0"/>
        <v>0</v>
      </c>
      <c r="K107" s="224" t="s">
        <v>469</v>
      </c>
      <c r="L107" s="229"/>
      <c r="M107" s="230" t="s">
        <v>469</v>
      </c>
      <c r="N107" s="231" t="s">
        <v>495</v>
      </c>
      <c r="O107" s="42"/>
      <c r="P107" s="208">
        <f t="shared" si="1"/>
        <v>0</v>
      </c>
      <c r="Q107" s="208">
        <v>0.0078</v>
      </c>
      <c r="R107" s="208">
        <f t="shared" si="2"/>
        <v>0.0078</v>
      </c>
      <c r="S107" s="208">
        <v>0</v>
      </c>
      <c r="T107" s="209">
        <f t="shared" si="3"/>
        <v>0</v>
      </c>
      <c r="AR107" s="24" t="s">
        <v>635</v>
      </c>
      <c r="AT107" s="24" t="s">
        <v>668</v>
      </c>
      <c r="AU107" s="24" t="s">
        <v>533</v>
      </c>
      <c r="AY107" s="24" t="s">
        <v>617</v>
      </c>
      <c r="BE107" s="210">
        <f t="shared" si="4"/>
        <v>0</v>
      </c>
      <c r="BF107" s="210">
        <f t="shared" si="5"/>
        <v>0</v>
      </c>
      <c r="BG107" s="210">
        <f t="shared" si="6"/>
        <v>0</v>
      </c>
      <c r="BH107" s="210">
        <f t="shared" si="7"/>
        <v>0</v>
      </c>
      <c r="BI107" s="210">
        <f t="shared" si="8"/>
        <v>0</v>
      </c>
      <c r="BJ107" s="24" t="s">
        <v>471</v>
      </c>
      <c r="BK107" s="210">
        <f t="shared" si="9"/>
        <v>0</v>
      </c>
      <c r="BL107" s="24" t="s">
        <v>624</v>
      </c>
      <c r="BM107" s="24" t="s">
        <v>671</v>
      </c>
    </row>
    <row r="108" spans="2:65" s="1" customFormat="1" ht="22.5" customHeight="1">
      <c r="B108" s="41"/>
      <c r="C108" s="222" t="s">
        <v>672</v>
      </c>
      <c r="D108" s="222" t="s">
        <v>668</v>
      </c>
      <c r="E108" s="223" t="s">
        <v>673</v>
      </c>
      <c r="F108" s="224" t="s">
        <v>674</v>
      </c>
      <c r="G108" s="225" t="s">
        <v>665</v>
      </c>
      <c r="H108" s="226">
        <v>2</v>
      </c>
      <c r="I108" s="227"/>
      <c r="J108" s="228">
        <f t="shared" si="0"/>
        <v>0</v>
      </c>
      <c r="K108" s="224" t="s">
        <v>469</v>
      </c>
      <c r="L108" s="229"/>
      <c r="M108" s="230" t="s">
        <v>469</v>
      </c>
      <c r="N108" s="231" t="s">
        <v>495</v>
      </c>
      <c r="O108" s="42"/>
      <c r="P108" s="208">
        <f t="shared" si="1"/>
        <v>0</v>
      </c>
      <c r="Q108" s="208">
        <v>0.0122</v>
      </c>
      <c r="R108" s="208">
        <f t="shared" si="2"/>
        <v>0.0244</v>
      </c>
      <c r="S108" s="208">
        <v>0</v>
      </c>
      <c r="T108" s="209">
        <f t="shared" si="3"/>
        <v>0</v>
      </c>
      <c r="AR108" s="24" t="s">
        <v>635</v>
      </c>
      <c r="AT108" s="24" t="s">
        <v>668</v>
      </c>
      <c r="AU108" s="24" t="s">
        <v>533</v>
      </c>
      <c r="AY108" s="24" t="s">
        <v>617</v>
      </c>
      <c r="BE108" s="210">
        <f t="shared" si="4"/>
        <v>0</v>
      </c>
      <c r="BF108" s="210">
        <f t="shared" si="5"/>
        <v>0</v>
      </c>
      <c r="BG108" s="210">
        <f t="shared" si="6"/>
        <v>0</v>
      </c>
      <c r="BH108" s="210">
        <f t="shared" si="7"/>
        <v>0</v>
      </c>
      <c r="BI108" s="210">
        <f t="shared" si="8"/>
        <v>0</v>
      </c>
      <c r="BJ108" s="24" t="s">
        <v>471</v>
      </c>
      <c r="BK108" s="210">
        <f t="shared" si="9"/>
        <v>0</v>
      </c>
      <c r="BL108" s="24" t="s">
        <v>624</v>
      </c>
      <c r="BM108" s="24" t="s">
        <v>675</v>
      </c>
    </row>
    <row r="109" spans="2:65" s="1" customFormat="1" ht="22.5" customHeight="1">
      <c r="B109" s="41"/>
      <c r="C109" s="222" t="s">
        <v>457</v>
      </c>
      <c r="D109" s="222" t="s">
        <v>668</v>
      </c>
      <c r="E109" s="223" t="s">
        <v>676</v>
      </c>
      <c r="F109" s="224" t="s">
        <v>677</v>
      </c>
      <c r="G109" s="225" t="s">
        <v>678</v>
      </c>
      <c r="H109" s="226">
        <v>1</v>
      </c>
      <c r="I109" s="227"/>
      <c r="J109" s="228">
        <f t="shared" si="0"/>
        <v>0</v>
      </c>
      <c r="K109" s="224" t="s">
        <v>469</v>
      </c>
      <c r="L109" s="229"/>
      <c r="M109" s="230" t="s">
        <v>469</v>
      </c>
      <c r="N109" s="231" t="s">
        <v>495</v>
      </c>
      <c r="O109" s="42"/>
      <c r="P109" s="208">
        <f t="shared" si="1"/>
        <v>0</v>
      </c>
      <c r="Q109" s="208">
        <v>0.0095</v>
      </c>
      <c r="R109" s="208">
        <f t="shared" si="2"/>
        <v>0.0095</v>
      </c>
      <c r="S109" s="208">
        <v>0</v>
      </c>
      <c r="T109" s="209">
        <f t="shared" si="3"/>
        <v>0</v>
      </c>
      <c r="AR109" s="24" t="s">
        <v>635</v>
      </c>
      <c r="AT109" s="24" t="s">
        <v>668</v>
      </c>
      <c r="AU109" s="24" t="s">
        <v>533</v>
      </c>
      <c r="AY109" s="24" t="s">
        <v>617</v>
      </c>
      <c r="BE109" s="210">
        <f t="shared" si="4"/>
        <v>0</v>
      </c>
      <c r="BF109" s="210">
        <f t="shared" si="5"/>
        <v>0</v>
      </c>
      <c r="BG109" s="210">
        <f t="shared" si="6"/>
        <v>0</v>
      </c>
      <c r="BH109" s="210">
        <f t="shared" si="7"/>
        <v>0</v>
      </c>
      <c r="BI109" s="210">
        <f t="shared" si="8"/>
        <v>0</v>
      </c>
      <c r="BJ109" s="24" t="s">
        <v>471</v>
      </c>
      <c r="BK109" s="210">
        <f t="shared" si="9"/>
        <v>0</v>
      </c>
      <c r="BL109" s="24" t="s">
        <v>624</v>
      </c>
      <c r="BM109" s="24" t="s">
        <v>679</v>
      </c>
    </row>
    <row r="110" spans="2:65" s="1" customFormat="1" ht="22.5" customHeight="1">
      <c r="B110" s="41"/>
      <c r="C110" s="199" t="s">
        <v>680</v>
      </c>
      <c r="D110" s="199" t="s">
        <v>619</v>
      </c>
      <c r="E110" s="200" t="s">
        <v>681</v>
      </c>
      <c r="F110" s="201" t="s">
        <v>682</v>
      </c>
      <c r="G110" s="202" t="s">
        <v>665</v>
      </c>
      <c r="H110" s="203">
        <v>2</v>
      </c>
      <c r="I110" s="204"/>
      <c r="J110" s="205">
        <f t="shared" si="0"/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 t="shared" si="1"/>
        <v>0</v>
      </c>
      <c r="Q110" s="208">
        <v>0.00080532</v>
      </c>
      <c r="R110" s="208">
        <f t="shared" si="2"/>
        <v>0.00161064</v>
      </c>
      <c r="S110" s="208">
        <v>0</v>
      </c>
      <c r="T110" s="209">
        <f t="shared" si="3"/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 t="shared" si="4"/>
        <v>0</v>
      </c>
      <c r="BF110" s="210">
        <f t="shared" si="5"/>
        <v>0</v>
      </c>
      <c r="BG110" s="210">
        <f t="shared" si="6"/>
        <v>0</v>
      </c>
      <c r="BH110" s="210">
        <f t="shared" si="7"/>
        <v>0</v>
      </c>
      <c r="BI110" s="210">
        <f t="shared" si="8"/>
        <v>0</v>
      </c>
      <c r="BJ110" s="24" t="s">
        <v>471</v>
      </c>
      <c r="BK110" s="210">
        <f t="shared" si="9"/>
        <v>0</v>
      </c>
      <c r="BL110" s="24" t="s">
        <v>624</v>
      </c>
      <c r="BM110" s="24" t="s">
        <v>683</v>
      </c>
    </row>
    <row r="111" spans="2:65" s="1" customFormat="1" ht="22.5" customHeight="1">
      <c r="B111" s="41"/>
      <c r="C111" s="222" t="s">
        <v>684</v>
      </c>
      <c r="D111" s="222" t="s">
        <v>668</v>
      </c>
      <c r="E111" s="223" t="s">
        <v>685</v>
      </c>
      <c r="F111" s="224" t="s">
        <v>686</v>
      </c>
      <c r="G111" s="225" t="s">
        <v>665</v>
      </c>
      <c r="H111" s="226">
        <v>2</v>
      </c>
      <c r="I111" s="227"/>
      <c r="J111" s="228">
        <f t="shared" si="0"/>
        <v>0</v>
      </c>
      <c r="K111" s="224" t="s">
        <v>469</v>
      </c>
      <c r="L111" s="229"/>
      <c r="M111" s="230" t="s">
        <v>469</v>
      </c>
      <c r="N111" s="231" t="s">
        <v>495</v>
      </c>
      <c r="O111" s="42"/>
      <c r="P111" s="208">
        <f t="shared" si="1"/>
        <v>0</v>
      </c>
      <c r="Q111" s="208">
        <v>0.01847</v>
      </c>
      <c r="R111" s="208">
        <f t="shared" si="2"/>
        <v>0.03694</v>
      </c>
      <c r="S111" s="208">
        <v>0</v>
      </c>
      <c r="T111" s="209">
        <f t="shared" si="3"/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 t="shared" si="4"/>
        <v>0</v>
      </c>
      <c r="BF111" s="210">
        <f t="shared" si="5"/>
        <v>0</v>
      </c>
      <c r="BG111" s="210">
        <f t="shared" si="6"/>
        <v>0</v>
      </c>
      <c r="BH111" s="210">
        <f t="shared" si="7"/>
        <v>0</v>
      </c>
      <c r="BI111" s="210">
        <f t="shared" si="8"/>
        <v>0</v>
      </c>
      <c r="BJ111" s="24" t="s">
        <v>471</v>
      </c>
      <c r="BK111" s="210">
        <f t="shared" si="9"/>
        <v>0</v>
      </c>
      <c r="BL111" s="24" t="s">
        <v>624</v>
      </c>
      <c r="BM111" s="24" t="s">
        <v>687</v>
      </c>
    </row>
    <row r="112" spans="2:65" s="1" customFormat="1" ht="22.5" customHeight="1">
      <c r="B112" s="41"/>
      <c r="C112" s="222" t="s">
        <v>661</v>
      </c>
      <c r="D112" s="222" t="s">
        <v>668</v>
      </c>
      <c r="E112" s="223" t="s">
        <v>688</v>
      </c>
      <c r="F112" s="224" t="s">
        <v>689</v>
      </c>
      <c r="G112" s="225" t="s">
        <v>665</v>
      </c>
      <c r="H112" s="226">
        <v>2</v>
      </c>
      <c r="I112" s="227"/>
      <c r="J112" s="228">
        <f t="shared" si="0"/>
        <v>0</v>
      </c>
      <c r="K112" s="224" t="s">
        <v>469</v>
      </c>
      <c r="L112" s="229"/>
      <c r="M112" s="230" t="s">
        <v>469</v>
      </c>
      <c r="N112" s="231" t="s">
        <v>495</v>
      </c>
      <c r="O112" s="42"/>
      <c r="P112" s="208">
        <f t="shared" si="1"/>
        <v>0</v>
      </c>
      <c r="Q112" s="208">
        <v>0.00105</v>
      </c>
      <c r="R112" s="208">
        <f t="shared" si="2"/>
        <v>0.0021</v>
      </c>
      <c r="S112" s="208">
        <v>0</v>
      </c>
      <c r="T112" s="209">
        <f t="shared" si="3"/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 t="shared" si="4"/>
        <v>0</v>
      </c>
      <c r="BF112" s="210">
        <f t="shared" si="5"/>
        <v>0</v>
      </c>
      <c r="BG112" s="210">
        <f t="shared" si="6"/>
        <v>0</v>
      </c>
      <c r="BH112" s="210">
        <f t="shared" si="7"/>
        <v>0</v>
      </c>
      <c r="BI112" s="210">
        <f t="shared" si="8"/>
        <v>0</v>
      </c>
      <c r="BJ112" s="24" t="s">
        <v>471</v>
      </c>
      <c r="BK112" s="210">
        <f t="shared" si="9"/>
        <v>0</v>
      </c>
      <c r="BL112" s="24" t="s">
        <v>624</v>
      </c>
      <c r="BM112" s="24" t="s">
        <v>690</v>
      </c>
    </row>
    <row r="113" spans="2:65" s="1" customFormat="1" ht="22.5" customHeight="1">
      <c r="B113" s="41"/>
      <c r="C113" s="199" t="s">
        <v>691</v>
      </c>
      <c r="D113" s="199" t="s">
        <v>619</v>
      </c>
      <c r="E113" s="200" t="s">
        <v>692</v>
      </c>
      <c r="F113" s="201" t="s">
        <v>693</v>
      </c>
      <c r="G113" s="202" t="s">
        <v>665</v>
      </c>
      <c r="H113" s="203">
        <v>1</v>
      </c>
      <c r="I113" s="204"/>
      <c r="J113" s="205">
        <f t="shared" si="0"/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 t="shared" si="1"/>
        <v>0</v>
      </c>
      <c r="Q113" s="208">
        <v>0.00080532</v>
      </c>
      <c r="R113" s="208">
        <f t="shared" si="2"/>
        <v>0.00080532</v>
      </c>
      <c r="S113" s="208">
        <v>0</v>
      </c>
      <c r="T113" s="209">
        <f t="shared" si="3"/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 t="shared" si="4"/>
        <v>0</v>
      </c>
      <c r="BF113" s="210">
        <f t="shared" si="5"/>
        <v>0</v>
      </c>
      <c r="BG113" s="210">
        <f t="shared" si="6"/>
        <v>0</v>
      </c>
      <c r="BH113" s="210">
        <f t="shared" si="7"/>
        <v>0</v>
      </c>
      <c r="BI113" s="210">
        <f t="shared" si="8"/>
        <v>0</v>
      </c>
      <c r="BJ113" s="24" t="s">
        <v>471</v>
      </c>
      <c r="BK113" s="210">
        <f t="shared" si="9"/>
        <v>0</v>
      </c>
      <c r="BL113" s="24" t="s">
        <v>624</v>
      </c>
      <c r="BM113" s="24" t="s">
        <v>694</v>
      </c>
    </row>
    <row r="114" spans="2:65" s="1" customFormat="1" ht="22.5" customHeight="1">
      <c r="B114" s="41"/>
      <c r="C114" s="222" t="s">
        <v>695</v>
      </c>
      <c r="D114" s="222" t="s">
        <v>668</v>
      </c>
      <c r="E114" s="223" t="s">
        <v>696</v>
      </c>
      <c r="F114" s="224" t="s">
        <v>697</v>
      </c>
      <c r="G114" s="225" t="s">
        <v>665</v>
      </c>
      <c r="H114" s="226">
        <v>1</v>
      </c>
      <c r="I114" s="227"/>
      <c r="J114" s="228">
        <f t="shared" si="0"/>
        <v>0</v>
      </c>
      <c r="K114" s="224" t="s">
        <v>623</v>
      </c>
      <c r="L114" s="229"/>
      <c r="M114" s="230" t="s">
        <v>469</v>
      </c>
      <c r="N114" s="231" t="s">
        <v>495</v>
      </c>
      <c r="O114" s="42"/>
      <c r="P114" s="208">
        <f t="shared" si="1"/>
        <v>0</v>
      </c>
      <c r="Q114" s="208">
        <v>0.0063</v>
      </c>
      <c r="R114" s="208">
        <f t="shared" si="2"/>
        <v>0.0063</v>
      </c>
      <c r="S114" s="208">
        <v>0</v>
      </c>
      <c r="T114" s="209">
        <f t="shared" si="3"/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 t="shared" si="4"/>
        <v>0</v>
      </c>
      <c r="BF114" s="210">
        <f t="shared" si="5"/>
        <v>0</v>
      </c>
      <c r="BG114" s="210">
        <f t="shared" si="6"/>
        <v>0</v>
      </c>
      <c r="BH114" s="210">
        <f t="shared" si="7"/>
        <v>0</v>
      </c>
      <c r="BI114" s="210">
        <f t="shared" si="8"/>
        <v>0</v>
      </c>
      <c r="BJ114" s="24" t="s">
        <v>471</v>
      </c>
      <c r="BK114" s="210">
        <f t="shared" si="9"/>
        <v>0</v>
      </c>
      <c r="BL114" s="24" t="s">
        <v>624</v>
      </c>
      <c r="BM114" s="24" t="s">
        <v>698</v>
      </c>
    </row>
    <row r="115" spans="2:47" s="1" customFormat="1" ht="27">
      <c r="B115" s="41"/>
      <c r="C115" s="63"/>
      <c r="D115" s="213" t="s">
        <v>699</v>
      </c>
      <c r="E115" s="63"/>
      <c r="F115" s="232" t="s">
        <v>700</v>
      </c>
      <c r="G115" s="63"/>
      <c r="H115" s="63"/>
      <c r="I115" s="168"/>
      <c r="J115" s="63"/>
      <c r="K115" s="63"/>
      <c r="L115" s="61"/>
      <c r="M115" s="233"/>
      <c r="N115" s="42"/>
      <c r="O115" s="42"/>
      <c r="P115" s="42"/>
      <c r="Q115" s="42"/>
      <c r="R115" s="42"/>
      <c r="S115" s="42"/>
      <c r="T115" s="78"/>
      <c r="AT115" s="24" t="s">
        <v>699</v>
      </c>
      <c r="AU115" s="24" t="s">
        <v>533</v>
      </c>
    </row>
    <row r="116" spans="2:65" s="1" customFormat="1" ht="22.5" customHeight="1">
      <c r="B116" s="41"/>
      <c r="C116" s="199" t="s">
        <v>456</v>
      </c>
      <c r="D116" s="199" t="s">
        <v>619</v>
      </c>
      <c r="E116" s="200" t="s">
        <v>701</v>
      </c>
      <c r="F116" s="201" t="s">
        <v>702</v>
      </c>
      <c r="G116" s="202" t="s">
        <v>665</v>
      </c>
      <c r="H116" s="203">
        <v>1</v>
      </c>
      <c r="I116" s="204"/>
      <c r="J116" s="205">
        <f>ROUND(I116*H116,2)</f>
        <v>0</v>
      </c>
      <c r="K116" s="201" t="s">
        <v>623</v>
      </c>
      <c r="L116" s="61"/>
      <c r="M116" s="206" t="s">
        <v>469</v>
      </c>
      <c r="N116" s="207" t="s">
        <v>495</v>
      </c>
      <c r="O116" s="42"/>
      <c r="P116" s="208">
        <f>O116*H116</f>
        <v>0</v>
      </c>
      <c r="Q116" s="208">
        <v>0.00285494</v>
      </c>
      <c r="R116" s="208">
        <f>Q116*H116</f>
        <v>0.00285494</v>
      </c>
      <c r="S116" s="208">
        <v>0</v>
      </c>
      <c r="T116" s="209">
        <f>S116*H116</f>
        <v>0</v>
      </c>
      <c r="AR116" s="24" t="s">
        <v>624</v>
      </c>
      <c r="AT116" s="24" t="s">
        <v>619</v>
      </c>
      <c r="AU116" s="24" t="s">
        <v>533</v>
      </c>
      <c r="AY116" s="24" t="s">
        <v>617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24" t="s">
        <v>471</v>
      </c>
      <c r="BK116" s="210">
        <f>ROUND(I116*H116,2)</f>
        <v>0</v>
      </c>
      <c r="BL116" s="24" t="s">
        <v>624</v>
      </c>
      <c r="BM116" s="24" t="s">
        <v>703</v>
      </c>
    </row>
    <row r="117" spans="2:65" s="1" customFormat="1" ht="22.5" customHeight="1">
      <c r="B117" s="41"/>
      <c r="C117" s="222" t="s">
        <v>704</v>
      </c>
      <c r="D117" s="222" t="s">
        <v>668</v>
      </c>
      <c r="E117" s="223" t="s">
        <v>705</v>
      </c>
      <c r="F117" s="224" t="s">
        <v>706</v>
      </c>
      <c r="G117" s="225" t="s">
        <v>665</v>
      </c>
      <c r="H117" s="226">
        <v>1</v>
      </c>
      <c r="I117" s="227"/>
      <c r="J117" s="228">
        <f>ROUND(I117*H117,2)</f>
        <v>0</v>
      </c>
      <c r="K117" s="224" t="s">
        <v>469</v>
      </c>
      <c r="L117" s="229"/>
      <c r="M117" s="230" t="s">
        <v>469</v>
      </c>
      <c r="N117" s="231" t="s">
        <v>495</v>
      </c>
      <c r="O117" s="42"/>
      <c r="P117" s="208">
        <f>O117*H117</f>
        <v>0</v>
      </c>
      <c r="Q117" s="208">
        <v>0.04025</v>
      </c>
      <c r="R117" s="208">
        <f>Q117*H117</f>
        <v>0.04025</v>
      </c>
      <c r="S117" s="208">
        <v>0</v>
      </c>
      <c r="T117" s="209">
        <f>S117*H117</f>
        <v>0</v>
      </c>
      <c r="AR117" s="24" t="s">
        <v>635</v>
      </c>
      <c r="AT117" s="24" t="s">
        <v>668</v>
      </c>
      <c r="AU117" s="24" t="s">
        <v>533</v>
      </c>
      <c r="AY117" s="24" t="s">
        <v>617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4" t="s">
        <v>471</v>
      </c>
      <c r="BK117" s="210">
        <f>ROUND(I117*H117,2)</f>
        <v>0</v>
      </c>
      <c r="BL117" s="24" t="s">
        <v>624</v>
      </c>
      <c r="BM117" s="24" t="s">
        <v>707</v>
      </c>
    </row>
    <row r="118" spans="2:65" s="1" customFormat="1" ht="22.5" customHeight="1">
      <c r="B118" s="41"/>
      <c r="C118" s="222" t="s">
        <v>708</v>
      </c>
      <c r="D118" s="222" t="s">
        <v>668</v>
      </c>
      <c r="E118" s="223" t="s">
        <v>709</v>
      </c>
      <c r="F118" s="224" t="s">
        <v>710</v>
      </c>
      <c r="G118" s="225" t="s">
        <v>665</v>
      </c>
      <c r="H118" s="226">
        <v>1</v>
      </c>
      <c r="I118" s="227"/>
      <c r="J118" s="228">
        <f>ROUND(I118*H118,2)</f>
        <v>0</v>
      </c>
      <c r="K118" s="224" t="s">
        <v>469</v>
      </c>
      <c r="L118" s="229"/>
      <c r="M118" s="230" t="s">
        <v>469</v>
      </c>
      <c r="N118" s="231" t="s">
        <v>495</v>
      </c>
      <c r="O118" s="42"/>
      <c r="P118" s="208">
        <f>O118*H118</f>
        <v>0</v>
      </c>
      <c r="Q118" s="208">
        <v>0.002375</v>
      </c>
      <c r="R118" s="208">
        <f>Q118*H118</f>
        <v>0.002375</v>
      </c>
      <c r="S118" s="208">
        <v>0</v>
      </c>
      <c r="T118" s="209">
        <f>S118*H118</f>
        <v>0</v>
      </c>
      <c r="AR118" s="24" t="s">
        <v>635</v>
      </c>
      <c r="AT118" s="24" t="s">
        <v>668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711</v>
      </c>
    </row>
    <row r="119" spans="2:65" s="1" customFormat="1" ht="22.5" customHeight="1">
      <c r="B119" s="41"/>
      <c r="C119" s="199" t="s">
        <v>712</v>
      </c>
      <c r="D119" s="199" t="s">
        <v>619</v>
      </c>
      <c r="E119" s="200" t="s">
        <v>713</v>
      </c>
      <c r="F119" s="201" t="s">
        <v>714</v>
      </c>
      <c r="G119" s="202" t="s">
        <v>665</v>
      </c>
      <c r="H119" s="203">
        <v>1</v>
      </c>
      <c r="I119" s="204"/>
      <c r="J119" s="205">
        <f>ROUND(I119*H119,2)</f>
        <v>0</v>
      </c>
      <c r="K119" s="201" t="s">
        <v>469</v>
      </c>
      <c r="L119" s="61"/>
      <c r="M119" s="206" t="s">
        <v>469</v>
      </c>
      <c r="N119" s="207" t="s">
        <v>495</v>
      </c>
      <c r="O119" s="42"/>
      <c r="P119" s="208">
        <f>O119*H119</f>
        <v>0</v>
      </c>
      <c r="Q119" s="208">
        <v>26.79484</v>
      </c>
      <c r="R119" s="208">
        <f>Q119*H119</f>
        <v>26.79484</v>
      </c>
      <c r="S119" s="208">
        <v>0</v>
      </c>
      <c r="T119" s="209">
        <f>S119*H119</f>
        <v>0</v>
      </c>
      <c r="AR119" s="24" t="s">
        <v>624</v>
      </c>
      <c r="AT119" s="24" t="s">
        <v>619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715</v>
      </c>
    </row>
    <row r="120" spans="2:47" s="1" customFormat="1" ht="27">
      <c r="B120" s="41"/>
      <c r="C120" s="63"/>
      <c r="D120" s="213" t="s">
        <v>699</v>
      </c>
      <c r="E120" s="63"/>
      <c r="F120" s="232" t="s">
        <v>716</v>
      </c>
      <c r="G120" s="63"/>
      <c r="H120" s="63"/>
      <c r="I120" s="168"/>
      <c r="J120" s="63"/>
      <c r="K120" s="63"/>
      <c r="L120" s="61"/>
      <c r="M120" s="233"/>
      <c r="N120" s="42"/>
      <c r="O120" s="42"/>
      <c r="P120" s="42"/>
      <c r="Q120" s="42"/>
      <c r="R120" s="42"/>
      <c r="S120" s="42"/>
      <c r="T120" s="78"/>
      <c r="AT120" s="24" t="s">
        <v>699</v>
      </c>
      <c r="AU120" s="24" t="s">
        <v>533</v>
      </c>
    </row>
    <row r="121" spans="2:65" s="1" customFormat="1" ht="22.5" customHeight="1">
      <c r="B121" s="41"/>
      <c r="C121" s="222" t="s">
        <v>717</v>
      </c>
      <c r="D121" s="222" t="s">
        <v>668</v>
      </c>
      <c r="E121" s="223" t="s">
        <v>718</v>
      </c>
      <c r="F121" s="224" t="s">
        <v>719</v>
      </c>
      <c r="G121" s="225" t="s">
        <v>665</v>
      </c>
      <c r="H121" s="226">
        <v>1</v>
      </c>
      <c r="I121" s="227"/>
      <c r="J121" s="228">
        <f>ROUND(I121*H121,2)</f>
        <v>0</v>
      </c>
      <c r="K121" s="224" t="s">
        <v>469</v>
      </c>
      <c r="L121" s="229"/>
      <c r="M121" s="230" t="s">
        <v>469</v>
      </c>
      <c r="N121" s="231" t="s">
        <v>495</v>
      </c>
      <c r="O121" s="42"/>
      <c r="P121" s="208">
        <f>O121*H121</f>
        <v>0</v>
      </c>
      <c r="Q121" s="208">
        <v>0.036</v>
      </c>
      <c r="R121" s="208">
        <f>Q121*H121</f>
        <v>0.036</v>
      </c>
      <c r="S121" s="208">
        <v>0</v>
      </c>
      <c r="T121" s="209">
        <f>S121*H121</f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24" t="s">
        <v>471</v>
      </c>
      <c r="BK121" s="210">
        <f>ROUND(I121*H121,2)</f>
        <v>0</v>
      </c>
      <c r="BL121" s="24" t="s">
        <v>624</v>
      </c>
      <c r="BM121" s="24" t="s">
        <v>720</v>
      </c>
    </row>
    <row r="122" spans="2:63" s="11" customFormat="1" ht="29.85" customHeight="1">
      <c r="B122" s="182"/>
      <c r="C122" s="183"/>
      <c r="D122" s="196" t="s">
        <v>523</v>
      </c>
      <c r="E122" s="197" t="s">
        <v>721</v>
      </c>
      <c r="F122" s="197" t="s">
        <v>722</v>
      </c>
      <c r="G122" s="183"/>
      <c r="H122" s="183"/>
      <c r="I122" s="186"/>
      <c r="J122" s="198">
        <f>BK122</f>
        <v>0</v>
      </c>
      <c r="K122" s="183"/>
      <c r="L122" s="188"/>
      <c r="M122" s="189"/>
      <c r="N122" s="190"/>
      <c r="O122" s="190"/>
      <c r="P122" s="191">
        <f>P123</f>
        <v>0</v>
      </c>
      <c r="Q122" s="190"/>
      <c r="R122" s="191">
        <f>R123</f>
        <v>0</v>
      </c>
      <c r="S122" s="190"/>
      <c r="T122" s="192">
        <f>T123</f>
        <v>0</v>
      </c>
      <c r="AR122" s="193" t="s">
        <v>471</v>
      </c>
      <c r="AT122" s="194" t="s">
        <v>523</v>
      </c>
      <c r="AU122" s="194" t="s">
        <v>471</v>
      </c>
      <c r="AY122" s="193" t="s">
        <v>617</v>
      </c>
      <c r="BK122" s="195">
        <f>BK123</f>
        <v>0</v>
      </c>
    </row>
    <row r="123" spans="2:65" s="1" customFormat="1" ht="22.5" customHeight="1">
      <c r="B123" s="41"/>
      <c r="C123" s="199" t="s">
        <v>723</v>
      </c>
      <c r="D123" s="199" t="s">
        <v>619</v>
      </c>
      <c r="E123" s="200" t="s">
        <v>724</v>
      </c>
      <c r="F123" s="201" t="s">
        <v>725</v>
      </c>
      <c r="G123" s="202" t="s">
        <v>649</v>
      </c>
      <c r="H123" s="203">
        <v>29.887</v>
      </c>
      <c r="I123" s="204"/>
      <c r="J123" s="205">
        <f>ROUND(I123*H123,2)</f>
        <v>0</v>
      </c>
      <c r="K123" s="201" t="s">
        <v>623</v>
      </c>
      <c r="L123" s="61"/>
      <c r="M123" s="206" t="s">
        <v>469</v>
      </c>
      <c r="N123" s="234" t="s">
        <v>495</v>
      </c>
      <c r="O123" s="235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AR123" s="24" t="s">
        <v>624</v>
      </c>
      <c r="AT123" s="24" t="s">
        <v>619</v>
      </c>
      <c r="AU123" s="24" t="s">
        <v>533</v>
      </c>
      <c r="AY123" s="24" t="s">
        <v>617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24" t="s">
        <v>471</v>
      </c>
      <c r="BK123" s="210">
        <f>ROUND(I123*H123,2)</f>
        <v>0</v>
      </c>
      <c r="BL123" s="24" t="s">
        <v>624</v>
      </c>
      <c r="BM123" s="24" t="s">
        <v>726</v>
      </c>
    </row>
    <row r="124" spans="2:12" s="1" customFormat="1" ht="6.95" customHeight="1">
      <c r="B124" s="56"/>
      <c r="C124" s="57"/>
      <c r="D124" s="57"/>
      <c r="E124" s="57"/>
      <c r="F124" s="57"/>
      <c r="G124" s="57"/>
      <c r="H124" s="57"/>
      <c r="I124" s="144"/>
      <c r="J124" s="57"/>
      <c r="K124" s="57"/>
      <c r="L124" s="61"/>
    </row>
  </sheetData>
  <sheetProtection sheet="1" objects="1" scenarios="1" formatCells="0" formatColumns="0" formatRows="0" sort="0" autoFilter="0"/>
  <autoFilter ref="C86:K123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tabSelected="1" workbookViewId="0" topLeftCell="A1">
      <pane ySplit="1" topLeftCell="A100" activePane="bottomLeft" state="frozen"/>
      <selection pane="bottomLeft" activeCell="K111" sqref="K1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540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588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727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538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ROUNDUP(J88,2)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ROUNDUP(SUM(BE88:BE171),2)</f>
        <v>0</v>
      </c>
      <c r="G32" s="42"/>
      <c r="H32" s="42"/>
      <c r="I32" s="139">
        <v>0.21</v>
      </c>
      <c r="J32" s="138">
        <f>ROUNDUP(ROUNDUP((SUM(BE88:BE171)),2)*I32,1)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ROUNDUP(SUM(BF88:BF171),2)</f>
        <v>0</v>
      </c>
      <c r="G33" s="42"/>
      <c r="H33" s="42"/>
      <c r="I33" s="139">
        <v>0.15</v>
      </c>
      <c r="J33" s="138">
        <f>ROUNDUP(ROUNDUP((SUM(BF88:BF171)),2)*I33,1)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ROUNDUP(SUM(BG88:BG171),2)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ROUNDUP(SUM(BH88:BH171),2)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ROUNDUP(SUM(BI88:BI171),2)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588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2 - SO 31 Zásobní řad pitné vody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J88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596</v>
      </c>
      <c r="E61" s="156"/>
      <c r="F61" s="156"/>
      <c r="G61" s="156"/>
      <c r="H61" s="156"/>
      <c r="I61" s="157"/>
      <c r="J61" s="159">
        <f>J89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J90</f>
        <v>0</v>
      </c>
      <c r="K62" s="167"/>
    </row>
    <row r="63" spans="2:11" s="9" customFormat="1" ht="19.9" customHeight="1">
      <c r="B63" s="161"/>
      <c r="C63" s="162"/>
      <c r="D63" s="163" t="s">
        <v>598</v>
      </c>
      <c r="E63" s="164"/>
      <c r="F63" s="164"/>
      <c r="G63" s="164"/>
      <c r="H63" s="164"/>
      <c r="I63" s="165"/>
      <c r="J63" s="166">
        <f>J114</f>
        <v>0</v>
      </c>
      <c r="K63" s="167"/>
    </row>
    <row r="64" spans="2:11" s="9" customFormat="1" ht="19.9" customHeight="1">
      <c r="B64" s="161"/>
      <c r="C64" s="162"/>
      <c r="D64" s="163" t="s">
        <v>728</v>
      </c>
      <c r="E64" s="164"/>
      <c r="F64" s="164"/>
      <c r="G64" s="164"/>
      <c r="H64" s="164"/>
      <c r="I64" s="165"/>
      <c r="J64" s="166">
        <f>J119</f>
        <v>0</v>
      </c>
      <c r="K64" s="167"/>
    </row>
    <row r="65" spans="2:11" s="9" customFormat="1" ht="19.9" customHeight="1">
      <c r="B65" s="161"/>
      <c r="C65" s="162"/>
      <c r="D65" s="163" t="s">
        <v>599</v>
      </c>
      <c r="E65" s="164"/>
      <c r="F65" s="164"/>
      <c r="G65" s="164"/>
      <c r="H65" s="164"/>
      <c r="I65" s="165"/>
      <c r="J65" s="166">
        <f>J123</f>
        <v>0</v>
      </c>
      <c r="K65" s="167"/>
    </row>
    <row r="66" spans="2:11" s="9" customFormat="1" ht="19.9" customHeight="1">
      <c r="B66" s="161"/>
      <c r="C66" s="162"/>
      <c r="D66" s="163" t="s">
        <v>600</v>
      </c>
      <c r="E66" s="164"/>
      <c r="F66" s="164"/>
      <c r="G66" s="164"/>
      <c r="H66" s="164"/>
      <c r="I66" s="165"/>
      <c r="J66" s="166">
        <f>J170</f>
        <v>0</v>
      </c>
      <c r="K66" s="167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6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7"/>
      <c r="J72" s="60"/>
      <c r="K72" s="60"/>
      <c r="L72" s="61"/>
    </row>
    <row r="73" spans="2:12" s="1" customFormat="1" ht="36.95" customHeight="1">
      <c r="B73" s="41"/>
      <c r="C73" s="62" t="s">
        <v>601</v>
      </c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14.45" customHeight="1">
      <c r="B75" s="41"/>
      <c r="C75" s="65" t="s">
        <v>465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22.5" customHeight="1">
      <c r="B76" s="41"/>
      <c r="C76" s="63"/>
      <c r="D76" s="63"/>
      <c r="E76" s="408" t="str">
        <f>E7</f>
        <v>Jezero Most-napojení na komunikace a IS - část III</v>
      </c>
      <c r="F76" s="411"/>
      <c r="G76" s="411"/>
      <c r="H76" s="411"/>
      <c r="I76" s="168"/>
      <c r="J76" s="63"/>
      <c r="K76" s="63"/>
      <c r="L76" s="61"/>
    </row>
    <row r="77" spans="2:12" ht="15">
      <c r="B77" s="28"/>
      <c r="C77" s="65" t="s">
        <v>587</v>
      </c>
      <c r="D77" s="158"/>
      <c r="E77" s="158"/>
      <c r="F77" s="158"/>
      <c r="G77" s="158"/>
      <c r="H77" s="158"/>
      <c r="J77" s="158"/>
      <c r="K77" s="158"/>
      <c r="L77" s="169"/>
    </row>
    <row r="78" spans="2:12" s="1" customFormat="1" ht="22.5" customHeight="1">
      <c r="B78" s="41"/>
      <c r="C78" s="63"/>
      <c r="D78" s="63"/>
      <c r="E78" s="408" t="s">
        <v>588</v>
      </c>
      <c r="F78" s="409"/>
      <c r="G78" s="409"/>
      <c r="H78" s="409"/>
      <c r="I78" s="168"/>
      <c r="J78" s="63"/>
      <c r="K78" s="63"/>
      <c r="L78" s="61"/>
    </row>
    <row r="79" spans="2:12" s="1" customFormat="1" ht="14.45" customHeight="1">
      <c r="B79" s="41"/>
      <c r="C79" s="65" t="s">
        <v>589</v>
      </c>
      <c r="D79" s="63"/>
      <c r="E79" s="63"/>
      <c r="F79" s="63"/>
      <c r="G79" s="63"/>
      <c r="H79" s="63"/>
      <c r="I79" s="168"/>
      <c r="J79" s="63"/>
      <c r="K79" s="63"/>
      <c r="L79" s="61"/>
    </row>
    <row r="80" spans="2:12" s="1" customFormat="1" ht="23.25" customHeight="1">
      <c r="B80" s="41"/>
      <c r="C80" s="63"/>
      <c r="D80" s="63"/>
      <c r="E80" s="376" t="str">
        <f>E11</f>
        <v>2 - SO 31 Zásobní řad pitné vody</v>
      </c>
      <c r="F80" s="409"/>
      <c r="G80" s="409"/>
      <c r="H80" s="409"/>
      <c r="I80" s="168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8"/>
      <c r="J81" s="63"/>
      <c r="K81" s="63"/>
      <c r="L81" s="61"/>
    </row>
    <row r="82" spans="2:12" s="1" customFormat="1" ht="18" customHeight="1">
      <c r="B82" s="41"/>
      <c r="C82" s="65" t="s">
        <v>472</v>
      </c>
      <c r="D82" s="63"/>
      <c r="E82" s="63"/>
      <c r="F82" s="170" t="str">
        <f>F14</f>
        <v xml:space="preserve"> </v>
      </c>
      <c r="G82" s="63"/>
      <c r="H82" s="63"/>
      <c r="I82" s="171" t="s">
        <v>474</v>
      </c>
      <c r="J82" s="73" t="str">
        <f>IF(J14="","",J14)</f>
        <v>19. 12. 2016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15">
      <c r="B84" s="41"/>
      <c r="C84" s="65" t="s">
        <v>478</v>
      </c>
      <c r="D84" s="63"/>
      <c r="E84" s="63"/>
      <c r="F84" s="170" t="str">
        <f>E17</f>
        <v>ČR - Ministerstvo financí</v>
      </c>
      <c r="G84" s="63"/>
      <c r="H84" s="63"/>
      <c r="I84" s="171" t="s">
        <v>485</v>
      </c>
      <c r="J84" s="170" t="str">
        <f>E23</f>
        <v>Báňské projekty Teplice a.s.</v>
      </c>
      <c r="K84" s="63"/>
      <c r="L84" s="61"/>
    </row>
    <row r="85" spans="2:12" s="1" customFormat="1" ht="14.45" customHeight="1">
      <c r="B85" s="41"/>
      <c r="C85" s="65" t="s">
        <v>482</v>
      </c>
      <c r="D85" s="63"/>
      <c r="E85" s="63"/>
      <c r="F85" s="170" t="str">
        <f>IF(E20="","",E20)</f>
        <v/>
      </c>
      <c r="G85" s="63"/>
      <c r="H85" s="63"/>
      <c r="I85" s="168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8"/>
      <c r="J86" s="63"/>
      <c r="K86" s="63"/>
      <c r="L86" s="61"/>
    </row>
    <row r="87" spans="2:20" s="10" customFormat="1" ht="29.25" customHeight="1">
      <c r="B87" s="172"/>
      <c r="C87" s="173" t="s">
        <v>602</v>
      </c>
      <c r="D87" s="174" t="s">
        <v>509</v>
      </c>
      <c r="E87" s="174" t="s">
        <v>505</v>
      </c>
      <c r="F87" s="174" t="s">
        <v>603</v>
      </c>
      <c r="G87" s="174" t="s">
        <v>604</v>
      </c>
      <c r="H87" s="174" t="s">
        <v>605</v>
      </c>
      <c r="I87" s="175" t="s">
        <v>606</v>
      </c>
      <c r="J87" s="174" t="s">
        <v>593</v>
      </c>
      <c r="K87" s="176" t="s">
        <v>607</v>
      </c>
      <c r="L87" s="177"/>
      <c r="M87" s="80" t="s">
        <v>608</v>
      </c>
      <c r="N87" s="81" t="s">
        <v>494</v>
      </c>
      <c r="O87" s="81" t="s">
        <v>609</v>
      </c>
      <c r="P87" s="81" t="s">
        <v>610</v>
      </c>
      <c r="Q87" s="81" t="s">
        <v>611</v>
      </c>
      <c r="R87" s="81" t="s">
        <v>612</v>
      </c>
      <c r="S87" s="81" t="s">
        <v>613</v>
      </c>
      <c r="T87" s="82" t="s">
        <v>614</v>
      </c>
    </row>
    <row r="88" spans="2:63" s="1" customFormat="1" ht="29.25" customHeight="1">
      <c r="B88" s="41"/>
      <c r="C88" s="86" t="s">
        <v>594</v>
      </c>
      <c r="D88" s="63"/>
      <c r="E88" s="63"/>
      <c r="F88" s="63"/>
      <c r="G88" s="63"/>
      <c r="H88" s="63"/>
      <c r="I88" s="168"/>
      <c r="J88" s="178">
        <f>BK88</f>
        <v>0</v>
      </c>
      <c r="K88" s="63"/>
      <c r="L88" s="61"/>
      <c r="M88" s="83"/>
      <c r="N88" s="84"/>
      <c r="O88" s="84"/>
      <c r="P88" s="179">
        <f>P89</f>
        <v>0</v>
      </c>
      <c r="Q88" s="84"/>
      <c r="R88" s="179">
        <f>R89</f>
        <v>491.7028509848</v>
      </c>
      <c r="S88" s="84"/>
      <c r="T88" s="180">
        <f>T89</f>
        <v>0</v>
      </c>
      <c r="AT88" s="24" t="s">
        <v>523</v>
      </c>
      <c r="AU88" s="24" t="s">
        <v>595</v>
      </c>
      <c r="BK88" s="181">
        <f>BK89</f>
        <v>0</v>
      </c>
    </row>
    <row r="89" spans="2:63" s="11" customFormat="1" ht="37.35" customHeight="1">
      <c r="B89" s="182"/>
      <c r="C89" s="183"/>
      <c r="D89" s="184" t="s">
        <v>523</v>
      </c>
      <c r="E89" s="185" t="s">
        <v>615</v>
      </c>
      <c r="F89" s="185" t="s">
        <v>616</v>
      </c>
      <c r="G89" s="183"/>
      <c r="H89" s="183"/>
      <c r="I89" s="186"/>
      <c r="J89" s="187">
        <f>BK89</f>
        <v>0</v>
      </c>
      <c r="K89" s="183"/>
      <c r="L89" s="188"/>
      <c r="M89" s="189"/>
      <c r="N89" s="190"/>
      <c r="O89" s="190"/>
      <c r="P89" s="191">
        <f>P90+P114+P119+P123+P170</f>
        <v>0</v>
      </c>
      <c r="Q89" s="190"/>
      <c r="R89" s="191">
        <f>R90+R114+R119+R123+R170</f>
        <v>491.7028509848</v>
      </c>
      <c r="S89" s="190"/>
      <c r="T89" s="192">
        <f>T90+T114+T119+T123+T170</f>
        <v>0</v>
      </c>
      <c r="AR89" s="193" t="s">
        <v>471</v>
      </c>
      <c r="AT89" s="194" t="s">
        <v>523</v>
      </c>
      <c r="AU89" s="194" t="s">
        <v>524</v>
      </c>
      <c r="AY89" s="193" t="s">
        <v>617</v>
      </c>
      <c r="BK89" s="195">
        <f>BK90+BK114+BK119+BK123+BK170</f>
        <v>0</v>
      </c>
    </row>
    <row r="90" spans="2:63" s="11" customFormat="1" ht="19.9" customHeight="1">
      <c r="B90" s="182"/>
      <c r="C90" s="183"/>
      <c r="D90" s="196" t="s">
        <v>523</v>
      </c>
      <c r="E90" s="197" t="s">
        <v>471</v>
      </c>
      <c r="F90" s="197" t="s">
        <v>618</v>
      </c>
      <c r="G90" s="183"/>
      <c r="H90" s="183"/>
      <c r="I90" s="186"/>
      <c r="J90" s="198">
        <f>BK90</f>
        <v>0</v>
      </c>
      <c r="K90" s="183"/>
      <c r="L90" s="188"/>
      <c r="M90" s="189"/>
      <c r="N90" s="190"/>
      <c r="O90" s="190"/>
      <c r="P90" s="191">
        <f>SUM(P91:P113)</f>
        <v>0</v>
      </c>
      <c r="Q90" s="190"/>
      <c r="R90" s="191">
        <f>SUM(R91:R113)</f>
        <v>330.0398192168</v>
      </c>
      <c r="S90" s="190"/>
      <c r="T90" s="192">
        <f>SUM(T91:T113)</f>
        <v>0</v>
      </c>
      <c r="AR90" s="193" t="s">
        <v>471</v>
      </c>
      <c r="AT90" s="194" t="s">
        <v>523</v>
      </c>
      <c r="AU90" s="194" t="s">
        <v>471</v>
      </c>
      <c r="AY90" s="193" t="s">
        <v>617</v>
      </c>
      <c r="BK90" s="195">
        <f>SUM(BK91:BK113)</f>
        <v>0</v>
      </c>
    </row>
    <row r="91" spans="2:65" s="1" customFormat="1" ht="22.5" customHeight="1">
      <c r="B91" s="41"/>
      <c r="C91" s="199" t="s">
        <v>471</v>
      </c>
      <c r="D91" s="199" t="s">
        <v>619</v>
      </c>
      <c r="E91" s="200" t="s">
        <v>729</v>
      </c>
      <c r="F91" s="201" t="s">
        <v>730</v>
      </c>
      <c r="G91" s="202" t="s">
        <v>622</v>
      </c>
      <c r="H91" s="203">
        <v>640.26</v>
      </c>
      <c r="I91" s="204"/>
      <c r="J91" s="205">
        <f>ROUND(I91*H91,2)</f>
        <v>0</v>
      </c>
      <c r="K91" s="201" t="s">
        <v>623</v>
      </c>
      <c r="L91" s="61"/>
      <c r="M91" s="206" t="s">
        <v>469</v>
      </c>
      <c r="N91" s="207" t="s">
        <v>495</v>
      </c>
      <c r="O91" s="42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4" t="s">
        <v>624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624</v>
      </c>
      <c r="BM91" s="24" t="s">
        <v>731</v>
      </c>
    </row>
    <row r="92" spans="2:51" s="12" customFormat="1" ht="13.5">
      <c r="B92" s="211"/>
      <c r="C92" s="212"/>
      <c r="D92" s="213" t="s">
        <v>627</v>
      </c>
      <c r="E92" s="238" t="s">
        <v>469</v>
      </c>
      <c r="F92" s="214" t="s">
        <v>732</v>
      </c>
      <c r="G92" s="212"/>
      <c r="H92" s="215">
        <v>640.26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627</v>
      </c>
      <c r="AU92" s="221" t="s">
        <v>533</v>
      </c>
      <c r="AV92" s="12" t="s">
        <v>533</v>
      </c>
      <c r="AW92" s="12" t="s">
        <v>484</v>
      </c>
      <c r="AX92" s="12" t="s">
        <v>524</v>
      </c>
      <c r="AY92" s="221" t="s">
        <v>617</v>
      </c>
    </row>
    <row r="93" spans="2:65" s="1" customFormat="1" ht="22.5" customHeight="1">
      <c r="B93" s="41"/>
      <c r="C93" s="199" t="s">
        <v>533</v>
      </c>
      <c r="D93" s="199" t="s">
        <v>619</v>
      </c>
      <c r="E93" s="200" t="s">
        <v>733</v>
      </c>
      <c r="F93" s="201" t="s">
        <v>734</v>
      </c>
      <c r="G93" s="202" t="s">
        <v>622</v>
      </c>
      <c r="H93" s="203">
        <v>320.13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624</v>
      </c>
    </row>
    <row r="94" spans="2:51" s="12" customFormat="1" ht="13.5">
      <c r="B94" s="211"/>
      <c r="C94" s="212"/>
      <c r="D94" s="239" t="s">
        <v>627</v>
      </c>
      <c r="E94" s="240" t="s">
        <v>469</v>
      </c>
      <c r="F94" s="241" t="s">
        <v>735</v>
      </c>
      <c r="G94" s="212"/>
      <c r="H94" s="242">
        <v>640.26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627</v>
      </c>
      <c r="AU94" s="221" t="s">
        <v>533</v>
      </c>
      <c r="AV94" s="12" t="s">
        <v>533</v>
      </c>
      <c r="AW94" s="12" t="s">
        <v>484</v>
      </c>
      <c r="AX94" s="12" t="s">
        <v>524</v>
      </c>
      <c r="AY94" s="221" t="s">
        <v>617</v>
      </c>
    </row>
    <row r="95" spans="2:51" s="12" customFormat="1" ht="13.5">
      <c r="B95" s="211"/>
      <c r="C95" s="212"/>
      <c r="D95" s="213" t="s">
        <v>627</v>
      </c>
      <c r="E95" s="212"/>
      <c r="F95" s="214" t="s">
        <v>736</v>
      </c>
      <c r="G95" s="212"/>
      <c r="H95" s="215">
        <v>320.13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627</v>
      </c>
      <c r="AU95" s="221" t="s">
        <v>533</v>
      </c>
      <c r="AV95" s="12" t="s">
        <v>533</v>
      </c>
      <c r="AW95" s="12" t="s">
        <v>453</v>
      </c>
      <c r="AX95" s="12" t="s">
        <v>471</v>
      </c>
      <c r="AY95" s="221" t="s">
        <v>617</v>
      </c>
    </row>
    <row r="96" spans="2:65" s="1" customFormat="1" ht="22.5" customHeight="1">
      <c r="B96" s="41"/>
      <c r="C96" s="199" t="s">
        <v>557</v>
      </c>
      <c r="D96" s="199" t="s">
        <v>619</v>
      </c>
      <c r="E96" s="200" t="s">
        <v>737</v>
      </c>
      <c r="F96" s="201" t="s">
        <v>738</v>
      </c>
      <c r="G96" s="202" t="s">
        <v>631</v>
      </c>
      <c r="H96" s="203">
        <v>853.68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0.00083851</v>
      </c>
      <c r="R96" s="208">
        <f>Q96*H96</f>
        <v>0.7158192167999999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636</v>
      </c>
    </row>
    <row r="97" spans="2:51" s="12" customFormat="1" ht="13.5">
      <c r="B97" s="211"/>
      <c r="C97" s="212"/>
      <c r="D97" s="213" t="s">
        <v>627</v>
      </c>
      <c r="E97" s="238" t="s">
        <v>469</v>
      </c>
      <c r="F97" s="214" t="s">
        <v>739</v>
      </c>
      <c r="G97" s="212"/>
      <c r="H97" s="215">
        <v>853.68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484</v>
      </c>
      <c r="AX97" s="12" t="s">
        <v>524</v>
      </c>
      <c r="AY97" s="221" t="s">
        <v>617</v>
      </c>
    </row>
    <row r="98" spans="2:65" s="1" customFormat="1" ht="22.5" customHeight="1">
      <c r="B98" s="41"/>
      <c r="C98" s="199" t="s">
        <v>624</v>
      </c>
      <c r="D98" s="199" t="s">
        <v>619</v>
      </c>
      <c r="E98" s="200" t="s">
        <v>740</v>
      </c>
      <c r="F98" s="201" t="s">
        <v>741</v>
      </c>
      <c r="G98" s="202" t="s">
        <v>631</v>
      </c>
      <c r="H98" s="203">
        <v>853.68</v>
      </c>
      <c r="I98" s="204"/>
      <c r="J98" s="205">
        <f>ROUND(I98*H98,2)</f>
        <v>0</v>
      </c>
      <c r="K98" s="201" t="s">
        <v>623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640</v>
      </c>
    </row>
    <row r="99" spans="2:51" s="12" customFormat="1" ht="13.5">
      <c r="B99" s="211"/>
      <c r="C99" s="212"/>
      <c r="D99" s="213" t="s">
        <v>627</v>
      </c>
      <c r="E99" s="238" t="s">
        <v>469</v>
      </c>
      <c r="F99" s="214" t="s">
        <v>742</v>
      </c>
      <c r="G99" s="212"/>
      <c r="H99" s="215">
        <v>853.68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627</v>
      </c>
      <c r="AU99" s="221" t="s">
        <v>533</v>
      </c>
      <c r="AV99" s="12" t="s">
        <v>533</v>
      </c>
      <c r="AW99" s="12" t="s">
        <v>484</v>
      </c>
      <c r="AX99" s="12" t="s">
        <v>524</v>
      </c>
      <c r="AY99" s="221" t="s">
        <v>617</v>
      </c>
    </row>
    <row r="100" spans="2:65" s="1" customFormat="1" ht="22.5" customHeight="1">
      <c r="B100" s="41"/>
      <c r="C100" s="199" t="s">
        <v>636</v>
      </c>
      <c r="D100" s="199" t="s">
        <v>619</v>
      </c>
      <c r="E100" s="200" t="s">
        <v>743</v>
      </c>
      <c r="F100" s="201" t="s">
        <v>744</v>
      </c>
      <c r="G100" s="202" t="s">
        <v>622</v>
      </c>
      <c r="H100" s="203">
        <v>640.26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745</v>
      </c>
    </row>
    <row r="101" spans="2:51" s="12" customFormat="1" ht="13.5">
      <c r="B101" s="211"/>
      <c r="C101" s="212"/>
      <c r="D101" s="213" t="s">
        <v>627</v>
      </c>
      <c r="E101" s="238" t="s">
        <v>469</v>
      </c>
      <c r="F101" s="214" t="s">
        <v>746</v>
      </c>
      <c r="G101" s="212"/>
      <c r="H101" s="215">
        <v>640.26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627</v>
      </c>
      <c r="AU101" s="221" t="s">
        <v>533</v>
      </c>
      <c r="AV101" s="12" t="s">
        <v>533</v>
      </c>
      <c r="AW101" s="12" t="s">
        <v>484</v>
      </c>
      <c r="AX101" s="12" t="s">
        <v>524</v>
      </c>
      <c r="AY101" s="221" t="s">
        <v>617</v>
      </c>
    </row>
    <row r="102" spans="2:65" s="1" customFormat="1" ht="22.5" customHeight="1">
      <c r="B102" s="41"/>
      <c r="C102" s="199" t="s">
        <v>640</v>
      </c>
      <c r="D102" s="199" t="s">
        <v>619</v>
      </c>
      <c r="E102" s="200" t="s">
        <v>641</v>
      </c>
      <c r="F102" s="201" t="s">
        <v>642</v>
      </c>
      <c r="G102" s="202" t="s">
        <v>622</v>
      </c>
      <c r="H102" s="203">
        <v>289.8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643</v>
      </c>
    </row>
    <row r="103" spans="2:51" s="12" customFormat="1" ht="13.5">
      <c r="B103" s="211"/>
      <c r="C103" s="212"/>
      <c r="D103" s="213" t="s">
        <v>627</v>
      </c>
      <c r="E103" s="238" t="s">
        <v>469</v>
      </c>
      <c r="F103" s="214" t="s">
        <v>747</v>
      </c>
      <c r="G103" s="212"/>
      <c r="H103" s="215">
        <v>289.8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65" s="1" customFormat="1" ht="31.5" customHeight="1">
      <c r="B104" s="41"/>
      <c r="C104" s="199" t="s">
        <v>632</v>
      </c>
      <c r="D104" s="199" t="s">
        <v>619</v>
      </c>
      <c r="E104" s="200" t="s">
        <v>644</v>
      </c>
      <c r="F104" s="201" t="s">
        <v>645</v>
      </c>
      <c r="G104" s="202" t="s">
        <v>622</v>
      </c>
      <c r="H104" s="203">
        <v>1449</v>
      </c>
      <c r="I104" s="204"/>
      <c r="J104" s="205">
        <f>ROUND(I104*H104,2)</f>
        <v>0</v>
      </c>
      <c r="K104" s="201" t="s">
        <v>623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476</v>
      </c>
    </row>
    <row r="105" spans="2:51" s="12" customFormat="1" ht="13.5">
      <c r="B105" s="211"/>
      <c r="C105" s="212"/>
      <c r="D105" s="213" t="s">
        <v>627</v>
      </c>
      <c r="E105" s="212"/>
      <c r="F105" s="214" t="s">
        <v>748</v>
      </c>
      <c r="G105" s="212"/>
      <c r="H105" s="215">
        <v>1449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627</v>
      </c>
      <c r="AU105" s="221" t="s">
        <v>533</v>
      </c>
      <c r="AV105" s="12" t="s">
        <v>533</v>
      </c>
      <c r="AW105" s="12" t="s">
        <v>453</v>
      </c>
      <c r="AX105" s="12" t="s">
        <v>471</v>
      </c>
      <c r="AY105" s="221" t="s">
        <v>617</v>
      </c>
    </row>
    <row r="106" spans="2:65" s="1" customFormat="1" ht="22.5" customHeight="1">
      <c r="B106" s="41"/>
      <c r="C106" s="199" t="s">
        <v>635</v>
      </c>
      <c r="D106" s="199" t="s">
        <v>619</v>
      </c>
      <c r="E106" s="200" t="s">
        <v>647</v>
      </c>
      <c r="F106" s="201" t="s">
        <v>648</v>
      </c>
      <c r="G106" s="202" t="s">
        <v>649</v>
      </c>
      <c r="H106" s="203">
        <v>492.66</v>
      </c>
      <c r="I106" s="204"/>
      <c r="J106" s="205">
        <f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749</v>
      </c>
    </row>
    <row r="107" spans="2:51" s="12" customFormat="1" ht="13.5">
      <c r="B107" s="211"/>
      <c r="C107" s="212"/>
      <c r="D107" s="213" t="s">
        <v>627</v>
      </c>
      <c r="E107" s="212"/>
      <c r="F107" s="214" t="s">
        <v>750</v>
      </c>
      <c r="G107" s="212"/>
      <c r="H107" s="215">
        <v>492.66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627</v>
      </c>
      <c r="AU107" s="221" t="s">
        <v>533</v>
      </c>
      <c r="AV107" s="12" t="s">
        <v>533</v>
      </c>
      <c r="AW107" s="12" t="s">
        <v>453</v>
      </c>
      <c r="AX107" s="12" t="s">
        <v>471</v>
      </c>
      <c r="AY107" s="221" t="s">
        <v>617</v>
      </c>
    </row>
    <row r="108" spans="2:65" s="1" customFormat="1" ht="22.5" customHeight="1">
      <c r="B108" s="41"/>
      <c r="C108" s="199" t="s">
        <v>643</v>
      </c>
      <c r="D108" s="199" t="s">
        <v>619</v>
      </c>
      <c r="E108" s="200" t="s">
        <v>652</v>
      </c>
      <c r="F108" s="201" t="s">
        <v>653</v>
      </c>
      <c r="G108" s="202" t="s">
        <v>622</v>
      </c>
      <c r="H108" s="203">
        <v>350.46</v>
      </c>
      <c r="I108" s="204"/>
      <c r="J108" s="205">
        <f>ROUND(I108*H108,2)</f>
        <v>0</v>
      </c>
      <c r="K108" s="201" t="s">
        <v>623</v>
      </c>
      <c r="L108" s="61"/>
      <c r="M108" s="206" t="s">
        <v>469</v>
      </c>
      <c r="N108" s="207" t="s">
        <v>495</v>
      </c>
      <c r="O108" s="42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AR108" s="24" t="s">
        <v>624</v>
      </c>
      <c r="AT108" s="24" t="s">
        <v>619</v>
      </c>
      <c r="AU108" s="24" t="s">
        <v>533</v>
      </c>
      <c r="AY108" s="24" t="s">
        <v>617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24" t="s">
        <v>471</v>
      </c>
      <c r="BK108" s="210">
        <f>ROUND(I108*H108,2)</f>
        <v>0</v>
      </c>
      <c r="BL108" s="24" t="s">
        <v>624</v>
      </c>
      <c r="BM108" s="24" t="s">
        <v>654</v>
      </c>
    </row>
    <row r="109" spans="2:51" s="12" customFormat="1" ht="13.5">
      <c r="B109" s="211"/>
      <c r="C109" s="212"/>
      <c r="D109" s="213" t="s">
        <v>627</v>
      </c>
      <c r="E109" s="238" t="s">
        <v>469</v>
      </c>
      <c r="F109" s="214" t="s">
        <v>751</v>
      </c>
      <c r="G109" s="212"/>
      <c r="H109" s="215">
        <v>350.46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627</v>
      </c>
      <c r="AU109" s="221" t="s">
        <v>533</v>
      </c>
      <c r="AV109" s="12" t="s">
        <v>533</v>
      </c>
      <c r="AW109" s="12" t="s">
        <v>484</v>
      </c>
      <c r="AX109" s="12" t="s">
        <v>524</v>
      </c>
      <c r="AY109" s="221" t="s">
        <v>617</v>
      </c>
    </row>
    <row r="110" spans="2:65" s="1" customFormat="1" ht="22.5" customHeight="1">
      <c r="B110" s="41"/>
      <c r="C110" s="199" t="s">
        <v>476</v>
      </c>
      <c r="D110" s="199" t="s">
        <v>619</v>
      </c>
      <c r="E110" s="200" t="s">
        <v>752</v>
      </c>
      <c r="F110" s="201" t="s">
        <v>753</v>
      </c>
      <c r="G110" s="202" t="s">
        <v>622</v>
      </c>
      <c r="H110" s="203">
        <v>197.2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667</v>
      </c>
    </row>
    <row r="111" spans="2:51" s="12" customFormat="1" ht="13.5">
      <c r="B111" s="211"/>
      <c r="C111" s="212"/>
      <c r="D111" s="213" t="s">
        <v>627</v>
      </c>
      <c r="E111" s="238" t="s">
        <v>469</v>
      </c>
      <c r="F111" s="214" t="s">
        <v>754</v>
      </c>
      <c r="G111" s="212"/>
      <c r="H111" s="215">
        <v>197.2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65" s="1" customFormat="1" ht="22.5" customHeight="1">
      <c r="B112" s="41"/>
      <c r="C112" s="222" t="s">
        <v>658</v>
      </c>
      <c r="D112" s="222" t="s">
        <v>668</v>
      </c>
      <c r="E112" s="223" t="s">
        <v>755</v>
      </c>
      <c r="F112" s="224" t="s">
        <v>756</v>
      </c>
      <c r="G112" s="225" t="s">
        <v>649</v>
      </c>
      <c r="H112" s="226">
        <v>329.324</v>
      </c>
      <c r="I112" s="227"/>
      <c r="J112" s="228">
        <f>ROUND(I112*H112,2)</f>
        <v>0</v>
      </c>
      <c r="K112" s="224" t="s">
        <v>623</v>
      </c>
      <c r="L112" s="229"/>
      <c r="M112" s="230" t="s">
        <v>469</v>
      </c>
      <c r="N112" s="231" t="s">
        <v>495</v>
      </c>
      <c r="O112" s="42"/>
      <c r="P112" s="208">
        <f>O112*H112</f>
        <v>0</v>
      </c>
      <c r="Q112" s="208">
        <v>1</v>
      </c>
      <c r="R112" s="208">
        <f>Q112*H112</f>
        <v>329.324</v>
      </c>
      <c r="S112" s="208">
        <v>0</v>
      </c>
      <c r="T112" s="209">
        <f>S112*H112</f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24" t="s">
        <v>471</v>
      </c>
      <c r="BK112" s="210">
        <f>ROUND(I112*H112,2)</f>
        <v>0</v>
      </c>
      <c r="BL112" s="24" t="s">
        <v>624</v>
      </c>
      <c r="BM112" s="24" t="s">
        <v>757</v>
      </c>
    </row>
    <row r="113" spans="2:51" s="12" customFormat="1" ht="13.5">
      <c r="B113" s="211"/>
      <c r="C113" s="212"/>
      <c r="D113" s="239" t="s">
        <v>627</v>
      </c>
      <c r="E113" s="212"/>
      <c r="F113" s="241" t="s">
        <v>758</v>
      </c>
      <c r="G113" s="212"/>
      <c r="H113" s="242">
        <v>329.324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627</v>
      </c>
      <c r="AU113" s="221" t="s">
        <v>533</v>
      </c>
      <c r="AV113" s="12" t="s">
        <v>533</v>
      </c>
      <c r="AW113" s="12" t="s">
        <v>453</v>
      </c>
      <c r="AX113" s="12" t="s">
        <v>471</v>
      </c>
      <c r="AY113" s="221" t="s">
        <v>617</v>
      </c>
    </row>
    <row r="114" spans="2:63" s="11" customFormat="1" ht="29.85" customHeight="1">
      <c r="B114" s="182"/>
      <c r="C114" s="183"/>
      <c r="D114" s="196" t="s">
        <v>523</v>
      </c>
      <c r="E114" s="197" t="s">
        <v>624</v>
      </c>
      <c r="F114" s="197" t="s">
        <v>657</v>
      </c>
      <c r="G114" s="183"/>
      <c r="H114" s="183"/>
      <c r="I114" s="186"/>
      <c r="J114" s="198">
        <f>BK114</f>
        <v>0</v>
      </c>
      <c r="K114" s="183"/>
      <c r="L114" s="188"/>
      <c r="M114" s="189"/>
      <c r="N114" s="190"/>
      <c r="O114" s="190"/>
      <c r="P114" s="191">
        <f>SUM(P115:P118)</f>
        <v>0</v>
      </c>
      <c r="Q114" s="190"/>
      <c r="R114" s="191">
        <f>SUM(R115:R118)</f>
        <v>157.382336</v>
      </c>
      <c r="S114" s="190"/>
      <c r="T114" s="192">
        <f>SUM(T115:T118)</f>
        <v>0</v>
      </c>
      <c r="AR114" s="193" t="s">
        <v>471</v>
      </c>
      <c r="AT114" s="194" t="s">
        <v>523</v>
      </c>
      <c r="AU114" s="194" t="s">
        <v>471</v>
      </c>
      <c r="AY114" s="193" t="s">
        <v>617</v>
      </c>
      <c r="BK114" s="195">
        <f>SUM(BK115:BK118)</f>
        <v>0</v>
      </c>
    </row>
    <row r="115" spans="2:65" s="1" customFormat="1" ht="22.5" customHeight="1">
      <c r="B115" s="41"/>
      <c r="C115" s="199" t="s">
        <v>654</v>
      </c>
      <c r="D115" s="199" t="s">
        <v>619</v>
      </c>
      <c r="E115" s="200" t="s">
        <v>759</v>
      </c>
      <c r="F115" s="201" t="s">
        <v>760</v>
      </c>
      <c r="G115" s="202" t="s">
        <v>622</v>
      </c>
      <c r="H115" s="203">
        <v>82.8</v>
      </c>
      <c r="I115" s="204"/>
      <c r="J115" s="205">
        <f>ROUND(I115*H115,2)</f>
        <v>0</v>
      </c>
      <c r="K115" s="201" t="s">
        <v>623</v>
      </c>
      <c r="L115" s="61"/>
      <c r="M115" s="206" t="s">
        <v>469</v>
      </c>
      <c r="N115" s="207" t="s">
        <v>495</v>
      </c>
      <c r="O115" s="42"/>
      <c r="P115" s="208">
        <f>O115*H115</f>
        <v>0</v>
      </c>
      <c r="Q115" s="208">
        <v>1.89077</v>
      </c>
      <c r="R115" s="208">
        <f>Q115*H115</f>
        <v>156.555756</v>
      </c>
      <c r="S115" s="208">
        <v>0</v>
      </c>
      <c r="T115" s="209">
        <f>S115*H115</f>
        <v>0</v>
      </c>
      <c r="AR115" s="24" t="s">
        <v>624</v>
      </c>
      <c r="AT115" s="24" t="s">
        <v>619</v>
      </c>
      <c r="AU115" s="24" t="s">
        <v>533</v>
      </c>
      <c r="AY115" s="24" t="s">
        <v>617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24" t="s">
        <v>471</v>
      </c>
      <c r="BK115" s="210">
        <f>ROUND(I115*H115,2)</f>
        <v>0</v>
      </c>
      <c r="BL115" s="24" t="s">
        <v>624</v>
      </c>
      <c r="BM115" s="24" t="s">
        <v>684</v>
      </c>
    </row>
    <row r="116" spans="2:51" s="12" customFormat="1" ht="13.5">
      <c r="B116" s="211"/>
      <c r="C116" s="212"/>
      <c r="D116" s="213" t="s">
        <v>627</v>
      </c>
      <c r="E116" s="238" t="s">
        <v>469</v>
      </c>
      <c r="F116" s="214" t="s">
        <v>761</v>
      </c>
      <c r="G116" s="212"/>
      <c r="H116" s="215">
        <v>82.8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484</v>
      </c>
      <c r="AX116" s="12" t="s">
        <v>524</v>
      </c>
      <c r="AY116" s="221" t="s">
        <v>617</v>
      </c>
    </row>
    <row r="117" spans="2:65" s="1" customFormat="1" ht="22.5" customHeight="1">
      <c r="B117" s="41"/>
      <c r="C117" s="199" t="s">
        <v>667</v>
      </c>
      <c r="D117" s="199" t="s">
        <v>619</v>
      </c>
      <c r="E117" s="200" t="s">
        <v>762</v>
      </c>
      <c r="F117" s="201" t="s">
        <v>763</v>
      </c>
      <c r="G117" s="202" t="s">
        <v>622</v>
      </c>
      <c r="H117" s="203">
        <v>0.37</v>
      </c>
      <c r="I117" s="204"/>
      <c r="J117" s="205">
        <f>ROUND(I117*H117,2)</f>
        <v>0</v>
      </c>
      <c r="K117" s="201" t="s">
        <v>623</v>
      </c>
      <c r="L117" s="61"/>
      <c r="M117" s="206" t="s">
        <v>469</v>
      </c>
      <c r="N117" s="207" t="s">
        <v>495</v>
      </c>
      <c r="O117" s="42"/>
      <c r="P117" s="208">
        <f>O117*H117</f>
        <v>0</v>
      </c>
      <c r="Q117" s="208">
        <v>2.234</v>
      </c>
      <c r="R117" s="208">
        <f>Q117*H117</f>
        <v>0.82658</v>
      </c>
      <c r="S117" s="208">
        <v>0</v>
      </c>
      <c r="T117" s="209">
        <f>S117*H117</f>
        <v>0</v>
      </c>
      <c r="AR117" s="24" t="s">
        <v>624</v>
      </c>
      <c r="AT117" s="24" t="s">
        <v>619</v>
      </c>
      <c r="AU117" s="24" t="s">
        <v>533</v>
      </c>
      <c r="AY117" s="24" t="s">
        <v>617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4" t="s">
        <v>471</v>
      </c>
      <c r="BK117" s="210">
        <f>ROUND(I117*H117,2)</f>
        <v>0</v>
      </c>
      <c r="BL117" s="24" t="s">
        <v>624</v>
      </c>
      <c r="BM117" s="24" t="s">
        <v>691</v>
      </c>
    </row>
    <row r="118" spans="2:51" s="12" customFormat="1" ht="13.5">
      <c r="B118" s="211"/>
      <c r="C118" s="212"/>
      <c r="D118" s="239" t="s">
        <v>627</v>
      </c>
      <c r="E118" s="240" t="s">
        <v>469</v>
      </c>
      <c r="F118" s="241" t="s">
        <v>764</v>
      </c>
      <c r="G118" s="212"/>
      <c r="H118" s="242">
        <v>0.36996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627</v>
      </c>
      <c r="AU118" s="221" t="s">
        <v>533</v>
      </c>
      <c r="AV118" s="12" t="s">
        <v>533</v>
      </c>
      <c r="AW118" s="12" t="s">
        <v>484</v>
      </c>
      <c r="AX118" s="12" t="s">
        <v>524</v>
      </c>
      <c r="AY118" s="221" t="s">
        <v>617</v>
      </c>
    </row>
    <row r="119" spans="2:63" s="11" customFormat="1" ht="29.85" customHeight="1">
      <c r="B119" s="182"/>
      <c r="C119" s="183"/>
      <c r="D119" s="196" t="s">
        <v>523</v>
      </c>
      <c r="E119" s="197" t="s">
        <v>636</v>
      </c>
      <c r="F119" s="197" t="s">
        <v>765</v>
      </c>
      <c r="G119" s="183"/>
      <c r="H119" s="183"/>
      <c r="I119" s="186"/>
      <c r="J119" s="198">
        <f>BK119</f>
        <v>0</v>
      </c>
      <c r="K119" s="183"/>
      <c r="L119" s="188"/>
      <c r="M119" s="189"/>
      <c r="N119" s="190"/>
      <c r="O119" s="190"/>
      <c r="P119" s="191">
        <f>SUM(P120:P122)</f>
        <v>0</v>
      </c>
      <c r="Q119" s="190"/>
      <c r="R119" s="191">
        <f>SUM(R120:R122)</f>
        <v>0</v>
      </c>
      <c r="S119" s="190"/>
      <c r="T119" s="192">
        <f>SUM(T120:T122)</f>
        <v>0</v>
      </c>
      <c r="AR119" s="193" t="s">
        <v>471</v>
      </c>
      <c r="AT119" s="194" t="s">
        <v>523</v>
      </c>
      <c r="AU119" s="194" t="s">
        <v>471</v>
      </c>
      <c r="AY119" s="193" t="s">
        <v>617</v>
      </c>
      <c r="BK119" s="195">
        <f>SUM(BK120:BK122)</f>
        <v>0</v>
      </c>
    </row>
    <row r="120" spans="2:65" s="1" customFormat="1" ht="22.5" customHeight="1">
      <c r="B120" s="41"/>
      <c r="C120" s="199" t="s">
        <v>672</v>
      </c>
      <c r="D120" s="199" t="s">
        <v>619</v>
      </c>
      <c r="E120" s="200" t="s">
        <v>766</v>
      </c>
      <c r="F120" s="201" t="s">
        <v>767</v>
      </c>
      <c r="G120" s="202" t="s">
        <v>631</v>
      </c>
      <c r="H120" s="203">
        <v>36</v>
      </c>
      <c r="I120" s="204"/>
      <c r="J120" s="205">
        <f>ROUND(I120*H120,2)</f>
        <v>0</v>
      </c>
      <c r="K120" s="201" t="s">
        <v>469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768</v>
      </c>
    </row>
    <row r="121" spans="2:47" s="1" customFormat="1" ht="40.5">
      <c r="B121" s="41"/>
      <c r="C121" s="63"/>
      <c r="D121" s="239" t="s">
        <v>699</v>
      </c>
      <c r="E121" s="63"/>
      <c r="F121" s="243" t="s">
        <v>769</v>
      </c>
      <c r="G121" s="63"/>
      <c r="H121" s="63"/>
      <c r="I121" s="168"/>
      <c r="J121" s="63"/>
      <c r="K121" s="63"/>
      <c r="L121" s="61"/>
      <c r="M121" s="233"/>
      <c r="N121" s="42"/>
      <c r="O121" s="42"/>
      <c r="P121" s="42"/>
      <c r="Q121" s="42"/>
      <c r="R121" s="42"/>
      <c r="S121" s="42"/>
      <c r="T121" s="78"/>
      <c r="AT121" s="24" t="s">
        <v>699</v>
      </c>
      <c r="AU121" s="24" t="s">
        <v>533</v>
      </c>
    </row>
    <row r="122" spans="2:51" s="12" customFormat="1" ht="13.5">
      <c r="B122" s="211"/>
      <c r="C122" s="212"/>
      <c r="D122" s="239" t="s">
        <v>627</v>
      </c>
      <c r="E122" s="240" t="s">
        <v>469</v>
      </c>
      <c r="F122" s="241" t="s">
        <v>770</v>
      </c>
      <c r="G122" s="212"/>
      <c r="H122" s="242">
        <v>36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627</v>
      </c>
      <c r="AU122" s="221" t="s">
        <v>533</v>
      </c>
      <c r="AV122" s="12" t="s">
        <v>533</v>
      </c>
      <c r="AW122" s="12" t="s">
        <v>484</v>
      </c>
      <c r="AX122" s="12" t="s">
        <v>471</v>
      </c>
      <c r="AY122" s="221" t="s">
        <v>617</v>
      </c>
    </row>
    <row r="123" spans="2:63" s="11" customFormat="1" ht="29.85" customHeight="1">
      <c r="B123" s="182"/>
      <c r="C123" s="183"/>
      <c r="D123" s="196" t="s">
        <v>523</v>
      </c>
      <c r="E123" s="197" t="s">
        <v>635</v>
      </c>
      <c r="F123" s="197" t="s">
        <v>662</v>
      </c>
      <c r="G123" s="183"/>
      <c r="H123" s="183"/>
      <c r="I123" s="186"/>
      <c r="J123" s="198">
        <f>BK123</f>
        <v>0</v>
      </c>
      <c r="K123" s="183"/>
      <c r="L123" s="188"/>
      <c r="M123" s="189"/>
      <c r="N123" s="190"/>
      <c r="O123" s="190"/>
      <c r="P123" s="191">
        <f>SUM(P124:P169)</f>
        <v>0</v>
      </c>
      <c r="Q123" s="190"/>
      <c r="R123" s="191">
        <f>SUM(R124:R169)</f>
        <v>4.280695767999999</v>
      </c>
      <c r="S123" s="190"/>
      <c r="T123" s="192">
        <f>SUM(T124:T169)</f>
        <v>0</v>
      </c>
      <c r="AR123" s="193" t="s">
        <v>471</v>
      </c>
      <c r="AT123" s="194" t="s">
        <v>523</v>
      </c>
      <c r="AU123" s="194" t="s">
        <v>471</v>
      </c>
      <c r="AY123" s="193" t="s">
        <v>617</v>
      </c>
      <c r="BK123" s="195">
        <f>SUM(BK124:BK169)</f>
        <v>0</v>
      </c>
    </row>
    <row r="124" spans="2:65" s="1" customFormat="1" ht="22.5" customHeight="1">
      <c r="B124" s="41"/>
      <c r="C124" s="199" t="s">
        <v>457</v>
      </c>
      <c r="D124" s="199" t="s">
        <v>619</v>
      </c>
      <c r="E124" s="200" t="s">
        <v>771</v>
      </c>
      <c r="F124" s="201" t="s">
        <v>772</v>
      </c>
      <c r="G124" s="202" t="s">
        <v>665</v>
      </c>
      <c r="H124" s="203">
        <v>1</v>
      </c>
      <c r="I124" s="204"/>
      <c r="J124" s="205">
        <f>ROUND(I124*H124,2)</f>
        <v>0</v>
      </c>
      <c r="K124" s="201" t="s">
        <v>623</v>
      </c>
      <c r="L124" s="61"/>
      <c r="M124" s="206" t="s">
        <v>469</v>
      </c>
      <c r="N124" s="207" t="s">
        <v>495</v>
      </c>
      <c r="O124" s="42"/>
      <c r="P124" s="208">
        <f>O124*H124</f>
        <v>0</v>
      </c>
      <c r="Q124" s="208">
        <v>0.00080532</v>
      </c>
      <c r="R124" s="208">
        <f>Q124*H124</f>
        <v>0.00080532</v>
      </c>
      <c r="S124" s="208">
        <v>0</v>
      </c>
      <c r="T124" s="209">
        <f>S124*H124</f>
        <v>0</v>
      </c>
      <c r="AR124" s="24" t="s">
        <v>624</v>
      </c>
      <c r="AT124" s="24" t="s">
        <v>619</v>
      </c>
      <c r="AU124" s="24" t="s">
        <v>533</v>
      </c>
      <c r="AY124" s="24" t="s">
        <v>617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24" t="s">
        <v>471</v>
      </c>
      <c r="BK124" s="210">
        <f>ROUND(I124*H124,2)</f>
        <v>0</v>
      </c>
      <c r="BL124" s="24" t="s">
        <v>624</v>
      </c>
      <c r="BM124" s="24" t="s">
        <v>773</v>
      </c>
    </row>
    <row r="125" spans="2:51" s="12" customFormat="1" ht="13.5">
      <c r="B125" s="211"/>
      <c r="C125" s="212"/>
      <c r="D125" s="213" t="s">
        <v>627</v>
      </c>
      <c r="E125" s="238" t="s">
        <v>469</v>
      </c>
      <c r="F125" s="214" t="s">
        <v>774</v>
      </c>
      <c r="G125" s="212"/>
      <c r="H125" s="215">
        <v>1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627</v>
      </c>
      <c r="AU125" s="221" t="s">
        <v>533</v>
      </c>
      <c r="AV125" s="12" t="s">
        <v>533</v>
      </c>
      <c r="AW125" s="12" t="s">
        <v>484</v>
      </c>
      <c r="AX125" s="12" t="s">
        <v>524</v>
      </c>
      <c r="AY125" s="221" t="s">
        <v>617</v>
      </c>
    </row>
    <row r="126" spans="2:65" s="1" customFormat="1" ht="22.5" customHeight="1">
      <c r="B126" s="41"/>
      <c r="C126" s="222" t="s">
        <v>680</v>
      </c>
      <c r="D126" s="222" t="s">
        <v>668</v>
      </c>
      <c r="E126" s="223" t="s">
        <v>775</v>
      </c>
      <c r="F126" s="224" t="s">
        <v>776</v>
      </c>
      <c r="G126" s="225" t="s">
        <v>665</v>
      </c>
      <c r="H126" s="226">
        <v>1</v>
      </c>
      <c r="I126" s="227"/>
      <c r="J126" s="228">
        <f>ROUND(I126*H126,2)</f>
        <v>0</v>
      </c>
      <c r="K126" s="224" t="s">
        <v>469</v>
      </c>
      <c r="L126" s="229"/>
      <c r="M126" s="230" t="s">
        <v>469</v>
      </c>
      <c r="N126" s="231" t="s">
        <v>495</v>
      </c>
      <c r="O126" s="42"/>
      <c r="P126" s="208">
        <f>O126*H126</f>
        <v>0</v>
      </c>
      <c r="Q126" s="208">
        <v>0.0134</v>
      </c>
      <c r="R126" s="208">
        <f>Q126*H126</f>
        <v>0.0134</v>
      </c>
      <c r="S126" s="208">
        <v>0</v>
      </c>
      <c r="T126" s="209">
        <f>S126*H126</f>
        <v>0</v>
      </c>
      <c r="AR126" s="24" t="s">
        <v>635</v>
      </c>
      <c r="AT126" s="24" t="s">
        <v>668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777</v>
      </c>
    </row>
    <row r="127" spans="2:65" s="1" customFormat="1" ht="22.5" customHeight="1">
      <c r="B127" s="41"/>
      <c r="C127" s="199" t="s">
        <v>684</v>
      </c>
      <c r="D127" s="199" t="s">
        <v>619</v>
      </c>
      <c r="E127" s="200" t="s">
        <v>663</v>
      </c>
      <c r="F127" s="201" t="s">
        <v>664</v>
      </c>
      <c r="G127" s="202" t="s">
        <v>665</v>
      </c>
      <c r="H127" s="203">
        <v>6</v>
      </c>
      <c r="I127" s="204"/>
      <c r="J127" s="205">
        <f>ROUND(I127*H127,2)</f>
        <v>0</v>
      </c>
      <c r="K127" s="201" t="s">
        <v>623</v>
      </c>
      <c r="L127" s="61"/>
      <c r="M127" s="206" t="s">
        <v>469</v>
      </c>
      <c r="N127" s="207" t="s">
        <v>495</v>
      </c>
      <c r="O127" s="42"/>
      <c r="P127" s="208">
        <f>O127*H127</f>
        <v>0</v>
      </c>
      <c r="Q127" s="208">
        <v>0.00289674</v>
      </c>
      <c r="R127" s="208">
        <f>Q127*H127</f>
        <v>0.01738044</v>
      </c>
      <c r="S127" s="208">
        <v>0</v>
      </c>
      <c r="T127" s="209">
        <f>S127*H127</f>
        <v>0</v>
      </c>
      <c r="AR127" s="24" t="s">
        <v>624</v>
      </c>
      <c r="AT127" s="24" t="s">
        <v>619</v>
      </c>
      <c r="AU127" s="24" t="s">
        <v>533</v>
      </c>
      <c r="AY127" s="24" t="s">
        <v>617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24" t="s">
        <v>471</v>
      </c>
      <c r="BK127" s="210">
        <f>ROUND(I127*H127,2)</f>
        <v>0</v>
      </c>
      <c r="BL127" s="24" t="s">
        <v>624</v>
      </c>
      <c r="BM127" s="24" t="s">
        <v>778</v>
      </c>
    </row>
    <row r="128" spans="2:51" s="12" customFormat="1" ht="13.5">
      <c r="B128" s="211"/>
      <c r="C128" s="212"/>
      <c r="D128" s="213" t="s">
        <v>627</v>
      </c>
      <c r="E128" s="238" t="s">
        <v>469</v>
      </c>
      <c r="F128" s="214" t="s">
        <v>779</v>
      </c>
      <c r="G128" s="212"/>
      <c r="H128" s="215">
        <v>6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627</v>
      </c>
      <c r="AU128" s="221" t="s">
        <v>533</v>
      </c>
      <c r="AV128" s="12" t="s">
        <v>533</v>
      </c>
      <c r="AW128" s="12" t="s">
        <v>484</v>
      </c>
      <c r="AX128" s="12" t="s">
        <v>524</v>
      </c>
      <c r="AY128" s="221" t="s">
        <v>617</v>
      </c>
    </row>
    <row r="129" spans="2:65" s="1" customFormat="1" ht="22.5" customHeight="1">
      <c r="B129" s="41"/>
      <c r="C129" s="222" t="s">
        <v>661</v>
      </c>
      <c r="D129" s="222" t="s">
        <v>668</v>
      </c>
      <c r="E129" s="223" t="s">
        <v>780</v>
      </c>
      <c r="F129" s="224" t="s">
        <v>781</v>
      </c>
      <c r="G129" s="225" t="s">
        <v>665</v>
      </c>
      <c r="H129" s="226">
        <v>2</v>
      </c>
      <c r="I129" s="227"/>
      <c r="J129" s="228">
        <f>ROUND(I129*H129,2)</f>
        <v>0</v>
      </c>
      <c r="K129" s="224" t="s">
        <v>469</v>
      </c>
      <c r="L129" s="229"/>
      <c r="M129" s="230" t="s">
        <v>469</v>
      </c>
      <c r="N129" s="231" t="s">
        <v>495</v>
      </c>
      <c r="O129" s="42"/>
      <c r="P129" s="208">
        <f>O129*H129</f>
        <v>0</v>
      </c>
      <c r="Q129" s="208">
        <v>0.0067</v>
      </c>
      <c r="R129" s="208">
        <f>Q129*H129</f>
        <v>0.0134</v>
      </c>
      <c r="S129" s="208">
        <v>0</v>
      </c>
      <c r="T129" s="209">
        <f>S129*H129</f>
        <v>0</v>
      </c>
      <c r="AR129" s="24" t="s">
        <v>635</v>
      </c>
      <c r="AT129" s="24" t="s">
        <v>668</v>
      </c>
      <c r="AU129" s="24" t="s">
        <v>533</v>
      </c>
      <c r="AY129" s="24" t="s">
        <v>617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471</v>
      </c>
      <c r="BK129" s="210">
        <f>ROUND(I129*H129,2)</f>
        <v>0</v>
      </c>
      <c r="BL129" s="24" t="s">
        <v>624</v>
      </c>
      <c r="BM129" s="24" t="s">
        <v>782</v>
      </c>
    </row>
    <row r="130" spans="2:65" s="1" customFormat="1" ht="22.5" customHeight="1">
      <c r="B130" s="41"/>
      <c r="C130" s="222" t="s">
        <v>691</v>
      </c>
      <c r="D130" s="222" t="s">
        <v>668</v>
      </c>
      <c r="E130" s="223" t="s">
        <v>669</v>
      </c>
      <c r="F130" s="224" t="s">
        <v>783</v>
      </c>
      <c r="G130" s="225" t="s">
        <v>665</v>
      </c>
      <c r="H130" s="226">
        <v>4</v>
      </c>
      <c r="I130" s="227"/>
      <c r="J130" s="228">
        <f>ROUND(I130*H130,2)</f>
        <v>0</v>
      </c>
      <c r="K130" s="224" t="s">
        <v>469</v>
      </c>
      <c r="L130" s="229"/>
      <c r="M130" s="230" t="s">
        <v>469</v>
      </c>
      <c r="N130" s="231" t="s">
        <v>495</v>
      </c>
      <c r="O130" s="42"/>
      <c r="P130" s="208">
        <f>O130*H130</f>
        <v>0</v>
      </c>
      <c r="Q130" s="208">
        <v>0.0078</v>
      </c>
      <c r="R130" s="208">
        <f>Q130*H130</f>
        <v>0.0312</v>
      </c>
      <c r="S130" s="208">
        <v>0</v>
      </c>
      <c r="T130" s="209">
        <f>S130*H130</f>
        <v>0</v>
      </c>
      <c r="AR130" s="24" t="s">
        <v>635</v>
      </c>
      <c r="AT130" s="24" t="s">
        <v>668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784</v>
      </c>
    </row>
    <row r="131" spans="2:65" s="1" customFormat="1" ht="22.5" customHeight="1">
      <c r="B131" s="41"/>
      <c r="C131" s="222" t="s">
        <v>695</v>
      </c>
      <c r="D131" s="222" t="s">
        <v>668</v>
      </c>
      <c r="E131" s="223" t="s">
        <v>676</v>
      </c>
      <c r="F131" s="224" t="s">
        <v>677</v>
      </c>
      <c r="G131" s="225" t="s">
        <v>678</v>
      </c>
      <c r="H131" s="226">
        <v>1</v>
      </c>
      <c r="I131" s="227"/>
      <c r="J131" s="228">
        <f>ROUND(I131*H131,2)</f>
        <v>0</v>
      </c>
      <c r="K131" s="224" t="s">
        <v>469</v>
      </c>
      <c r="L131" s="229"/>
      <c r="M131" s="230" t="s">
        <v>469</v>
      </c>
      <c r="N131" s="231" t="s">
        <v>495</v>
      </c>
      <c r="O131" s="42"/>
      <c r="P131" s="208">
        <f>O131*H131</f>
        <v>0</v>
      </c>
      <c r="Q131" s="208">
        <v>0.0095</v>
      </c>
      <c r="R131" s="208">
        <f>Q131*H131</f>
        <v>0.0095</v>
      </c>
      <c r="S131" s="208">
        <v>0</v>
      </c>
      <c r="T131" s="209">
        <f>S131*H131</f>
        <v>0</v>
      </c>
      <c r="AR131" s="24" t="s">
        <v>635</v>
      </c>
      <c r="AT131" s="24" t="s">
        <v>668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785</v>
      </c>
    </row>
    <row r="132" spans="2:65" s="1" customFormat="1" ht="22.5" customHeight="1">
      <c r="B132" s="41"/>
      <c r="C132" s="199" t="s">
        <v>456</v>
      </c>
      <c r="D132" s="199" t="s">
        <v>619</v>
      </c>
      <c r="E132" s="200" t="s">
        <v>786</v>
      </c>
      <c r="F132" s="201" t="s">
        <v>787</v>
      </c>
      <c r="G132" s="202" t="s">
        <v>665</v>
      </c>
      <c r="H132" s="203">
        <v>2</v>
      </c>
      <c r="I132" s="204"/>
      <c r="J132" s="205">
        <f>ROUND(I132*H132,2)</f>
        <v>0</v>
      </c>
      <c r="K132" s="201" t="s">
        <v>623</v>
      </c>
      <c r="L132" s="61"/>
      <c r="M132" s="206" t="s">
        <v>469</v>
      </c>
      <c r="N132" s="207" t="s">
        <v>495</v>
      </c>
      <c r="O132" s="42"/>
      <c r="P132" s="208">
        <f>O132*H132</f>
        <v>0</v>
      </c>
      <c r="Q132" s="208">
        <v>0.00371306</v>
      </c>
      <c r="R132" s="208">
        <f>Q132*H132</f>
        <v>0.00742612</v>
      </c>
      <c r="S132" s="208">
        <v>0</v>
      </c>
      <c r="T132" s="209">
        <f>S132*H132</f>
        <v>0</v>
      </c>
      <c r="AR132" s="24" t="s">
        <v>624</v>
      </c>
      <c r="AT132" s="24" t="s">
        <v>619</v>
      </c>
      <c r="AU132" s="24" t="s">
        <v>533</v>
      </c>
      <c r="AY132" s="24" t="s">
        <v>617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24" t="s">
        <v>471</v>
      </c>
      <c r="BK132" s="210">
        <f>ROUND(I132*H132,2)</f>
        <v>0</v>
      </c>
      <c r="BL132" s="24" t="s">
        <v>624</v>
      </c>
      <c r="BM132" s="24" t="s">
        <v>788</v>
      </c>
    </row>
    <row r="133" spans="2:51" s="12" customFormat="1" ht="13.5">
      <c r="B133" s="211"/>
      <c r="C133" s="212"/>
      <c r="D133" s="213" t="s">
        <v>627</v>
      </c>
      <c r="E133" s="238" t="s">
        <v>469</v>
      </c>
      <c r="F133" s="214" t="s">
        <v>789</v>
      </c>
      <c r="G133" s="212"/>
      <c r="H133" s="215">
        <v>2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627</v>
      </c>
      <c r="AU133" s="221" t="s">
        <v>533</v>
      </c>
      <c r="AV133" s="12" t="s">
        <v>533</v>
      </c>
      <c r="AW133" s="12" t="s">
        <v>484</v>
      </c>
      <c r="AX133" s="12" t="s">
        <v>524</v>
      </c>
      <c r="AY133" s="221" t="s">
        <v>617</v>
      </c>
    </row>
    <row r="134" spans="2:65" s="1" customFormat="1" ht="22.5" customHeight="1">
      <c r="B134" s="41"/>
      <c r="C134" s="222" t="s">
        <v>704</v>
      </c>
      <c r="D134" s="222" t="s">
        <v>668</v>
      </c>
      <c r="E134" s="223" t="s">
        <v>790</v>
      </c>
      <c r="F134" s="224" t="s">
        <v>791</v>
      </c>
      <c r="G134" s="225" t="s">
        <v>665</v>
      </c>
      <c r="H134" s="226">
        <v>1</v>
      </c>
      <c r="I134" s="227"/>
      <c r="J134" s="228">
        <f>ROUND(I134*H134,2)</f>
        <v>0</v>
      </c>
      <c r="K134" s="224" t="s">
        <v>469</v>
      </c>
      <c r="L134" s="229"/>
      <c r="M134" s="230" t="s">
        <v>469</v>
      </c>
      <c r="N134" s="231" t="s">
        <v>495</v>
      </c>
      <c r="O134" s="42"/>
      <c r="P134" s="208">
        <f>O134*H134</f>
        <v>0</v>
      </c>
      <c r="Q134" s="208">
        <v>0.029</v>
      </c>
      <c r="R134" s="208">
        <f>Q134*H134</f>
        <v>0.029</v>
      </c>
      <c r="S134" s="208">
        <v>0</v>
      </c>
      <c r="T134" s="209">
        <f>S134*H134</f>
        <v>0</v>
      </c>
      <c r="AR134" s="24" t="s">
        <v>635</v>
      </c>
      <c r="AT134" s="24" t="s">
        <v>668</v>
      </c>
      <c r="AU134" s="24" t="s">
        <v>533</v>
      </c>
      <c r="AY134" s="24" t="s">
        <v>617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24" t="s">
        <v>471</v>
      </c>
      <c r="BK134" s="210">
        <f>ROUND(I134*H134,2)</f>
        <v>0</v>
      </c>
      <c r="BL134" s="24" t="s">
        <v>624</v>
      </c>
      <c r="BM134" s="24" t="s">
        <v>792</v>
      </c>
    </row>
    <row r="135" spans="2:65" s="1" customFormat="1" ht="22.5" customHeight="1">
      <c r="B135" s="41"/>
      <c r="C135" s="222" t="s">
        <v>708</v>
      </c>
      <c r="D135" s="222" t="s">
        <v>668</v>
      </c>
      <c r="E135" s="223" t="s">
        <v>793</v>
      </c>
      <c r="F135" s="224" t="s">
        <v>794</v>
      </c>
      <c r="G135" s="225" t="s">
        <v>665</v>
      </c>
      <c r="H135" s="226">
        <v>1</v>
      </c>
      <c r="I135" s="227"/>
      <c r="J135" s="228">
        <f>ROUND(I135*H135,2)</f>
        <v>0</v>
      </c>
      <c r="K135" s="224" t="s">
        <v>469</v>
      </c>
      <c r="L135" s="229"/>
      <c r="M135" s="230" t="s">
        <v>469</v>
      </c>
      <c r="N135" s="231" t="s">
        <v>495</v>
      </c>
      <c r="O135" s="42"/>
      <c r="P135" s="208">
        <f>O135*H135</f>
        <v>0</v>
      </c>
      <c r="Q135" s="208">
        <v>0.032</v>
      </c>
      <c r="R135" s="208">
        <f>Q135*H135</f>
        <v>0.032</v>
      </c>
      <c r="S135" s="208">
        <v>0</v>
      </c>
      <c r="T135" s="209">
        <f>S135*H135</f>
        <v>0</v>
      </c>
      <c r="AR135" s="24" t="s">
        <v>635</v>
      </c>
      <c r="AT135" s="24" t="s">
        <v>668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795</v>
      </c>
    </row>
    <row r="136" spans="2:65" s="1" customFormat="1" ht="31.5" customHeight="1">
      <c r="B136" s="41"/>
      <c r="C136" s="199" t="s">
        <v>712</v>
      </c>
      <c r="D136" s="199" t="s">
        <v>619</v>
      </c>
      <c r="E136" s="200" t="s">
        <v>796</v>
      </c>
      <c r="F136" s="201" t="s">
        <v>797</v>
      </c>
      <c r="G136" s="202" t="s">
        <v>798</v>
      </c>
      <c r="H136" s="203">
        <v>552</v>
      </c>
      <c r="I136" s="204"/>
      <c r="J136" s="205">
        <f>ROUND(I136*H136,2)</f>
        <v>0</v>
      </c>
      <c r="K136" s="201" t="s">
        <v>623</v>
      </c>
      <c r="L136" s="61"/>
      <c r="M136" s="206" t="s">
        <v>469</v>
      </c>
      <c r="N136" s="207" t="s">
        <v>495</v>
      </c>
      <c r="O136" s="42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AR136" s="24" t="s">
        <v>624</v>
      </c>
      <c r="AT136" s="24" t="s">
        <v>619</v>
      </c>
      <c r="AU136" s="24" t="s">
        <v>533</v>
      </c>
      <c r="AY136" s="24" t="s">
        <v>617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24" t="s">
        <v>471</v>
      </c>
      <c r="BK136" s="210">
        <f>ROUND(I136*H136,2)</f>
        <v>0</v>
      </c>
      <c r="BL136" s="24" t="s">
        <v>624</v>
      </c>
      <c r="BM136" s="24" t="s">
        <v>799</v>
      </c>
    </row>
    <row r="137" spans="2:51" s="12" customFormat="1" ht="13.5">
      <c r="B137" s="211"/>
      <c r="C137" s="212"/>
      <c r="D137" s="213" t="s">
        <v>627</v>
      </c>
      <c r="E137" s="238" t="s">
        <v>469</v>
      </c>
      <c r="F137" s="214" t="s">
        <v>800</v>
      </c>
      <c r="G137" s="212"/>
      <c r="H137" s="215">
        <v>552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627</v>
      </c>
      <c r="AU137" s="221" t="s">
        <v>533</v>
      </c>
      <c r="AV137" s="12" t="s">
        <v>533</v>
      </c>
      <c r="AW137" s="12" t="s">
        <v>484</v>
      </c>
      <c r="AX137" s="12" t="s">
        <v>471</v>
      </c>
      <c r="AY137" s="221" t="s">
        <v>617</v>
      </c>
    </row>
    <row r="138" spans="2:65" s="1" customFormat="1" ht="22.5" customHeight="1">
      <c r="B138" s="41"/>
      <c r="C138" s="222" t="s">
        <v>717</v>
      </c>
      <c r="D138" s="222" t="s">
        <v>668</v>
      </c>
      <c r="E138" s="223" t="s">
        <v>801</v>
      </c>
      <c r="F138" s="224" t="s">
        <v>802</v>
      </c>
      <c r="G138" s="225" t="s">
        <v>798</v>
      </c>
      <c r="H138" s="226">
        <v>560.28</v>
      </c>
      <c r="I138" s="227"/>
      <c r="J138" s="228">
        <f>ROUND(I138*H138,2)</f>
        <v>0</v>
      </c>
      <c r="K138" s="224" t="s">
        <v>623</v>
      </c>
      <c r="L138" s="229"/>
      <c r="M138" s="230" t="s">
        <v>469</v>
      </c>
      <c r="N138" s="231" t="s">
        <v>495</v>
      </c>
      <c r="O138" s="42"/>
      <c r="P138" s="208">
        <f>O138*H138</f>
        <v>0</v>
      </c>
      <c r="Q138" s="208">
        <v>0.0056</v>
      </c>
      <c r="R138" s="208">
        <f>Q138*H138</f>
        <v>3.137568</v>
      </c>
      <c r="S138" s="208">
        <v>0</v>
      </c>
      <c r="T138" s="209">
        <f>S138*H138</f>
        <v>0</v>
      </c>
      <c r="AR138" s="24" t="s">
        <v>635</v>
      </c>
      <c r="AT138" s="24" t="s">
        <v>668</v>
      </c>
      <c r="AU138" s="24" t="s">
        <v>533</v>
      </c>
      <c r="AY138" s="24" t="s">
        <v>617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24" t="s">
        <v>471</v>
      </c>
      <c r="BK138" s="210">
        <f>ROUND(I138*H138,2)</f>
        <v>0</v>
      </c>
      <c r="BL138" s="24" t="s">
        <v>624</v>
      </c>
      <c r="BM138" s="24" t="s">
        <v>803</v>
      </c>
    </row>
    <row r="139" spans="2:51" s="12" customFormat="1" ht="13.5">
      <c r="B139" s="211"/>
      <c r="C139" s="212"/>
      <c r="D139" s="213" t="s">
        <v>627</v>
      </c>
      <c r="E139" s="212"/>
      <c r="F139" s="214" t="s">
        <v>804</v>
      </c>
      <c r="G139" s="212"/>
      <c r="H139" s="215">
        <v>560.28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627</v>
      </c>
      <c r="AU139" s="221" t="s">
        <v>533</v>
      </c>
      <c r="AV139" s="12" t="s">
        <v>533</v>
      </c>
      <c r="AW139" s="12" t="s">
        <v>453</v>
      </c>
      <c r="AX139" s="12" t="s">
        <v>471</v>
      </c>
      <c r="AY139" s="221" t="s">
        <v>617</v>
      </c>
    </row>
    <row r="140" spans="2:65" s="1" customFormat="1" ht="22.5" customHeight="1">
      <c r="B140" s="41"/>
      <c r="C140" s="199" t="s">
        <v>723</v>
      </c>
      <c r="D140" s="199" t="s">
        <v>619</v>
      </c>
      <c r="E140" s="200" t="s">
        <v>805</v>
      </c>
      <c r="F140" s="201" t="s">
        <v>806</v>
      </c>
      <c r="G140" s="202" t="s">
        <v>665</v>
      </c>
      <c r="H140" s="203">
        <v>92</v>
      </c>
      <c r="I140" s="204"/>
      <c r="J140" s="205">
        <f>ROUND(I140*H140,2)</f>
        <v>0</v>
      </c>
      <c r="K140" s="201" t="s">
        <v>623</v>
      </c>
      <c r="L140" s="61"/>
      <c r="M140" s="206" t="s">
        <v>469</v>
      </c>
      <c r="N140" s="207" t="s">
        <v>495</v>
      </c>
      <c r="O140" s="42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AR140" s="24" t="s">
        <v>624</v>
      </c>
      <c r="AT140" s="24" t="s">
        <v>619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807</v>
      </c>
    </row>
    <row r="141" spans="2:51" s="12" customFormat="1" ht="13.5">
      <c r="B141" s="211"/>
      <c r="C141" s="212"/>
      <c r="D141" s="213" t="s">
        <v>627</v>
      </c>
      <c r="E141" s="238" t="s">
        <v>469</v>
      </c>
      <c r="F141" s="214" t="s">
        <v>808</v>
      </c>
      <c r="G141" s="212"/>
      <c r="H141" s="215">
        <v>92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65" s="1" customFormat="1" ht="22.5" customHeight="1">
      <c r="B142" s="41"/>
      <c r="C142" s="222" t="s">
        <v>809</v>
      </c>
      <c r="D142" s="222" t="s">
        <v>668</v>
      </c>
      <c r="E142" s="223" t="s">
        <v>810</v>
      </c>
      <c r="F142" s="224" t="s">
        <v>811</v>
      </c>
      <c r="G142" s="225" t="s">
        <v>665</v>
      </c>
      <c r="H142" s="226">
        <v>92</v>
      </c>
      <c r="I142" s="227"/>
      <c r="J142" s="228">
        <f>ROUND(I142*H142,2)</f>
        <v>0</v>
      </c>
      <c r="K142" s="224" t="s">
        <v>623</v>
      </c>
      <c r="L142" s="229"/>
      <c r="M142" s="230" t="s">
        <v>469</v>
      </c>
      <c r="N142" s="231" t="s">
        <v>495</v>
      </c>
      <c r="O142" s="42"/>
      <c r="P142" s="208">
        <f>O142*H142</f>
        <v>0</v>
      </c>
      <c r="Q142" s="208">
        <v>0.001055</v>
      </c>
      <c r="R142" s="208">
        <f>Q142*H142</f>
        <v>0.09706</v>
      </c>
      <c r="S142" s="208">
        <v>0</v>
      </c>
      <c r="T142" s="209">
        <f>S142*H142</f>
        <v>0</v>
      </c>
      <c r="AR142" s="24" t="s">
        <v>635</v>
      </c>
      <c r="AT142" s="24" t="s">
        <v>668</v>
      </c>
      <c r="AU142" s="24" t="s">
        <v>533</v>
      </c>
      <c r="AY142" s="24" t="s">
        <v>617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24" t="s">
        <v>471</v>
      </c>
      <c r="BK142" s="210">
        <f>ROUND(I142*H142,2)</f>
        <v>0</v>
      </c>
      <c r="BL142" s="24" t="s">
        <v>624</v>
      </c>
      <c r="BM142" s="24" t="s">
        <v>812</v>
      </c>
    </row>
    <row r="143" spans="2:65" s="1" customFormat="1" ht="22.5" customHeight="1">
      <c r="B143" s="41"/>
      <c r="C143" s="199" t="s">
        <v>813</v>
      </c>
      <c r="D143" s="199" t="s">
        <v>619</v>
      </c>
      <c r="E143" s="200" t="s">
        <v>814</v>
      </c>
      <c r="F143" s="201" t="s">
        <v>815</v>
      </c>
      <c r="G143" s="202" t="s">
        <v>665</v>
      </c>
      <c r="H143" s="203">
        <v>5</v>
      </c>
      <c r="I143" s="204"/>
      <c r="J143" s="205">
        <f>ROUND(I143*H143,2)</f>
        <v>0</v>
      </c>
      <c r="K143" s="201" t="s">
        <v>623</v>
      </c>
      <c r="L143" s="61"/>
      <c r="M143" s="206" t="s">
        <v>469</v>
      </c>
      <c r="N143" s="207" t="s">
        <v>495</v>
      </c>
      <c r="O143" s="42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4" t="s">
        <v>624</v>
      </c>
      <c r="AT143" s="24" t="s">
        <v>619</v>
      </c>
      <c r="AU143" s="24" t="s">
        <v>533</v>
      </c>
      <c r="AY143" s="24" t="s">
        <v>617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4" t="s">
        <v>471</v>
      </c>
      <c r="BK143" s="210">
        <f>ROUND(I143*H143,2)</f>
        <v>0</v>
      </c>
      <c r="BL143" s="24" t="s">
        <v>624</v>
      </c>
      <c r="BM143" s="24" t="s">
        <v>816</v>
      </c>
    </row>
    <row r="144" spans="2:51" s="12" customFormat="1" ht="13.5">
      <c r="B144" s="211"/>
      <c r="C144" s="212"/>
      <c r="D144" s="213" t="s">
        <v>627</v>
      </c>
      <c r="E144" s="238" t="s">
        <v>469</v>
      </c>
      <c r="F144" s="214" t="s">
        <v>817</v>
      </c>
      <c r="G144" s="212"/>
      <c r="H144" s="215">
        <v>5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627</v>
      </c>
      <c r="AU144" s="221" t="s">
        <v>533</v>
      </c>
      <c r="AV144" s="12" t="s">
        <v>533</v>
      </c>
      <c r="AW144" s="12" t="s">
        <v>484</v>
      </c>
      <c r="AX144" s="12" t="s">
        <v>471</v>
      </c>
      <c r="AY144" s="221" t="s">
        <v>617</v>
      </c>
    </row>
    <row r="145" spans="2:65" s="1" customFormat="1" ht="22.5" customHeight="1">
      <c r="B145" s="41"/>
      <c r="C145" s="222" t="s">
        <v>818</v>
      </c>
      <c r="D145" s="222" t="s">
        <v>668</v>
      </c>
      <c r="E145" s="223" t="s">
        <v>819</v>
      </c>
      <c r="F145" s="224" t="s">
        <v>820</v>
      </c>
      <c r="G145" s="225" t="s">
        <v>665</v>
      </c>
      <c r="H145" s="226">
        <v>2</v>
      </c>
      <c r="I145" s="227"/>
      <c r="J145" s="228">
        <f>ROUND(I145*H145,2)</f>
        <v>0</v>
      </c>
      <c r="K145" s="224" t="s">
        <v>623</v>
      </c>
      <c r="L145" s="229"/>
      <c r="M145" s="230" t="s">
        <v>469</v>
      </c>
      <c r="N145" s="231" t="s">
        <v>495</v>
      </c>
      <c r="O145" s="42"/>
      <c r="P145" s="208">
        <f>O145*H145</f>
        <v>0</v>
      </c>
      <c r="Q145" s="208">
        <v>0.0018</v>
      </c>
      <c r="R145" s="208">
        <f>Q145*H145</f>
        <v>0.0036</v>
      </c>
      <c r="S145" s="208">
        <v>0</v>
      </c>
      <c r="T145" s="209">
        <f>S145*H145</f>
        <v>0</v>
      </c>
      <c r="AR145" s="24" t="s">
        <v>635</v>
      </c>
      <c r="AT145" s="24" t="s">
        <v>668</v>
      </c>
      <c r="AU145" s="24" t="s">
        <v>533</v>
      </c>
      <c r="AY145" s="24" t="s">
        <v>617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24" t="s">
        <v>471</v>
      </c>
      <c r="BK145" s="210">
        <f>ROUND(I145*H145,2)</f>
        <v>0</v>
      </c>
      <c r="BL145" s="24" t="s">
        <v>624</v>
      </c>
      <c r="BM145" s="24" t="s">
        <v>821</v>
      </c>
    </row>
    <row r="146" spans="2:65" s="1" customFormat="1" ht="22.5" customHeight="1">
      <c r="B146" s="41"/>
      <c r="C146" s="222" t="s">
        <v>822</v>
      </c>
      <c r="D146" s="222" t="s">
        <v>668</v>
      </c>
      <c r="E146" s="223" t="s">
        <v>823</v>
      </c>
      <c r="F146" s="224" t="s">
        <v>824</v>
      </c>
      <c r="G146" s="225" t="s">
        <v>665</v>
      </c>
      <c r="H146" s="226">
        <v>3</v>
      </c>
      <c r="I146" s="227"/>
      <c r="J146" s="228">
        <f>ROUND(I146*H146,2)</f>
        <v>0</v>
      </c>
      <c r="K146" s="224" t="s">
        <v>469</v>
      </c>
      <c r="L146" s="229"/>
      <c r="M146" s="230" t="s">
        <v>469</v>
      </c>
      <c r="N146" s="231" t="s">
        <v>495</v>
      </c>
      <c r="O146" s="42"/>
      <c r="P146" s="208">
        <f>O146*H146</f>
        <v>0</v>
      </c>
      <c r="Q146" s="208">
        <v>0.0018</v>
      </c>
      <c r="R146" s="208">
        <f>Q146*H146</f>
        <v>0.0054</v>
      </c>
      <c r="S146" s="208">
        <v>0</v>
      </c>
      <c r="T146" s="209">
        <f>S146*H146</f>
        <v>0</v>
      </c>
      <c r="AR146" s="24" t="s">
        <v>635</v>
      </c>
      <c r="AT146" s="24" t="s">
        <v>668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825</v>
      </c>
    </row>
    <row r="147" spans="2:65" s="1" customFormat="1" ht="22.5" customHeight="1">
      <c r="B147" s="41"/>
      <c r="C147" s="199" t="s">
        <v>826</v>
      </c>
      <c r="D147" s="199" t="s">
        <v>619</v>
      </c>
      <c r="E147" s="200" t="s">
        <v>827</v>
      </c>
      <c r="F147" s="201" t="s">
        <v>828</v>
      </c>
      <c r="G147" s="202" t="s">
        <v>665</v>
      </c>
      <c r="H147" s="203">
        <v>1</v>
      </c>
      <c r="I147" s="204"/>
      <c r="J147" s="205">
        <f>ROUND(I147*H147,2)</f>
        <v>0</v>
      </c>
      <c r="K147" s="201" t="s">
        <v>623</v>
      </c>
      <c r="L147" s="61"/>
      <c r="M147" s="206" t="s">
        <v>469</v>
      </c>
      <c r="N147" s="207" t="s">
        <v>495</v>
      </c>
      <c r="O147" s="42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AR147" s="24" t="s">
        <v>624</v>
      </c>
      <c r="AT147" s="24" t="s">
        <v>619</v>
      </c>
      <c r="AU147" s="24" t="s">
        <v>533</v>
      </c>
      <c r="AY147" s="24" t="s">
        <v>617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24" t="s">
        <v>471</v>
      </c>
      <c r="BK147" s="210">
        <f>ROUND(I147*H147,2)</f>
        <v>0</v>
      </c>
      <c r="BL147" s="24" t="s">
        <v>624</v>
      </c>
      <c r="BM147" s="24" t="s">
        <v>829</v>
      </c>
    </row>
    <row r="148" spans="2:51" s="12" customFormat="1" ht="13.5">
      <c r="B148" s="211"/>
      <c r="C148" s="212"/>
      <c r="D148" s="213" t="s">
        <v>627</v>
      </c>
      <c r="E148" s="238" t="s">
        <v>469</v>
      </c>
      <c r="F148" s="214" t="s">
        <v>830</v>
      </c>
      <c r="G148" s="212"/>
      <c r="H148" s="215">
        <v>1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627</v>
      </c>
      <c r="AU148" s="221" t="s">
        <v>533</v>
      </c>
      <c r="AV148" s="12" t="s">
        <v>533</v>
      </c>
      <c r="AW148" s="12" t="s">
        <v>484</v>
      </c>
      <c r="AX148" s="12" t="s">
        <v>471</v>
      </c>
      <c r="AY148" s="221" t="s">
        <v>617</v>
      </c>
    </row>
    <row r="149" spans="2:65" s="1" customFormat="1" ht="22.5" customHeight="1">
      <c r="B149" s="41"/>
      <c r="C149" s="222" t="s">
        <v>831</v>
      </c>
      <c r="D149" s="222" t="s">
        <v>668</v>
      </c>
      <c r="E149" s="223" t="s">
        <v>832</v>
      </c>
      <c r="F149" s="224" t="s">
        <v>833</v>
      </c>
      <c r="G149" s="225" t="s">
        <v>665</v>
      </c>
      <c r="H149" s="226">
        <v>1</v>
      </c>
      <c r="I149" s="227"/>
      <c r="J149" s="228">
        <f>ROUND(I149*H149,2)</f>
        <v>0</v>
      </c>
      <c r="K149" s="224" t="s">
        <v>623</v>
      </c>
      <c r="L149" s="229"/>
      <c r="M149" s="230" t="s">
        <v>469</v>
      </c>
      <c r="N149" s="231" t="s">
        <v>495</v>
      </c>
      <c r="O149" s="42"/>
      <c r="P149" s="208">
        <f>O149*H149</f>
        <v>0</v>
      </c>
      <c r="Q149" s="208">
        <v>0.003433</v>
      </c>
      <c r="R149" s="208">
        <f>Q149*H149</f>
        <v>0.003433</v>
      </c>
      <c r="S149" s="208">
        <v>0</v>
      </c>
      <c r="T149" s="209">
        <f>S149*H149</f>
        <v>0</v>
      </c>
      <c r="AR149" s="24" t="s">
        <v>635</v>
      </c>
      <c r="AT149" s="24" t="s">
        <v>668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834</v>
      </c>
    </row>
    <row r="150" spans="2:65" s="1" customFormat="1" ht="22.5" customHeight="1">
      <c r="B150" s="41"/>
      <c r="C150" s="199" t="s">
        <v>835</v>
      </c>
      <c r="D150" s="199" t="s">
        <v>619</v>
      </c>
      <c r="E150" s="200" t="s">
        <v>836</v>
      </c>
      <c r="F150" s="201" t="s">
        <v>837</v>
      </c>
      <c r="G150" s="202" t="s">
        <v>665</v>
      </c>
      <c r="H150" s="203">
        <v>1</v>
      </c>
      <c r="I150" s="204"/>
      <c r="J150" s="205">
        <f>ROUND(I150*H150,2)</f>
        <v>0</v>
      </c>
      <c r="K150" s="201" t="s">
        <v>623</v>
      </c>
      <c r="L150" s="61"/>
      <c r="M150" s="206" t="s">
        <v>469</v>
      </c>
      <c r="N150" s="207" t="s">
        <v>495</v>
      </c>
      <c r="O150" s="42"/>
      <c r="P150" s="208">
        <f>O150*H150</f>
        <v>0</v>
      </c>
      <c r="Q150" s="208">
        <v>0.00285</v>
      </c>
      <c r="R150" s="208">
        <f>Q150*H150</f>
        <v>0.00285</v>
      </c>
      <c r="S150" s="208">
        <v>0</v>
      </c>
      <c r="T150" s="209">
        <f>S150*H150</f>
        <v>0</v>
      </c>
      <c r="AR150" s="24" t="s">
        <v>624</v>
      </c>
      <c r="AT150" s="24" t="s">
        <v>619</v>
      </c>
      <c r="AU150" s="24" t="s">
        <v>533</v>
      </c>
      <c r="AY150" s="24" t="s">
        <v>617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24" t="s">
        <v>471</v>
      </c>
      <c r="BK150" s="210">
        <f>ROUND(I150*H150,2)</f>
        <v>0</v>
      </c>
      <c r="BL150" s="24" t="s">
        <v>624</v>
      </c>
      <c r="BM150" s="24" t="s">
        <v>838</v>
      </c>
    </row>
    <row r="151" spans="2:65" s="1" customFormat="1" ht="22.5" customHeight="1">
      <c r="B151" s="41"/>
      <c r="C151" s="222" t="s">
        <v>839</v>
      </c>
      <c r="D151" s="222" t="s">
        <v>668</v>
      </c>
      <c r="E151" s="223" t="s">
        <v>705</v>
      </c>
      <c r="F151" s="224" t="s">
        <v>706</v>
      </c>
      <c r="G151" s="225" t="s">
        <v>678</v>
      </c>
      <c r="H151" s="226">
        <v>1</v>
      </c>
      <c r="I151" s="227"/>
      <c r="J151" s="228">
        <f>ROUND(I151*H151,2)</f>
        <v>0</v>
      </c>
      <c r="K151" s="224" t="s">
        <v>469</v>
      </c>
      <c r="L151" s="229"/>
      <c r="M151" s="230" t="s">
        <v>469</v>
      </c>
      <c r="N151" s="231" t="s">
        <v>495</v>
      </c>
      <c r="O151" s="42"/>
      <c r="P151" s="208">
        <f>O151*H151</f>
        <v>0</v>
      </c>
      <c r="Q151" s="208">
        <v>0.04025</v>
      </c>
      <c r="R151" s="208">
        <f>Q151*H151</f>
        <v>0.04025</v>
      </c>
      <c r="S151" s="208">
        <v>0</v>
      </c>
      <c r="T151" s="209">
        <f>S151*H151</f>
        <v>0</v>
      </c>
      <c r="AR151" s="24" t="s">
        <v>635</v>
      </c>
      <c r="AT151" s="24" t="s">
        <v>668</v>
      </c>
      <c r="AU151" s="24" t="s">
        <v>533</v>
      </c>
      <c r="AY151" s="24" t="s">
        <v>617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24" t="s">
        <v>471</v>
      </c>
      <c r="BK151" s="210">
        <f>ROUND(I151*H151,2)</f>
        <v>0</v>
      </c>
      <c r="BL151" s="24" t="s">
        <v>624</v>
      </c>
      <c r="BM151" s="24" t="s">
        <v>840</v>
      </c>
    </row>
    <row r="152" spans="2:65" s="1" customFormat="1" ht="22.5" customHeight="1">
      <c r="B152" s="41"/>
      <c r="C152" s="222" t="s">
        <v>841</v>
      </c>
      <c r="D152" s="222" t="s">
        <v>668</v>
      </c>
      <c r="E152" s="223" t="s">
        <v>842</v>
      </c>
      <c r="F152" s="224" t="s">
        <v>843</v>
      </c>
      <c r="G152" s="225" t="s">
        <v>678</v>
      </c>
      <c r="H152" s="226">
        <v>1</v>
      </c>
      <c r="I152" s="227"/>
      <c r="J152" s="228">
        <f>ROUND(I152*H152,2)</f>
        <v>0</v>
      </c>
      <c r="K152" s="224" t="s">
        <v>469</v>
      </c>
      <c r="L152" s="229"/>
      <c r="M152" s="230" t="s">
        <v>469</v>
      </c>
      <c r="N152" s="231" t="s">
        <v>495</v>
      </c>
      <c r="O152" s="42"/>
      <c r="P152" s="208">
        <f>O152*H152</f>
        <v>0</v>
      </c>
      <c r="Q152" s="208">
        <v>0.01</v>
      </c>
      <c r="R152" s="208">
        <f>Q152*H152</f>
        <v>0.01</v>
      </c>
      <c r="S152" s="208">
        <v>0</v>
      </c>
      <c r="T152" s="209">
        <f>S152*H152</f>
        <v>0</v>
      </c>
      <c r="AR152" s="24" t="s">
        <v>635</v>
      </c>
      <c r="AT152" s="24" t="s">
        <v>668</v>
      </c>
      <c r="AU152" s="24" t="s">
        <v>533</v>
      </c>
      <c r="AY152" s="24" t="s">
        <v>617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24" t="s">
        <v>471</v>
      </c>
      <c r="BK152" s="210">
        <f>ROUND(I152*H152,2)</f>
        <v>0</v>
      </c>
      <c r="BL152" s="24" t="s">
        <v>624</v>
      </c>
      <c r="BM152" s="24" t="s">
        <v>844</v>
      </c>
    </row>
    <row r="153" spans="2:65" s="1" customFormat="1" ht="22.5" customHeight="1">
      <c r="B153" s="41"/>
      <c r="C153" s="199" t="s">
        <v>845</v>
      </c>
      <c r="D153" s="199" t="s">
        <v>619</v>
      </c>
      <c r="E153" s="200" t="s">
        <v>846</v>
      </c>
      <c r="F153" s="201" t="s">
        <v>847</v>
      </c>
      <c r="G153" s="202" t="s">
        <v>798</v>
      </c>
      <c r="H153" s="203">
        <v>552</v>
      </c>
      <c r="I153" s="204"/>
      <c r="J153" s="205">
        <f>ROUND(I153*H153,2)</f>
        <v>0</v>
      </c>
      <c r="K153" s="201" t="s">
        <v>469</v>
      </c>
      <c r="L153" s="61"/>
      <c r="M153" s="206" t="s">
        <v>469</v>
      </c>
      <c r="N153" s="207" t="s">
        <v>495</v>
      </c>
      <c r="O153" s="42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AR153" s="24" t="s">
        <v>624</v>
      </c>
      <c r="AT153" s="24" t="s">
        <v>619</v>
      </c>
      <c r="AU153" s="24" t="s">
        <v>533</v>
      </c>
      <c r="AY153" s="24" t="s">
        <v>617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24" t="s">
        <v>471</v>
      </c>
      <c r="BK153" s="210">
        <f>ROUND(I153*H153,2)</f>
        <v>0</v>
      </c>
      <c r="BL153" s="24" t="s">
        <v>624</v>
      </c>
      <c r="BM153" s="24" t="s">
        <v>848</v>
      </c>
    </row>
    <row r="154" spans="2:47" s="1" customFormat="1" ht="27">
      <c r="B154" s="41"/>
      <c r="C154" s="63"/>
      <c r="D154" s="213" t="s">
        <v>699</v>
      </c>
      <c r="E154" s="63"/>
      <c r="F154" s="232" t="s">
        <v>849</v>
      </c>
      <c r="G154" s="63"/>
      <c r="H154" s="63"/>
      <c r="I154" s="168"/>
      <c r="J154" s="63"/>
      <c r="K154" s="63"/>
      <c r="L154" s="61"/>
      <c r="M154" s="233"/>
      <c r="N154" s="42"/>
      <c r="O154" s="42"/>
      <c r="P154" s="42"/>
      <c r="Q154" s="42"/>
      <c r="R154" s="42"/>
      <c r="S154" s="42"/>
      <c r="T154" s="78"/>
      <c r="AT154" s="24" t="s">
        <v>699</v>
      </c>
      <c r="AU154" s="24" t="s">
        <v>533</v>
      </c>
    </row>
    <row r="155" spans="2:65" s="1" customFormat="1" ht="22.5" customHeight="1">
      <c r="B155" s="41"/>
      <c r="C155" s="199" t="s">
        <v>850</v>
      </c>
      <c r="D155" s="199" t="s">
        <v>619</v>
      </c>
      <c r="E155" s="200" t="s">
        <v>851</v>
      </c>
      <c r="F155" s="201" t="s">
        <v>852</v>
      </c>
      <c r="G155" s="202" t="s">
        <v>665</v>
      </c>
      <c r="H155" s="203">
        <v>1</v>
      </c>
      <c r="I155" s="204"/>
      <c r="J155" s="205">
        <f>ROUND(I155*H155,2)</f>
        <v>0</v>
      </c>
      <c r="K155" s="201" t="s">
        <v>623</v>
      </c>
      <c r="L155" s="61"/>
      <c r="M155" s="206" t="s">
        <v>469</v>
      </c>
      <c r="N155" s="207" t="s">
        <v>495</v>
      </c>
      <c r="O155" s="42"/>
      <c r="P155" s="208">
        <f>O155*H155</f>
        <v>0</v>
      </c>
      <c r="Q155" s="208">
        <v>0.00080532</v>
      </c>
      <c r="R155" s="208">
        <f>Q155*H155</f>
        <v>0.00080532</v>
      </c>
      <c r="S155" s="208">
        <v>0</v>
      </c>
      <c r="T155" s="209">
        <f>S155*H155</f>
        <v>0</v>
      </c>
      <c r="AR155" s="24" t="s">
        <v>624</v>
      </c>
      <c r="AT155" s="24" t="s">
        <v>619</v>
      </c>
      <c r="AU155" s="24" t="s">
        <v>533</v>
      </c>
      <c r="AY155" s="24" t="s">
        <v>617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24" t="s">
        <v>471</v>
      </c>
      <c r="BK155" s="210">
        <f>ROUND(I155*H155,2)</f>
        <v>0</v>
      </c>
      <c r="BL155" s="24" t="s">
        <v>624</v>
      </c>
      <c r="BM155" s="24" t="s">
        <v>853</v>
      </c>
    </row>
    <row r="156" spans="2:51" s="12" customFormat="1" ht="13.5">
      <c r="B156" s="211"/>
      <c r="C156" s="212"/>
      <c r="D156" s="213" t="s">
        <v>627</v>
      </c>
      <c r="E156" s="238" t="s">
        <v>469</v>
      </c>
      <c r="F156" s="214" t="s">
        <v>830</v>
      </c>
      <c r="G156" s="212"/>
      <c r="H156" s="215">
        <v>1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627</v>
      </c>
      <c r="AU156" s="221" t="s">
        <v>533</v>
      </c>
      <c r="AV156" s="12" t="s">
        <v>533</v>
      </c>
      <c r="AW156" s="12" t="s">
        <v>484</v>
      </c>
      <c r="AX156" s="12" t="s">
        <v>524</v>
      </c>
      <c r="AY156" s="221" t="s">
        <v>617</v>
      </c>
    </row>
    <row r="157" spans="2:65" s="1" customFormat="1" ht="22.5" customHeight="1">
      <c r="B157" s="41"/>
      <c r="C157" s="222" t="s">
        <v>854</v>
      </c>
      <c r="D157" s="222" t="s">
        <v>668</v>
      </c>
      <c r="E157" s="223" t="s">
        <v>685</v>
      </c>
      <c r="F157" s="224" t="s">
        <v>686</v>
      </c>
      <c r="G157" s="225" t="s">
        <v>665</v>
      </c>
      <c r="H157" s="226">
        <v>1</v>
      </c>
      <c r="I157" s="227"/>
      <c r="J157" s="228">
        <f>ROUND(I157*H157,2)</f>
        <v>0</v>
      </c>
      <c r="K157" s="224" t="s">
        <v>469</v>
      </c>
      <c r="L157" s="229"/>
      <c r="M157" s="230" t="s">
        <v>469</v>
      </c>
      <c r="N157" s="231" t="s">
        <v>495</v>
      </c>
      <c r="O157" s="42"/>
      <c r="P157" s="208">
        <f>O157*H157</f>
        <v>0</v>
      </c>
      <c r="Q157" s="208">
        <v>0.01847</v>
      </c>
      <c r="R157" s="208">
        <f>Q157*H157</f>
        <v>0.01847</v>
      </c>
      <c r="S157" s="208">
        <v>0</v>
      </c>
      <c r="T157" s="209">
        <f>S157*H157</f>
        <v>0</v>
      </c>
      <c r="AR157" s="24" t="s">
        <v>635</v>
      </c>
      <c r="AT157" s="24" t="s">
        <v>668</v>
      </c>
      <c r="AU157" s="24" t="s">
        <v>533</v>
      </c>
      <c r="AY157" s="24" t="s">
        <v>617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24" t="s">
        <v>471</v>
      </c>
      <c r="BK157" s="210">
        <f>ROUND(I157*H157,2)</f>
        <v>0</v>
      </c>
      <c r="BL157" s="24" t="s">
        <v>624</v>
      </c>
      <c r="BM157" s="24" t="s">
        <v>855</v>
      </c>
    </row>
    <row r="158" spans="2:65" s="1" customFormat="1" ht="22.5" customHeight="1">
      <c r="B158" s="41"/>
      <c r="C158" s="222" t="s">
        <v>856</v>
      </c>
      <c r="D158" s="222" t="s">
        <v>668</v>
      </c>
      <c r="E158" s="223" t="s">
        <v>857</v>
      </c>
      <c r="F158" s="224" t="s">
        <v>858</v>
      </c>
      <c r="G158" s="225" t="s">
        <v>665</v>
      </c>
      <c r="H158" s="226">
        <v>1</v>
      </c>
      <c r="I158" s="227"/>
      <c r="J158" s="228">
        <f>ROUND(I158*H158,2)</f>
        <v>0</v>
      </c>
      <c r="K158" s="224" t="s">
        <v>469</v>
      </c>
      <c r="L158" s="229"/>
      <c r="M158" s="230" t="s">
        <v>469</v>
      </c>
      <c r="N158" s="231" t="s">
        <v>495</v>
      </c>
      <c r="O158" s="42"/>
      <c r="P158" s="208">
        <f>O158*H158</f>
        <v>0</v>
      </c>
      <c r="Q158" s="208">
        <v>0.0073</v>
      </c>
      <c r="R158" s="208">
        <f>Q158*H158</f>
        <v>0.0073</v>
      </c>
      <c r="S158" s="208">
        <v>0</v>
      </c>
      <c r="T158" s="209">
        <f>S158*H158</f>
        <v>0</v>
      </c>
      <c r="AR158" s="24" t="s">
        <v>635</v>
      </c>
      <c r="AT158" s="24" t="s">
        <v>668</v>
      </c>
      <c r="AU158" s="24" t="s">
        <v>533</v>
      </c>
      <c r="AY158" s="24" t="s">
        <v>617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471</v>
      </c>
      <c r="BK158" s="210">
        <f>ROUND(I158*H158,2)</f>
        <v>0</v>
      </c>
      <c r="BL158" s="24" t="s">
        <v>624</v>
      </c>
      <c r="BM158" s="24" t="s">
        <v>859</v>
      </c>
    </row>
    <row r="159" spans="2:65" s="1" customFormat="1" ht="22.5" customHeight="1">
      <c r="B159" s="41"/>
      <c r="C159" s="199" t="s">
        <v>860</v>
      </c>
      <c r="D159" s="199" t="s">
        <v>619</v>
      </c>
      <c r="E159" s="200" t="s">
        <v>861</v>
      </c>
      <c r="F159" s="201" t="s">
        <v>862</v>
      </c>
      <c r="G159" s="202" t="s">
        <v>665</v>
      </c>
      <c r="H159" s="203">
        <v>1</v>
      </c>
      <c r="I159" s="204"/>
      <c r="J159" s="205">
        <f>ROUND(I159*H159,2)</f>
        <v>0</v>
      </c>
      <c r="K159" s="201" t="s">
        <v>623</v>
      </c>
      <c r="L159" s="61"/>
      <c r="M159" s="206" t="s">
        <v>469</v>
      </c>
      <c r="N159" s="207" t="s">
        <v>495</v>
      </c>
      <c r="O159" s="42"/>
      <c r="P159" s="208">
        <f>O159*H159</f>
        <v>0</v>
      </c>
      <c r="Q159" s="208">
        <v>0.00034596</v>
      </c>
      <c r="R159" s="208">
        <f>Q159*H159</f>
        <v>0.00034596</v>
      </c>
      <c r="S159" s="208">
        <v>0</v>
      </c>
      <c r="T159" s="209">
        <f>S159*H159</f>
        <v>0</v>
      </c>
      <c r="AR159" s="24" t="s">
        <v>624</v>
      </c>
      <c r="AT159" s="24" t="s">
        <v>619</v>
      </c>
      <c r="AU159" s="24" t="s">
        <v>533</v>
      </c>
      <c r="AY159" s="24" t="s">
        <v>617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24" t="s">
        <v>471</v>
      </c>
      <c r="BK159" s="210">
        <f>ROUND(I159*H159,2)</f>
        <v>0</v>
      </c>
      <c r="BL159" s="24" t="s">
        <v>624</v>
      </c>
      <c r="BM159" s="24" t="s">
        <v>863</v>
      </c>
    </row>
    <row r="160" spans="2:51" s="12" customFormat="1" ht="13.5">
      <c r="B160" s="211"/>
      <c r="C160" s="212"/>
      <c r="D160" s="213" t="s">
        <v>627</v>
      </c>
      <c r="E160" s="238" t="s">
        <v>469</v>
      </c>
      <c r="F160" s="214" t="s">
        <v>830</v>
      </c>
      <c r="G160" s="212"/>
      <c r="H160" s="215">
        <v>1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627</v>
      </c>
      <c r="AU160" s="221" t="s">
        <v>533</v>
      </c>
      <c r="AV160" s="12" t="s">
        <v>533</v>
      </c>
      <c r="AW160" s="12" t="s">
        <v>484</v>
      </c>
      <c r="AX160" s="12" t="s">
        <v>524</v>
      </c>
      <c r="AY160" s="221" t="s">
        <v>617</v>
      </c>
    </row>
    <row r="161" spans="2:65" s="1" customFormat="1" ht="22.5" customHeight="1">
      <c r="B161" s="41"/>
      <c r="C161" s="222" t="s">
        <v>864</v>
      </c>
      <c r="D161" s="222" t="s">
        <v>668</v>
      </c>
      <c r="E161" s="223" t="s">
        <v>865</v>
      </c>
      <c r="F161" s="224" t="s">
        <v>866</v>
      </c>
      <c r="G161" s="225" t="s">
        <v>665</v>
      </c>
      <c r="H161" s="226">
        <v>1</v>
      </c>
      <c r="I161" s="227"/>
      <c r="J161" s="228">
        <f aca="true" t="shared" si="0" ref="J161:J169">ROUND(I161*H161,2)</f>
        <v>0</v>
      </c>
      <c r="K161" s="224" t="s">
        <v>469</v>
      </c>
      <c r="L161" s="229"/>
      <c r="M161" s="230" t="s">
        <v>469</v>
      </c>
      <c r="N161" s="231" t="s">
        <v>495</v>
      </c>
      <c r="O161" s="42"/>
      <c r="P161" s="208">
        <f aca="true" t="shared" si="1" ref="P161:P169">O161*H161</f>
        <v>0</v>
      </c>
      <c r="Q161" s="208">
        <v>0.0395</v>
      </c>
      <c r="R161" s="208">
        <f aca="true" t="shared" si="2" ref="R161:R169">Q161*H161</f>
        <v>0.0395</v>
      </c>
      <c r="S161" s="208">
        <v>0</v>
      </c>
      <c r="T161" s="209">
        <f aca="true" t="shared" si="3" ref="T161:T169">S161*H161</f>
        <v>0</v>
      </c>
      <c r="AR161" s="24" t="s">
        <v>635</v>
      </c>
      <c r="AT161" s="24" t="s">
        <v>668</v>
      </c>
      <c r="AU161" s="24" t="s">
        <v>533</v>
      </c>
      <c r="AY161" s="24" t="s">
        <v>617</v>
      </c>
      <c r="BE161" s="210">
        <f aca="true" t="shared" si="4" ref="BE161:BE169">IF(N161="základní",J161,0)</f>
        <v>0</v>
      </c>
      <c r="BF161" s="210">
        <f aca="true" t="shared" si="5" ref="BF161:BF169">IF(N161="snížená",J161,0)</f>
        <v>0</v>
      </c>
      <c r="BG161" s="210">
        <f aca="true" t="shared" si="6" ref="BG161:BG169">IF(N161="zákl. přenesená",J161,0)</f>
        <v>0</v>
      </c>
      <c r="BH161" s="210">
        <f aca="true" t="shared" si="7" ref="BH161:BH169">IF(N161="sníž. přenesená",J161,0)</f>
        <v>0</v>
      </c>
      <c r="BI161" s="210">
        <f aca="true" t="shared" si="8" ref="BI161:BI169">IF(N161="nulová",J161,0)</f>
        <v>0</v>
      </c>
      <c r="BJ161" s="24" t="s">
        <v>471</v>
      </c>
      <c r="BK161" s="210">
        <f aca="true" t="shared" si="9" ref="BK161:BK169">ROUND(I161*H161,2)</f>
        <v>0</v>
      </c>
      <c r="BL161" s="24" t="s">
        <v>624</v>
      </c>
      <c r="BM161" s="24" t="s">
        <v>867</v>
      </c>
    </row>
    <row r="162" spans="2:65" s="1" customFormat="1" ht="22.5" customHeight="1">
      <c r="B162" s="41"/>
      <c r="C162" s="199" t="s">
        <v>868</v>
      </c>
      <c r="D162" s="199" t="s">
        <v>619</v>
      </c>
      <c r="E162" s="200" t="s">
        <v>869</v>
      </c>
      <c r="F162" s="201" t="s">
        <v>870</v>
      </c>
      <c r="G162" s="202" t="s">
        <v>798</v>
      </c>
      <c r="H162" s="203">
        <v>552</v>
      </c>
      <c r="I162" s="204"/>
      <c r="J162" s="205">
        <f t="shared" si="0"/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 t="shared" si="1"/>
        <v>0</v>
      </c>
      <c r="Q162" s="208">
        <v>0</v>
      </c>
      <c r="R162" s="208">
        <f t="shared" si="2"/>
        <v>0</v>
      </c>
      <c r="S162" s="208">
        <v>0</v>
      </c>
      <c r="T162" s="209">
        <f t="shared" si="3"/>
        <v>0</v>
      </c>
      <c r="AR162" s="24" t="s">
        <v>624</v>
      </c>
      <c r="AT162" s="24" t="s">
        <v>619</v>
      </c>
      <c r="AU162" s="24" t="s">
        <v>533</v>
      </c>
      <c r="AY162" s="24" t="s">
        <v>617</v>
      </c>
      <c r="BE162" s="210">
        <f t="shared" si="4"/>
        <v>0</v>
      </c>
      <c r="BF162" s="210">
        <f t="shared" si="5"/>
        <v>0</v>
      </c>
      <c r="BG162" s="210">
        <f t="shared" si="6"/>
        <v>0</v>
      </c>
      <c r="BH162" s="210">
        <f t="shared" si="7"/>
        <v>0</v>
      </c>
      <c r="BI162" s="210">
        <f t="shared" si="8"/>
        <v>0</v>
      </c>
      <c r="BJ162" s="24" t="s">
        <v>471</v>
      </c>
      <c r="BK162" s="210">
        <f t="shared" si="9"/>
        <v>0</v>
      </c>
      <c r="BL162" s="24" t="s">
        <v>624</v>
      </c>
      <c r="BM162" s="24" t="s">
        <v>871</v>
      </c>
    </row>
    <row r="163" spans="2:65" s="1" customFormat="1" ht="22.5" customHeight="1">
      <c r="B163" s="41"/>
      <c r="C163" s="199" t="s">
        <v>872</v>
      </c>
      <c r="D163" s="199" t="s">
        <v>619</v>
      </c>
      <c r="E163" s="200" t="s">
        <v>873</v>
      </c>
      <c r="F163" s="201" t="s">
        <v>874</v>
      </c>
      <c r="G163" s="202" t="s">
        <v>665</v>
      </c>
      <c r="H163" s="203">
        <v>2</v>
      </c>
      <c r="I163" s="204"/>
      <c r="J163" s="205">
        <f t="shared" si="0"/>
        <v>0</v>
      </c>
      <c r="K163" s="201" t="s">
        <v>623</v>
      </c>
      <c r="L163" s="61"/>
      <c r="M163" s="206" t="s">
        <v>469</v>
      </c>
      <c r="N163" s="207" t="s">
        <v>495</v>
      </c>
      <c r="O163" s="42"/>
      <c r="P163" s="208">
        <f t="shared" si="1"/>
        <v>0</v>
      </c>
      <c r="Q163" s="208">
        <v>0.1230316</v>
      </c>
      <c r="R163" s="208">
        <f t="shared" si="2"/>
        <v>0.2460632</v>
      </c>
      <c r="S163" s="208">
        <v>0</v>
      </c>
      <c r="T163" s="209">
        <f t="shared" si="3"/>
        <v>0</v>
      </c>
      <c r="AR163" s="24" t="s">
        <v>624</v>
      </c>
      <c r="AT163" s="24" t="s">
        <v>619</v>
      </c>
      <c r="AU163" s="24" t="s">
        <v>533</v>
      </c>
      <c r="AY163" s="24" t="s">
        <v>617</v>
      </c>
      <c r="BE163" s="210">
        <f t="shared" si="4"/>
        <v>0</v>
      </c>
      <c r="BF163" s="210">
        <f t="shared" si="5"/>
        <v>0</v>
      </c>
      <c r="BG163" s="210">
        <f t="shared" si="6"/>
        <v>0</v>
      </c>
      <c r="BH163" s="210">
        <f t="shared" si="7"/>
        <v>0</v>
      </c>
      <c r="BI163" s="210">
        <f t="shared" si="8"/>
        <v>0</v>
      </c>
      <c r="BJ163" s="24" t="s">
        <v>471</v>
      </c>
      <c r="BK163" s="210">
        <f t="shared" si="9"/>
        <v>0</v>
      </c>
      <c r="BL163" s="24" t="s">
        <v>624</v>
      </c>
      <c r="BM163" s="24" t="s">
        <v>875</v>
      </c>
    </row>
    <row r="164" spans="2:65" s="1" customFormat="1" ht="22.5" customHeight="1">
      <c r="B164" s="41"/>
      <c r="C164" s="222" t="s">
        <v>876</v>
      </c>
      <c r="D164" s="222" t="s">
        <v>668</v>
      </c>
      <c r="E164" s="223" t="s">
        <v>877</v>
      </c>
      <c r="F164" s="224" t="s">
        <v>878</v>
      </c>
      <c r="G164" s="225" t="s">
        <v>665</v>
      </c>
      <c r="H164" s="226">
        <v>2</v>
      </c>
      <c r="I164" s="227"/>
      <c r="J164" s="228">
        <f t="shared" si="0"/>
        <v>0</v>
      </c>
      <c r="K164" s="224" t="s">
        <v>469</v>
      </c>
      <c r="L164" s="229"/>
      <c r="M164" s="230" t="s">
        <v>469</v>
      </c>
      <c r="N164" s="231" t="s">
        <v>495</v>
      </c>
      <c r="O164" s="42"/>
      <c r="P164" s="208">
        <f t="shared" si="1"/>
        <v>0</v>
      </c>
      <c r="Q164" s="208">
        <v>0.0215</v>
      </c>
      <c r="R164" s="208">
        <f t="shared" si="2"/>
        <v>0.043</v>
      </c>
      <c r="S164" s="208">
        <v>0</v>
      </c>
      <c r="T164" s="209">
        <f t="shared" si="3"/>
        <v>0</v>
      </c>
      <c r="AR164" s="24" t="s">
        <v>635</v>
      </c>
      <c r="AT164" s="24" t="s">
        <v>668</v>
      </c>
      <c r="AU164" s="24" t="s">
        <v>533</v>
      </c>
      <c r="AY164" s="24" t="s">
        <v>617</v>
      </c>
      <c r="BE164" s="210">
        <f t="shared" si="4"/>
        <v>0</v>
      </c>
      <c r="BF164" s="210">
        <f t="shared" si="5"/>
        <v>0</v>
      </c>
      <c r="BG164" s="210">
        <f t="shared" si="6"/>
        <v>0</v>
      </c>
      <c r="BH164" s="210">
        <f t="shared" si="7"/>
        <v>0</v>
      </c>
      <c r="BI164" s="210">
        <f t="shared" si="8"/>
        <v>0</v>
      </c>
      <c r="BJ164" s="24" t="s">
        <v>471</v>
      </c>
      <c r="BK164" s="210">
        <f t="shared" si="9"/>
        <v>0</v>
      </c>
      <c r="BL164" s="24" t="s">
        <v>624</v>
      </c>
      <c r="BM164" s="24" t="s">
        <v>879</v>
      </c>
    </row>
    <row r="165" spans="2:65" s="1" customFormat="1" ht="22.5" customHeight="1">
      <c r="B165" s="41"/>
      <c r="C165" s="199" t="s">
        <v>880</v>
      </c>
      <c r="D165" s="199" t="s">
        <v>619</v>
      </c>
      <c r="E165" s="200" t="s">
        <v>881</v>
      </c>
      <c r="F165" s="201" t="s">
        <v>882</v>
      </c>
      <c r="G165" s="202" t="s">
        <v>665</v>
      </c>
      <c r="H165" s="203">
        <v>1</v>
      </c>
      <c r="I165" s="204"/>
      <c r="J165" s="205">
        <f t="shared" si="0"/>
        <v>0</v>
      </c>
      <c r="K165" s="201" t="s">
        <v>623</v>
      </c>
      <c r="L165" s="61"/>
      <c r="M165" s="206" t="s">
        <v>469</v>
      </c>
      <c r="N165" s="207" t="s">
        <v>495</v>
      </c>
      <c r="O165" s="42"/>
      <c r="P165" s="208">
        <f t="shared" si="1"/>
        <v>0</v>
      </c>
      <c r="Q165" s="208">
        <v>0.3290568</v>
      </c>
      <c r="R165" s="208">
        <f t="shared" si="2"/>
        <v>0.3290568</v>
      </c>
      <c r="S165" s="208">
        <v>0</v>
      </c>
      <c r="T165" s="209">
        <f t="shared" si="3"/>
        <v>0</v>
      </c>
      <c r="AR165" s="24" t="s">
        <v>624</v>
      </c>
      <c r="AT165" s="24" t="s">
        <v>619</v>
      </c>
      <c r="AU165" s="24" t="s">
        <v>533</v>
      </c>
      <c r="AY165" s="24" t="s">
        <v>617</v>
      </c>
      <c r="BE165" s="210">
        <f t="shared" si="4"/>
        <v>0</v>
      </c>
      <c r="BF165" s="210">
        <f t="shared" si="5"/>
        <v>0</v>
      </c>
      <c r="BG165" s="210">
        <f t="shared" si="6"/>
        <v>0</v>
      </c>
      <c r="BH165" s="210">
        <f t="shared" si="7"/>
        <v>0</v>
      </c>
      <c r="BI165" s="210">
        <f t="shared" si="8"/>
        <v>0</v>
      </c>
      <c r="BJ165" s="24" t="s">
        <v>471</v>
      </c>
      <c r="BK165" s="210">
        <f t="shared" si="9"/>
        <v>0</v>
      </c>
      <c r="BL165" s="24" t="s">
        <v>624</v>
      </c>
      <c r="BM165" s="24" t="s">
        <v>883</v>
      </c>
    </row>
    <row r="166" spans="2:65" s="1" customFormat="1" ht="22.5" customHeight="1">
      <c r="B166" s="41"/>
      <c r="C166" s="222" t="s">
        <v>884</v>
      </c>
      <c r="D166" s="222" t="s">
        <v>668</v>
      </c>
      <c r="E166" s="223" t="s">
        <v>885</v>
      </c>
      <c r="F166" s="224" t="s">
        <v>886</v>
      </c>
      <c r="G166" s="225" t="s">
        <v>665</v>
      </c>
      <c r="H166" s="226">
        <v>1</v>
      </c>
      <c r="I166" s="227"/>
      <c r="J166" s="228">
        <f t="shared" si="0"/>
        <v>0</v>
      </c>
      <c r="K166" s="224" t="s">
        <v>469</v>
      </c>
      <c r="L166" s="229"/>
      <c r="M166" s="230" t="s">
        <v>469</v>
      </c>
      <c r="N166" s="231" t="s">
        <v>495</v>
      </c>
      <c r="O166" s="42"/>
      <c r="P166" s="208">
        <f t="shared" si="1"/>
        <v>0</v>
      </c>
      <c r="Q166" s="208">
        <v>0.0178</v>
      </c>
      <c r="R166" s="208">
        <f t="shared" si="2"/>
        <v>0.0178</v>
      </c>
      <c r="S166" s="208">
        <v>0</v>
      </c>
      <c r="T166" s="209">
        <f t="shared" si="3"/>
        <v>0</v>
      </c>
      <c r="AR166" s="24" t="s">
        <v>635</v>
      </c>
      <c r="AT166" s="24" t="s">
        <v>668</v>
      </c>
      <c r="AU166" s="24" t="s">
        <v>533</v>
      </c>
      <c r="AY166" s="24" t="s">
        <v>617</v>
      </c>
      <c r="BE166" s="210">
        <f t="shared" si="4"/>
        <v>0</v>
      </c>
      <c r="BF166" s="210">
        <f t="shared" si="5"/>
        <v>0</v>
      </c>
      <c r="BG166" s="210">
        <f t="shared" si="6"/>
        <v>0</v>
      </c>
      <c r="BH166" s="210">
        <f t="shared" si="7"/>
        <v>0</v>
      </c>
      <c r="BI166" s="210">
        <f t="shared" si="8"/>
        <v>0</v>
      </c>
      <c r="BJ166" s="24" t="s">
        <v>471</v>
      </c>
      <c r="BK166" s="210">
        <f t="shared" si="9"/>
        <v>0</v>
      </c>
      <c r="BL166" s="24" t="s">
        <v>624</v>
      </c>
      <c r="BM166" s="24" t="s">
        <v>887</v>
      </c>
    </row>
    <row r="167" spans="2:65" s="1" customFormat="1" ht="22.5" customHeight="1">
      <c r="B167" s="41"/>
      <c r="C167" s="199" t="s">
        <v>888</v>
      </c>
      <c r="D167" s="199" t="s">
        <v>619</v>
      </c>
      <c r="E167" s="200" t="s">
        <v>889</v>
      </c>
      <c r="F167" s="201" t="s">
        <v>890</v>
      </c>
      <c r="G167" s="202" t="s">
        <v>665</v>
      </c>
      <c r="H167" s="203">
        <v>8</v>
      </c>
      <c r="I167" s="204"/>
      <c r="J167" s="205">
        <f t="shared" si="0"/>
        <v>0</v>
      </c>
      <c r="K167" s="201" t="s">
        <v>469</v>
      </c>
      <c r="L167" s="61"/>
      <c r="M167" s="206" t="s">
        <v>469</v>
      </c>
      <c r="N167" s="207" t="s">
        <v>495</v>
      </c>
      <c r="O167" s="42"/>
      <c r="P167" s="208">
        <f t="shared" si="1"/>
        <v>0</v>
      </c>
      <c r="Q167" s="208">
        <v>0.002</v>
      </c>
      <c r="R167" s="208">
        <f t="shared" si="2"/>
        <v>0.016</v>
      </c>
      <c r="S167" s="208">
        <v>0</v>
      </c>
      <c r="T167" s="209">
        <f t="shared" si="3"/>
        <v>0</v>
      </c>
      <c r="AR167" s="24" t="s">
        <v>624</v>
      </c>
      <c r="AT167" s="24" t="s">
        <v>619</v>
      </c>
      <c r="AU167" s="24" t="s">
        <v>533</v>
      </c>
      <c r="AY167" s="24" t="s">
        <v>617</v>
      </c>
      <c r="BE167" s="210">
        <f t="shared" si="4"/>
        <v>0</v>
      </c>
      <c r="BF167" s="210">
        <f t="shared" si="5"/>
        <v>0</v>
      </c>
      <c r="BG167" s="210">
        <f t="shared" si="6"/>
        <v>0</v>
      </c>
      <c r="BH167" s="210">
        <f t="shared" si="7"/>
        <v>0</v>
      </c>
      <c r="BI167" s="210">
        <f t="shared" si="8"/>
        <v>0</v>
      </c>
      <c r="BJ167" s="24" t="s">
        <v>471</v>
      </c>
      <c r="BK167" s="210">
        <f t="shared" si="9"/>
        <v>0</v>
      </c>
      <c r="BL167" s="24" t="s">
        <v>624</v>
      </c>
      <c r="BM167" s="24" t="s">
        <v>891</v>
      </c>
    </row>
    <row r="168" spans="2:65" s="1" customFormat="1" ht="22.5" customHeight="1">
      <c r="B168" s="41"/>
      <c r="C168" s="199" t="s">
        <v>892</v>
      </c>
      <c r="D168" s="199" t="s">
        <v>619</v>
      </c>
      <c r="E168" s="200" t="s">
        <v>893</v>
      </c>
      <c r="F168" s="201" t="s">
        <v>894</v>
      </c>
      <c r="G168" s="202" t="s">
        <v>665</v>
      </c>
      <c r="H168" s="203">
        <v>1</v>
      </c>
      <c r="I168" s="204"/>
      <c r="J168" s="205">
        <f t="shared" si="0"/>
        <v>0</v>
      </c>
      <c r="K168" s="201" t="s">
        <v>623</v>
      </c>
      <c r="L168" s="61"/>
      <c r="M168" s="206" t="s">
        <v>469</v>
      </c>
      <c r="N168" s="207" t="s">
        <v>495</v>
      </c>
      <c r="O168" s="42"/>
      <c r="P168" s="208">
        <f t="shared" si="1"/>
        <v>0</v>
      </c>
      <c r="Q168" s="208">
        <v>0.00015788</v>
      </c>
      <c r="R168" s="208">
        <f t="shared" si="2"/>
        <v>0.00015788</v>
      </c>
      <c r="S168" s="208">
        <v>0</v>
      </c>
      <c r="T168" s="209">
        <f t="shared" si="3"/>
        <v>0</v>
      </c>
      <c r="AR168" s="24" t="s">
        <v>624</v>
      </c>
      <c r="AT168" s="24" t="s">
        <v>619</v>
      </c>
      <c r="AU168" s="24" t="s">
        <v>533</v>
      </c>
      <c r="AY168" s="24" t="s">
        <v>617</v>
      </c>
      <c r="BE168" s="210">
        <f t="shared" si="4"/>
        <v>0</v>
      </c>
      <c r="BF168" s="210">
        <f t="shared" si="5"/>
        <v>0</v>
      </c>
      <c r="BG168" s="210">
        <f t="shared" si="6"/>
        <v>0</v>
      </c>
      <c r="BH168" s="210">
        <f t="shared" si="7"/>
        <v>0</v>
      </c>
      <c r="BI168" s="210">
        <f t="shared" si="8"/>
        <v>0</v>
      </c>
      <c r="BJ168" s="24" t="s">
        <v>471</v>
      </c>
      <c r="BK168" s="210">
        <f t="shared" si="9"/>
        <v>0</v>
      </c>
      <c r="BL168" s="24" t="s">
        <v>624</v>
      </c>
      <c r="BM168" s="24" t="s">
        <v>895</v>
      </c>
    </row>
    <row r="169" spans="2:65" s="1" customFormat="1" ht="22.5" customHeight="1">
      <c r="B169" s="41"/>
      <c r="C169" s="199" t="s">
        <v>896</v>
      </c>
      <c r="D169" s="199" t="s">
        <v>619</v>
      </c>
      <c r="E169" s="200" t="s">
        <v>897</v>
      </c>
      <c r="F169" s="201" t="s">
        <v>898</v>
      </c>
      <c r="G169" s="202" t="s">
        <v>798</v>
      </c>
      <c r="H169" s="203">
        <v>552</v>
      </c>
      <c r="I169" s="204"/>
      <c r="J169" s="205">
        <f t="shared" si="0"/>
        <v>0</v>
      </c>
      <c r="K169" s="201" t="s">
        <v>623</v>
      </c>
      <c r="L169" s="61"/>
      <c r="M169" s="206" t="s">
        <v>469</v>
      </c>
      <c r="N169" s="207" t="s">
        <v>495</v>
      </c>
      <c r="O169" s="42"/>
      <c r="P169" s="208">
        <f t="shared" si="1"/>
        <v>0</v>
      </c>
      <c r="Q169" s="208">
        <v>0.000195514</v>
      </c>
      <c r="R169" s="208">
        <f t="shared" si="2"/>
        <v>0.10792372800000001</v>
      </c>
      <c r="S169" s="208">
        <v>0</v>
      </c>
      <c r="T169" s="209">
        <f t="shared" si="3"/>
        <v>0</v>
      </c>
      <c r="AR169" s="24" t="s">
        <v>624</v>
      </c>
      <c r="AT169" s="24" t="s">
        <v>619</v>
      </c>
      <c r="AU169" s="24" t="s">
        <v>533</v>
      </c>
      <c r="AY169" s="24" t="s">
        <v>617</v>
      </c>
      <c r="BE169" s="210">
        <f t="shared" si="4"/>
        <v>0</v>
      </c>
      <c r="BF169" s="210">
        <f t="shared" si="5"/>
        <v>0</v>
      </c>
      <c r="BG169" s="210">
        <f t="shared" si="6"/>
        <v>0</v>
      </c>
      <c r="BH169" s="210">
        <f t="shared" si="7"/>
        <v>0</v>
      </c>
      <c r="BI169" s="210">
        <f t="shared" si="8"/>
        <v>0</v>
      </c>
      <c r="BJ169" s="24" t="s">
        <v>471</v>
      </c>
      <c r="BK169" s="210">
        <f t="shared" si="9"/>
        <v>0</v>
      </c>
      <c r="BL169" s="24" t="s">
        <v>624</v>
      </c>
      <c r="BM169" s="24" t="s">
        <v>899</v>
      </c>
    </row>
    <row r="170" spans="2:63" s="11" customFormat="1" ht="29.85" customHeight="1">
      <c r="B170" s="182"/>
      <c r="C170" s="183"/>
      <c r="D170" s="196" t="s">
        <v>523</v>
      </c>
      <c r="E170" s="197" t="s">
        <v>721</v>
      </c>
      <c r="F170" s="197" t="s">
        <v>722</v>
      </c>
      <c r="G170" s="183"/>
      <c r="H170" s="183"/>
      <c r="I170" s="186"/>
      <c r="J170" s="198">
        <f>BK170</f>
        <v>0</v>
      </c>
      <c r="K170" s="183"/>
      <c r="L170" s="188"/>
      <c r="M170" s="189"/>
      <c r="N170" s="190"/>
      <c r="O170" s="190"/>
      <c r="P170" s="191">
        <f>P171</f>
        <v>0</v>
      </c>
      <c r="Q170" s="190"/>
      <c r="R170" s="191">
        <f>R171</f>
        <v>0</v>
      </c>
      <c r="S170" s="190"/>
      <c r="T170" s="192">
        <f>T171</f>
        <v>0</v>
      </c>
      <c r="AR170" s="193" t="s">
        <v>471</v>
      </c>
      <c r="AT170" s="194" t="s">
        <v>523</v>
      </c>
      <c r="AU170" s="194" t="s">
        <v>471</v>
      </c>
      <c r="AY170" s="193" t="s">
        <v>617</v>
      </c>
      <c r="BK170" s="195">
        <f>BK171</f>
        <v>0</v>
      </c>
    </row>
    <row r="171" spans="2:65" s="1" customFormat="1" ht="22.5" customHeight="1">
      <c r="B171" s="41"/>
      <c r="C171" s="199" t="s">
        <v>900</v>
      </c>
      <c r="D171" s="199" t="s">
        <v>619</v>
      </c>
      <c r="E171" s="200" t="s">
        <v>724</v>
      </c>
      <c r="F171" s="201" t="s">
        <v>725</v>
      </c>
      <c r="G171" s="202" t="s">
        <v>649</v>
      </c>
      <c r="H171" s="203">
        <v>491.703</v>
      </c>
      <c r="I171" s="204"/>
      <c r="J171" s="205">
        <f>ROUND(I171*H171,2)</f>
        <v>0</v>
      </c>
      <c r="K171" s="201" t="s">
        <v>623</v>
      </c>
      <c r="L171" s="61"/>
      <c r="M171" s="206" t="s">
        <v>469</v>
      </c>
      <c r="N171" s="234" t="s">
        <v>495</v>
      </c>
      <c r="O171" s="235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AR171" s="24" t="s">
        <v>624</v>
      </c>
      <c r="AT171" s="24" t="s">
        <v>619</v>
      </c>
      <c r="AU171" s="24" t="s">
        <v>533</v>
      </c>
      <c r="AY171" s="24" t="s">
        <v>617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24" t="s">
        <v>471</v>
      </c>
      <c r="BK171" s="210">
        <f>ROUND(I171*H171,2)</f>
        <v>0</v>
      </c>
      <c r="BL171" s="24" t="s">
        <v>624</v>
      </c>
      <c r="BM171" s="24" t="s">
        <v>726</v>
      </c>
    </row>
    <row r="172" spans="2:12" s="1" customFormat="1" ht="6.95" customHeight="1">
      <c r="B172" s="56"/>
      <c r="C172" s="57"/>
      <c r="D172" s="57"/>
      <c r="E172" s="57"/>
      <c r="F172" s="57"/>
      <c r="G172" s="57"/>
      <c r="H172" s="57"/>
      <c r="I172" s="144"/>
      <c r="J172" s="57"/>
      <c r="K172" s="57"/>
      <c r="L172" s="61"/>
    </row>
  </sheetData>
  <sheetProtection sheet="1" objects="1" scenarios="1" formatCells="0" formatColumns="0" formatRows="0" sort="0" autoFilter="0"/>
  <autoFilter ref="C87:K171"/>
  <mergeCells count="12">
    <mergeCell ref="E47:H47"/>
    <mergeCell ref="E76:H76"/>
    <mergeCell ref="G1:H1"/>
    <mergeCell ref="L2:V2"/>
    <mergeCell ref="E49:H49"/>
    <mergeCell ref="E51:H51"/>
    <mergeCell ref="E78:H78"/>
    <mergeCell ref="E80:H80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543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901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544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903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ROUNDUP(J82,2)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ROUNDUP(SUM(BE82:BE130),2)</f>
        <v>0</v>
      </c>
      <c r="G30" s="42"/>
      <c r="H30" s="42"/>
      <c r="I30" s="139">
        <v>0.21</v>
      </c>
      <c r="J30" s="138">
        <f>ROUNDUP(ROUNDUP((SUM(BE82:BE130)),2)*I30,1)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ROUNDUP(SUM(BF82:BF130),2)</f>
        <v>0</v>
      </c>
      <c r="G31" s="42"/>
      <c r="H31" s="42"/>
      <c r="I31" s="139">
        <v>0.15</v>
      </c>
      <c r="J31" s="138">
        <f>ROUNDUP(ROUNDUP((SUM(BF82:BF130)),2)*I31,1)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ROUNDUP(SUM(BG82:BG130),2)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ROUNDUP(SUM(BH82:BH130),2)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ROUNDUP(SUM(BI82:BI130),2)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SO 37 - Dešťová kanalizace - stoka A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J82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596</v>
      </c>
      <c r="E57" s="156"/>
      <c r="F57" s="156"/>
      <c r="G57" s="156"/>
      <c r="H57" s="156"/>
      <c r="I57" s="157"/>
      <c r="J57" s="159">
        <f>J83</f>
        <v>0</v>
      </c>
      <c r="K57" s="160"/>
    </row>
    <row r="58" spans="2:11" s="9" customFormat="1" ht="19.9" customHeight="1">
      <c r="B58" s="161"/>
      <c r="C58" s="162"/>
      <c r="D58" s="163" t="s">
        <v>597</v>
      </c>
      <c r="E58" s="164"/>
      <c r="F58" s="164"/>
      <c r="G58" s="164"/>
      <c r="H58" s="164"/>
      <c r="I58" s="165"/>
      <c r="J58" s="166">
        <f>J84</f>
        <v>0</v>
      </c>
      <c r="K58" s="167"/>
    </row>
    <row r="59" spans="2:11" s="9" customFormat="1" ht="19.9" customHeight="1">
      <c r="B59" s="161"/>
      <c r="C59" s="162"/>
      <c r="D59" s="163" t="s">
        <v>904</v>
      </c>
      <c r="E59" s="164"/>
      <c r="F59" s="164"/>
      <c r="G59" s="164"/>
      <c r="H59" s="164"/>
      <c r="I59" s="165"/>
      <c r="J59" s="166">
        <f>J106</f>
        <v>0</v>
      </c>
      <c r="K59" s="167"/>
    </row>
    <row r="60" spans="2:11" s="9" customFormat="1" ht="19.9" customHeight="1">
      <c r="B60" s="161"/>
      <c r="C60" s="162"/>
      <c r="D60" s="163" t="s">
        <v>598</v>
      </c>
      <c r="E60" s="164"/>
      <c r="F60" s="164"/>
      <c r="G60" s="164"/>
      <c r="H60" s="164"/>
      <c r="I60" s="165"/>
      <c r="J60" s="166">
        <f>J108</f>
        <v>0</v>
      </c>
      <c r="K60" s="167"/>
    </row>
    <row r="61" spans="2:11" s="9" customFormat="1" ht="19.9" customHeight="1">
      <c r="B61" s="161"/>
      <c r="C61" s="162"/>
      <c r="D61" s="163" t="s">
        <v>599</v>
      </c>
      <c r="E61" s="164"/>
      <c r="F61" s="164"/>
      <c r="G61" s="164"/>
      <c r="H61" s="164"/>
      <c r="I61" s="165"/>
      <c r="J61" s="166">
        <f>J112</f>
        <v>0</v>
      </c>
      <c r="K61" s="167"/>
    </row>
    <row r="62" spans="2:11" s="9" customFormat="1" ht="19.9" customHeight="1">
      <c r="B62" s="161"/>
      <c r="C62" s="162"/>
      <c r="D62" s="163" t="s">
        <v>600</v>
      </c>
      <c r="E62" s="164"/>
      <c r="F62" s="164"/>
      <c r="G62" s="164"/>
      <c r="H62" s="164"/>
      <c r="I62" s="165"/>
      <c r="J62" s="166">
        <f>J129</f>
        <v>0</v>
      </c>
      <c r="K62" s="167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7"/>
      <c r="J68" s="60"/>
      <c r="K68" s="60"/>
      <c r="L68" s="61"/>
    </row>
    <row r="69" spans="2:12" s="1" customFormat="1" ht="36.95" customHeight="1">
      <c r="B69" s="41"/>
      <c r="C69" s="62" t="s">
        <v>601</v>
      </c>
      <c r="D69" s="63"/>
      <c r="E69" s="63"/>
      <c r="F69" s="63"/>
      <c r="G69" s="63"/>
      <c r="H69" s="63"/>
      <c r="I69" s="168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8"/>
      <c r="J70" s="63"/>
      <c r="K70" s="63"/>
      <c r="L70" s="61"/>
    </row>
    <row r="71" spans="2:12" s="1" customFormat="1" ht="14.45" customHeight="1">
      <c r="B71" s="41"/>
      <c r="C71" s="65" t="s">
        <v>465</v>
      </c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22.5" customHeight="1">
      <c r="B72" s="41"/>
      <c r="C72" s="63"/>
      <c r="D72" s="63"/>
      <c r="E72" s="408" t="str">
        <f>E7</f>
        <v>Jezero Most-napojení na komunikace a IS - část III</v>
      </c>
      <c r="F72" s="411"/>
      <c r="G72" s="411"/>
      <c r="H72" s="411"/>
      <c r="I72" s="168"/>
      <c r="J72" s="63"/>
      <c r="K72" s="63"/>
      <c r="L72" s="61"/>
    </row>
    <row r="73" spans="2:12" s="1" customFormat="1" ht="14.45" customHeight="1">
      <c r="B73" s="41"/>
      <c r="C73" s="65" t="s">
        <v>587</v>
      </c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23.25" customHeight="1">
      <c r="B74" s="41"/>
      <c r="C74" s="63"/>
      <c r="D74" s="63"/>
      <c r="E74" s="376" t="str">
        <f>E9</f>
        <v>SO 37 - Dešťová kanalizace - stoka A</v>
      </c>
      <c r="F74" s="409"/>
      <c r="G74" s="409"/>
      <c r="H74" s="409"/>
      <c r="I74" s="168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18" customHeight="1">
      <c r="B76" s="41"/>
      <c r="C76" s="65" t="s">
        <v>472</v>
      </c>
      <c r="D76" s="63"/>
      <c r="E76" s="63"/>
      <c r="F76" s="170" t="str">
        <f>F12</f>
        <v xml:space="preserve"> </v>
      </c>
      <c r="G76" s="63"/>
      <c r="H76" s="63"/>
      <c r="I76" s="171" t="s">
        <v>474</v>
      </c>
      <c r="J76" s="73" t="str">
        <f>IF(J12="","",J12)</f>
        <v>19. 12. 2016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15">
      <c r="B78" s="41"/>
      <c r="C78" s="65" t="s">
        <v>478</v>
      </c>
      <c r="D78" s="63"/>
      <c r="E78" s="63"/>
      <c r="F78" s="170" t="str">
        <f>E15</f>
        <v>ČR - Ministerstvo financí</v>
      </c>
      <c r="G78" s="63"/>
      <c r="H78" s="63"/>
      <c r="I78" s="171" t="s">
        <v>485</v>
      </c>
      <c r="J78" s="170" t="str">
        <f>E21</f>
        <v>Báňské projekty Teplice a.s.</v>
      </c>
      <c r="K78" s="63"/>
      <c r="L78" s="61"/>
    </row>
    <row r="79" spans="2:12" s="1" customFormat="1" ht="14.45" customHeight="1">
      <c r="B79" s="41"/>
      <c r="C79" s="65" t="s">
        <v>482</v>
      </c>
      <c r="D79" s="63"/>
      <c r="E79" s="63"/>
      <c r="F79" s="170" t="str">
        <f>IF(E18="","",E18)</f>
        <v/>
      </c>
      <c r="G79" s="63"/>
      <c r="H79" s="63"/>
      <c r="I79" s="168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20" s="10" customFormat="1" ht="29.25" customHeight="1">
      <c r="B81" s="172"/>
      <c r="C81" s="173" t="s">
        <v>602</v>
      </c>
      <c r="D81" s="174" t="s">
        <v>509</v>
      </c>
      <c r="E81" s="174" t="s">
        <v>505</v>
      </c>
      <c r="F81" s="174" t="s">
        <v>603</v>
      </c>
      <c r="G81" s="174" t="s">
        <v>604</v>
      </c>
      <c r="H81" s="174" t="s">
        <v>605</v>
      </c>
      <c r="I81" s="175" t="s">
        <v>606</v>
      </c>
      <c r="J81" s="174" t="s">
        <v>593</v>
      </c>
      <c r="K81" s="176" t="s">
        <v>607</v>
      </c>
      <c r="L81" s="177"/>
      <c r="M81" s="80" t="s">
        <v>608</v>
      </c>
      <c r="N81" s="81" t="s">
        <v>494</v>
      </c>
      <c r="O81" s="81" t="s">
        <v>609</v>
      </c>
      <c r="P81" s="81" t="s">
        <v>610</v>
      </c>
      <c r="Q81" s="81" t="s">
        <v>611</v>
      </c>
      <c r="R81" s="81" t="s">
        <v>612</v>
      </c>
      <c r="S81" s="81" t="s">
        <v>613</v>
      </c>
      <c r="T81" s="82" t="s">
        <v>614</v>
      </c>
    </row>
    <row r="82" spans="2:63" s="1" customFormat="1" ht="29.25" customHeight="1">
      <c r="B82" s="41"/>
      <c r="C82" s="86" t="s">
        <v>594</v>
      </c>
      <c r="D82" s="63"/>
      <c r="E82" s="63"/>
      <c r="F82" s="63"/>
      <c r="G82" s="63"/>
      <c r="H82" s="63"/>
      <c r="I82" s="168"/>
      <c r="J82" s="178">
        <f>BK82</f>
        <v>0</v>
      </c>
      <c r="K82" s="63"/>
      <c r="L82" s="61"/>
      <c r="M82" s="83"/>
      <c r="N82" s="84"/>
      <c r="O82" s="84"/>
      <c r="P82" s="179">
        <f>P83</f>
        <v>0</v>
      </c>
      <c r="Q82" s="84"/>
      <c r="R82" s="179">
        <f>R83</f>
        <v>324.57070967883</v>
      </c>
      <c r="S82" s="84"/>
      <c r="T82" s="180">
        <f>T83</f>
        <v>0</v>
      </c>
      <c r="AT82" s="24" t="s">
        <v>523</v>
      </c>
      <c r="AU82" s="24" t="s">
        <v>595</v>
      </c>
      <c r="BK82" s="181">
        <f>BK83</f>
        <v>0</v>
      </c>
    </row>
    <row r="83" spans="2:63" s="11" customFormat="1" ht="37.35" customHeight="1">
      <c r="B83" s="182"/>
      <c r="C83" s="183"/>
      <c r="D83" s="184" t="s">
        <v>523</v>
      </c>
      <c r="E83" s="185" t="s">
        <v>615</v>
      </c>
      <c r="F83" s="185" t="s">
        <v>616</v>
      </c>
      <c r="G83" s="183"/>
      <c r="H83" s="183"/>
      <c r="I83" s="186"/>
      <c r="J83" s="187">
        <f>BK83</f>
        <v>0</v>
      </c>
      <c r="K83" s="183"/>
      <c r="L83" s="188"/>
      <c r="M83" s="189"/>
      <c r="N83" s="190"/>
      <c r="O83" s="190"/>
      <c r="P83" s="191">
        <f>P84+P106+P108+P112+P129</f>
        <v>0</v>
      </c>
      <c r="Q83" s="190"/>
      <c r="R83" s="191">
        <f>R84+R106+R108+R112+R129</f>
        <v>324.57070967883</v>
      </c>
      <c r="S83" s="190"/>
      <c r="T83" s="192">
        <f>T84+T106+T108+T112+T129</f>
        <v>0</v>
      </c>
      <c r="AR83" s="193" t="s">
        <v>471</v>
      </c>
      <c r="AT83" s="194" t="s">
        <v>523</v>
      </c>
      <c r="AU83" s="194" t="s">
        <v>524</v>
      </c>
      <c r="AY83" s="193" t="s">
        <v>617</v>
      </c>
      <c r="BK83" s="195">
        <f>BK84+BK106+BK108+BK112+BK129</f>
        <v>0</v>
      </c>
    </row>
    <row r="84" spans="2:63" s="11" customFormat="1" ht="19.9" customHeight="1">
      <c r="B84" s="182"/>
      <c r="C84" s="183"/>
      <c r="D84" s="196" t="s">
        <v>523</v>
      </c>
      <c r="E84" s="197" t="s">
        <v>471</v>
      </c>
      <c r="F84" s="197" t="s">
        <v>618</v>
      </c>
      <c r="G84" s="183"/>
      <c r="H84" s="183"/>
      <c r="I84" s="186"/>
      <c r="J84" s="198">
        <f>BK84</f>
        <v>0</v>
      </c>
      <c r="K84" s="183"/>
      <c r="L84" s="188"/>
      <c r="M84" s="189"/>
      <c r="N84" s="190"/>
      <c r="O84" s="190"/>
      <c r="P84" s="191">
        <f>SUM(P85:P105)</f>
        <v>0</v>
      </c>
      <c r="Q84" s="190"/>
      <c r="R84" s="191">
        <f>SUM(R85:R105)</f>
        <v>238.53503899483</v>
      </c>
      <c r="S84" s="190"/>
      <c r="T84" s="192">
        <f>SUM(T85:T105)</f>
        <v>0</v>
      </c>
      <c r="AR84" s="193" t="s">
        <v>471</v>
      </c>
      <c r="AT84" s="194" t="s">
        <v>523</v>
      </c>
      <c r="AU84" s="194" t="s">
        <v>471</v>
      </c>
      <c r="AY84" s="193" t="s">
        <v>617</v>
      </c>
      <c r="BK84" s="195">
        <f>SUM(BK85:BK105)</f>
        <v>0</v>
      </c>
    </row>
    <row r="85" spans="2:65" s="1" customFormat="1" ht="22.5" customHeight="1">
      <c r="B85" s="41"/>
      <c r="C85" s="199" t="s">
        <v>471</v>
      </c>
      <c r="D85" s="199" t="s">
        <v>619</v>
      </c>
      <c r="E85" s="200" t="s">
        <v>905</v>
      </c>
      <c r="F85" s="201" t="s">
        <v>906</v>
      </c>
      <c r="G85" s="202" t="s">
        <v>665</v>
      </c>
      <c r="H85" s="203">
        <v>66</v>
      </c>
      <c r="I85" s="204"/>
      <c r="J85" s="205">
        <f>ROUND(I85*H85,2)</f>
        <v>0</v>
      </c>
      <c r="K85" s="201" t="s">
        <v>623</v>
      </c>
      <c r="L85" s="61"/>
      <c r="M85" s="206" t="s">
        <v>469</v>
      </c>
      <c r="N85" s="207" t="s">
        <v>495</v>
      </c>
      <c r="O85" s="42"/>
      <c r="P85" s="208">
        <f>O85*H85</f>
        <v>0</v>
      </c>
      <c r="Q85" s="208">
        <v>0</v>
      </c>
      <c r="R85" s="208">
        <f>Q85*H85</f>
        <v>0</v>
      </c>
      <c r="S85" s="208">
        <v>0</v>
      </c>
      <c r="T85" s="209">
        <f>S85*H85</f>
        <v>0</v>
      </c>
      <c r="AR85" s="24" t="s">
        <v>624</v>
      </c>
      <c r="AT85" s="24" t="s">
        <v>619</v>
      </c>
      <c r="AU85" s="24" t="s">
        <v>533</v>
      </c>
      <c r="AY85" s="24" t="s">
        <v>617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24" t="s">
        <v>471</v>
      </c>
      <c r="BK85" s="210">
        <f>ROUND(I85*H85,2)</f>
        <v>0</v>
      </c>
      <c r="BL85" s="24" t="s">
        <v>624</v>
      </c>
      <c r="BM85" s="24" t="s">
        <v>471</v>
      </c>
    </row>
    <row r="86" spans="2:65" s="1" customFormat="1" ht="22.5" customHeight="1">
      <c r="B86" s="41"/>
      <c r="C86" s="199" t="s">
        <v>533</v>
      </c>
      <c r="D86" s="199" t="s">
        <v>619</v>
      </c>
      <c r="E86" s="200" t="s">
        <v>907</v>
      </c>
      <c r="F86" s="201" t="s">
        <v>908</v>
      </c>
      <c r="G86" s="202" t="s">
        <v>665</v>
      </c>
      <c r="H86" s="203">
        <v>66</v>
      </c>
      <c r="I86" s="204"/>
      <c r="J86" s="205">
        <f>ROUND(I86*H86,2)</f>
        <v>0</v>
      </c>
      <c r="K86" s="201" t="s">
        <v>623</v>
      </c>
      <c r="L86" s="61"/>
      <c r="M86" s="206" t="s">
        <v>469</v>
      </c>
      <c r="N86" s="207" t="s">
        <v>495</v>
      </c>
      <c r="O86" s="42"/>
      <c r="P86" s="208">
        <f>O86*H86</f>
        <v>0</v>
      </c>
      <c r="Q86" s="208">
        <v>8.2788E-05</v>
      </c>
      <c r="R86" s="208">
        <f>Q86*H86</f>
        <v>0.005464007999999999</v>
      </c>
      <c r="S86" s="208">
        <v>0</v>
      </c>
      <c r="T86" s="209">
        <f>S86*H86</f>
        <v>0</v>
      </c>
      <c r="AR86" s="24" t="s">
        <v>624</v>
      </c>
      <c r="AT86" s="24" t="s">
        <v>619</v>
      </c>
      <c r="AU86" s="24" t="s">
        <v>533</v>
      </c>
      <c r="AY86" s="24" t="s">
        <v>617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471</v>
      </c>
      <c r="BK86" s="210">
        <f>ROUND(I86*H86,2)</f>
        <v>0</v>
      </c>
      <c r="BL86" s="24" t="s">
        <v>624</v>
      </c>
      <c r="BM86" s="24" t="s">
        <v>533</v>
      </c>
    </row>
    <row r="87" spans="2:65" s="1" customFormat="1" ht="22.5" customHeight="1">
      <c r="B87" s="41"/>
      <c r="C87" s="199" t="s">
        <v>557</v>
      </c>
      <c r="D87" s="199" t="s">
        <v>619</v>
      </c>
      <c r="E87" s="200" t="s">
        <v>729</v>
      </c>
      <c r="F87" s="201" t="s">
        <v>730</v>
      </c>
      <c r="G87" s="202" t="s">
        <v>622</v>
      </c>
      <c r="H87" s="203">
        <v>642.98</v>
      </c>
      <c r="I87" s="204"/>
      <c r="J87" s="205">
        <f>ROUND(I87*H87,2)</f>
        <v>0</v>
      </c>
      <c r="K87" s="201" t="s">
        <v>623</v>
      </c>
      <c r="L87" s="61"/>
      <c r="M87" s="206" t="s">
        <v>469</v>
      </c>
      <c r="N87" s="207" t="s">
        <v>495</v>
      </c>
      <c r="O87" s="42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AR87" s="24" t="s">
        <v>624</v>
      </c>
      <c r="AT87" s="24" t="s">
        <v>619</v>
      </c>
      <c r="AU87" s="24" t="s">
        <v>533</v>
      </c>
      <c r="AY87" s="24" t="s">
        <v>617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24" t="s">
        <v>471</v>
      </c>
      <c r="BK87" s="210">
        <f>ROUND(I87*H87,2)</f>
        <v>0</v>
      </c>
      <c r="BL87" s="24" t="s">
        <v>624</v>
      </c>
      <c r="BM87" s="24" t="s">
        <v>909</v>
      </c>
    </row>
    <row r="88" spans="2:65" s="1" customFormat="1" ht="22.5" customHeight="1">
      <c r="B88" s="41"/>
      <c r="C88" s="199" t="s">
        <v>624</v>
      </c>
      <c r="D88" s="199" t="s">
        <v>619</v>
      </c>
      <c r="E88" s="200" t="s">
        <v>733</v>
      </c>
      <c r="F88" s="201" t="s">
        <v>734</v>
      </c>
      <c r="G88" s="202" t="s">
        <v>622</v>
      </c>
      <c r="H88" s="203">
        <v>321.49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910</v>
      </c>
    </row>
    <row r="89" spans="2:51" s="12" customFormat="1" ht="13.5">
      <c r="B89" s="211"/>
      <c r="C89" s="212"/>
      <c r="D89" s="213" t="s">
        <v>627</v>
      </c>
      <c r="E89" s="212"/>
      <c r="F89" s="214" t="s">
        <v>911</v>
      </c>
      <c r="G89" s="212"/>
      <c r="H89" s="215">
        <v>321.49</v>
      </c>
      <c r="I89" s="216"/>
      <c r="J89" s="212"/>
      <c r="K89" s="212"/>
      <c r="L89" s="217"/>
      <c r="M89" s="218"/>
      <c r="N89" s="219"/>
      <c r="O89" s="219"/>
      <c r="P89" s="219"/>
      <c r="Q89" s="219"/>
      <c r="R89" s="219"/>
      <c r="S89" s="219"/>
      <c r="T89" s="220"/>
      <c r="AT89" s="221" t="s">
        <v>627</v>
      </c>
      <c r="AU89" s="221" t="s">
        <v>533</v>
      </c>
      <c r="AV89" s="12" t="s">
        <v>533</v>
      </c>
      <c r="AW89" s="12" t="s">
        <v>453</v>
      </c>
      <c r="AX89" s="12" t="s">
        <v>471</v>
      </c>
      <c r="AY89" s="221" t="s">
        <v>617</v>
      </c>
    </row>
    <row r="90" spans="2:65" s="1" customFormat="1" ht="22.5" customHeight="1">
      <c r="B90" s="41"/>
      <c r="C90" s="199" t="s">
        <v>636</v>
      </c>
      <c r="D90" s="199" t="s">
        <v>619</v>
      </c>
      <c r="E90" s="200" t="s">
        <v>737</v>
      </c>
      <c r="F90" s="201" t="s">
        <v>738</v>
      </c>
      <c r="G90" s="202" t="s">
        <v>631</v>
      </c>
      <c r="H90" s="203">
        <v>1071.633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0.00083851</v>
      </c>
      <c r="R90" s="208">
        <f>Q90*H90</f>
        <v>0.89857498683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912</v>
      </c>
    </row>
    <row r="91" spans="2:51" s="12" customFormat="1" ht="13.5">
      <c r="B91" s="211"/>
      <c r="C91" s="212"/>
      <c r="D91" s="213" t="s">
        <v>627</v>
      </c>
      <c r="E91" s="238" t="s">
        <v>469</v>
      </c>
      <c r="F91" s="214" t="s">
        <v>913</v>
      </c>
      <c r="G91" s="212"/>
      <c r="H91" s="215">
        <v>1071.63333333333</v>
      </c>
      <c r="I91" s="216"/>
      <c r="J91" s="212"/>
      <c r="K91" s="212"/>
      <c r="L91" s="217"/>
      <c r="M91" s="218"/>
      <c r="N91" s="219"/>
      <c r="O91" s="219"/>
      <c r="P91" s="219"/>
      <c r="Q91" s="219"/>
      <c r="R91" s="219"/>
      <c r="S91" s="219"/>
      <c r="T91" s="220"/>
      <c r="AT91" s="221" t="s">
        <v>627</v>
      </c>
      <c r="AU91" s="221" t="s">
        <v>533</v>
      </c>
      <c r="AV91" s="12" t="s">
        <v>533</v>
      </c>
      <c r="AW91" s="12" t="s">
        <v>484</v>
      </c>
      <c r="AX91" s="12" t="s">
        <v>524</v>
      </c>
      <c r="AY91" s="221" t="s">
        <v>617</v>
      </c>
    </row>
    <row r="92" spans="2:65" s="1" customFormat="1" ht="22.5" customHeight="1">
      <c r="B92" s="41"/>
      <c r="C92" s="199" t="s">
        <v>640</v>
      </c>
      <c r="D92" s="199" t="s">
        <v>619</v>
      </c>
      <c r="E92" s="200" t="s">
        <v>740</v>
      </c>
      <c r="F92" s="201" t="s">
        <v>741</v>
      </c>
      <c r="G92" s="202" t="s">
        <v>631</v>
      </c>
      <c r="H92" s="203">
        <v>1071.633</v>
      </c>
      <c r="I92" s="204"/>
      <c r="J92" s="205">
        <f>ROUND(I92*H92,2)</f>
        <v>0</v>
      </c>
      <c r="K92" s="201" t="s">
        <v>623</v>
      </c>
      <c r="L92" s="61"/>
      <c r="M92" s="206" t="s">
        <v>469</v>
      </c>
      <c r="N92" s="207" t="s">
        <v>495</v>
      </c>
      <c r="O92" s="42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AR92" s="24" t="s">
        <v>624</v>
      </c>
      <c r="AT92" s="24" t="s">
        <v>619</v>
      </c>
      <c r="AU92" s="24" t="s">
        <v>533</v>
      </c>
      <c r="AY92" s="24" t="s">
        <v>617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24" t="s">
        <v>471</v>
      </c>
      <c r="BK92" s="210">
        <f>ROUND(I92*H92,2)</f>
        <v>0</v>
      </c>
      <c r="BL92" s="24" t="s">
        <v>624</v>
      </c>
      <c r="BM92" s="24" t="s">
        <v>914</v>
      </c>
    </row>
    <row r="93" spans="2:65" s="1" customFormat="1" ht="22.5" customHeight="1">
      <c r="B93" s="41"/>
      <c r="C93" s="199" t="s">
        <v>632</v>
      </c>
      <c r="D93" s="199" t="s">
        <v>619</v>
      </c>
      <c r="E93" s="200" t="s">
        <v>743</v>
      </c>
      <c r="F93" s="201" t="s">
        <v>744</v>
      </c>
      <c r="G93" s="202" t="s">
        <v>622</v>
      </c>
      <c r="H93" s="203">
        <v>642.98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915</v>
      </c>
    </row>
    <row r="94" spans="2:65" s="1" customFormat="1" ht="22.5" customHeight="1">
      <c r="B94" s="41"/>
      <c r="C94" s="199" t="s">
        <v>635</v>
      </c>
      <c r="D94" s="199" t="s">
        <v>619</v>
      </c>
      <c r="E94" s="200" t="s">
        <v>641</v>
      </c>
      <c r="F94" s="201" t="s">
        <v>642</v>
      </c>
      <c r="G94" s="202" t="s">
        <v>622</v>
      </c>
      <c r="H94" s="203">
        <v>165.474</v>
      </c>
      <c r="I94" s="204"/>
      <c r="J94" s="205">
        <f>ROUND(I94*H94,2)</f>
        <v>0</v>
      </c>
      <c r="K94" s="201" t="s">
        <v>623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916</v>
      </c>
    </row>
    <row r="95" spans="2:51" s="12" customFormat="1" ht="13.5">
      <c r="B95" s="211"/>
      <c r="C95" s="212"/>
      <c r="D95" s="213" t="s">
        <v>627</v>
      </c>
      <c r="E95" s="238" t="s">
        <v>469</v>
      </c>
      <c r="F95" s="214" t="s">
        <v>917</v>
      </c>
      <c r="G95" s="212"/>
      <c r="H95" s="215">
        <v>165.474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627</v>
      </c>
      <c r="AU95" s="221" t="s">
        <v>533</v>
      </c>
      <c r="AV95" s="12" t="s">
        <v>533</v>
      </c>
      <c r="AW95" s="12" t="s">
        <v>484</v>
      </c>
      <c r="AX95" s="12" t="s">
        <v>524</v>
      </c>
      <c r="AY95" s="221" t="s">
        <v>617</v>
      </c>
    </row>
    <row r="96" spans="2:65" s="1" customFormat="1" ht="31.5" customHeight="1">
      <c r="B96" s="41"/>
      <c r="C96" s="199" t="s">
        <v>643</v>
      </c>
      <c r="D96" s="199" t="s">
        <v>619</v>
      </c>
      <c r="E96" s="200" t="s">
        <v>644</v>
      </c>
      <c r="F96" s="201" t="s">
        <v>645</v>
      </c>
      <c r="G96" s="202" t="s">
        <v>622</v>
      </c>
      <c r="H96" s="203">
        <v>827.37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918</v>
      </c>
    </row>
    <row r="97" spans="2:51" s="12" customFormat="1" ht="13.5">
      <c r="B97" s="211"/>
      <c r="C97" s="212"/>
      <c r="D97" s="213" t="s">
        <v>627</v>
      </c>
      <c r="E97" s="212"/>
      <c r="F97" s="214" t="s">
        <v>919</v>
      </c>
      <c r="G97" s="212"/>
      <c r="H97" s="215">
        <v>827.37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453</v>
      </c>
      <c r="AX97" s="12" t="s">
        <v>471</v>
      </c>
      <c r="AY97" s="221" t="s">
        <v>617</v>
      </c>
    </row>
    <row r="98" spans="2:65" s="1" customFormat="1" ht="22.5" customHeight="1">
      <c r="B98" s="41"/>
      <c r="C98" s="199" t="s">
        <v>476</v>
      </c>
      <c r="D98" s="199" t="s">
        <v>619</v>
      </c>
      <c r="E98" s="200" t="s">
        <v>647</v>
      </c>
      <c r="F98" s="201" t="s">
        <v>648</v>
      </c>
      <c r="G98" s="202" t="s">
        <v>649</v>
      </c>
      <c r="H98" s="203">
        <v>281.306</v>
      </c>
      <c r="I98" s="204"/>
      <c r="J98" s="205">
        <f>ROUND(I98*H98,2)</f>
        <v>0</v>
      </c>
      <c r="K98" s="201" t="s">
        <v>623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920</v>
      </c>
    </row>
    <row r="99" spans="2:51" s="12" customFormat="1" ht="13.5">
      <c r="B99" s="211"/>
      <c r="C99" s="212"/>
      <c r="D99" s="213" t="s">
        <v>627</v>
      </c>
      <c r="E99" s="212"/>
      <c r="F99" s="214" t="s">
        <v>921</v>
      </c>
      <c r="G99" s="212"/>
      <c r="H99" s="215">
        <v>281.306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627</v>
      </c>
      <c r="AU99" s="221" t="s">
        <v>533</v>
      </c>
      <c r="AV99" s="12" t="s">
        <v>533</v>
      </c>
      <c r="AW99" s="12" t="s">
        <v>453</v>
      </c>
      <c r="AX99" s="12" t="s">
        <v>471</v>
      </c>
      <c r="AY99" s="221" t="s">
        <v>617</v>
      </c>
    </row>
    <row r="100" spans="2:65" s="1" customFormat="1" ht="22.5" customHeight="1">
      <c r="B100" s="41"/>
      <c r="C100" s="199" t="s">
        <v>658</v>
      </c>
      <c r="D100" s="199" t="s">
        <v>619</v>
      </c>
      <c r="E100" s="200" t="s">
        <v>652</v>
      </c>
      <c r="F100" s="201" t="s">
        <v>653</v>
      </c>
      <c r="G100" s="202" t="s">
        <v>622</v>
      </c>
      <c r="H100" s="203">
        <v>477.506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922</v>
      </c>
    </row>
    <row r="101" spans="2:51" s="12" customFormat="1" ht="13.5">
      <c r="B101" s="211"/>
      <c r="C101" s="212"/>
      <c r="D101" s="213" t="s">
        <v>627</v>
      </c>
      <c r="E101" s="238" t="s">
        <v>469</v>
      </c>
      <c r="F101" s="214" t="s">
        <v>923</v>
      </c>
      <c r="G101" s="212"/>
      <c r="H101" s="215">
        <v>477.506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627</v>
      </c>
      <c r="AU101" s="221" t="s">
        <v>533</v>
      </c>
      <c r="AV101" s="12" t="s">
        <v>533</v>
      </c>
      <c r="AW101" s="12" t="s">
        <v>484</v>
      </c>
      <c r="AX101" s="12" t="s">
        <v>524</v>
      </c>
      <c r="AY101" s="221" t="s">
        <v>617</v>
      </c>
    </row>
    <row r="102" spans="2:65" s="1" customFormat="1" ht="22.5" customHeight="1">
      <c r="B102" s="41"/>
      <c r="C102" s="199" t="s">
        <v>654</v>
      </c>
      <c r="D102" s="199" t="s">
        <v>619</v>
      </c>
      <c r="E102" s="200" t="s">
        <v>752</v>
      </c>
      <c r="F102" s="201" t="s">
        <v>753</v>
      </c>
      <c r="G102" s="202" t="s">
        <v>622</v>
      </c>
      <c r="H102" s="203">
        <v>128.634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924</v>
      </c>
    </row>
    <row r="103" spans="2:51" s="12" customFormat="1" ht="13.5">
      <c r="B103" s="211"/>
      <c r="C103" s="212"/>
      <c r="D103" s="213" t="s">
        <v>627</v>
      </c>
      <c r="E103" s="238" t="s">
        <v>469</v>
      </c>
      <c r="F103" s="214" t="s">
        <v>925</v>
      </c>
      <c r="G103" s="212"/>
      <c r="H103" s="215">
        <v>128.6336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65" s="1" customFormat="1" ht="22.5" customHeight="1">
      <c r="B104" s="41"/>
      <c r="C104" s="222" t="s">
        <v>667</v>
      </c>
      <c r="D104" s="222" t="s">
        <v>668</v>
      </c>
      <c r="E104" s="223" t="s">
        <v>755</v>
      </c>
      <c r="F104" s="224" t="s">
        <v>756</v>
      </c>
      <c r="G104" s="225" t="s">
        <v>649</v>
      </c>
      <c r="H104" s="226">
        <v>237.631</v>
      </c>
      <c r="I104" s="227"/>
      <c r="J104" s="228">
        <f>ROUND(I104*H104,2)</f>
        <v>0</v>
      </c>
      <c r="K104" s="224" t="s">
        <v>623</v>
      </c>
      <c r="L104" s="229"/>
      <c r="M104" s="230" t="s">
        <v>469</v>
      </c>
      <c r="N104" s="231" t="s">
        <v>495</v>
      </c>
      <c r="O104" s="42"/>
      <c r="P104" s="208">
        <f>O104*H104</f>
        <v>0</v>
      </c>
      <c r="Q104" s="208">
        <v>1</v>
      </c>
      <c r="R104" s="208">
        <f>Q104*H104</f>
        <v>237.631</v>
      </c>
      <c r="S104" s="208">
        <v>0</v>
      </c>
      <c r="T104" s="209">
        <f>S104*H104</f>
        <v>0</v>
      </c>
      <c r="AR104" s="24" t="s">
        <v>635</v>
      </c>
      <c r="AT104" s="24" t="s">
        <v>668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926</v>
      </c>
    </row>
    <row r="105" spans="2:51" s="12" customFormat="1" ht="13.5">
      <c r="B105" s="211"/>
      <c r="C105" s="212"/>
      <c r="D105" s="239" t="s">
        <v>627</v>
      </c>
      <c r="E105" s="212"/>
      <c r="F105" s="241" t="s">
        <v>927</v>
      </c>
      <c r="G105" s="212"/>
      <c r="H105" s="242">
        <v>237.631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627</v>
      </c>
      <c r="AU105" s="221" t="s">
        <v>533</v>
      </c>
      <c r="AV105" s="12" t="s">
        <v>533</v>
      </c>
      <c r="AW105" s="12" t="s">
        <v>453</v>
      </c>
      <c r="AX105" s="12" t="s">
        <v>471</v>
      </c>
      <c r="AY105" s="221" t="s">
        <v>617</v>
      </c>
    </row>
    <row r="106" spans="2:63" s="11" customFormat="1" ht="29.85" customHeight="1">
      <c r="B106" s="182"/>
      <c r="C106" s="183"/>
      <c r="D106" s="196" t="s">
        <v>523</v>
      </c>
      <c r="E106" s="197" t="s">
        <v>557</v>
      </c>
      <c r="F106" s="197" t="s">
        <v>928</v>
      </c>
      <c r="G106" s="183"/>
      <c r="H106" s="183"/>
      <c r="I106" s="186"/>
      <c r="J106" s="198">
        <f>BK106</f>
        <v>0</v>
      </c>
      <c r="K106" s="183"/>
      <c r="L106" s="188"/>
      <c r="M106" s="189"/>
      <c r="N106" s="190"/>
      <c r="O106" s="190"/>
      <c r="P106" s="191">
        <f>P107</f>
        <v>0</v>
      </c>
      <c r="Q106" s="190"/>
      <c r="R106" s="191">
        <f>R107</f>
        <v>0</v>
      </c>
      <c r="S106" s="190"/>
      <c r="T106" s="192">
        <f>T107</f>
        <v>0</v>
      </c>
      <c r="AR106" s="193" t="s">
        <v>471</v>
      </c>
      <c r="AT106" s="194" t="s">
        <v>523</v>
      </c>
      <c r="AU106" s="194" t="s">
        <v>471</v>
      </c>
      <c r="AY106" s="193" t="s">
        <v>617</v>
      </c>
      <c r="BK106" s="195">
        <f>BK107</f>
        <v>0</v>
      </c>
    </row>
    <row r="107" spans="2:65" s="1" customFormat="1" ht="22.5" customHeight="1">
      <c r="B107" s="41"/>
      <c r="C107" s="199" t="s">
        <v>672</v>
      </c>
      <c r="D107" s="199" t="s">
        <v>619</v>
      </c>
      <c r="E107" s="200" t="s">
        <v>929</v>
      </c>
      <c r="F107" s="201" t="s">
        <v>930</v>
      </c>
      <c r="G107" s="202" t="s">
        <v>798</v>
      </c>
      <c r="H107" s="203">
        <v>197.63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931</v>
      </c>
    </row>
    <row r="108" spans="2:63" s="11" customFormat="1" ht="29.85" customHeight="1">
      <c r="B108" s="182"/>
      <c r="C108" s="183"/>
      <c r="D108" s="196" t="s">
        <v>523</v>
      </c>
      <c r="E108" s="197" t="s">
        <v>624</v>
      </c>
      <c r="F108" s="197" t="s">
        <v>657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SUM(P109:P111)</f>
        <v>0</v>
      </c>
      <c r="Q108" s="190"/>
      <c r="R108" s="191">
        <f>SUM(R109:R111)</f>
        <v>57.108048600000004</v>
      </c>
      <c r="S108" s="190"/>
      <c r="T108" s="192">
        <f>SUM(T109:T111)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SUM(BK109:BK111)</f>
        <v>0</v>
      </c>
    </row>
    <row r="109" spans="2:65" s="1" customFormat="1" ht="22.5" customHeight="1">
      <c r="B109" s="41"/>
      <c r="C109" s="199" t="s">
        <v>457</v>
      </c>
      <c r="D109" s="199" t="s">
        <v>619</v>
      </c>
      <c r="E109" s="200" t="s">
        <v>759</v>
      </c>
      <c r="F109" s="201" t="s">
        <v>760</v>
      </c>
      <c r="G109" s="202" t="s">
        <v>622</v>
      </c>
      <c r="H109" s="203">
        <v>23.18</v>
      </c>
      <c r="I109" s="204"/>
      <c r="J109" s="205">
        <f>ROUND(I109*H109,2)</f>
        <v>0</v>
      </c>
      <c r="K109" s="201" t="s">
        <v>623</v>
      </c>
      <c r="L109" s="61"/>
      <c r="M109" s="206" t="s">
        <v>469</v>
      </c>
      <c r="N109" s="207" t="s">
        <v>495</v>
      </c>
      <c r="O109" s="42"/>
      <c r="P109" s="208">
        <f>O109*H109</f>
        <v>0</v>
      </c>
      <c r="Q109" s="208">
        <v>1.89077</v>
      </c>
      <c r="R109" s="208">
        <f>Q109*H109</f>
        <v>43.8280486</v>
      </c>
      <c r="S109" s="208">
        <v>0</v>
      </c>
      <c r="T109" s="209">
        <f>S109*H109</f>
        <v>0</v>
      </c>
      <c r="AR109" s="24" t="s">
        <v>624</v>
      </c>
      <c r="AT109" s="24" t="s">
        <v>619</v>
      </c>
      <c r="AU109" s="24" t="s">
        <v>533</v>
      </c>
      <c r="AY109" s="24" t="s">
        <v>617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24" t="s">
        <v>471</v>
      </c>
      <c r="BK109" s="210">
        <f>ROUND(I109*H109,2)</f>
        <v>0</v>
      </c>
      <c r="BL109" s="24" t="s">
        <v>624</v>
      </c>
      <c r="BM109" s="24" t="s">
        <v>932</v>
      </c>
    </row>
    <row r="110" spans="2:65" s="1" customFormat="1" ht="22.5" customHeight="1">
      <c r="B110" s="41"/>
      <c r="C110" s="199" t="s">
        <v>680</v>
      </c>
      <c r="D110" s="199" t="s">
        <v>619</v>
      </c>
      <c r="E110" s="200" t="s">
        <v>933</v>
      </c>
      <c r="F110" s="201" t="s">
        <v>934</v>
      </c>
      <c r="G110" s="202" t="s">
        <v>665</v>
      </c>
      <c r="H110" s="203">
        <v>1</v>
      </c>
      <c r="I110" s="204"/>
      <c r="J110" s="205">
        <f>ROUND(I110*H110,2)</f>
        <v>0</v>
      </c>
      <c r="K110" s="201" t="s">
        <v>469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13.28</v>
      </c>
      <c r="R110" s="208">
        <f>Q110*H110</f>
        <v>13.28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935</v>
      </c>
    </row>
    <row r="111" spans="2:47" s="1" customFormat="1" ht="27">
      <c r="B111" s="41"/>
      <c r="C111" s="63"/>
      <c r="D111" s="239" t="s">
        <v>699</v>
      </c>
      <c r="E111" s="63"/>
      <c r="F111" s="243" t="s">
        <v>936</v>
      </c>
      <c r="G111" s="63"/>
      <c r="H111" s="63"/>
      <c r="I111" s="168"/>
      <c r="J111" s="63"/>
      <c r="K111" s="63"/>
      <c r="L111" s="61"/>
      <c r="M111" s="233"/>
      <c r="N111" s="42"/>
      <c r="O111" s="42"/>
      <c r="P111" s="42"/>
      <c r="Q111" s="42"/>
      <c r="R111" s="42"/>
      <c r="S111" s="42"/>
      <c r="T111" s="78"/>
      <c r="AT111" s="24" t="s">
        <v>699</v>
      </c>
      <c r="AU111" s="24" t="s">
        <v>533</v>
      </c>
    </row>
    <row r="112" spans="2:63" s="11" customFormat="1" ht="29.85" customHeight="1">
      <c r="B112" s="182"/>
      <c r="C112" s="183"/>
      <c r="D112" s="196" t="s">
        <v>523</v>
      </c>
      <c r="E112" s="197" t="s">
        <v>635</v>
      </c>
      <c r="F112" s="197" t="s">
        <v>662</v>
      </c>
      <c r="G112" s="183"/>
      <c r="H112" s="183"/>
      <c r="I112" s="186"/>
      <c r="J112" s="198">
        <f>BK112</f>
        <v>0</v>
      </c>
      <c r="K112" s="183"/>
      <c r="L112" s="188"/>
      <c r="M112" s="189"/>
      <c r="N112" s="190"/>
      <c r="O112" s="190"/>
      <c r="P112" s="191">
        <f>SUM(P113:P128)</f>
        <v>0</v>
      </c>
      <c r="Q112" s="190"/>
      <c r="R112" s="191">
        <f>SUM(R113:R128)</f>
        <v>28.927622083999996</v>
      </c>
      <c r="S112" s="190"/>
      <c r="T112" s="192">
        <f>SUM(T113:T128)</f>
        <v>0</v>
      </c>
      <c r="AR112" s="193" t="s">
        <v>471</v>
      </c>
      <c r="AT112" s="194" t="s">
        <v>523</v>
      </c>
      <c r="AU112" s="194" t="s">
        <v>471</v>
      </c>
      <c r="AY112" s="193" t="s">
        <v>617</v>
      </c>
      <c r="BK112" s="195">
        <f>SUM(BK113:BK128)</f>
        <v>0</v>
      </c>
    </row>
    <row r="113" spans="2:65" s="1" customFormat="1" ht="22.5" customHeight="1">
      <c r="B113" s="41"/>
      <c r="C113" s="199" t="s">
        <v>684</v>
      </c>
      <c r="D113" s="199" t="s">
        <v>619</v>
      </c>
      <c r="E113" s="200" t="s">
        <v>937</v>
      </c>
      <c r="F113" s="201" t="s">
        <v>938</v>
      </c>
      <c r="G113" s="202" t="s">
        <v>798</v>
      </c>
      <c r="H113" s="203">
        <v>197.63</v>
      </c>
      <c r="I113" s="204"/>
      <c r="J113" s="205">
        <f>ROUND(I113*H113,2)</f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2.8E-06</v>
      </c>
      <c r="R113" s="208">
        <f>Q113*H113</f>
        <v>0.000553364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939</v>
      </c>
    </row>
    <row r="114" spans="2:65" s="1" customFormat="1" ht="22.5" customHeight="1">
      <c r="B114" s="41"/>
      <c r="C114" s="222" t="s">
        <v>661</v>
      </c>
      <c r="D114" s="222" t="s">
        <v>668</v>
      </c>
      <c r="E114" s="223" t="s">
        <v>940</v>
      </c>
      <c r="F114" s="224" t="s">
        <v>941</v>
      </c>
      <c r="G114" s="225" t="s">
        <v>665</v>
      </c>
      <c r="H114" s="226">
        <v>33.432</v>
      </c>
      <c r="I114" s="227"/>
      <c r="J114" s="228">
        <f>ROUND(I114*H114,2)</f>
        <v>0</v>
      </c>
      <c r="K114" s="224" t="s">
        <v>623</v>
      </c>
      <c r="L114" s="229"/>
      <c r="M114" s="230" t="s">
        <v>469</v>
      </c>
      <c r="N114" s="231" t="s">
        <v>495</v>
      </c>
      <c r="O114" s="42"/>
      <c r="P114" s="208">
        <f>O114*H114</f>
        <v>0</v>
      </c>
      <c r="Q114" s="208">
        <v>0.042</v>
      </c>
      <c r="R114" s="208">
        <f>Q114*H114</f>
        <v>1.4041440000000003</v>
      </c>
      <c r="S114" s="208">
        <v>0</v>
      </c>
      <c r="T114" s="209">
        <f>S114*H114</f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942</v>
      </c>
    </row>
    <row r="115" spans="2:51" s="12" customFormat="1" ht="13.5">
      <c r="B115" s="211"/>
      <c r="C115" s="212"/>
      <c r="D115" s="239" t="s">
        <v>627</v>
      </c>
      <c r="E115" s="240" t="s">
        <v>469</v>
      </c>
      <c r="F115" s="241" t="s">
        <v>943</v>
      </c>
      <c r="G115" s="212"/>
      <c r="H115" s="242">
        <v>32.9383333333333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627</v>
      </c>
      <c r="AU115" s="221" t="s">
        <v>533</v>
      </c>
      <c r="AV115" s="12" t="s">
        <v>533</v>
      </c>
      <c r="AW115" s="12" t="s">
        <v>484</v>
      </c>
      <c r="AX115" s="12" t="s">
        <v>524</v>
      </c>
      <c r="AY115" s="221" t="s">
        <v>617</v>
      </c>
    </row>
    <row r="116" spans="2:51" s="12" customFormat="1" ht="13.5">
      <c r="B116" s="211"/>
      <c r="C116" s="212"/>
      <c r="D116" s="213" t="s">
        <v>627</v>
      </c>
      <c r="E116" s="212"/>
      <c r="F116" s="214" t="s">
        <v>944</v>
      </c>
      <c r="G116" s="212"/>
      <c r="H116" s="215">
        <v>33.432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453</v>
      </c>
      <c r="AX116" s="12" t="s">
        <v>471</v>
      </c>
      <c r="AY116" s="221" t="s">
        <v>617</v>
      </c>
    </row>
    <row r="117" spans="2:65" s="1" customFormat="1" ht="22.5" customHeight="1">
      <c r="B117" s="41"/>
      <c r="C117" s="199" t="s">
        <v>691</v>
      </c>
      <c r="D117" s="199" t="s">
        <v>619</v>
      </c>
      <c r="E117" s="200" t="s">
        <v>945</v>
      </c>
      <c r="F117" s="201" t="s">
        <v>946</v>
      </c>
      <c r="G117" s="202" t="s">
        <v>798</v>
      </c>
      <c r="H117" s="203">
        <v>197.63</v>
      </c>
      <c r="I117" s="204"/>
      <c r="J117" s="205">
        <f aca="true" t="shared" si="0" ref="J117:J128">ROUND(I117*H117,2)</f>
        <v>0</v>
      </c>
      <c r="K117" s="201" t="s">
        <v>623</v>
      </c>
      <c r="L117" s="61"/>
      <c r="M117" s="206" t="s">
        <v>469</v>
      </c>
      <c r="N117" s="207" t="s">
        <v>495</v>
      </c>
      <c r="O117" s="42"/>
      <c r="P117" s="208">
        <f aca="true" t="shared" si="1" ref="P117:P128">O117*H117</f>
        <v>0</v>
      </c>
      <c r="Q117" s="208">
        <v>0</v>
      </c>
      <c r="R117" s="208">
        <f aca="true" t="shared" si="2" ref="R117:R128">Q117*H117</f>
        <v>0</v>
      </c>
      <c r="S117" s="208">
        <v>0</v>
      </c>
      <c r="T117" s="209">
        <f aca="true" t="shared" si="3" ref="T117:T128">S117*H117</f>
        <v>0</v>
      </c>
      <c r="AR117" s="24" t="s">
        <v>624</v>
      </c>
      <c r="AT117" s="24" t="s">
        <v>619</v>
      </c>
      <c r="AU117" s="24" t="s">
        <v>533</v>
      </c>
      <c r="AY117" s="24" t="s">
        <v>617</v>
      </c>
      <c r="BE117" s="210">
        <f aca="true" t="shared" si="4" ref="BE117:BE128">IF(N117="základní",J117,0)</f>
        <v>0</v>
      </c>
      <c r="BF117" s="210">
        <f aca="true" t="shared" si="5" ref="BF117:BF128">IF(N117="snížená",J117,0)</f>
        <v>0</v>
      </c>
      <c r="BG117" s="210">
        <f aca="true" t="shared" si="6" ref="BG117:BG128">IF(N117="zákl. přenesená",J117,0)</f>
        <v>0</v>
      </c>
      <c r="BH117" s="210">
        <f aca="true" t="shared" si="7" ref="BH117:BH128">IF(N117="sníž. přenesená",J117,0)</f>
        <v>0</v>
      </c>
      <c r="BI117" s="210">
        <f aca="true" t="shared" si="8" ref="BI117:BI128">IF(N117="nulová",J117,0)</f>
        <v>0</v>
      </c>
      <c r="BJ117" s="24" t="s">
        <v>471</v>
      </c>
      <c r="BK117" s="210">
        <f aca="true" t="shared" si="9" ref="BK117:BK128">ROUND(I117*H117,2)</f>
        <v>0</v>
      </c>
      <c r="BL117" s="24" t="s">
        <v>624</v>
      </c>
      <c r="BM117" s="24" t="s">
        <v>947</v>
      </c>
    </row>
    <row r="118" spans="2:65" s="1" customFormat="1" ht="31.5" customHeight="1">
      <c r="B118" s="41"/>
      <c r="C118" s="199" t="s">
        <v>695</v>
      </c>
      <c r="D118" s="199" t="s">
        <v>619</v>
      </c>
      <c r="E118" s="200" t="s">
        <v>948</v>
      </c>
      <c r="F118" s="201" t="s">
        <v>949</v>
      </c>
      <c r="G118" s="202" t="s">
        <v>665</v>
      </c>
      <c r="H118" s="203">
        <v>5</v>
      </c>
      <c r="I118" s="204"/>
      <c r="J118" s="205">
        <f t="shared" si="0"/>
        <v>0</v>
      </c>
      <c r="K118" s="201" t="s">
        <v>623</v>
      </c>
      <c r="L118" s="61"/>
      <c r="M118" s="206" t="s">
        <v>469</v>
      </c>
      <c r="N118" s="207" t="s">
        <v>495</v>
      </c>
      <c r="O118" s="42"/>
      <c r="P118" s="208">
        <f t="shared" si="1"/>
        <v>0</v>
      </c>
      <c r="Q118" s="208">
        <v>2.116764944</v>
      </c>
      <c r="R118" s="208">
        <f t="shared" si="2"/>
        <v>10.583824719999999</v>
      </c>
      <c r="S118" s="208">
        <v>0</v>
      </c>
      <c r="T118" s="209">
        <f t="shared" si="3"/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 t="shared" si="4"/>
        <v>0</v>
      </c>
      <c r="BF118" s="210">
        <f t="shared" si="5"/>
        <v>0</v>
      </c>
      <c r="BG118" s="210">
        <f t="shared" si="6"/>
        <v>0</v>
      </c>
      <c r="BH118" s="210">
        <f t="shared" si="7"/>
        <v>0</v>
      </c>
      <c r="BI118" s="210">
        <f t="shared" si="8"/>
        <v>0</v>
      </c>
      <c r="BJ118" s="24" t="s">
        <v>471</v>
      </c>
      <c r="BK118" s="210">
        <f t="shared" si="9"/>
        <v>0</v>
      </c>
      <c r="BL118" s="24" t="s">
        <v>624</v>
      </c>
      <c r="BM118" s="24" t="s">
        <v>950</v>
      </c>
    </row>
    <row r="119" spans="2:65" s="1" customFormat="1" ht="22.5" customHeight="1">
      <c r="B119" s="41"/>
      <c r="C119" s="222" t="s">
        <v>456</v>
      </c>
      <c r="D119" s="222" t="s">
        <v>668</v>
      </c>
      <c r="E119" s="223" t="s">
        <v>951</v>
      </c>
      <c r="F119" s="224" t="s">
        <v>952</v>
      </c>
      <c r="G119" s="225" t="s">
        <v>665</v>
      </c>
      <c r="H119" s="226">
        <v>5</v>
      </c>
      <c r="I119" s="227"/>
      <c r="J119" s="228">
        <f t="shared" si="0"/>
        <v>0</v>
      </c>
      <c r="K119" s="224" t="s">
        <v>623</v>
      </c>
      <c r="L119" s="229"/>
      <c r="M119" s="230" t="s">
        <v>469</v>
      </c>
      <c r="N119" s="231" t="s">
        <v>495</v>
      </c>
      <c r="O119" s="42"/>
      <c r="P119" s="208">
        <f t="shared" si="1"/>
        <v>0</v>
      </c>
      <c r="Q119" s="208">
        <v>1.35</v>
      </c>
      <c r="R119" s="208">
        <f t="shared" si="2"/>
        <v>6.75</v>
      </c>
      <c r="S119" s="208">
        <v>0</v>
      </c>
      <c r="T119" s="209">
        <f t="shared" si="3"/>
        <v>0</v>
      </c>
      <c r="AR119" s="24" t="s">
        <v>635</v>
      </c>
      <c r="AT119" s="24" t="s">
        <v>668</v>
      </c>
      <c r="AU119" s="24" t="s">
        <v>533</v>
      </c>
      <c r="AY119" s="24" t="s">
        <v>617</v>
      </c>
      <c r="BE119" s="210">
        <f t="shared" si="4"/>
        <v>0</v>
      </c>
      <c r="BF119" s="210">
        <f t="shared" si="5"/>
        <v>0</v>
      </c>
      <c r="BG119" s="210">
        <f t="shared" si="6"/>
        <v>0</v>
      </c>
      <c r="BH119" s="210">
        <f t="shared" si="7"/>
        <v>0</v>
      </c>
      <c r="BI119" s="210">
        <f t="shared" si="8"/>
        <v>0</v>
      </c>
      <c r="BJ119" s="24" t="s">
        <v>471</v>
      </c>
      <c r="BK119" s="210">
        <f t="shared" si="9"/>
        <v>0</v>
      </c>
      <c r="BL119" s="24" t="s">
        <v>624</v>
      </c>
      <c r="BM119" s="24" t="s">
        <v>953</v>
      </c>
    </row>
    <row r="120" spans="2:65" s="1" customFormat="1" ht="22.5" customHeight="1">
      <c r="B120" s="41"/>
      <c r="C120" s="222" t="s">
        <v>704</v>
      </c>
      <c r="D120" s="222" t="s">
        <v>668</v>
      </c>
      <c r="E120" s="223" t="s">
        <v>954</v>
      </c>
      <c r="F120" s="224" t="s">
        <v>955</v>
      </c>
      <c r="G120" s="225" t="s">
        <v>665</v>
      </c>
      <c r="H120" s="226">
        <v>5</v>
      </c>
      <c r="I120" s="227"/>
      <c r="J120" s="228">
        <f t="shared" si="0"/>
        <v>0</v>
      </c>
      <c r="K120" s="224" t="s">
        <v>623</v>
      </c>
      <c r="L120" s="229"/>
      <c r="M120" s="230" t="s">
        <v>469</v>
      </c>
      <c r="N120" s="231" t="s">
        <v>495</v>
      </c>
      <c r="O120" s="42"/>
      <c r="P120" s="208">
        <f t="shared" si="1"/>
        <v>0</v>
      </c>
      <c r="Q120" s="208">
        <v>1</v>
      </c>
      <c r="R120" s="208">
        <f t="shared" si="2"/>
        <v>5</v>
      </c>
      <c r="S120" s="208">
        <v>0</v>
      </c>
      <c r="T120" s="209">
        <f t="shared" si="3"/>
        <v>0</v>
      </c>
      <c r="AR120" s="24" t="s">
        <v>635</v>
      </c>
      <c r="AT120" s="24" t="s">
        <v>668</v>
      </c>
      <c r="AU120" s="24" t="s">
        <v>533</v>
      </c>
      <c r="AY120" s="24" t="s">
        <v>617</v>
      </c>
      <c r="BE120" s="210">
        <f t="shared" si="4"/>
        <v>0</v>
      </c>
      <c r="BF120" s="210">
        <f t="shared" si="5"/>
        <v>0</v>
      </c>
      <c r="BG120" s="210">
        <f t="shared" si="6"/>
        <v>0</v>
      </c>
      <c r="BH120" s="210">
        <f t="shared" si="7"/>
        <v>0</v>
      </c>
      <c r="BI120" s="210">
        <f t="shared" si="8"/>
        <v>0</v>
      </c>
      <c r="BJ120" s="24" t="s">
        <v>471</v>
      </c>
      <c r="BK120" s="210">
        <f t="shared" si="9"/>
        <v>0</v>
      </c>
      <c r="BL120" s="24" t="s">
        <v>624</v>
      </c>
      <c r="BM120" s="24" t="s">
        <v>956</v>
      </c>
    </row>
    <row r="121" spans="2:65" s="1" customFormat="1" ht="22.5" customHeight="1">
      <c r="B121" s="41"/>
      <c r="C121" s="222" t="s">
        <v>708</v>
      </c>
      <c r="D121" s="222" t="s">
        <v>668</v>
      </c>
      <c r="E121" s="223" t="s">
        <v>957</v>
      </c>
      <c r="F121" s="224" t="s">
        <v>958</v>
      </c>
      <c r="G121" s="225" t="s">
        <v>665</v>
      </c>
      <c r="H121" s="226">
        <v>2</v>
      </c>
      <c r="I121" s="227"/>
      <c r="J121" s="228">
        <f t="shared" si="0"/>
        <v>0</v>
      </c>
      <c r="K121" s="224" t="s">
        <v>623</v>
      </c>
      <c r="L121" s="229"/>
      <c r="M121" s="230" t="s">
        <v>469</v>
      </c>
      <c r="N121" s="231" t="s">
        <v>495</v>
      </c>
      <c r="O121" s="42"/>
      <c r="P121" s="208">
        <f t="shared" si="1"/>
        <v>0</v>
      </c>
      <c r="Q121" s="208">
        <v>0.5</v>
      </c>
      <c r="R121" s="208">
        <f t="shared" si="2"/>
        <v>1</v>
      </c>
      <c r="S121" s="208">
        <v>0</v>
      </c>
      <c r="T121" s="209">
        <f t="shared" si="3"/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 t="shared" si="4"/>
        <v>0</v>
      </c>
      <c r="BF121" s="210">
        <f t="shared" si="5"/>
        <v>0</v>
      </c>
      <c r="BG121" s="210">
        <f t="shared" si="6"/>
        <v>0</v>
      </c>
      <c r="BH121" s="210">
        <f t="shared" si="7"/>
        <v>0</v>
      </c>
      <c r="BI121" s="210">
        <f t="shared" si="8"/>
        <v>0</v>
      </c>
      <c r="BJ121" s="24" t="s">
        <v>471</v>
      </c>
      <c r="BK121" s="210">
        <f t="shared" si="9"/>
        <v>0</v>
      </c>
      <c r="BL121" s="24" t="s">
        <v>624</v>
      </c>
      <c r="BM121" s="24" t="s">
        <v>959</v>
      </c>
    </row>
    <row r="122" spans="2:65" s="1" customFormat="1" ht="22.5" customHeight="1">
      <c r="B122" s="41"/>
      <c r="C122" s="222" t="s">
        <v>712</v>
      </c>
      <c r="D122" s="222" t="s">
        <v>668</v>
      </c>
      <c r="E122" s="223" t="s">
        <v>960</v>
      </c>
      <c r="F122" s="224" t="s">
        <v>961</v>
      </c>
      <c r="G122" s="225" t="s">
        <v>665</v>
      </c>
      <c r="H122" s="226">
        <v>1</v>
      </c>
      <c r="I122" s="227"/>
      <c r="J122" s="228">
        <f t="shared" si="0"/>
        <v>0</v>
      </c>
      <c r="K122" s="224" t="s">
        <v>623</v>
      </c>
      <c r="L122" s="229"/>
      <c r="M122" s="230" t="s">
        <v>469</v>
      </c>
      <c r="N122" s="231" t="s">
        <v>495</v>
      </c>
      <c r="O122" s="42"/>
      <c r="P122" s="208">
        <f t="shared" si="1"/>
        <v>0</v>
      </c>
      <c r="Q122" s="208">
        <v>0.25</v>
      </c>
      <c r="R122" s="208">
        <f t="shared" si="2"/>
        <v>0.25</v>
      </c>
      <c r="S122" s="208">
        <v>0</v>
      </c>
      <c r="T122" s="209">
        <f t="shared" si="3"/>
        <v>0</v>
      </c>
      <c r="AR122" s="24" t="s">
        <v>635</v>
      </c>
      <c r="AT122" s="24" t="s">
        <v>668</v>
      </c>
      <c r="AU122" s="24" t="s">
        <v>533</v>
      </c>
      <c r="AY122" s="24" t="s">
        <v>617</v>
      </c>
      <c r="BE122" s="210">
        <f t="shared" si="4"/>
        <v>0</v>
      </c>
      <c r="BF122" s="210">
        <f t="shared" si="5"/>
        <v>0</v>
      </c>
      <c r="BG122" s="210">
        <f t="shared" si="6"/>
        <v>0</v>
      </c>
      <c r="BH122" s="210">
        <f t="shared" si="7"/>
        <v>0</v>
      </c>
      <c r="BI122" s="210">
        <f t="shared" si="8"/>
        <v>0</v>
      </c>
      <c r="BJ122" s="24" t="s">
        <v>471</v>
      </c>
      <c r="BK122" s="210">
        <f t="shared" si="9"/>
        <v>0</v>
      </c>
      <c r="BL122" s="24" t="s">
        <v>624</v>
      </c>
      <c r="BM122" s="24" t="s">
        <v>962</v>
      </c>
    </row>
    <row r="123" spans="2:65" s="1" customFormat="1" ht="22.5" customHeight="1">
      <c r="B123" s="41"/>
      <c r="C123" s="222" t="s">
        <v>717</v>
      </c>
      <c r="D123" s="222" t="s">
        <v>668</v>
      </c>
      <c r="E123" s="223" t="s">
        <v>963</v>
      </c>
      <c r="F123" s="224" t="s">
        <v>964</v>
      </c>
      <c r="G123" s="225" t="s">
        <v>665</v>
      </c>
      <c r="H123" s="226">
        <v>5</v>
      </c>
      <c r="I123" s="227"/>
      <c r="J123" s="228">
        <f t="shared" si="0"/>
        <v>0</v>
      </c>
      <c r="K123" s="224" t="s">
        <v>623</v>
      </c>
      <c r="L123" s="229"/>
      <c r="M123" s="230" t="s">
        <v>469</v>
      </c>
      <c r="N123" s="231" t="s">
        <v>495</v>
      </c>
      <c r="O123" s="42"/>
      <c r="P123" s="208">
        <f t="shared" si="1"/>
        <v>0</v>
      </c>
      <c r="Q123" s="208">
        <v>0.585</v>
      </c>
      <c r="R123" s="208">
        <f t="shared" si="2"/>
        <v>2.925</v>
      </c>
      <c r="S123" s="208">
        <v>0</v>
      </c>
      <c r="T123" s="209">
        <f t="shared" si="3"/>
        <v>0</v>
      </c>
      <c r="AR123" s="24" t="s">
        <v>635</v>
      </c>
      <c r="AT123" s="24" t="s">
        <v>668</v>
      </c>
      <c r="AU123" s="24" t="s">
        <v>533</v>
      </c>
      <c r="AY123" s="24" t="s">
        <v>617</v>
      </c>
      <c r="BE123" s="210">
        <f t="shared" si="4"/>
        <v>0</v>
      </c>
      <c r="BF123" s="210">
        <f t="shared" si="5"/>
        <v>0</v>
      </c>
      <c r="BG123" s="210">
        <f t="shared" si="6"/>
        <v>0</v>
      </c>
      <c r="BH123" s="210">
        <f t="shared" si="7"/>
        <v>0</v>
      </c>
      <c r="BI123" s="210">
        <f t="shared" si="8"/>
        <v>0</v>
      </c>
      <c r="BJ123" s="24" t="s">
        <v>471</v>
      </c>
      <c r="BK123" s="210">
        <f t="shared" si="9"/>
        <v>0</v>
      </c>
      <c r="BL123" s="24" t="s">
        <v>624</v>
      </c>
      <c r="BM123" s="24" t="s">
        <v>965</v>
      </c>
    </row>
    <row r="124" spans="2:65" s="1" customFormat="1" ht="22.5" customHeight="1">
      <c r="B124" s="41"/>
      <c r="C124" s="222" t="s">
        <v>723</v>
      </c>
      <c r="D124" s="222" t="s">
        <v>668</v>
      </c>
      <c r="E124" s="223" t="s">
        <v>966</v>
      </c>
      <c r="F124" s="224" t="s">
        <v>967</v>
      </c>
      <c r="G124" s="225" t="s">
        <v>665</v>
      </c>
      <c r="H124" s="226">
        <v>4</v>
      </c>
      <c r="I124" s="227"/>
      <c r="J124" s="228">
        <f t="shared" si="0"/>
        <v>0</v>
      </c>
      <c r="K124" s="224" t="s">
        <v>623</v>
      </c>
      <c r="L124" s="229"/>
      <c r="M124" s="230" t="s">
        <v>469</v>
      </c>
      <c r="N124" s="231" t="s">
        <v>495</v>
      </c>
      <c r="O124" s="42"/>
      <c r="P124" s="208">
        <f t="shared" si="1"/>
        <v>0</v>
      </c>
      <c r="Q124" s="208">
        <v>0.068</v>
      </c>
      <c r="R124" s="208">
        <f t="shared" si="2"/>
        <v>0.272</v>
      </c>
      <c r="S124" s="208">
        <v>0</v>
      </c>
      <c r="T124" s="209">
        <f t="shared" si="3"/>
        <v>0</v>
      </c>
      <c r="AR124" s="24" t="s">
        <v>635</v>
      </c>
      <c r="AT124" s="24" t="s">
        <v>668</v>
      </c>
      <c r="AU124" s="24" t="s">
        <v>533</v>
      </c>
      <c r="AY124" s="24" t="s">
        <v>617</v>
      </c>
      <c r="BE124" s="210">
        <f t="shared" si="4"/>
        <v>0</v>
      </c>
      <c r="BF124" s="210">
        <f t="shared" si="5"/>
        <v>0</v>
      </c>
      <c r="BG124" s="210">
        <f t="shared" si="6"/>
        <v>0</v>
      </c>
      <c r="BH124" s="210">
        <f t="shared" si="7"/>
        <v>0</v>
      </c>
      <c r="BI124" s="210">
        <f t="shared" si="8"/>
        <v>0</v>
      </c>
      <c r="BJ124" s="24" t="s">
        <v>471</v>
      </c>
      <c r="BK124" s="210">
        <f t="shared" si="9"/>
        <v>0</v>
      </c>
      <c r="BL124" s="24" t="s">
        <v>624</v>
      </c>
      <c r="BM124" s="24" t="s">
        <v>968</v>
      </c>
    </row>
    <row r="125" spans="2:65" s="1" customFormat="1" ht="22.5" customHeight="1">
      <c r="B125" s="41"/>
      <c r="C125" s="222" t="s">
        <v>809</v>
      </c>
      <c r="D125" s="222" t="s">
        <v>668</v>
      </c>
      <c r="E125" s="223" t="s">
        <v>969</v>
      </c>
      <c r="F125" s="224" t="s">
        <v>970</v>
      </c>
      <c r="G125" s="225" t="s">
        <v>665</v>
      </c>
      <c r="H125" s="226">
        <v>3</v>
      </c>
      <c r="I125" s="227"/>
      <c r="J125" s="228">
        <f t="shared" si="0"/>
        <v>0</v>
      </c>
      <c r="K125" s="224" t="s">
        <v>623</v>
      </c>
      <c r="L125" s="229"/>
      <c r="M125" s="230" t="s">
        <v>469</v>
      </c>
      <c r="N125" s="231" t="s">
        <v>495</v>
      </c>
      <c r="O125" s="42"/>
      <c r="P125" s="208">
        <f t="shared" si="1"/>
        <v>0</v>
      </c>
      <c r="Q125" s="208">
        <v>0.054</v>
      </c>
      <c r="R125" s="208">
        <f t="shared" si="2"/>
        <v>0.162</v>
      </c>
      <c r="S125" s="208">
        <v>0</v>
      </c>
      <c r="T125" s="209">
        <f t="shared" si="3"/>
        <v>0</v>
      </c>
      <c r="AR125" s="24" t="s">
        <v>635</v>
      </c>
      <c r="AT125" s="24" t="s">
        <v>668</v>
      </c>
      <c r="AU125" s="24" t="s">
        <v>533</v>
      </c>
      <c r="AY125" s="24" t="s">
        <v>617</v>
      </c>
      <c r="BE125" s="210">
        <f t="shared" si="4"/>
        <v>0</v>
      </c>
      <c r="BF125" s="210">
        <f t="shared" si="5"/>
        <v>0</v>
      </c>
      <c r="BG125" s="210">
        <f t="shared" si="6"/>
        <v>0</v>
      </c>
      <c r="BH125" s="210">
        <f t="shared" si="7"/>
        <v>0</v>
      </c>
      <c r="BI125" s="210">
        <f t="shared" si="8"/>
        <v>0</v>
      </c>
      <c r="BJ125" s="24" t="s">
        <v>471</v>
      </c>
      <c r="BK125" s="210">
        <f t="shared" si="9"/>
        <v>0</v>
      </c>
      <c r="BL125" s="24" t="s">
        <v>624</v>
      </c>
      <c r="BM125" s="24" t="s">
        <v>971</v>
      </c>
    </row>
    <row r="126" spans="2:65" s="1" customFormat="1" ht="22.5" customHeight="1">
      <c r="B126" s="41"/>
      <c r="C126" s="222" t="s">
        <v>813</v>
      </c>
      <c r="D126" s="222" t="s">
        <v>668</v>
      </c>
      <c r="E126" s="223" t="s">
        <v>972</v>
      </c>
      <c r="F126" s="224" t="s">
        <v>973</v>
      </c>
      <c r="G126" s="225" t="s">
        <v>665</v>
      </c>
      <c r="H126" s="226">
        <v>1</v>
      </c>
      <c r="I126" s="227"/>
      <c r="J126" s="228">
        <f t="shared" si="0"/>
        <v>0</v>
      </c>
      <c r="K126" s="224" t="s">
        <v>623</v>
      </c>
      <c r="L126" s="229"/>
      <c r="M126" s="230" t="s">
        <v>469</v>
      </c>
      <c r="N126" s="231" t="s">
        <v>495</v>
      </c>
      <c r="O126" s="42"/>
      <c r="P126" s="208">
        <f t="shared" si="1"/>
        <v>0</v>
      </c>
      <c r="Q126" s="208">
        <v>0.04</v>
      </c>
      <c r="R126" s="208">
        <f t="shared" si="2"/>
        <v>0.04</v>
      </c>
      <c r="S126" s="208">
        <v>0</v>
      </c>
      <c r="T126" s="209">
        <f t="shared" si="3"/>
        <v>0</v>
      </c>
      <c r="AR126" s="24" t="s">
        <v>635</v>
      </c>
      <c r="AT126" s="24" t="s">
        <v>668</v>
      </c>
      <c r="AU126" s="24" t="s">
        <v>533</v>
      </c>
      <c r="AY126" s="24" t="s">
        <v>617</v>
      </c>
      <c r="BE126" s="210">
        <f t="shared" si="4"/>
        <v>0</v>
      </c>
      <c r="BF126" s="210">
        <f t="shared" si="5"/>
        <v>0</v>
      </c>
      <c r="BG126" s="210">
        <f t="shared" si="6"/>
        <v>0</v>
      </c>
      <c r="BH126" s="210">
        <f t="shared" si="7"/>
        <v>0</v>
      </c>
      <c r="BI126" s="210">
        <f t="shared" si="8"/>
        <v>0</v>
      </c>
      <c r="BJ126" s="24" t="s">
        <v>471</v>
      </c>
      <c r="BK126" s="210">
        <f t="shared" si="9"/>
        <v>0</v>
      </c>
      <c r="BL126" s="24" t="s">
        <v>624</v>
      </c>
      <c r="BM126" s="24" t="s">
        <v>974</v>
      </c>
    </row>
    <row r="127" spans="2:65" s="1" customFormat="1" ht="22.5" customHeight="1">
      <c r="B127" s="41"/>
      <c r="C127" s="199" t="s">
        <v>818</v>
      </c>
      <c r="D127" s="199" t="s">
        <v>619</v>
      </c>
      <c r="E127" s="200" t="s">
        <v>975</v>
      </c>
      <c r="F127" s="201" t="s">
        <v>976</v>
      </c>
      <c r="G127" s="202" t="s">
        <v>665</v>
      </c>
      <c r="H127" s="203">
        <v>5</v>
      </c>
      <c r="I127" s="204"/>
      <c r="J127" s="205">
        <f t="shared" si="0"/>
        <v>0</v>
      </c>
      <c r="K127" s="201" t="s">
        <v>623</v>
      </c>
      <c r="L127" s="61"/>
      <c r="M127" s="206" t="s">
        <v>469</v>
      </c>
      <c r="N127" s="207" t="s">
        <v>495</v>
      </c>
      <c r="O127" s="42"/>
      <c r="P127" s="208">
        <f t="shared" si="1"/>
        <v>0</v>
      </c>
      <c r="Q127" s="208">
        <v>0.00702</v>
      </c>
      <c r="R127" s="208">
        <f t="shared" si="2"/>
        <v>0.0351</v>
      </c>
      <c r="S127" s="208">
        <v>0</v>
      </c>
      <c r="T127" s="209">
        <f t="shared" si="3"/>
        <v>0</v>
      </c>
      <c r="AR127" s="24" t="s">
        <v>624</v>
      </c>
      <c r="AT127" s="24" t="s">
        <v>619</v>
      </c>
      <c r="AU127" s="24" t="s">
        <v>533</v>
      </c>
      <c r="AY127" s="24" t="s">
        <v>617</v>
      </c>
      <c r="BE127" s="210">
        <f t="shared" si="4"/>
        <v>0</v>
      </c>
      <c r="BF127" s="210">
        <f t="shared" si="5"/>
        <v>0</v>
      </c>
      <c r="BG127" s="210">
        <f t="shared" si="6"/>
        <v>0</v>
      </c>
      <c r="BH127" s="210">
        <f t="shared" si="7"/>
        <v>0</v>
      </c>
      <c r="BI127" s="210">
        <f t="shared" si="8"/>
        <v>0</v>
      </c>
      <c r="BJ127" s="24" t="s">
        <v>471</v>
      </c>
      <c r="BK127" s="210">
        <f t="shared" si="9"/>
        <v>0</v>
      </c>
      <c r="BL127" s="24" t="s">
        <v>624</v>
      </c>
      <c r="BM127" s="24" t="s">
        <v>977</v>
      </c>
    </row>
    <row r="128" spans="2:65" s="1" customFormat="1" ht="22.5" customHeight="1">
      <c r="B128" s="41"/>
      <c r="C128" s="222" t="s">
        <v>822</v>
      </c>
      <c r="D128" s="222" t="s">
        <v>668</v>
      </c>
      <c r="E128" s="223" t="s">
        <v>978</v>
      </c>
      <c r="F128" s="224" t="s">
        <v>979</v>
      </c>
      <c r="G128" s="225" t="s">
        <v>665</v>
      </c>
      <c r="H128" s="226">
        <v>5</v>
      </c>
      <c r="I128" s="227"/>
      <c r="J128" s="228">
        <f t="shared" si="0"/>
        <v>0</v>
      </c>
      <c r="K128" s="224" t="s">
        <v>623</v>
      </c>
      <c r="L128" s="229"/>
      <c r="M128" s="230" t="s">
        <v>469</v>
      </c>
      <c r="N128" s="231" t="s">
        <v>495</v>
      </c>
      <c r="O128" s="42"/>
      <c r="P128" s="208">
        <f t="shared" si="1"/>
        <v>0</v>
      </c>
      <c r="Q128" s="208">
        <v>0.101</v>
      </c>
      <c r="R128" s="208">
        <f t="shared" si="2"/>
        <v>0.505</v>
      </c>
      <c r="S128" s="208">
        <v>0</v>
      </c>
      <c r="T128" s="209">
        <f t="shared" si="3"/>
        <v>0</v>
      </c>
      <c r="AR128" s="24" t="s">
        <v>635</v>
      </c>
      <c r="AT128" s="24" t="s">
        <v>668</v>
      </c>
      <c r="AU128" s="24" t="s">
        <v>533</v>
      </c>
      <c r="AY128" s="24" t="s">
        <v>617</v>
      </c>
      <c r="BE128" s="210">
        <f t="shared" si="4"/>
        <v>0</v>
      </c>
      <c r="BF128" s="210">
        <f t="shared" si="5"/>
        <v>0</v>
      </c>
      <c r="BG128" s="210">
        <f t="shared" si="6"/>
        <v>0</v>
      </c>
      <c r="BH128" s="210">
        <f t="shared" si="7"/>
        <v>0</v>
      </c>
      <c r="BI128" s="210">
        <f t="shared" si="8"/>
        <v>0</v>
      </c>
      <c r="BJ128" s="24" t="s">
        <v>471</v>
      </c>
      <c r="BK128" s="210">
        <f t="shared" si="9"/>
        <v>0</v>
      </c>
      <c r="BL128" s="24" t="s">
        <v>624</v>
      </c>
      <c r="BM128" s="24" t="s">
        <v>980</v>
      </c>
    </row>
    <row r="129" spans="2:63" s="11" customFormat="1" ht="29.85" customHeight="1">
      <c r="B129" s="182"/>
      <c r="C129" s="183"/>
      <c r="D129" s="196" t="s">
        <v>523</v>
      </c>
      <c r="E129" s="197" t="s">
        <v>721</v>
      </c>
      <c r="F129" s="197" t="s">
        <v>722</v>
      </c>
      <c r="G129" s="183"/>
      <c r="H129" s="183"/>
      <c r="I129" s="186"/>
      <c r="J129" s="198">
        <f>BK129</f>
        <v>0</v>
      </c>
      <c r="K129" s="183"/>
      <c r="L129" s="188"/>
      <c r="M129" s="189"/>
      <c r="N129" s="190"/>
      <c r="O129" s="190"/>
      <c r="P129" s="191">
        <f>P130</f>
        <v>0</v>
      </c>
      <c r="Q129" s="190"/>
      <c r="R129" s="191">
        <f>R130</f>
        <v>0</v>
      </c>
      <c r="S129" s="190"/>
      <c r="T129" s="192">
        <f>T130</f>
        <v>0</v>
      </c>
      <c r="AR129" s="193" t="s">
        <v>471</v>
      </c>
      <c r="AT129" s="194" t="s">
        <v>523</v>
      </c>
      <c r="AU129" s="194" t="s">
        <v>471</v>
      </c>
      <c r="AY129" s="193" t="s">
        <v>617</v>
      </c>
      <c r="BK129" s="195">
        <f>BK130</f>
        <v>0</v>
      </c>
    </row>
    <row r="130" spans="2:65" s="1" customFormat="1" ht="22.5" customHeight="1">
      <c r="B130" s="41"/>
      <c r="C130" s="199" t="s">
        <v>826</v>
      </c>
      <c r="D130" s="199" t="s">
        <v>619</v>
      </c>
      <c r="E130" s="200" t="s">
        <v>724</v>
      </c>
      <c r="F130" s="201" t="s">
        <v>725</v>
      </c>
      <c r="G130" s="202" t="s">
        <v>649</v>
      </c>
      <c r="H130" s="203">
        <v>324.571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34" t="s">
        <v>495</v>
      </c>
      <c r="O130" s="235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981</v>
      </c>
    </row>
    <row r="131" spans="2:12" s="1" customFormat="1" ht="6.95" customHeight="1">
      <c r="B131" s="56"/>
      <c r="C131" s="57"/>
      <c r="D131" s="57"/>
      <c r="E131" s="57"/>
      <c r="F131" s="57"/>
      <c r="G131" s="57"/>
      <c r="H131" s="57"/>
      <c r="I131" s="144"/>
      <c r="J131" s="57"/>
      <c r="K131" s="57"/>
      <c r="L131" s="61"/>
    </row>
  </sheetData>
  <sheetProtection sheet="1" objects="1" scenarios="1" formatCells="0" formatColumns="0" formatRows="0" sort="0" autoFilter="0"/>
  <autoFilter ref="C81:K130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547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982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548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983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ROUNDUP(J85,2)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ROUNDUP(SUM(BE85:BE238),2)</f>
        <v>0</v>
      </c>
      <c r="G30" s="42"/>
      <c r="H30" s="42"/>
      <c r="I30" s="139">
        <v>0.21</v>
      </c>
      <c r="J30" s="138">
        <f>ROUNDUP(ROUNDUP((SUM(BE85:BE238)),2)*I30,1)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ROUNDUP(SUM(BF85:BF238),2)</f>
        <v>0</v>
      </c>
      <c r="G31" s="42"/>
      <c r="H31" s="42"/>
      <c r="I31" s="139">
        <v>0.15</v>
      </c>
      <c r="J31" s="138">
        <f>ROUNDUP(ROUNDUP((SUM(BF85:BF238)),2)*I31,1)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ROUNDUP(SUM(BG85:BG238),2)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ROUNDUP(SUM(BH85:BH238),2)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ROUNDUP(SUM(BI85:BI238),2)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SO 41 - VTL plynovod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J85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984</v>
      </c>
      <c r="E57" s="156"/>
      <c r="F57" s="156"/>
      <c r="G57" s="156"/>
      <c r="H57" s="156"/>
      <c r="I57" s="157"/>
      <c r="J57" s="159">
        <f>J86</f>
        <v>0</v>
      </c>
      <c r="K57" s="160"/>
    </row>
    <row r="58" spans="2:11" s="9" customFormat="1" ht="19.9" customHeight="1">
      <c r="B58" s="161"/>
      <c r="C58" s="162"/>
      <c r="D58" s="163" t="s">
        <v>597</v>
      </c>
      <c r="E58" s="164"/>
      <c r="F58" s="164"/>
      <c r="G58" s="164"/>
      <c r="H58" s="164"/>
      <c r="I58" s="165"/>
      <c r="J58" s="166">
        <f>J87</f>
        <v>0</v>
      </c>
      <c r="K58" s="167"/>
    </row>
    <row r="59" spans="2:11" s="9" customFormat="1" ht="19.9" customHeight="1">
      <c r="B59" s="161"/>
      <c r="C59" s="162"/>
      <c r="D59" s="163" t="s">
        <v>598</v>
      </c>
      <c r="E59" s="164"/>
      <c r="F59" s="164"/>
      <c r="G59" s="164"/>
      <c r="H59" s="164"/>
      <c r="I59" s="165"/>
      <c r="J59" s="166">
        <f>J145</f>
        <v>0</v>
      </c>
      <c r="K59" s="167"/>
    </row>
    <row r="60" spans="2:11" s="9" customFormat="1" ht="19.9" customHeight="1">
      <c r="B60" s="161"/>
      <c r="C60" s="162"/>
      <c r="D60" s="163" t="s">
        <v>985</v>
      </c>
      <c r="E60" s="164"/>
      <c r="F60" s="164"/>
      <c r="G60" s="164"/>
      <c r="H60" s="164"/>
      <c r="I60" s="165"/>
      <c r="J60" s="166">
        <f>J152</f>
        <v>0</v>
      </c>
      <c r="K60" s="167"/>
    </row>
    <row r="61" spans="2:11" s="9" customFormat="1" ht="19.9" customHeight="1">
      <c r="B61" s="161"/>
      <c r="C61" s="162"/>
      <c r="D61" s="163" t="s">
        <v>599</v>
      </c>
      <c r="E61" s="164"/>
      <c r="F61" s="164"/>
      <c r="G61" s="164"/>
      <c r="H61" s="164"/>
      <c r="I61" s="165"/>
      <c r="J61" s="166">
        <f>J157</f>
        <v>0</v>
      </c>
      <c r="K61" s="167"/>
    </row>
    <row r="62" spans="2:11" s="9" customFormat="1" ht="19.9" customHeight="1">
      <c r="B62" s="161"/>
      <c r="C62" s="162"/>
      <c r="D62" s="163" t="s">
        <v>986</v>
      </c>
      <c r="E62" s="164"/>
      <c r="F62" s="164"/>
      <c r="G62" s="164"/>
      <c r="H62" s="164"/>
      <c r="I62" s="165"/>
      <c r="J62" s="166">
        <f>J160</f>
        <v>0</v>
      </c>
      <c r="K62" s="167"/>
    </row>
    <row r="63" spans="2:11" s="9" customFormat="1" ht="19.9" customHeight="1">
      <c r="B63" s="161"/>
      <c r="C63" s="162"/>
      <c r="D63" s="163" t="s">
        <v>987</v>
      </c>
      <c r="E63" s="164"/>
      <c r="F63" s="164"/>
      <c r="G63" s="164"/>
      <c r="H63" s="164"/>
      <c r="I63" s="165"/>
      <c r="J63" s="166">
        <f>J166</f>
        <v>0</v>
      </c>
      <c r="K63" s="167"/>
    </row>
    <row r="64" spans="2:11" s="8" customFormat="1" ht="24.95" customHeight="1">
      <c r="B64" s="153"/>
      <c r="C64" s="154"/>
      <c r="D64" s="155" t="s">
        <v>988</v>
      </c>
      <c r="E64" s="156"/>
      <c r="F64" s="156"/>
      <c r="G64" s="156"/>
      <c r="H64" s="156"/>
      <c r="I64" s="157"/>
      <c r="J64" s="159">
        <f>J173</f>
        <v>0</v>
      </c>
      <c r="K64" s="160"/>
    </row>
    <row r="65" spans="2:11" s="9" customFormat="1" ht="19.9" customHeight="1">
      <c r="B65" s="161"/>
      <c r="C65" s="162"/>
      <c r="D65" s="163" t="s">
        <v>989</v>
      </c>
      <c r="E65" s="164"/>
      <c r="F65" s="164"/>
      <c r="G65" s="164"/>
      <c r="H65" s="164"/>
      <c r="I65" s="165"/>
      <c r="J65" s="166">
        <f>J174</f>
        <v>0</v>
      </c>
      <c r="K65" s="167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7"/>
      <c r="J71" s="60"/>
      <c r="K71" s="60"/>
      <c r="L71" s="61"/>
    </row>
    <row r="72" spans="2:12" s="1" customFormat="1" ht="36.95" customHeight="1">
      <c r="B72" s="41"/>
      <c r="C72" s="62" t="s">
        <v>601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14.45" customHeight="1">
      <c r="B74" s="41"/>
      <c r="C74" s="65" t="s">
        <v>465</v>
      </c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22.5" customHeight="1">
      <c r="B75" s="41"/>
      <c r="C75" s="63"/>
      <c r="D75" s="63"/>
      <c r="E75" s="408" t="str">
        <f>E7</f>
        <v>Jezero Most-napojení na komunikace a IS - část III</v>
      </c>
      <c r="F75" s="411"/>
      <c r="G75" s="411"/>
      <c r="H75" s="411"/>
      <c r="I75" s="168"/>
      <c r="J75" s="63"/>
      <c r="K75" s="63"/>
      <c r="L75" s="61"/>
    </row>
    <row r="76" spans="2:12" s="1" customFormat="1" ht="14.45" customHeight="1">
      <c r="B76" s="41"/>
      <c r="C76" s="65" t="s">
        <v>587</v>
      </c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23.25" customHeight="1">
      <c r="B77" s="41"/>
      <c r="C77" s="63"/>
      <c r="D77" s="63"/>
      <c r="E77" s="376" t="str">
        <f>E9</f>
        <v>SO 41 - VTL plynovod</v>
      </c>
      <c r="F77" s="409"/>
      <c r="G77" s="409"/>
      <c r="H77" s="409"/>
      <c r="I77" s="168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8" customHeight="1">
      <c r="B79" s="41"/>
      <c r="C79" s="65" t="s">
        <v>472</v>
      </c>
      <c r="D79" s="63"/>
      <c r="E79" s="63"/>
      <c r="F79" s="170" t="str">
        <f>F12</f>
        <v xml:space="preserve"> </v>
      </c>
      <c r="G79" s="63"/>
      <c r="H79" s="63"/>
      <c r="I79" s="171" t="s">
        <v>474</v>
      </c>
      <c r="J79" s="73" t="str">
        <f>IF(J12="","",J12)</f>
        <v>19. 12. 2016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15">
      <c r="B81" s="41"/>
      <c r="C81" s="65" t="s">
        <v>478</v>
      </c>
      <c r="D81" s="63"/>
      <c r="E81" s="63"/>
      <c r="F81" s="170" t="str">
        <f>E15</f>
        <v>ČR - Ministerstvo financí</v>
      </c>
      <c r="G81" s="63"/>
      <c r="H81" s="63"/>
      <c r="I81" s="171" t="s">
        <v>485</v>
      </c>
      <c r="J81" s="170" t="str">
        <f>E21</f>
        <v>Báňské projekty Teplice a.s.</v>
      </c>
      <c r="K81" s="63"/>
      <c r="L81" s="61"/>
    </row>
    <row r="82" spans="2:12" s="1" customFormat="1" ht="14.45" customHeight="1">
      <c r="B82" s="41"/>
      <c r="C82" s="65" t="s">
        <v>482</v>
      </c>
      <c r="D82" s="63"/>
      <c r="E82" s="63"/>
      <c r="F82" s="170" t="str">
        <f>IF(E18="","",E18)</f>
        <v/>
      </c>
      <c r="G82" s="63"/>
      <c r="H82" s="63"/>
      <c r="I82" s="168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20" s="10" customFormat="1" ht="29.25" customHeight="1">
      <c r="B84" s="172"/>
      <c r="C84" s="173" t="s">
        <v>602</v>
      </c>
      <c r="D84" s="174" t="s">
        <v>509</v>
      </c>
      <c r="E84" s="174" t="s">
        <v>505</v>
      </c>
      <c r="F84" s="174" t="s">
        <v>603</v>
      </c>
      <c r="G84" s="174" t="s">
        <v>604</v>
      </c>
      <c r="H84" s="174" t="s">
        <v>605</v>
      </c>
      <c r="I84" s="175" t="s">
        <v>606</v>
      </c>
      <c r="J84" s="174" t="s">
        <v>593</v>
      </c>
      <c r="K84" s="176" t="s">
        <v>607</v>
      </c>
      <c r="L84" s="177"/>
      <c r="M84" s="80" t="s">
        <v>608</v>
      </c>
      <c r="N84" s="81" t="s">
        <v>494</v>
      </c>
      <c r="O84" s="81" t="s">
        <v>609</v>
      </c>
      <c r="P84" s="81" t="s">
        <v>610</v>
      </c>
      <c r="Q84" s="81" t="s">
        <v>611</v>
      </c>
      <c r="R84" s="81" t="s">
        <v>612</v>
      </c>
      <c r="S84" s="81" t="s">
        <v>613</v>
      </c>
      <c r="T84" s="82" t="s">
        <v>614</v>
      </c>
    </row>
    <row r="85" spans="2:63" s="1" customFormat="1" ht="29.25" customHeight="1">
      <c r="B85" s="41"/>
      <c r="C85" s="86" t="s">
        <v>594</v>
      </c>
      <c r="D85" s="63"/>
      <c r="E85" s="63"/>
      <c r="F85" s="63"/>
      <c r="G85" s="63"/>
      <c r="H85" s="63"/>
      <c r="I85" s="168"/>
      <c r="J85" s="178">
        <f>BK85</f>
        <v>0</v>
      </c>
      <c r="K85" s="63"/>
      <c r="L85" s="61"/>
      <c r="M85" s="83"/>
      <c r="N85" s="84"/>
      <c r="O85" s="84"/>
      <c r="P85" s="179">
        <f>P86+P173</f>
        <v>0</v>
      </c>
      <c r="Q85" s="84"/>
      <c r="R85" s="179">
        <f>R86+R173</f>
        <v>76.24273301214</v>
      </c>
      <c r="S85" s="84"/>
      <c r="T85" s="180">
        <f>T86+T173</f>
        <v>8.16</v>
      </c>
      <c r="AT85" s="24" t="s">
        <v>523</v>
      </c>
      <c r="AU85" s="24" t="s">
        <v>595</v>
      </c>
      <c r="BK85" s="181">
        <f>BK86+BK173</f>
        <v>0</v>
      </c>
    </row>
    <row r="86" spans="2:63" s="11" customFormat="1" ht="37.35" customHeight="1">
      <c r="B86" s="182"/>
      <c r="C86" s="183"/>
      <c r="D86" s="184" t="s">
        <v>523</v>
      </c>
      <c r="E86" s="185" t="s">
        <v>990</v>
      </c>
      <c r="F86" s="185" t="s">
        <v>616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P87+P145+P152+P157+P160+P166</f>
        <v>0</v>
      </c>
      <c r="Q86" s="190"/>
      <c r="R86" s="191">
        <f>R87+R145+R152+R157+R160+R166</f>
        <v>75.6483833736</v>
      </c>
      <c r="S86" s="190"/>
      <c r="T86" s="192">
        <f>T87+T145+T152+T157+T160+T166</f>
        <v>8.16</v>
      </c>
      <c r="AR86" s="193" t="s">
        <v>471</v>
      </c>
      <c r="AT86" s="194" t="s">
        <v>523</v>
      </c>
      <c r="AU86" s="194" t="s">
        <v>524</v>
      </c>
      <c r="AY86" s="193" t="s">
        <v>617</v>
      </c>
      <c r="BK86" s="195">
        <f>BK87+BK145+BK152+BK157+BK160+BK166</f>
        <v>0</v>
      </c>
    </row>
    <row r="87" spans="2:63" s="11" customFormat="1" ht="19.9" customHeight="1">
      <c r="B87" s="182"/>
      <c r="C87" s="183"/>
      <c r="D87" s="196" t="s">
        <v>523</v>
      </c>
      <c r="E87" s="197" t="s">
        <v>471</v>
      </c>
      <c r="F87" s="197" t="s">
        <v>618</v>
      </c>
      <c r="G87" s="183"/>
      <c r="H87" s="183"/>
      <c r="I87" s="186"/>
      <c r="J87" s="198">
        <f>BK87</f>
        <v>0</v>
      </c>
      <c r="K87" s="183"/>
      <c r="L87" s="188"/>
      <c r="M87" s="189"/>
      <c r="N87" s="190"/>
      <c r="O87" s="190"/>
      <c r="P87" s="191">
        <f>SUM(P88:P144)</f>
        <v>0</v>
      </c>
      <c r="Q87" s="190"/>
      <c r="R87" s="191">
        <f>SUM(R88:R144)</f>
        <v>34.5761577736</v>
      </c>
      <c r="S87" s="190"/>
      <c r="T87" s="192">
        <f>SUM(T88:T144)</f>
        <v>8.16</v>
      </c>
      <c r="AR87" s="193" t="s">
        <v>471</v>
      </c>
      <c r="AT87" s="194" t="s">
        <v>523</v>
      </c>
      <c r="AU87" s="194" t="s">
        <v>471</v>
      </c>
      <c r="AY87" s="193" t="s">
        <v>617</v>
      </c>
      <c r="BK87" s="195">
        <f>SUM(BK88:BK144)</f>
        <v>0</v>
      </c>
    </row>
    <row r="88" spans="2:65" s="1" customFormat="1" ht="22.5" customHeight="1">
      <c r="B88" s="41"/>
      <c r="C88" s="199" t="s">
        <v>471</v>
      </c>
      <c r="D88" s="199" t="s">
        <v>619</v>
      </c>
      <c r="E88" s="200" t="s">
        <v>991</v>
      </c>
      <c r="F88" s="201" t="s">
        <v>992</v>
      </c>
      <c r="G88" s="202" t="s">
        <v>631</v>
      </c>
      <c r="H88" s="203">
        <v>20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0.408</v>
      </c>
      <c r="T88" s="209">
        <f>S88*H88</f>
        <v>8.16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471</v>
      </c>
    </row>
    <row r="89" spans="2:65" s="1" customFormat="1" ht="22.5" customHeight="1">
      <c r="B89" s="41"/>
      <c r="C89" s="199" t="s">
        <v>533</v>
      </c>
      <c r="D89" s="199" t="s">
        <v>619</v>
      </c>
      <c r="E89" s="200" t="s">
        <v>993</v>
      </c>
      <c r="F89" s="201" t="s">
        <v>994</v>
      </c>
      <c r="G89" s="202" t="s">
        <v>798</v>
      </c>
      <c r="H89" s="203">
        <v>4</v>
      </c>
      <c r="I89" s="204"/>
      <c r="J89" s="205">
        <f>ROUND(I89*H89,2)</f>
        <v>0</v>
      </c>
      <c r="K89" s="201" t="s">
        <v>623</v>
      </c>
      <c r="L89" s="61"/>
      <c r="M89" s="206" t="s">
        <v>469</v>
      </c>
      <c r="N89" s="207" t="s">
        <v>495</v>
      </c>
      <c r="O89" s="42"/>
      <c r="P89" s="208">
        <f>O89*H89</f>
        <v>0</v>
      </c>
      <c r="Q89" s="208">
        <v>0.0086767</v>
      </c>
      <c r="R89" s="208">
        <f>Q89*H89</f>
        <v>0.0347068</v>
      </c>
      <c r="S89" s="208">
        <v>0</v>
      </c>
      <c r="T89" s="209">
        <f>S89*H89</f>
        <v>0</v>
      </c>
      <c r="AR89" s="24" t="s">
        <v>624</v>
      </c>
      <c r="AT89" s="24" t="s">
        <v>619</v>
      </c>
      <c r="AU89" s="24" t="s">
        <v>533</v>
      </c>
      <c r="AY89" s="24" t="s">
        <v>617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24" t="s">
        <v>471</v>
      </c>
      <c r="BK89" s="210">
        <f>ROUND(I89*H89,2)</f>
        <v>0</v>
      </c>
      <c r="BL89" s="24" t="s">
        <v>624</v>
      </c>
      <c r="BM89" s="24" t="s">
        <v>533</v>
      </c>
    </row>
    <row r="90" spans="2:65" s="1" customFormat="1" ht="22.5" customHeight="1">
      <c r="B90" s="41"/>
      <c r="C90" s="199" t="s">
        <v>557</v>
      </c>
      <c r="D90" s="199" t="s">
        <v>619</v>
      </c>
      <c r="E90" s="200" t="s">
        <v>995</v>
      </c>
      <c r="F90" s="201" t="s">
        <v>996</v>
      </c>
      <c r="G90" s="202" t="s">
        <v>622</v>
      </c>
      <c r="H90" s="203">
        <v>3.84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557</v>
      </c>
    </row>
    <row r="91" spans="2:51" s="12" customFormat="1" ht="13.5">
      <c r="B91" s="211"/>
      <c r="C91" s="212"/>
      <c r="D91" s="239" t="s">
        <v>627</v>
      </c>
      <c r="E91" s="240" t="s">
        <v>469</v>
      </c>
      <c r="F91" s="241" t="s">
        <v>997</v>
      </c>
      <c r="G91" s="212"/>
      <c r="H91" s="242">
        <v>3.84</v>
      </c>
      <c r="I91" s="216"/>
      <c r="J91" s="212"/>
      <c r="K91" s="212"/>
      <c r="L91" s="217"/>
      <c r="M91" s="218"/>
      <c r="N91" s="219"/>
      <c r="O91" s="219"/>
      <c r="P91" s="219"/>
      <c r="Q91" s="219"/>
      <c r="R91" s="219"/>
      <c r="S91" s="219"/>
      <c r="T91" s="220"/>
      <c r="AT91" s="221" t="s">
        <v>627</v>
      </c>
      <c r="AU91" s="221" t="s">
        <v>533</v>
      </c>
      <c r="AV91" s="12" t="s">
        <v>533</v>
      </c>
      <c r="AW91" s="12" t="s">
        <v>484</v>
      </c>
      <c r="AX91" s="12" t="s">
        <v>524</v>
      </c>
      <c r="AY91" s="221" t="s">
        <v>617</v>
      </c>
    </row>
    <row r="92" spans="2:51" s="13" customFormat="1" ht="13.5">
      <c r="B92" s="245"/>
      <c r="C92" s="246"/>
      <c r="D92" s="213" t="s">
        <v>627</v>
      </c>
      <c r="E92" s="247" t="s">
        <v>469</v>
      </c>
      <c r="F92" s="248" t="s">
        <v>998</v>
      </c>
      <c r="G92" s="246"/>
      <c r="H92" s="249">
        <v>3.84</v>
      </c>
      <c r="I92" s="250"/>
      <c r="J92" s="246"/>
      <c r="K92" s="246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627</v>
      </c>
      <c r="AU92" s="255" t="s">
        <v>533</v>
      </c>
      <c r="AV92" s="13" t="s">
        <v>624</v>
      </c>
      <c r="AW92" s="13" t="s">
        <v>484</v>
      </c>
      <c r="AX92" s="13" t="s">
        <v>471</v>
      </c>
      <c r="AY92" s="255" t="s">
        <v>617</v>
      </c>
    </row>
    <row r="93" spans="2:65" s="1" customFormat="1" ht="22.5" customHeight="1">
      <c r="B93" s="41"/>
      <c r="C93" s="199" t="s">
        <v>624</v>
      </c>
      <c r="D93" s="199" t="s">
        <v>619</v>
      </c>
      <c r="E93" s="200" t="s">
        <v>999</v>
      </c>
      <c r="F93" s="201" t="s">
        <v>1000</v>
      </c>
      <c r="G93" s="202" t="s">
        <v>622</v>
      </c>
      <c r="H93" s="203">
        <v>71.98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624</v>
      </c>
    </row>
    <row r="94" spans="2:51" s="12" customFormat="1" ht="13.5">
      <c r="B94" s="211"/>
      <c r="C94" s="212"/>
      <c r="D94" s="239" t="s">
        <v>627</v>
      </c>
      <c r="E94" s="240" t="s">
        <v>469</v>
      </c>
      <c r="F94" s="241" t="s">
        <v>1001</v>
      </c>
      <c r="G94" s="212"/>
      <c r="H94" s="242">
        <v>71.98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627</v>
      </c>
      <c r="AU94" s="221" t="s">
        <v>533</v>
      </c>
      <c r="AV94" s="12" t="s">
        <v>533</v>
      </c>
      <c r="AW94" s="12" t="s">
        <v>484</v>
      </c>
      <c r="AX94" s="12" t="s">
        <v>524</v>
      </c>
      <c r="AY94" s="221" t="s">
        <v>617</v>
      </c>
    </row>
    <row r="95" spans="2:51" s="13" customFormat="1" ht="13.5">
      <c r="B95" s="245"/>
      <c r="C95" s="246"/>
      <c r="D95" s="213" t="s">
        <v>627</v>
      </c>
      <c r="E95" s="247" t="s">
        <v>469</v>
      </c>
      <c r="F95" s="248" t="s">
        <v>998</v>
      </c>
      <c r="G95" s="246"/>
      <c r="H95" s="249">
        <v>71.98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627</v>
      </c>
      <c r="AU95" s="255" t="s">
        <v>533</v>
      </c>
      <c r="AV95" s="13" t="s">
        <v>624</v>
      </c>
      <c r="AW95" s="13" t="s">
        <v>484</v>
      </c>
      <c r="AX95" s="13" t="s">
        <v>471</v>
      </c>
      <c r="AY95" s="255" t="s">
        <v>617</v>
      </c>
    </row>
    <row r="96" spans="2:65" s="1" customFormat="1" ht="22.5" customHeight="1">
      <c r="B96" s="41"/>
      <c r="C96" s="199" t="s">
        <v>636</v>
      </c>
      <c r="D96" s="199" t="s">
        <v>619</v>
      </c>
      <c r="E96" s="200" t="s">
        <v>1002</v>
      </c>
      <c r="F96" s="201" t="s">
        <v>1003</v>
      </c>
      <c r="G96" s="202" t="s">
        <v>622</v>
      </c>
      <c r="H96" s="203">
        <v>21.594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636</v>
      </c>
    </row>
    <row r="97" spans="2:51" s="12" customFormat="1" ht="13.5">
      <c r="B97" s="211"/>
      <c r="C97" s="212"/>
      <c r="D97" s="239" t="s">
        <v>627</v>
      </c>
      <c r="E97" s="240" t="s">
        <v>469</v>
      </c>
      <c r="F97" s="241" t="s">
        <v>1004</v>
      </c>
      <c r="G97" s="212"/>
      <c r="H97" s="242">
        <v>21.594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484</v>
      </c>
      <c r="AX97" s="12" t="s">
        <v>524</v>
      </c>
      <c r="AY97" s="221" t="s">
        <v>617</v>
      </c>
    </row>
    <row r="98" spans="2:51" s="13" customFormat="1" ht="13.5">
      <c r="B98" s="245"/>
      <c r="C98" s="246"/>
      <c r="D98" s="213" t="s">
        <v>627</v>
      </c>
      <c r="E98" s="247" t="s">
        <v>469</v>
      </c>
      <c r="F98" s="248" t="s">
        <v>998</v>
      </c>
      <c r="G98" s="246"/>
      <c r="H98" s="249">
        <v>21.594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627</v>
      </c>
      <c r="AU98" s="255" t="s">
        <v>533</v>
      </c>
      <c r="AV98" s="13" t="s">
        <v>624</v>
      </c>
      <c r="AW98" s="13" t="s">
        <v>484</v>
      </c>
      <c r="AX98" s="13" t="s">
        <v>471</v>
      </c>
      <c r="AY98" s="255" t="s">
        <v>617</v>
      </c>
    </row>
    <row r="99" spans="2:65" s="1" customFormat="1" ht="22.5" customHeight="1">
      <c r="B99" s="41"/>
      <c r="C99" s="199" t="s">
        <v>640</v>
      </c>
      <c r="D99" s="199" t="s">
        <v>619</v>
      </c>
      <c r="E99" s="200" t="s">
        <v>1005</v>
      </c>
      <c r="F99" s="201" t="s">
        <v>1006</v>
      </c>
      <c r="G99" s="202" t="s">
        <v>622</v>
      </c>
      <c r="H99" s="203">
        <v>68.16</v>
      </c>
      <c r="I99" s="204"/>
      <c r="J99" s="205">
        <f>ROUND(I99*H99,2)</f>
        <v>0</v>
      </c>
      <c r="K99" s="201" t="s">
        <v>623</v>
      </c>
      <c r="L99" s="61"/>
      <c r="M99" s="206" t="s">
        <v>469</v>
      </c>
      <c r="N99" s="207" t="s">
        <v>495</v>
      </c>
      <c r="O99" s="42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AR99" s="24" t="s">
        <v>624</v>
      </c>
      <c r="AT99" s="24" t="s">
        <v>619</v>
      </c>
      <c r="AU99" s="24" t="s">
        <v>533</v>
      </c>
      <c r="AY99" s="24" t="s">
        <v>617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24" t="s">
        <v>471</v>
      </c>
      <c r="BK99" s="210">
        <f>ROUND(I99*H99,2)</f>
        <v>0</v>
      </c>
      <c r="BL99" s="24" t="s">
        <v>624</v>
      </c>
      <c r="BM99" s="24" t="s">
        <v>640</v>
      </c>
    </row>
    <row r="100" spans="2:51" s="12" customFormat="1" ht="13.5">
      <c r="B100" s="211"/>
      <c r="C100" s="212"/>
      <c r="D100" s="239" t="s">
        <v>627</v>
      </c>
      <c r="E100" s="240" t="s">
        <v>469</v>
      </c>
      <c r="F100" s="241" t="s">
        <v>1007</v>
      </c>
      <c r="G100" s="212"/>
      <c r="H100" s="242">
        <v>68.16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627</v>
      </c>
      <c r="AU100" s="221" t="s">
        <v>533</v>
      </c>
      <c r="AV100" s="12" t="s">
        <v>533</v>
      </c>
      <c r="AW100" s="12" t="s">
        <v>484</v>
      </c>
      <c r="AX100" s="12" t="s">
        <v>524</v>
      </c>
      <c r="AY100" s="221" t="s">
        <v>617</v>
      </c>
    </row>
    <row r="101" spans="2:51" s="13" customFormat="1" ht="13.5">
      <c r="B101" s="245"/>
      <c r="C101" s="246"/>
      <c r="D101" s="213" t="s">
        <v>627</v>
      </c>
      <c r="E101" s="247" t="s">
        <v>469</v>
      </c>
      <c r="F101" s="248" t="s">
        <v>998</v>
      </c>
      <c r="G101" s="246"/>
      <c r="H101" s="249">
        <v>68.16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627</v>
      </c>
      <c r="AU101" s="255" t="s">
        <v>533</v>
      </c>
      <c r="AV101" s="13" t="s">
        <v>624</v>
      </c>
      <c r="AW101" s="13" t="s">
        <v>484</v>
      </c>
      <c r="AX101" s="13" t="s">
        <v>471</v>
      </c>
      <c r="AY101" s="255" t="s">
        <v>617</v>
      </c>
    </row>
    <row r="102" spans="2:65" s="1" customFormat="1" ht="22.5" customHeight="1">
      <c r="B102" s="41"/>
      <c r="C102" s="199" t="s">
        <v>632</v>
      </c>
      <c r="D102" s="199" t="s">
        <v>619</v>
      </c>
      <c r="E102" s="200" t="s">
        <v>733</v>
      </c>
      <c r="F102" s="201" t="s">
        <v>734</v>
      </c>
      <c r="G102" s="202" t="s">
        <v>622</v>
      </c>
      <c r="H102" s="203">
        <v>20.448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632</v>
      </c>
    </row>
    <row r="103" spans="2:51" s="12" customFormat="1" ht="13.5">
      <c r="B103" s="211"/>
      <c r="C103" s="212"/>
      <c r="D103" s="239" t="s">
        <v>627</v>
      </c>
      <c r="E103" s="240" t="s">
        <v>469</v>
      </c>
      <c r="F103" s="241" t="s">
        <v>1008</v>
      </c>
      <c r="G103" s="212"/>
      <c r="H103" s="242">
        <v>20.448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51" s="13" customFormat="1" ht="13.5">
      <c r="B104" s="245"/>
      <c r="C104" s="246"/>
      <c r="D104" s="213" t="s">
        <v>627</v>
      </c>
      <c r="E104" s="247" t="s">
        <v>469</v>
      </c>
      <c r="F104" s="248" t="s">
        <v>998</v>
      </c>
      <c r="G104" s="246"/>
      <c r="H104" s="249">
        <v>20.448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627</v>
      </c>
      <c r="AU104" s="255" t="s">
        <v>533</v>
      </c>
      <c r="AV104" s="13" t="s">
        <v>624</v>
      </c>
      <c r="AW104" s="13" t="s">
        <v>484</v>
      </c>
      <c r="AX104" s="13" t="s">
        <v>471</v>
      </c>
      <c r="AY104" s="255" t="s">
        <v>617</v>
      </c>
    </row>
    <row r="105" spans="2:65" s="1" customFormat="1" ht="22.5" customHeight="1">
      <c r="B105" s="41"/>
      <c r="C105" s="199" t="s">
        <v>635</v>
      </c>
      <c r="D105" s="199" t="s">
        <v>619</v>
      </c>
      <c r="E105" s="200" t="s">
        <v>1009</v>
      </c>
      <c r="F105" s="201" t="s">
        <v>1010</v>
      </c>
      <c r="G105" s="202" t="s">
        <v>622</v>
      </c>
      <c r="H105" s="203">
        <v>19.452</v>
      </c>
      <c r="I105" s="204"/>
      <c r="J105" s="205">
        <f>ROUND(I105*H105,2)</f>
        <v>0</v>
      </c>
      <c r="K105" s="201" t="s">
        <v>623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635</v>
      </c>
    </row>
    <row r="106" spans="2:51" s="12" customFormat="1" ht="13.5">
      <c r="B106" s="211"/>
      <c r="C106" s="212"/>
      <c r="D106" s="239" t="s">
        <v>627</v>
      </c>
      <c r="E106" s="240" t="s">
        <v>469</v>
      </c>
      <c r="F106" s="241" t="s">
        <v>1011</v>
      </c>
      <c r="G106" s="212"/>
      <c r="H106" s="242">
        <v>19.425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627</v>
      </c>
      <c r="AU106" s="221" t="s">
        <v>533</v>
      </c>
      <c r="AV106" s="12" t="s">
        <v>533</v>
      </c>
      <c r="AW106" s="12" t="s">
        <v>484</v>
      </c>
      <c r="AX106" s="12" t="s">
        <v>524</v>
      </c>
      <c r="AY106" s="221" t="s">
        <v>617</v>
      </c>
    </row>
    <row r="107" spans="2:51" s="12" customFormat="1" ht="13.5">
      <c r="B107" s="211"/>
      <c r="C107" s="212"/>
      <c r="D107" s="239" t="s">
        <v>627</v>
      </c>
      <c r="E107" s="240" t="s">
        <v>469</v>
      </c>
      <c r="F107" s="241" t="s">
        <v>1012</v>
      </c>
      <c r="G107" s="212"/>
      <c r="H107" s="242">
        <v>0.027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627</v>
      </c>
      <c r="AU107" s="221" t="s">
        <v>533</v>
      </c>
      <c r="AV107" s="12" t="s">
        <v>533</v>
      </c>
      <c r="AW107" s="12" t="s">
        <v>484</v>
      </c>
      <c r="AX107" s="12" t="s">
        <v>524</v>
      </c>
      <c r="AY107" s="221" t="s">
        <v>617</v>
      </c>
    </row>
    <row r="108" spans="2:51" s="14" customFormat="1" ht="13.5">
      <c r="B108" s="256"/>
      <c r="C108" s="257"/>
      <c r="D108" s="239" t="s">
        <v>627</v>
      </c>
      <c r="E108" s="258" t="s">
        <v>469</v>
      </c>
      <c r="F108" s="259" t="s">
        <v>1013</v>
      </c>
      <c r="G108" s="257"/>
      <c r="H108" s="260" t="s">
        <v>469</v>
      </c>
      <c r="I108" s="261"/>
      <c r="J108" s="257"/>
      <c r="K108" s="257"/>
      <c r="L108" s="262"/>
      <c r="M108" s="263"/>
      <c r="N108" s="264"/>
      <c r="O108" s="264"/>
      <c r="P108" s="264"/>
      <c r="Q108" s="264"/>
      <c r="R108" s="264"/>
      <c r="S108" s="264"/>
      <c r="T108" s="265"/>
      <c r="AT108" s="266" t="s">
        <v>627</v>
      </c>
      <c r="AU108" s="266" t="s">
        <v>533</v>
      </c>
      <c r="AV108" s="14" t="s">
        <v>471</v>
      </c>
      <c r="AW108" s="14" t="s">
        <v>484</v>
      </c>
      <c r="AX108" s="14" t="s">
        <v>524</v>
      </c>
      <c r="AY108" s="266" t="s">
        <v>617</v>
      </c>
    </row>
    <row r="109" spans="2:51" s="13" customFormat="1" ht="13.5">
      <c r="B109" s="245"/>
      <c r="C109" s="246"/>
      <c r="D109" s="213" t="s">
        <v>627</v>
      </c>
      <c r="E109" s="247" t="s">
        <v>469</v>
      </c>
      <c r="F109" s="248" t="s">
        <v>998</v>
      </c>
      <c r="G109" s="246"/>
      <c r="H109" s="249">
        <v>19.452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627</v>
      </c>
      <c r="AU109" s="255" t="s">
        <v>533</v>
      </c>
      <c r="AV109" s="13" t="s">
        <v>624</v>
      </c>
      <c r="AW109" s="13" t="s">
        <v>484</v>
      </c>
      <c r="AX109" s="13" t="s">
        <v>471</v>
      </c>
      <c r="AY109" s="255" t="s">
        <v>617</v>
      </c>
    </row>
    <row r="110" spans="2:65" s="1" customFormat="1" ht="22.5" customHeight="1">
      <c r="B110" s="41"/>
      <c r="C110" s="199" t="s">
        <v>643</v>
      </c>
      <c r="D110" s="199" t="s">
        <v>619</v>
      </c>
      <c r="E110" s="200" t="s">
        <v>1014</v>
      </c>
      <c r="F110" s="201" t="s">
        <v>1015</v>
      </c>
      <c r="G110" s="202" t="s">
        <v>622</v>
      </c>
      <c r="H110" s="203">
        <v>5.836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643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1016</v>
      </c>
      <c r="G111" s="212"/>
      <c r="H111" s="242">
        <v>5.8356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3" customFormat="1" ht="13.5">
      <c r="B112" s="245"/>
      <c r="C112" s="246"/>
      <c r="D112" s="213" t="s">
        <v>627</v>
      </c>
      <c r="E112" s="247" t="s">
        <v>469</v>
      </c>
      <c r="F112" s="248" t="s">
        <v>998</v>
      </c>
      <c r="G112" s="246"/>
      <c r="H112" s="249">
        <v>5.8356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627</v>
      </c>
      <c r="AU112" s="255" t="s">
        <v>533</v>
      </c>
      <c r="AV112" s="13" t="s">
        <v>624</v>
      </c>
      <c r="AW112" s="13" t="s">
        <v>484</v>
      </c>
      <c r="AX112" s="13" t="s">
        <v>471</v>
      </c>
      <c r="AY112" s="255" t="s">
        <v>617</v>
      </c>
    </row>
    <row r="113" spans="2:65" s="1" customFormat="1" ht="22.5" customHeight="1">
      <c r="B113" s="41"/>
      <c r="C113" s="199" t="s">
        <v>476</v>
      </c>
      <c r="D113" s="199" t="s">
        <v>619</v>
      </c>
      <c r="E113" s="200" t="s">
        <v>1017</v>
      </c>
      <c r="F113" s="201" t="s">
        <v>1018</v>
      </c>
      <c r="G113" s="202" t="s">
        <v>798</v>
      </c>
      <c r="H113" s="203">
        <v>13</v>
      </c>
      <c r="I113" s="204"/>
      <c r="J113" s="205">
        <f>ROUND(I113*H113,2)</f>
        <v>0</v>
      </c>
      <c r="K113" s="201" t="s">
        <v>469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476</v>
      </c>
    </row>
    <row r="114" spans="2:65" s="1" customFormat="1" ht="22.5" customHeight="1">
      <c r="B114" s="41"/>
      <c r="C114" s="199" t="s">
        <v>658</v>
      </c>
      <c r="D114" s="199" t="s">
        <v>619</v>
      </c>
      <c r="E114" s="200" t="s">
        <v>737</v>
      </c>
      <c r="F114" s="201" t="s">
        <v>738</v>
      </c>
      <c r="G114" s="202" t="s">
        <v>631</v>
      </c>
      <c r="H114" s="203">
        <v>61.36</v>
      </c>
      <c r="I114" s="204"/>
      <c r="J114" s="205">
        <f>ROUND(I114*H114,2)</f>
        <v>0</v>
      </c>
      <c r="K114" s="201" t="s">
        <v>623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0.00083851</v>
      </c>
      <c r="R114" s="208">
        <f>Q114*H114</f>
        <v>0.0514509736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658</v>
      </c>
    </row>
    <row r="115" spans="2:51" s="12" customFormat="1" ht="13.5">
      <c r="B115" s="211"/>
      <c r="C115" s="212"/>
      <c r="D115" s="239" t="s">
        <v>627</v>
      </c>
      <c r="E115" s="240" t="s">
        <v>469</v>
      </c>
      <c r="F115" s="241" t="s">
        <v>1019</v>
      </c>
      <c r="G115" s="212"/>
      <c r="H115" s="242">
        <v>0.36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627</v>
      </c>
      <c r="AU115" s="221" t="s">
        <v>533</v>
      </c>
      <c r="AV115" s="12" t="s">
        <v>533</v>
      </c>
      <c r="AW115" s="12" t="s">
        <v>484</v>
      </c>
      <c r="AX115" s="12" t="s">
        <v>524</v>
      </c>
      <c r="AY115" s="221" t="s">
        <v>617</v>
      </c>
    </row>
    <row r="116" spans="2:51" s="12" customFormat="1" ht="13.5">
      <c r="B116" s="211"/>
      <c r="C116" s="212"/>
      <c r="D116" s="239" t="s">
        <v>627</v>
      </c>
      <c r="E116" s="240" t="s">
        <v>469</v>
      </c>
      <c r="F116" s="241" t="s">
        <v>1020</v>
      </c>
      <c r="G116" s="212"/>
      <c r="H116" s="242">
        <v>61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484</v>
      </c>
      <c r="AX116" s="12" t="s">
        <v>524</v>
      </c>
      <c r="AY116" s="221" t="s">
        <v>617</v>
      </c>
    </row>
    <row r="117" spans="2:51" s="14" customFormat="1" ht="13.5">
      <c r="B117" s="256"/>
      <c r="C117" s="257"/>
      <c r="D117" s="239" t="s">
        <v>627</v>
      </c>
      <c r="E117" s="258" t="s">
        <v>469</v>
      </c>
      <c r="F117" s="259" t="s">
        <v>1013</v>
      </c>
      <c r="G117" s="257"/>
      <c r="H117" s="260" t="s">
        <v>469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AT117" s="266" t="s">
        <v>627</v>
      </c>
      <c r="AU117" s="266" t="s">
        <v>533</v>
      </c>
      <c r="AV117" s="14" t="s">
        <v>471</v>
      </c>
      <c r="AW117" s="14" t="s">
        <v>484</v>
      </c>
      <c r="AX117" s="14" t="s">
        <v>524</v>
      </c>
      <c r="AY117" s="266" t="s">
        <v>617</v>
      </c>
    </row>
    <row r="118" spans="2:51" s="13" customFormat="1" ht="13.5">
      <c r="B118" s="245"/>
      <c r="C118" s="246"/>
      <c r="D118" s="213" t="s">
        <v>627</v>
      </c>
      <c r="E118" s="247" t="s">
        <v>469</v>
      </c>
      <c r="F118" s="248" t="s">
        <v>998</v>
      </c>
      <c r="G118" s="246"/>
      <c r="H118" s="249">
        <v>61.36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627</v>
      </c>
      <c r="AU118" s="255" t="s">
        <v>533</v>
      </c>
      <c r="AV118" s="13" t="s">
        <v>624</v>
      </c>
      <c r="AW118" s="13" t="s">
        <v>484</v>
      </c>
      <c r="AX118" s="13" t="s">
        <v>471</v>
      </c>
      <c r="AY118" s="255" t="s">
        <v>617</v>
      </c>
    </row>
    <row r="119" spans="2:65" s="1" customFormat="1" ht="22.5" customHeight="1">
      <c r="B119" s="41"/>
      <c r="C119" s="199" t="s">
        <v>654</v>
      </c>
      <c r="D119" s="199" t="s">
        <v>619</v>
      </c>
      <c r="E119" s="200" t="s">
        <v>740</v>
      </c>
      <c r="F119" s="201" t="s">
        <v>741</v>
      </c>
      <c r="G119" s="202" t="s">
        <v>631</v>
      </c>
      <c r="H119" s="203">
        <v>61.36</v>
      </c>
      <c r="I119" s="204"/>
      <c r="J119" s="205">
        <f>ROUND(I119*H119,2)</f>
        <v>0</v>
      </c>
      <c r="K119" s="201" t="s">
        <v>623</v>
      </c>
      <c r="L119" s="61"/>
      <c r="M119" s="206" t="s">
        <v>469</v>
      </c>
      <c r="N119" s="207" t="s">
        <v>495</v>
      </c>
      <c r="O119" s="42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AR119" s="24" t="s">
        <v>624</v>
      </c>
      <c r="AT119" s="24" t="s">
        <v>619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654</v>
      </c>
    </row>
    <row r="120" spans="2:65" s="1" customFormat="1" ht="22.5" customHeight="1">
      <c r="B120" s="41"/>
      <c r="C120" s="199" t="s">
        <v>667</v>
      </c>
      <c r="D120" s="199" t="s">
        <v>619</v>
      </c>
      <c r="E120" s="200" t="s">
        <v>743</v>
      </c>
      <c r="F120" s="201" t="s">
        <v>744</v>
      </c>
      <c r="G120" s="202" t="s">
        <v>622</v>
      </c>
      <c r="H120" s="203">
        <v>159.592</v>
      </c>
      <c r="I120" s="204"/>
      <c r="J120" s="205">
        <f>ROUND(I120*H120,2)</f>
        <v>0</v>
      </c>
      <c r="K120" s="201" t="s">
        <v>623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667</v>
      </c>
    </row>
    <row r="121" spans="2:51" s="12" customFormat="1" ht="13.5">
      <c r="B121" s="211"/>
      <c r="C121" s="212"/>
      <c r="D121" s="239" t="s">
        <v>627</v>
      </c>
      <c r="E121" s="240" t="s">
        <v>469</v>
      </c>
      <c r="F121" s="241" t="s">
        <v>1021</v>
      </c>
      <c r="G121" s="212"/>
      <c r="H121" s="242">
        <v>159.592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627</v>
      </c>
      <c r="AU121" s="221" t="s">
        <v>533</v>
      </c>
      <c r="AV121" s="12" t="s">
        <v>533</v>
      </c>
      <c r="AW121" s="12" t="s">
        <v>484</v>
      </c>
      <c r="AX121" s="12" t="s">
        <v>524</v>
      </c>
      <c r="AY121" s="221" t="s">
        <v>617</v>
      </c>
    </row>
    <row r="122" spans="2:51" s="13" customFormat="1" ht="13.5">
      <c r="B122" s="245"/>
      <c r="C122" s="246"/>
      <c r="D122" s="213" t="s">
        <v>627</v>
      </c>
      <c r="E122" s="247" t="s">
        <v>469</v>
      </c>
      <c r="F122" s="248" t="s">
        <v>998</v>
      </c>
      <c r="G122" s="246"/>
      <c r="H122" s="249">
        <v>159.592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627</v>
      </c>
      <c r="AU122" s="255" t="s">
        <v>533</v>
      </c>
      <c r="AV122" s="13" t="s">
        <v>624</v>
      </c>
      <c r="AW122" s="13" t="s">
        <v>484</v>
      </c>
      <c r="AX122" s="13" t="s">
        <v>471</v>
      </c>
      <c r="AY122" s="255" t="s">
        <v>617</v>
      </c>
    </row>
    <row r="123" spans="2:65" s="1" customFormat="1" ht="22.5" customHeight="1">
      <c r="B123" s="41"/>
      <c r="C123" s="199" t="s">
        <v>672</v>
      </c>
      <c r="D123" s="199" t="s">
        <v>619</v>
      </c>
      <c r="E123" s="200" t="s">
        <v>1022</v>
      </c>
      <c r="F123" s="201" t="s">
        <v>1023</v>
      </c>
      <c r="G123" s="202" t="s">
        <v>622</v>
      </c>
      <c r="H123" s="203">
        <v>100.38</v>
      </c>
      <c r="I123" s="204"/>
      <c r="J123" s="205">
        <f>ROUND(I123*H123,2)</f>
        <v>0</v>
      </c>
      <c r="K123" s="201" t="s">
        <v>623</v>
      </c>
      <c r="L123" s="61"/>
      <c r="M123" s="206" t="s">
        <v>469</v>
      </c>
      <c r="N123" s="207" t="s">
        <v>495</v>
      </c>
      <c r="O123" s="42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AR123" s="24" t="s">
        <v>624</v>
      </c>
      <c r="AT123" s="24" t="s">
        <v>619</v>
      </c>
      <c r="AU123" s="24" t="s">
        <v>533</v>
      </c>
      <c r="AY123" s="24" t="s">
        <v>617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24" t="s">
        <v>471</v>
      </c>
      <c r="BK123" s="210">
        <f>ROUND(I123*H123,2)</f>
        <v>0</v>
      </c>
      <c r="BL123" s="24" t="s">
        <v>624</v>
      </c>
      <c r="BM123" s="24" t="s">
        <v>672</v>
      </c>
    </row>
    <row r="124" spans="2:51" s="12" customFormat="1" ht="13.5">
      <c r="B124" s="211"/>
      <c r="C124" s="212"/>
      <c r="D124" s="239" t="s">
        <v>627</v>
      </c>
      <c r="E124" s="240" t="s">
        <v>469</v>
      </c>
      <c r="F124" s="241" t="s">
        <v>1024</v>
      </c>
      <c r="G124" s="212"/>
      <c r="H124" s="242">
        <v>71.98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627</v>
      </c>
      <c r="AU124" s="221" t="s">
        <v>533</v>
      </c>
      <c r="AV124" s="12" t="s">
        <v>533</v>
      </c>
      <c r="AW124" s="12" t="s">
        <v>484</v>
      </c>
      <c r="AX124" s="12" t="s">
        <v>524</v>
      </c>
      <c r="AY124" s="221" t="s">
        <v>617</v>
      </c>
    </row>
    <row r="125" spans="2:51" s="12" customFormat="1" ht="13.5">
      <c r="B125" s="211"/>
      <c r="C125" s="212"/>
      <c r="D125" s="239" t="s">
        <v>627</v>
      </c>
      <c r="E125" s="240" t="s">
        <v>469</v>
      </c>
      <c r="F125" s="241" t="s">
        <v>1025</v>
      </c>
      <c r="G125" s="212"/>
      <c r="H125" s="242">
        <v>28.4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627</v>
      </c>
      <c r="AU125" s="221" t="s">
        <v>533</v>
      </c>
      <c r="AV125" s="12" t="s">
        <v>533</v>
      </c>
      <c r="AW125" s="12" t="s">
        <v>484</v>
      </c>
      <c r="AX125" s="12" t="s">
        <v>524</v>
      </c>
      <c r="AY125" s="221" t="s">
        <v>617</v>
      </c>
    </row>
    <row r="126" spans="2:51" s="14" customFormat="1" ht="13.5">
      <c r="B126" s="256"/>
      <c r="C126" s="257"/>
      <c r="D126" s="239" t="s">
        <v>627</v>
      </c>
      <c r="E126" s="258" t="s">
        <v>469</v>
      </c>
      <c r="F126" s="259" t="s">
        <v>1013</v>
      </c>
      <c r="G126" s="257"/>
      <c r="H126" s="260" t="s">
        <v>469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AT126" s="266" t="s">
        <v>627</v>
      </c>
      <c r="AU126" s="266" t="s">
        <v>533</v>
      </c>
      <c r="AV126" s="14" t="s">
        <v>471</v>
      </c>
      <c r="AW126" s="14" t="s">
        <v>484</v>
      </c>
      <c r="AX126" s="14" t="s">
        <v>524</v>
      </c>
      <c r="AY126" s="266" t="s">
        <v>617</v>
      </c>
    </row>
    <row r="127" spans="2:51" s="13" customFormat="1" ht="13.5">
      <c r="B127" s="245"/>
      <c r="C127" s="246"/>
      <c r="D127" s="213" t="s">
        <v>627</v>
      </c>
      <c r="E127" s="247" t="s">
        <v>469</v>
      </c>
      <c r="F127" s="248" t="s">
        <v>998</v>
      </c>
      <c r="G127" s="246"/>
      <c r="H127" s="249">
        <v>100.38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627</v>
      </c>
      <c r="AU127" s="255" t="s">
        <v>533</v>
      </c>
      <c r="AV127" s="13" t="s">
        <v>624</v>
      </c>
      <c r="AW127" s="13" t="s">
        <v>484</v>
      </c>
      <c r="AX127" s="13" t="s">
        <v>471</v>
      </c>
      <c r="AY127" s="255" t="s">
        <v>617</v>
      </c>
    </row>
    <row r="128" spans="2:65" s="1" customFormat="1" ht="22.5" customHeight="1">
      <c r="B128" s="41"/>
      <c r="C128" s="199" t="s">
        <v>457</v>
      </c>
      <c r="D128" s="199" t="s">
        <v>619</v>
      </c>
      <c r="E128" s="200" t="s">
        <v>1026</v>
      </c>
      <c r="F128" s="201" t="s">
        <v>1027</v>
      </c>
      <c r="G128" s="202" t="s">
        <v>622</v>
      </c>
      <c r="H128" s="203">
        <v>100.38</v>
      </c>
      <c r="I128" s="204"/>
      <c r="J128" s="205">
        <f>ROUND(I128*H128,2)</f>
        <v>0</v>
      </c>
      <c r="K128" s="201" t="s">
        <v>623</v>
      </c>
      <c r="L128" s="61"/>
      <c r="M128" s="206" t="s">
        <v>469</v>
      </c>
      <c r="N128" s="207" t="s">
        <v>495</v>
      </c>
      <c r="O128" s="42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AR128" s="24" t="s">
        <v>624</v>
      </c>
      <c r="AT128" s="24" t="s">
        <v>619</v>
      </c>
      <c r="AU128" s="24" t="s">
        <v>533</v>
      </c>
      <c r="AY128" s="24" t="s">
        <v>617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24" t="s">
        <v>471</v>
      </c>
      <c r="BK128" s="210">
        <f>ROUND(I128*H128,2)</f>
        <v>0</v>
      </c>
      <c r="BL128" s="24" t="s">
        <v>624</v>
      </c>
      <c r="BM128" s="24" t="s">
        <v>457</v>
      </c>
    </row>
    <row r="129" spans="2:65" s="1" customFormat="1" ht="22.5" customHeight="1">
      <c r="B129" s="41"/>
      <c r="C129" s="199" t="s">
        <v>680</v>
      </c>
      <c r="D129" s="199" t="s">
        <v>619</v>
      </c>
      <c r="E129" s="200" t="s">
        <v>1028</v>
      </c>
      <c r="F129" s="201" t="s">
        <v>1029</v>
      </c>
      <c r="G129" s="202" t="s">
        <v>622</v>
      </c>
      <c r="H129" s="203">
        <v>100.38</v>
      </c>
      <c r="I129" s="204"/>
      <c r="J129" s="205">
        <f>ROUND(I129*H129,2)</f>
        <v>0</v>
      </c>
      <c r="K129" s="201" t="s">
        <v>623</v>
      </c>
      <c r="L129" s="61"/>
      <c r="M129" s="206" t="s">
        <v>469</v>
      </c>
      <c r="N129" s="207" t="s">
        <v>495</v>
      </c>
      <c r="O129" s="42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AR129" s="24" t="s">
        <v>624</v>
      </c>
      <c r="AT129" s="24" t="s">
        <v>619</v>
      </c>
      <c r="AU129" s="24" t="s">
        <v>533</v>
      </c>
      <c r="AY129" s="24" t="s">
        <v>617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471</v>
      </c>
      <c r="BK129" s="210">
        <f>ROUND(I129*H129,2)</f>
        <v>0</v>
      </c>
      <c r="BL129" s="24" t="s">
        <v>624</v>
      </c>
      <c r="BM129" s="24" t="s">
        <v>680</v>
      </c>
    </row>
    <row r="130" spans="2:65" s="1" customFormat="1" ht="22.5" customHeight="1">
      <c r="B130" s="41"/>
      <c r="C130" s="199" t="s">
        <v>684</v>
      </c>
      <c r="D130" s="199" t="s">
        <v>619</v>
      </c>
      <c r="E130" s="200" t="s">
        <v>1030</v>
      </c>
      <c r="F130" s="201" t="s">
        <v>1031</v>
      </c>
      <c r="G130" s="202" t="s">
        <v>622</v>
      </c>
      <c r="H130" s="203">
        <v>100.38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684</v>
      </c>
    </row>
    <row r="131" spans="2:65" s="1" customFormat="1" ht="22.5" customHeight="1">
      <c r="B131" s="41"/>
      <c r="C131" s="199" t="s">
        <v>661</v>
      </c>
      <c r="D131" s="199" t="s">
        <v>619</v>
      </c>
      <c r="E131" s="200" t="s">
        <v>652</v>
      </c>
      <c r="F131" s="201" t="s">
        <v>653</v>
      </c>
      <c r="G131" s="202" t="s">
        <v>622</v>
      </c>
      <c r="H131" s="203">
        <v>131.192</v>
      </c>
      <c r="I131" s="204"/>
      <c r="J131" s="205">
        <f>ROUND(I131*H131,2)</f>
        <v>0</v>
      </c>
      <c r="K131" s="201" t="s">
        <v>623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661</v>
      </c>
    </row>
    <row r="132" spans="2:51" s="12" customFormat="1" ht="13.5">
      <c r="B132" s="211"/>
      <c r="C132" s="212"/>
      <c r="D132" s="239" t="s">
        <v>627</v>
      </c>
      <c r="E132" s="240" t="s">
        <v>469</v>
      </c>
      <c r="F132" s="241" t="s">
        <v>1032</v>
      </c>
      <c r="G132" s="212"/>
      <c r="H132" s="242">
        <v>39.76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627</v>
      </c>
      <c r="AU132" s="221" t="s">
        <v>533</v>
      </c>
      <c r="AV132" s="12" t="s">
        <v>533</v>
      </c>
      <c r="AW132" s="12" t="s">
        <v>484</v>
      </c>
      <c r="AX132" s="12" t="s">
        <v>524</v>
      </c>
      <c r="AY132" s="221" t="s">
        <v>617</v>
      </c>
    </row>
    <row r="133" spans="2:51" s="12" customFormat="1" ht="13.5">
      <c r="B133" s="211"/>
      <c r="C133" s="212"/>
      <c r="D133" s="239" t="s">
        <v>627</v>
      </c>
      <c r="E133" s="240" t="s">
        <v>469</v>
      </c>
      <c r="F133" s="241" t="s">
        <v>1024</v>
      </c>
      <c r="G133" s="212"/>
      <c r="H133" s="242">
        <v>71.98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627</v>
      </c>
      <c r="AU133" s="221" t="s">
        <v>533</v>
      </c>
      <c r="AV133" s="12" t="s">
        <v>533</v>
      </c>
      <c r="AW133" s="12" t="s">
        <v>484</v>
      </c>
      <c r="AX133" s="12" t="s">
        <v>524</v>
      </c>
      <c r="AY133" s="221" t="s">
        <v>617</v>
      </c>
    </row>
    <row r="134" spans="2:51" s="12" customFormat="1" ht="13.5">
      <c r="B134" s="211"/>
      <c r="C134" s="212"/>
      <c r="D134" s="239" t="s">
        <v>627</v>
      </c>
      <c r="E134" s="240" t="s">
        <v>469</v>
      </c>
      <c r="F134" s="241" t="s">
        <v>1033</v>
      </c>
      <c r="G134" s="212"/>
      <c r="H134" s="242">
        <v>19.452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627</v>
      </c>
      <c r="AU134" s="221" t="s">
        <v>533</v>
      </c>
      <c r="AV134" s="12" t="s">
        <v>533</v>
      </c>
      <c r="AW134" s="12" t="s">
        <v>484</v>
      </c>
      <c r="AX134" s="12" t="s">
        <v>524</v>
      </c>
      <c r="AY134" s="221" t="s">
        <v>617</v>
      </c>
    </row>
    <row r="135" spans="2:51" s="14" customFormat="1" ht="13.5">
      <c r="B135" s="256"/>
      <c r="C135" s="257"/>
      <c r="D135" s="239" t="s">
        <v>627</v>
      </c>
      <c r="E135" s="258" t="s">
        <v>469</v>
      </c>
      <c r="F135" s="259" t="s">
        <v>1013</v>
      </c>
      <c r="G135" s="257"/>
      <c r="H135" s="260" t="s">
        <v>469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627</v>
      </c>
      <c r="AU135" s="266" t="s">
        <v>533</v>
      </c>
      <c r="AV135" s="14" t="s">
        <v>471</v>
      </c>
      <c r="AW135" s="14" t="s">
        <v>484</v>
      </c>
      <c r="AX135" s="14" t="s">
        <v>524</v>
      </c>
      <c r="AY135" s="266" t="s">
        <v>617</v>
      </c>
    </row>
    <row r="136" spans="2:51" s="13" customFormat="1" ht="13.5">
      <c r="B136" s="245"/>
      <c r="C136" s="246"/>
      <c r="D136" s="213" t="s">
        <v>627</v>
      </c>
      <c r="E136" s="247" t="s">
        <v>469</v>
      </c>
      <c r="F136" s="248" t="s">
        <v>998</v>
      </c>
      <c r="G136" s="246"/>
      <c r="H136" s="249">
        <v>131.192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627</v>
      </c>
      <c r="AU136" s="255" t="s">
        <v>533</v>
      </c>
      <c r="AV136" s="13" t="s">
        <v>624</v>
      </c>
      <c r="AW136" s="13" t="s">
        <v>484</v>
      </c>
      <c r="AX136" s="13" t="s">
        <v>471</v>
      </c>
      <c r="AY136" s="255" t="s">
        <v>617</v>
      </c>
    </row>
    <row r="137" spans="2:65" s="1" customFormat="1" ht="22.5" customHeight="1">
      <c r="B137" s="41"/>
      <c r="C137" s="199" t="s">
        <v>691</v>
      </c>
      <c r="D137" s="199" t="s">
        <v>619</v>
      </c>
      <c r="E137" s="200" t="s">
        <v>752</v>
      </c>
      <c r="F137" s="201" t="s">
        <v>753</v>
      </c>
      <c r="G137" s="202" t="s">
        <v>622</v>
      </c>
      <c r="H137" s="203">
        <v>17.04</v>
      </c>
      <c r="I137" s="204"/>
      <c r="J137" s="205">
        <f>ROUND(I137*H137,2)</f>
        <v>0</v>
      </c>
      <c r="K137" s="201" t="s">
        <v>623</v>
      </c>
      <c r="L137" s="61"/>
      <c r="M137" s="206" t="s">
        <v>469</v>
      </c>
      <c r="N137" s="207" t="s">
        <v>495</v>
      </c>
      <c r="O137" s="42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AR137" s="24" t="s">
        <v>624</v>
      </c>
      <c r="AT137" s="24" t="s">
        <v>619</v>
      </c>
      <c r="AU137" s="24" t="s">
        <v>533</v>
      </c>
      <c r="AY137" s="24" t="s">
        <v>617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24" t="s">
        <v>471</v>
      </c>
      <c r="BK137" s="210">
        <f>ROUND(I137*H137,2)</f>
        <v>0</v>
      </c>
      <c r="BL137" s="24" t="s">
        <v>624</v>
      </c>
      <c r="BM137" s="24" t="s">
        <v>691</v>
      </c>
    </row>
    <row r="138" spans="2:51" s="12" customFormat="1" ht="13.5">
      <c r="B138" s="211"/>
      <c r="C138" s="212"/>
      <c r="D138" s="239" t="s">
        <v>627</v>
      </c>
      <c r="E138" s="240" t="s">
        <v>469</v>
      </c>
      <c r="F138" s="241" t="s">
        <v>1034</v>
      </c>
      <c r="G138" s="212"/>
      <c r="H138" s="242">
        <v>17.04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627</v>
      </c>
      <c r="AU138" s="221" t="s">
        <v>533</v>
      </c>
      <c r="AV138" s="12" t="s">
        <v>533</v>
      </c>
      <c r="AW138" s="12" t="s">
        <v>484</v>
      </c>
      <c r="AX138" s="12" t="s">
        <v>524</v>
      </c>
      <c r="AY138" s="221" t="s">
        <v>617</v>
      </c>
    </row>
    <row r="139" spans="2:51" s="13" customFormat="1" ht="13.5">
      <c r="B139" s="245"/>
      <c r="C139" s="246"/>
      <c r="D139" s="213" t="s">
        <v>627</v>
      </c>
      <c r="E139" s="247" t="s">
        <v>469</v>
      </c>
      <c r="F139" s="248" t="s">
        <v>998</v>
      </c>
      <c r="G139" s="246"/>
      <c r="H139" s="249">
        <v>17.04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627</v>
      </c>
      <c r="AU139" s="255" t="s">
        <v>533</v>
      </c>
      <c r="AV139" s="13" t="s">
        <v>624</v>
      </c>
      <c r="AW139" s="13" t="s">
        <v>484</v>
      </c>
      <c r="AX139" s="13" t="s">
        <v>471</v>
      </c>
      <c r="AY139" s="255" t="s">
        <v>617</v>
      </c>
    </row>
    <row r="140" spans="2:65" s="1" customFormat="1" ht="22.5" customHeight="1">
      <c r="B140" s="41"/>
      <c r="C140" s="222" t="s">
        <v>695</v>
      </c>
      <c r="D140" s="222" t="s">
        <v>668</v>
      </c>
      <c r="E140" s="223" t="s">
        <v>1035</v>
      </c>
      <c r="F140" s="224" t="s">
        <v>1036</v>
      </c>
      <c r="G140" s="225" t="s">
        <v>1037</v>
      </c>
      <c r="H140" s="226">
        <v>34.49</v>
      </c>
      <c r="I140" s="227"/>
      <c r="J140" s="228">
        <f>ROUND(I140*H140,2)</f>
        <v>0</v>
      </c>
      <c r="K140" s="224" t="s">
        <v>623</v>
      </c>
      <c r="L140" s="229"/>
      <c r="M140" s="230" t="s">
        <v>469</v>
      </c>
      <c r="N140" s="231" t="s">
        <v>495</v>
      </c>
      <c r="O140" s="42"/>
      <c r="P140" s="208">
        <f>O140*H140</f>
        <v>0</v>
      </c>
      <c r="Q140" s="208">
        <v>1</v>
      </c>
      <c r="R140" s="208">
        <f>Q140*H140</f>
        <v>34.49</v>
      </c>
      <c r="S140" s="208">
        <v>0</v>
      </c>
      <c r="T140" s="209">
        <f>S140*H140</f>
        <v>0</v>
      </c>
      <c r="AR140" s="24" t="s">
        <v>635</v>
      </c>
      <c r="AT140" s="24" t="s">
        <v>668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695</v>
      </c>
    </row>
    <row r="141" spans="2:51" s="12" customFormat="1" ht="13.5">
      <c r="B141" s="211"/>
      <c r="C141" s="212"/>
      <c r="D141" s="213" t="s">
        <v>627</v>
      </c>
      <c r="E141" s="238" t="s">
        <v>469</v>
      </c>
      <c r="F141" s="214" t="s">
        <v>1038</v>
      </c>
      <c r="G141" s="212"/>
      <c r="H141" s="215">
        <v>34.4896416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65" s="1" customFormat="1" ht="22.5" customHeight="1">
      <c r="B142" s="41"/>
      <c r="C142" s="199" t="s">
        <v>456</v>
      </c>
      <c r="D142" s="199" t="s">
        <v>619</v>
      </c>
      <c r="E142" s="200" t="s">
        <v>1039</v>
      </c>
      <c r="F142" s="201" t="s">
        <v>1040</v>
      </c>
      <c r="G142" s="202" t="s">
        <v>631</v>
      </c>
      <c r="H142" s="203">
        <v>426</v>
      </c>
      <c r="I142" s="204"/>
      <c r="J142" s="205">
        <f>ROUND(I142*H142,2)</f>
        <v>0</v>
      </c>
      <c r="K142" s="201" t="s">
        <v>623</v>
      </c>
      <c r="L142" s="61"/>
      <c r="M142" s="206" t="s">
        <v>469</v>
      </c>
      <c r="N142" s="207" t="s">
        <v>495</v>
      </c>
      <c r="O142" s="42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AR142" s="24" t="s">
        <v>624</v>
      </c>
      <c r="AT142" s="24" t="s">
        <v>619</v>
      </c>
      <c r="AU142" s="24" t="s">
        <v>533</v>
      </c>
      <c r="AY142" s="24" t="s">
        <v>617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24" t="s">
        <v>471</v>
      </c>
      <c r="BK142" s="210">
        <f>ROUND(I142*H142,2)</f>
        <v>0</v>
      </c>
      <c r="BL142" s="24" t="s">
        <v>624</v>
      </c>
      <c r="BM142" s="24" t="s">
        <v>704</v>
      </c>
    </row>
    <row r="143" spans="2:51" s="12" customFormat="1" ht="13.5">
      <c r="B143" s="211"/>
      <c r="C143" s="212"/>
      <c r="D143" s="239" t="s">
        <v>627</v>
      </c>
      <c r="E143" s="240" t="s">
        <v>469</v>
      </c>
      <c r="F143" s="241" t="s">
        <v>1041</v>
      </c>
      <c r="G143" s="212"/>
      <c r="H143" s="242">
        <v>426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627</v>
      </c>
      <c r="AU143" s="221" t="s">
        <v>533</v>
      </c>
      <c r="AV143" s="12" t="s">
        <v>533</v>
      </c>
      <c r="AW143" s="12" t="s">
        <v>484</v>
      </c>
      <c r="AX143" s="12" t="s">
        <v>524</v>
      </c>
      <c r="AY143" s="221" t="s">
        <v>617</v>
      </c>
    </row>
    <row r="144" spans="2:51" s="13" customFormat="1" ht="13.5">
      <c r="B144" s="245"/>
      <c r="C144" s="246"/>
      <c r="D144" s="239" t="s">
        <v>627</v>
      </c>
      <c r="E144" s="267" t="s">
        <v>469</v>
      </c>
      <c r="F144" s="268" t="s">
        <v>998</v>
      </c>
      <c r="G144" s="246"/>
      <c r="H144" s="269">
        <v>426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627</v>
      </c>
      <c r="AU144" s="255" t="s">
        <v>533</v>
      </c>
      <c r="AV144" s="13" t="s">
        <v>624</v>
      </c>
      <c r="AW144" s="13" t="s">
        <v>484</v>
      </c>
      <c r="AX144" s="13" t="s">
        <v>471</v>
      </c>
      <c r="AY144" s="255" t="s">
        <v>617</v>
      </c>
    </row>
    <row r="145" spans="2:63" s="11" customFormat="1" ht="29.85" customHeight="1">
      <c r="B145" s="182"/>
      <c r="C145" s="183"/>
      <c r="D145" s="196" t="s">
        <v>523</v>
      </c>
      <c r="E145" s="197" t="s">
        <v>624</v>
      </c>
      <c r="F145" s="197" t="s">
        <v>657</v>
      </c>
      <c r="G145" s="183"/>
      <c r="H145" s="183"/>
      <c r="I145" s="186"/>
      <c r="J145" s="198">
        <f>BK145</f>
        <v>0</v>
      </c>
      <c r="K145" s="183"/>
      <c r="L145" s="188"/>
      <c r="M145" s="189"/>
      <c r="N145" s="190"/>
      <c r="O145" s="190"/>
      <c r="P145" s="191">
        <f>SUM(P146:P151)</f>
        <v>0</v>
      </c>
      <c r="Q145" s="190"/>
      <c r="R145" s="191">
        <f>SUM(R146:R151)</f>
        <v>26.6152496</v>
      </c>
      <c r="S145" s="190"/>
      <c r="T145" s="192">
        <f>SUM(T146:T151)</f>
        <v>0</v>
      </c>
      <c r="AR145" s="193" t="s">
        <v>471</v>
      </c>
      <c r="AT145" s="194" t="s">
        <v>523</v>
      </c>
      <c r="AU145" s="194" t="s">
        <v>471</v>
      </c>
      <c r="AY145" s="193" t="s">
        <v>617</v>
      </c>
      <c r="BK145" s="195">
        <f>SUM(BK146:BK151)</f>
        <v>0</v>
      </c>
    </row>
    <row r="146" spans="2:65" s="1" customFormat="1" ht="22.5" customHeight="1">
      <c r="B146" s="41"/>
      <c r="C146" s="199" t="s">
        <v>704</v>
      </c>
      <c r="D146" s="199" t="s">
        <v>619</v>
      </c>
      <c r="E146" s="200" t="s">
        <v>1042</v>
      </c>
      <c r="F146" s="201" t="s">
        <v>1043</v>
      </c>
      <c r="G146" s="202" t="s">
        <v>622</v>
      </c>
      <c r="H146" s="203">
        <v>11.36</v>
      </c>
      <c r="I146" s="204"/>
      <c r="J146" s="205">
        <f>ROUND(I146*H146,2)</f>
        <v>0</v>
      </c>
      <c r="K146" s="201" t="s">
        <v>623</v>
      </c>
      <c r="L146" s="61"/>
      <c r="M146" s="206" t="s">
        <v>469</v>
      </c>
      <c r="N146" s="207" t="s">
        <v>495</v>
      </c>
      <c r="O146" s="42"/>
      <c r="P146" s="208">
        <f>O146*H146</f>
        <v>0</v>
      </c>
      <c r="Q146" s="208">
        <v>1.89077</v>
      </c>
      <c r="R146" s="208">
        <f>Q146*H146</f>
        <v>21.4791472</v>
      </c>
      <c r="S146" s="208">
        <v>0</v>
      </c>
      <c r="T146" s="209">
        <f>S146*H146</f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708</v>
      </c>
    </row>
    <row r="147" spans="2:51" s="12" customFormat="1" ht="13.5">
      <c r="B147" s="211"/>
      <c r="C147" s="212"/>
      <c r="D147" s="239" t="s">
        <v>627</v>
      </c>
      <c r="E147" s="240" t="s">
        <v>469</v>
      </c>
      <c r="F147" s="241" t="s">
        <v>1044</v>
      </c>
      <c r="G147" s="212"/>
      <c r="H147" s="242">
        <v>11.36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627</v>
      </c>
      <c r="AU147" s="221" t="s">
        <v>533</v>
      </c>
      <c r="AV147" s="12" t="s">
        <v>533</v>
      </c>
      <c r="AW147" s="12" t="s">
        <v>484</v>
      </c>
      <c r="AX147" s="12" t="s">
        <v>524</v>
      </c>
      <c r="AY147" s="221" t="s">
        <v>617</v>
      </c>
    </row>
    <row r="148" spans="2:51" s="13" customFormat="1" ht="13.5">
      <c r="B148" s="245"/>
      <c r="C148" s="246"/>
      <c r="D148" s="213" t="s">
        <v>627</v>
      </c>
      <c r="E148" s="247" t="s">
        <v>469</v>
      </c>
      <c r="F148" s="248" t="s">
        <v>998</v>
      </c>
      <c r="G148" s="246"/>
      <c r="H148" s="249">
        <v>11.36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627</v>
      </c>
      <c r="AU148" s="255" t="s">
        <v>533</v>
      </c>
      <c r="AV148" s="13" t="s">
        <v>624</v>
      </c>
      <c r="AW148" s="13" t="s">
        <v>484</v>
      </c>
      <c r="AX148" s="13" t="s">
        <v>471</v>
      </c>
      <c r="AY148" s="255" t="s">
        <v>617</v>
      </c>
    </row>
    <row r="149" spans="2:65" s="1" customFormat="1" ht="31.5" customHeight="1">
      <c r="B149" s="41"/>
      <c r="C149" s="199" t="s">
        <v>708</v>
      </c>
      <c r="D149" s="199" t="s">
        <v>619</v>
      </c>
      <c r="E149" s="200" t="s">
        <v>1045</v>
      </c>
      <c r="F149" s="201" t="s">
        <v>1046</v>
      </c>
      <c r="G149" s="202" t="s">
        <v>631</v>
      </c>
      <c r="H149" s="203">
        <v>31.72</v>
      </c>
      <c r="I149" s="204"/>
      <c r="J149" s="205">
        <f>ROUND(I149*H149,2)</f>
        <v>0</v>
      </c>
      <c r="K149" s="201" t="s">
        <v>623</v>
      </c>
      <c r="L149" s="61"/>
      <c r="M149" s="206" t="s">
        <v>469</v>
      </c>
      <c r="N149" s="207" t="s">
        <v>495</v>
      </c>
      <c r="O149" s="42"/>
      <c r="P149" s="208">
        <f>O149*H149</f>
        <v>0</v>
      </c>
      <c r="Q149" s="208">
        <v>0.16192</v>
      </c>
      <c r="R149" s="208">
        <f>Q149*H149</f>
        <v>5.1361024</v>
      </c>
      <c r="S149" s="208">
        <v>0</v>
      </c>
      <c r="T149" s="209">
        <f>S149*H149</f>
        <v>0</v>
      </c>
      <c r="AR149" s="24" t="s">
        <v>624</v>
      </c>
      <c r="AT149" s="24" t="s">
        <v>619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712</v>
      </c>
    </row>
    <row r="150" spans="2:51" s="12" customFormat="1" ht="13.5">
      <c r="B150" s="211"/>
      <c r="C150" s="212"/>
      <c r="D150" s="239" t="s">
        <v>627</v>
      </c>
      <c r="E150" s="240" t="s">
        <v>469</v>
      </c>
      <c r="F150" s="241" t="s">
        <v>1047</v>
      </c>
      <c r="G150" s="212"/>
      <c r="H150" s="242">
        <v>31.72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627</v>
      </c>
      <c r="AU150" s="221" t="s">
        <v>533</v>
      </c>
      <c r="AV150" s="12" t="s">
        <v>533</v>
      </c>
      <c r="AW150" s="12" t="s">
        <v>484</v>
      </c>
      <c r="AX150" s="12" t="s">
        <v>524</v>
      </c>
      <c r="AY150" s="221" t="s">
        <v>617</v>
      </c>
    </row>
    <row r="151" spans="2:51" s="13" customFormat="1" ht="13.5">
      <c r="B151" s="245"/>
      <c r="C151" s="246"/>
      <c r="D151" s="239" t="s">
        <v>627</v>
      </c>
      <c r="E151" s="267" t="s">
        <v>469</v>
      </c>
      <c r="F151" s="268" t="s">
        <v>998</v>
      </c>
      <c r="G151" s="246"/>
      <c r="H151" s="269">
        <v>31.72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AT151" s="255" t="s">
        <v>627</v>
      </c>
      <c r="AU151" s="255" t="s">
        <v>533</v>
      </c>
      <c r="AV151" s="13" t="s">
        <v>624</v>
      </c>
      <c r="AW151" s="13" t="s">
        <v>484</v>
      </c>
      <c r="AX151" s="13" t="s">
        <v>471</v>
      </c>
      <c r="AY151" s="255" t="s">
        <v>617</v>
      </c>
    </row>
    <row r="152" spans="2:63" s="11" customFormat="1" ht="29.85" customHeight="1">
      <c r="B152" s="182"/>
      <c r="C152" s="183"/>
      <c r="D152" s="196" t="s">
        <v>523</v>
      </c>
      <c r="E152" s="197" t="s">
        <v>636</v>
      </c>
      <c r="F152" s="197" t="s">
        <v>1048</v>
      </c>
      <c r="G152" s="183"/>
      <c r="H152" s="183"/>
      <c r="I152" s="186"/>
      <c r="J152" s="198">
        <f>BK152</f>
        <v>0</v>
      </c>
      <c r="K152" s="183"/>
      <c r="L152" s="188"/>
      <c r="M152" s="189"/>
      <c r="N152" s="190"/>
      <c r="O152" s="190"/>
      <c r="P152" s="191">
        <f>SUM(P153:P156)</f>
        <v>0</v>
      </c>
      <c r="Q152" s="190"/>
      <c r="R152" s="191">
        <f>SUM(R153:R156)</f>
        <v>12.92</v>
      </c>
      <c r="S152" s="190"/>
      <c r="T152" s="192">
        <f>SUM(T153:T156)</f>
        <v>0</v>
      </c>
      <c r="AR152" s="193" t="s">
        <v>471</v>
      </c>
      <c r="AT152" s="194" t="s">
        <v>523</v>
      </c>
      <c r="AU152" s="194" t="s">
        <v>471</v>
      </c>
      <c r="AY152" s="193" t="s">
        <v>617</v>
      </c>
      <c r="BK152" s="195">
        <f>SUM(BK153:BK156)</f>
        <v>0</v>
      </c>
    </row>
    <row r="153" spans="2:65" s="1" customFormat="1" ht="22.5" customHeight="1">
      <c r="B153" s="41"/>
      <c r="C153" s="199" t="s">
        <v>712</v>
      </c>
      <c r="D153" s="199" t="s">
        <v>619</v>
      </c>
      <c r="E153" s="200" t="s">
        <v>1049</v>
      </c>
      <c r="F153" s="201" t="s">
        <v>1050</v>
      </c>
      <c r="G153" s="202" t="s">
        <v>631</v>
      </c>
      <c r="H153" s="203">
        <v>20</v>
      </c>
      <c r="I153" s="204"/>
      <c r="J153" s="205">
        <f>ROUND(I153*H153,2)</f>
        <v>0</v>
      </c>
      <c r="K153" s="201" t="s">
        <v>623</v>
      </c>
      <c r="L153" s="61"/>
      <c r="M153" s="206" t="s">
        <v>469</v>
      </c>
      <c r="N153" s="207" t="s">
        <v>495</v>
      </c>
      <c r="O153" s="42"/>
      <c r="P153" s="208">
        <f>O153*H153</f>
        <v>0</v>
      </c>
      <c r="Q153" s="208">
        <v>0.0835</v>
      </c>
      <c r="R153" s="208">
        <f>Q153*H153</f>
        <v>1.6700000000000002</v>
      </c>
      <c r="S153" s="208">
        <v>0</v>
      </c>
      <c r="T153" s="209">
        <f>S153*H153</f>
        <v>0</v>
      </c>
      <c r="AR153" s="24" t="s">
        <v>624</v>
      </c>
      <c r="AT153" s="24" t="s">
        <v>619</v>
      </c>
      <c r="AU153" s="24" t="s">
        <v>533</v>
      </c>
      <c r="AY153" s="24" t="s">
        <v>617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24" t="s">
        <v>471</v>
      </c>
      <c r="BK153" s="210">
        <f>ROUND(I153*H153,2)</f>
        <v>0</v>
      </c>
      <c r="BL153" s="24" t="s">
        <v>624</v>
      </c>
      <c r="BM153" s="24" t="s">
        <v>717</v>
      </c>
    </row>
    <row r="154" spans="2:51" s="12" customFormat="1" ht="13.5">
      <c r="B154" s="211"/>
      <c r="C154" s="212"/>
      <c r="D154" s="239" t="s">
        <v>627</v>
      </c>
      <c r="E154" s="240" t="s">
        <v>469</v>
      </c>
      <c r="F154" s="241" t="s">
        <v>1051</v>
      </c>
      <c r="G154" s="212"/>
      <c r="H154" s="242">
        <v>20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627</v>
      </c>
      <c r="AU154" s="221" t="s">
        <v>533</v>
      </c>
      <c r="AV154" s="12" t="s">
        <v>533</v>
      </c>
      <c r="AW154" s="12" t="s">
        <v>484</v>
      </c>
      <c r="AX154" s="12" t="s">
        <v>524</v>
      </c>
      <c r="AY154" s="221" t="s">
        <v>617</v>
      </c>
    </row>
    <row r="155" spans="2:51" s="13" customFormat="1" ht="13.5">
      <c r="B155" s="245"/>
      <c r="C155" s="246"/>
      <c r="D155" s="213" t="s">
        <v>627</v>
      </c>
      <c r="E155" s="247" t="s">
        <v>469</v>
      </c>
      <c r="F155" s="248" t="s">
        <v>998</v>
      </c>
      <c r="G155" s="246"/>
      <c r="H155" s="249">
        <v>20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627</v>
      </c>
      <c r="AU155" s="255" t="s">
        <v>533</v>
      </c>
      <c r="AV155" s="13" t="s">
        <v>624</v>
      </c>
      <c r="AW155" s="13" t="s">
        <v>484</v>
      </c>
      <c r="AX155" s="13" t="s">
        <v>471</v>
      </c>
      <c r="AY155" s="255" t="s">
        <v>617</v>
      </c>
    </row>
    <row r="156" spans="2:65" s="1" customFormat="1" ht="22.5" customHeight="1">
      <c r="B156" s="41"/>
      <c r="C156" s="222" t="s">
        <v>717</v>
      </c>
      <c r="D156" s="222" t="s">
        <v>668</v>
      </c>
      <c r="E156" s="223" t="s">
        <v>1052</v>
      </c>
      <c r="F156" s="224" t="s">
        <v>1053</v>
      </c>
      <c r="G156" s="225" t="s">
        <v>1054</v>
      </c>
      <c r="H156" s="226">
        <v>15</v>
      </c>
      <c r="I156" s="227"/>
      <c r="J156" s="228">
        <f>ROUND(I156*H156,2)</f>
        <v>0</v>
      </c>
      <c r="K156" s="224" t="s">
        <v>623</v>
      </c>
      <c r="L156" s="229"/>
      <c r="M156" s="230" t="s">
        <v>469</v>
      </c>
      <c r="N156" s="231" t="s">
        <v>495</v>
      </c>
      <c r="O156" s="42"/>
      <c r="P156" s="208">
        <f>O156*H156</f>
        <v>0</v>
      </c>
      <c r="Q156" s="208">
        <v>0.75</v>
      </c>
      <c r="R156" s="208">
        <f>Q156*H156</f>
        <v>11.25</v>
      </c>
      <c r="S156" s="208">
        <v>0</v>
      </c>
      <c r="T156" s="209">
        <f>S156*H156</f>
        <v>0</v>
      </c>
      <c r="AR156" s="24" t="s">
        <v>635</v>
      </c>
      <c r="AT156" s="24" t="s">
        <v>668</v>
      </c>
      <c r="AU156" s="24" t="s">
        <v>533</v>
      </c>
      <c r="AY156" s="24" t="s">
        <v>617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24" t="s">
        <v>471</v>
      </c>
      <c r="BK156" s="210">
        <f>ROUND(I156*H156,2)</f>
        <v>0</v>
      </c>
      <c r="BL156" s="24" t="s">
        <v>624</v>
      </c>
      <c r="BM156" s="24" t="s">
        <v>723</v>
      </c>
    </row>
    <row r="157" spans="2:63" s="11" customFormat="1" ht="29.85" customHeight="1">
      <c r="B157" s="182"/>
      <c r="C157" s="183"/>
      <c r="D157" s="196" t="s">
        <v>523</v>
      </c>
      <c r="E157" s="197" t="s">
        <v>635</v>
      </c>
      <c r="F157" s="197" t="s">
        <v>662</v>
      </c>
      <c r="G157" s="183"/>
      <c r="H157" s="183"/>
      <c r="I157" s="186"/>
      <c r="J157" s="198">
        <f>BK157</f>
        <v>0</v>
      </c>
      <c r="K157" s="183"/>
      <c r="L157" s="188"/>
      <c r="M157" s="189"/>
      <c r="N157" s="190"/>
      <c r="O157" s="190"/>
      <c r="P157" s="191">
        <f>SUM(P158:P159)</f>
        <v>0</v>
      </c>
      <c r="Q157" s="190"/>
      <c r="R157" s="191">
        <f>SUM(R158:R159)</f>
        <v>1.536976</v>
      </c>
      <c r="S157" s="190"/>
      <c r="T157" s="192">
        <f>SUM(T158:T159)</f>
        <v>0</v>
      </c>
      <c r="AR157" s="193" t="s">
        <v>471</v>
      </c>
      <c r="AT157" s="194" t="s">
        <v>523</v>
      </c>
      <c r="AU157" s="194" t="s">
        <v>471</v>
      </c>
      <c r="AY157" s="193" t="s">
        <v>617</v>
      </c>
      <c r="BK157" s="195">
        <f>SUM(BK158:BK159)</f>
        <v>0</v>
      </c>
    </row>
    <row r="158" spans="2:65" s="1" customFormat="1" ht="22.5" customHeight="1">
      <c r="B158" s="41"/>
      <c r="C158" s="199" t="s">
        <v>723</v>
      </c>
      <c r="D158" s="199" t="s">
        <v>619</v>
      </c>
      <c r="E158" s="200" t="s">
        <v>1055</v>
      </c>
      <c r="F158" s="201" t="s">
        <v>1056</v>
      </c>
      <c r="G158" s="202" t="s">
        <v>665</v>
      </c>
      <c r="H158" s="203">
        <v>4</v>
      </c>
      <c r="I158" s="204"/>
      <c r="J158" s="205">
        <f>ROUND(I158*H158,2)</f>
        <v>0</v>
      </c>
      <c r="K158" s="201" t="s">
        <v>623</v>
      </c>
      <c r="L158" s="61"/>
      <c r="M158" s="206" t="s">
        <v>469</v>
      </c>
      <c r="N158" s="207" t="s">
        <v>495</v>
      </c>
      <c r="O158" s="42"/>
      <c r="P158" s="208">
        <f>O158*H158</f>
        <v>0</v>
      </c>
      <c r="Q158" s="208">
        <v>0.014244</v>
      </c>
      <c r="R158" s="208">
        <f>Q158*H158</f>
        <v>0.056976</v>
      </c>
      <c r="S158" s="208">
        <v>0</v>
      </c>
      <c r="T158" s="209">
        <f>S158*H158</f>
        <v>0</v>
      </c>
      <c r="AR158" s="24" t="s">
        <v>624</v>
      </c>
      <c r="AT158" s="24" t="s">
        <v>619</v>
      </c>
      <c r="AU158" s="24" t="s">
        <v>533</v>
      </c>
      <c r="AY158" s="24" t="s">
        <v>617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471</v>
      </c>
      <c r="BK158" s="210">
        <f>ROUND(I158*H158,2)</f>
        <v>0</v>
      </c>
      <c r="BL158" s="24" t="s">
        <v>624</v>
      </c>
      <c r="BM158" s="24" t="s">
        <v>809</v>
      </c>
    </row>
    <row r="159" spans="2:65" s="1" customFormat="1" ht="22.5" customHeight="1">
      <c r="B159" s="41"/>
      <c r="C159" s="222" t="s">
        <v>809</v>
      </c>
      <c r="D159" s="222" t="s">
        <v>668</v>
      </c>
      <c r="E159" s="223" t="s">
        <v>1057</v>
      </c>
      <c r="F159" s="224" t="s">
        <v>1058</v>
      </c>
      <c r="G159" s="225" t="s">
        <v>1054</v>
      </c>
      <c r="H159" s="226">
        <v>4</v>
      </c>
      <c r="I159" s="227"/>
      <c r="J159" s="228">
        <f>ROUND(I159*H159,2)</f>
        <v>0</v>
      </c>
      <c r="K159" s="224" t="s">
        <v>623</v>
      </c>
      <c r="L159" s="229"/>
      <c r="M159" s="230" t="s">
        <v>469</v>
      </c>
      <c r="N159" s="231" t="s">
        <v>495</v>
      </c>
      <c r="O159" s="42"/>
      <c r="P159" s="208">
        <f>O159*H159</f>
        <v>0</v>
      </c>
      <c r="Q159" s="208">
        <v>0.37</v>
      </c>
      <c r="R159" s="208">
        <f>Q159*H159</f>
        <v>1.48</v>
      </c>
      <c r="S159" s="208">
        <v>0</v>
      </c>
      <c r="T159" s="209">
        <f>S159*H159</f>
        <v>0</v>
      </c>
      <c r="AR159" s="24" t="s">
        <v>635</v>
      </c>
      <c r="AT159" s="24" t="s">
        <v>668</v>
      </c>
      <c r="AU159" s="24" t="s">
        <v>533</v>
      </c>
      <c r="AY159" s="24" t="s">
        <v>617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24" t="s">
        <v>471</v>
      </c>
      <c r="BK159" s="210">
        <f>ROUND(I159*H159,2)</f>
        <v>0</v>
      </c>
      <c r="BL159" s="24" t="s">
        <v>624</v>
      </c>
      <c r="BM159" s="24" t="s">
        <v>813</v>
      </c>
    </row>
    <row r="160" spans="2:63" s="11" customFormat="1" ht="29.85" customHeight="1">
      <c r="B160" s="182"/>
      <c r="C160" s="183"/>
      <c r="D160" s="196" t="s">
        <v>523</v>
      </c>
      <c r="E160" s="197" t="s">
        <v>643</v>
      </c>
      <c r="F160" s="197" t="s">
        <v>1059</v>
      </c>
      <c r="G160" s="183"/>
      <c r="H160" s="183"/>
      <c r="I160" s="186"/>
      <c r="J160" s="198">
        <f>BK160</f>
        <v>0</v>
      </c>
      <c r="K160" s="183"/>
      <c r="L160" s="188"/>
      <c r="M160" s="189"/>
      <c r="N160" s="190"/>
      <c r="O160" s="190"/>
      <c r="P160" s="191">
        <f>SUM(P161:P165)</f>
        <v>0</v>
      </c>
      <c r="Q160" s="190"/>
      <c r="R160" s="191">
        <f>SUM(R161:R165)</f>
        <v>0</v>
      </c>
      <c r="S160" s="190"/>
      <c r="T160" s="192">
        <f>SUM(T161:T165)</f>
        <v>0</v>
      </c>
      <c r="AR160" s="193" t="s">
        <v>471</v>
      </c>
      <c r="AT160" s="194" t="s">
        <v>523</v>
      </c>
      <c r="AU160" s="194" t="s">
        <v>471</v>
      </c>
      <c r="AY160" s="193" t="s">
        <v>617</v>
      </c>
      <c r="BK160" s="195">
        <f>SUM(BK161:BK165)</f>
        <v>0</v>
      </c>
    </row>
    <row r="161" spans="2:65" s="1" customFormat="1" ht="22.5" customHeight="1">
      <c r="B161" s="41"/>
      <c r="C161" s="199" t="s">
        <v>813</v>
      </c>
      <c r="D161" s="199" t="s">
        <v>619</v>
      </c>
      <c r="E161" s="200" t="s">
        <v>1060</v>
      </c>
      <c r="F161" s="201" t="s">
        <v>1061</v>
      </c>
      <c r="G161" s="202" t="s">
        <v>649</v>
      </c>
      <c r="H161" s="203">
        <v>8.16</v>
      </c>
      <c r="I161" s="204"/>
      <c r="J161" s="205">
        <f>ROUND(I161*H161,2)</f>
        <v>0</v>
      </c>
      <c r="K161" s="201" t="s">
        <v>623</v>
      </c>
      <c r="L161" s="61"/>
      <c r="M161" s="206" t="s">
        <v>469</v>
      </c>
      <c r="N161" s="207" t="s">
        <v>495</v>
      </c>
      <c r="O161" s="42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AR161" s="24" t="s">
        <v>624</v>
      </c>
      <c r="AT161" s="24" t="s">
        <v>619</v>
      </c>
      <c r="AU161" s="24" t="s">
        <v>533</v>
      </c>
      <c r="AY161" s="24" t="s">
        <v>617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24" t="s">
        <v>471</v>
      </c>
      <c r="BK161" s="210">
        <f>ROUND(I161*H161,2)</f>
        <v>0</v>
      </c>
      <c r="BL161" s="24" t="s">
        <v>624</v>
      </c>
      <c r="BM161" s="24" t="s">
        <v>818</v>
      </c>
    </row>
    <row r="162" spans="2:65" s="1" customFormat="1" ht="22.5" customHeight="1">
      <c r="B162" s="41"/>
      <c r="C162" s="199" t="s">
        <v>818</v>
      </c>
      <c r="D162" s="199" t="s">
        <v>619</v>
      </c>
      <c r="E162" s="200" t="s">
        <v>1062</v>
      </c>
      <c r="F162" s="201" t="s">
        <v>1063</v>
      </c>
      <c r="G162" s="202" t="s">
        <v>649</v>
      </c>
      <c r="H162" s="203">
        <v>163.2</v>
      </c>
      <c r="I162" s="204"/>
      <c r="J162" s="205">
        <f>ROUND(I162*H162,2)</f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AR162" s="24" t="s">
        <v>624</v>
      </c>
      <c r="AT162" s="24" t="s">
        <v>619</v>
      </c>
      <c r="AU162" s="24" t="s">
        <v>533</v>
      </c>
      <c r="AY162" s="24" t="s">
        <v>617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24" t="s">
        <v>471</v>
      </c>
      <c r="BK162" s="210">
        <f>ROUND(I162*H162,2)</f>
        <v>0</v>
      </c>
      <c r="BL162" s="24" t="s">
        <v>624</v>
      </c>
      <c r="BM162" s="24" t="s">
        <v>822</v>
      </c>
    </row>
    <row r="163" spans="2:51" s="12" customFormat="1" ht="13.5">
      <c r="B163" s="211"/>
      <c r="C163" s="212"/>
      <c r="D163" s="239" t="s">
        <v>627</v>
      </c>
      <c r="E163" s="240" t="s">
        <v>469</v>
      </c>
      <c r="F163" s="241" t="s">
        <v>1064</v>
      </c>
      <c r="G163" s="212"/>
      <c r="H163" s="242">
        <v>163.2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627</v>
      </c>
      <c r="AU163" s="221" t="s">
        <v>533</v>
      </c>
      <c r="AV163" s="12" t="s">
        <v>533</v>
      </c>
      <c r="AW163" s="12" t="s">
        <v>484</v>
      </c>
      <c r="AX163" s="12" t="s">
        <v>524</v>
      </c>
      <c r="AY163" s="221" t="s">
        <v>617</v>
      </c>
    </row>
    <row r="164" spans="2:51" s="13" customFormat="1" ht="13.5">
      <c r="B164" s="245"/>
      <c r="C164" s="246"/>
      <c r="D164" s="213" t="s">
        <v>627</v>
      </c>
      <c r="E164" s="247" t="s">
        <v>469</v>
      </c>
      <c r="F164" s="248" t="s">
        <v>998</v>
      </c>
      <c r="G164" s="246"/>
      <c r="H164" s="249">
        <v>163.2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627</v>
      </c>
      <c r="AU164" s="255" t="s">
        <v>533</v>
      </c>
      <c r="AV164" s="13" t="s">
        <v>624</v>
      </c>
      <c r="AW164" s="13" t="s">
        <v>484</v>
      </c>
      <c r="AX164" s="13" t="s">
        <v>471</v>
      </c>
      <c r="AY164" s="255" t="s">
        <v>617</v>
      </c>
    </row>
    <row r="165" spans="2:65" s="1" customFormat="1" ht="22.5" customHeight="1">
      <c r="B165" s="41"/>
      <c r="C165" s="199" t="s">
        <v>822</v>
      </c>
      <c r="D165" s="199" t="s">
        <v>619</v>
      </c>
      <c r="E165" s="200" t="s">
        <v>1065</v>
      </c>
      <c r="F165" s="201" t="s">
        <v>1066</v>
      </c>
      <c r="G165" s="202" t="s">
        <v>649</v>
      </c>
      <c r="H165" s="203">
        <v>8.16</v>
      </c>
      <c r="I165" s="204"/>
      <c r="J165" s="205">
        <f>ROUND(I165*H165,2)</f>
        <v>0</v>
      </c>
      <c r="K165" s="201" t="s">
        <v>623</v>
      </c>
      <c r="L165" s="61"/>
      <c r="M165" s="206" t="s">
        <v>469</v>
      </c>
      <c r="N165" s="207" t="s">
        <v>495</v>
      </c>
      <c r="O165" s="42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AR165" s="24" t="s">
        <v>624</v>
      </c>
      <c r="AT165" s="24" t="s">
        <v>619</v>
      </c>
      <c r="AU165" s="24" t="s">
        <v>533</v>
      </c>
      <c r="AY165" s="24" t="s">
        <v>617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24" t="s">
        <v>471</v>
      </c>
      <c r="BK165" s="210">
        <f>ROUND(I165*H165,2)</f>
        <v>0</v>
      </c>
      <c r="BL165" s="24" t="s">
        <v>624</v>
      </c>
      <c r="BM165" s="24" t="s">
        <v>826</v>
      </c>
    </row>
    <row r="166" spans="2:63" s="11" customFormat="1" ht="29.85" customHeight="1">
      <c r="B166" s="182"/>
      <c r="C166" s="183"/>
      <c r="D166" s="196" t="s">
        <v>523</v>
      </c>
      <c r="E166" s="197" t="s">
        <v>1067</v>
      </c>
      <c r="F166" s="197" t="s">
        <v>1068</v>
      </c>
      <c r="G166" s="183"/>
      <c r="H166" s="183"/>
      <c r="I166" s="186"/>
      <c r="J166" s="198">
        <f>BK166</f>
        <v>0</v>
      </c>
      <c r="K166" s="183"/>
      <c r="L166" s="188"/>
      <c r="M166" s="189"/>
      <c r="N166" s="190"/>
      <c r="O166" s="190"/>
      <c r="P166" s="191">
        <f>SUM(P167:P172)</f>
        <v>0</v>
      </c>
      <c r="Q166" s="190"/>
      <c r="R166" s="191">
        <f>SUM(R167:R172)</f>
        <v>0</v>
      </c>
      <c r="S166" s="190"/>
      <c r="T166" s="192">
        <f>SUM(T167:T172)</f>
        <v>0</v>
      </c>
      <c r="AR166" s="193" t="s">
        <v>471</v>
      </c>
      <c r="AT166" s="194" t="s">
        <v>523</v>
      </c>
      <c r="AU166" s="194" t="s">
        <v>471</v>
      </c>
      <c r="AY166" s="193" t="s">
        <v>617</v>
      </c>
      <c r="BK166" s="195">
        <f>SUM(BK167:BK172)</f>
        <v>0</v>
      </c>
    </row>
    <row r="167" spans="2:65" s="1" customFormat="1" ht="22.5" customHeight="1">
      <c r="B167" s="41"/>
      <c r="C167" s="199" t="s">
        <v>826</v>
      </c>
      <c r="D167" s="199" t="s">
        <v>619</v>
      </c>
      <c r="E167" s="200" t="s">
        <v>1069</v>
      </c>
      <c r="F167" s="201" t="s">
        <v>1070</v>
      </c>
      <c r="G167" s="202" t="s">
        <v>649</v>
      </c>
      <c r="H167" s="203">
        <v>17.801</v>
      </c>
      <c r="I167" s="204"/>
      <c r="J167" s="205">
        <f>ROUND(I167*H167,2)</f>
        <v>0</v>
      </c>
      <c r="K167" s="201" t="s">
        <v>623</v>
      </c>
      <c r="L167" s="61"/>
      <c r="M167" s="206" t="s">
        <v>469</v>
      </c>
      <c r="N167" s="207" t="s">
        <v>495</v>
      </c>
      <c r="O167" s="42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AR167" s="24" t="s">
        <v>624</v>
      </c>
      <c r="AT167" s="24" t="s">
        <v>619</v>
      </c>
      <c r="AU167" s="24" t="s">
        <v>533</v>
      </c>
      <c r="AY167" s="24" t="s">
        <v>617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24" t="s">
        <v>471</v>
      </c>
      <c r="BK167" s="210">
        <f>ROUND(I167*H167,2)</f>
        <v>0</v>
      </c>
      <c r="BL167" s="24" t="s">
        <v>624</v>
      </c>
      <c r="BM167" s="24" t="s">
        <v>835</v>
      </c>
    </row>
    <row r="168" spans="2:51" s="12" customFormat="1" ht="13.5">
      <c r="B168" s="211"/>
      <c r="C168" s="212"/>
      <c r="D168" s="239" t="s">
        <v>627</v>
      </c>
      <c r="E168" s="240" t="s">
        <v>469</v>
      </c>
      <c r="F168" s="241" t="s">
        <v>1071</v>
      </c>
      <c r="G168" s="212"/>
      <c r="H168" s="242">
        <v>17.801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627</v>
      </c>
      <c r="AU168" s="221" t="s">
        <v>533</v>
      </c>
      <c r="AV168" s="12" t="s">
        <v>533</v>
      </c>
      <c r="AW168" s="12" t="s">
        <v>484</v>
      </c>
      <c r="AX168" s="12" t="s">
        <v>524</v>
      </c>
      <c r="AY168" s="221" t="s">
        <v>617</v>
      </c>
    </row>
    <row r="169" spans="2:51" s="13" customFormat="1" ht="13.5">
      <c r="B169" s="245"/>
      <c r="C169" s="246"/>
      <c r="D169" s="213" t="s">
        <v>627</v>
      </c>
      <c r="E169" s="247" t="s">
        <v>469</v>
      </c>
      <c r="F169" s="248" t="s">
        <v>998</v>
      </c>
      <c r="G169" s="246"/>
      <c r="H169" s="249">
        <v>17.801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627</v>
      </c>
      <c r="AU169" s="255" t="s">
        <v>533</v>
      </c>
      <c r="AV169" s="13" t="s">
        <v>624</v>
      </c>
      <c r="AW169" s="13" t="s">
        <v>484</v>
      </c>
      <c r="AX169" s="13" t="s">
        <v>471</v>
      </c>
      <c r="AY169" s="255" t="s">
        <v>617</v>
      </c>
    </row>
    <row r="170" spans="2:65" s="1" customFormat="1" ht="22.5" customHeight="1">
      <c r="B170" s="41"/>
      <c r="C170" s="199" t="s">
        <v>831</v>
      </c>
      <c r="D170" s="199" t="s">
        <v>619</v>
      </c>
      <c r="E170" s="200" t="s">
        <v>1072</v>
      </c>
      <c r="F170" s="201" t="s">
        <v>1073</v>
      </c>
      <c r="G170" s="202" t="s">
        <v>649</v>
      </c>
      <c r="H170" s="203">
        <v>60.913</v>
      </c>
      <c r="I170" s="204"/>
      <c r="J170" s="205">
        <f>ROUND(I170*H170,2)</f>
        <v>0</v>
      </c>
      <c r="K170" s="201" t="s">
        <v>623</v>
      </c>
      <c r="L170" s="61"/>
      <c r="M170" s="206" t="s">
        <v>469</v>
      </c>
      <c r="N170" s="207" t="s">
        <v>495</v>
      </c>
      <c r="O170" s="42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AR170" s="24" t="s">
        <v>624</v>
      </c>
      <c r="AT170" s="24" t="s">
        <v>619</v>
      </c>
      <c r="AU170" s="24" t="s">
        <v>533</v>
      </c>
      <c r="AY170" s="24" t="s">
        <v>617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24" t="s">
        <v>471</v>
      </c>
      <c r="BK170" s="210">
        <f>ROUND(I170*H170,2)</f>
        <v>0</v>
      </c>
      <c r="BL170" s="24" t="s">
        <v>624</v>
      </c>
      <c r="BM170" s="24" t="s">
        <v>839</v>
      </c>
    </row>
    <row r="171" spans="2:51" s="12" customFormat="1" ht="13.5">
      <c r="B171" s="211"/>
      <c r="C171" s="212"/>
      <c r="D171" s="239" t="s">
        <v>627</v>
      </c>
      <c r="E171" s="240" t="s">
        <v>469</v>
      </c>
      <c r="F171" s="241" t="s">
        <v>1074</v>
      </c>
      <c r="G171" s="212"/>
      <c r="H171" s="242">
        <v>60.913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627</v>
      </c>
      <c r="AU171" s="221" t="s">
        <v>533</v>
      </c>
      <c r="AV171" s="12" t="s">
        <v>533</v>
      </c>
      <c r="AW171" s="12" t="s">
        <v>484</v>
      </c>
      <c r="AX171" s="12" t="s">
        <v>524</v>
      </c>
      <c r="AY171" s="221" t="s">
        <v>617</v>
      </c>
    </row>
    <row r="172" spans="2:51" s="13" customFormat="1" ht="13.5">
      <c r="B172" s="245"/>
      <c r="C172" s="246"/>
      <c r="D172" s="239" t="s">
        <v>627</v>
      </c>
      <c r="E172" s="267" t="s">
        <v>469</v>
      </c>
      <c r="F172" s="268" t="s">
        <v>998</v>
      </c>
      <c r="G172" s="246"/>
      <c r="H172" s="269">
        <v>60.913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627</v>
      </c>
      <c r="AU172" s="255" t="s">
        <v>533</v>
      </c>
      <c r="AV172" s="13" t="s">
        <v>624</v>
      </c>
      <c r="AW172" s="13" t="s">
        <v>484</v>
      </c>
      <c r="AX172" s="13" t="s">
        <v>471</v>
      </c>
      <c r="AY172" s="255" t="s">
        <v>617</v>
      </c>
    </row>
    <row r="173" spans="2:63" s="11" customFormat="1" ht="37.35" customHeight="1">
      <c r="B173" s="182"/>
      <c r="C173" s="183"/>
      <c r="D173" s="184" t="s">
        <v>523</v>
      </c>
      <c r="E173" s="185" t="s">
        <v>1075</v>
      </c>
      <c r="F173" s="185" t="s">
        <v>1076</v>
      </c>
      <c r="G173" s="183"/>
      <c r="H173" s="183"/>
      <c r="I173" s="186"/>
      <c r="J173" s="187">
        <f>BK173</f>
        <v>0</v>
      </c>
      <c r="K173" s="183"/>
      <c r="L173" s="188"/>
      <c r="M173" s="189"/>
      <c r="N173" s="190"/>
      <c r="O173" s="190"/>
      <c r="P173" s="191">
        <f>P174</f>
        <v>0</v>
      </c>
      <c r="Q173" s="190"/>
      <c r="R173" s="191">
        <f>R174</f>
        <v>0.59434963854</v>
      </c>
      <c r="S173" s="190"/>
      <c r="T173" s="192">
        <f>T174</f>
        <v>0</v>
      </c>
      <c r="AR173" s="193" t="s">
        <v>471</v>
      </c>
      <c r="AT173" s="194" t="s">
        <v>523</v>
      </c>
      <c r="AU173" s="194" t="s">
        <v>524</v>
      </c>
      <c r="AY173" s="193" t="s">
        <v>617</v>
      </c>
      <c r="BK173" s="195">
        <f>BK174</f>
        <v>0</v>
      </c>
    </row>
    <row r="174" spans="2:63" s="11" customFormat="1" ht="19.9" customHeight="1">
      <c r="B174" s="182"/>
      <c r="C174" s="183"/>
      <c r="D174" s="196" t="s">
        <v>523</v>
      </c>
      <c r="E174" s="197" t="s">
        <v>1077</v>
      </c>
      <c r="F174" s="197" t="s">
        <v>1078</v>
      </c>
      <c r="G174" s="183"/>
      <c r="H174" s="183"/>
      <c r="I174" s="186"/>
      <c r="J174" s="198">
        <f>BK174</f>
        <v>0</v>
      </c>
      <c r="K174" s="183"/>
      <c r="L174" s="188"/>
      <c r="M174" s="189"/>
      <c r="N174" s="190"/>
      <c r="O174" s="190"/>
      <c r="P174" s="191">
        <f>SUM(P175:P238)</f>
        <v>0</v>
      </c>
      <c r="Q174" s="190"/>
      <c r="R174" s="191">
        <f>SUM(R175:R238)</f>
        <v>0.59434963854</v>
      </c>
      <c r="S174" s="190"/>
      <c r="T174" s="192">
        <f>SUM(T175:T238)</f>
        <v>0</v>
      </c>
      <c r="AR174" s="193" t="s">
        <v>471</v>
      </c>
      <c r="AT174" s="194" t="s">
        <v>523</v>
      </c>
      <c r="AU174" s="194" t="s">
        <v>471</v>
      </c>
      <c r="AY174" s="193" t="s">
        <v>617</v>
      </c>
      <c r="BK174" s="195">
        <f>SUM(BK175:BK238)</f>
        <v>0</v>
      </c>
    </row>
    <row r="175" spans="2:65" s="1" customFormat="1" ht="22.5" customHeight="1">
      <c r="B175" s="41"/>
      <c r="C175" s="199" t="s">
        <v>835</v>
      </c>
      <c r="D175" s="199" t="s">
        <v>619</v>
      </c>
      <c r="E175" s="200" t="s">
        <v>1079</v>
      </c>
      <c r="F175" s="201" t="s">
        <v>1080</v>
      </c>
      <c r="G175" s="202" t="s">
        <v>665</v>
      </c>
      <c r="H175" s="203">
        <v>1</v>
      </c>
      <c r="I175" s="204"/>
      <c r="J175" s="205">
        <f aca="true" t="shared" si="0" ref="J175:J201">ROUND(I175*H175,2)</f>
        <v>0</v>
      </c>
      <c r="K175" s="201" t="s">
        <v>623</v>
      </c>
      <c r="L175" s="61"/>
      <c r="M175" s="206" t="s">
        <v>469</v>
      </c>
      <c r="N175" s="207" t="s">
        <v>495</v>
      </c>
      <c r="O175" s="42"/>
      <c r="P175" s="208">
        <f aca="true" t="shared" si="1" ref="P175:P201">O175*H175</f>
        <v>0</v>
      </c>
      <c r="Q175" s="208">
        <v>0.000138164</v>
      </c>
      <c r="R175" s="208">
        <f aca="true" t="shared" si="2" ref="R175:R201">Q175*H175</f>
        <v>0.000138164</v>
      </c>
      <c r="S175" s="208">
        <v>0</v>
      </c>
      <c r="T175" s="209">
        <f aca="true" t="shared" si="3" ref="T175:T201">S175*H175</f>
        <v>0</v>
      </c>
      <c r="AR175" s="24" t="s">
        <v>624</v>
      </c>
      <c r="AT175" s="24" t="s">
        <v>619</v>
      </c>
      <c r="AU175" s="24" t="s">
        <v>533</v>
      </c>
      <c r="AY175" s="24" t="s">
        <v>617</v>
      </c>
      <c r="BE175" s="210">
        <f aca="true" t="shared" si="4" ref="BE175:BE201">IF(N175="základní",J175,0)</f>
        <v>0</v>
      </c>
      <c r="BF175" s="210">
        <f aca="true" t="shared" si="5" ref="BF175:BF201">IF(N175="snížená",J175,0)</f>
        <v>0</v>
      </c>
      <c r="BG175" s="210">
        <f aca="true" t="shared" si="6" ref="BG175:BG201">IF(N175="zákl. přenesená",J175,0)</f>
        <v>0</v>
      </c>
      <c r="BH175" s="210">
        <f aca="true" t="shared" si="7" ref="BH175:BH201">IF(N175="sníž. přenesená",J175,0)</f>
        <v>0</v>
      </c>
      <c r="BI175" s="210">
        <f aca="true" t="shared" si="8" ref="BI175:BI201">IF(N175="nulová",J175,0)</f>
        <v>0</v>
      </c>
      <c r="BJ175" s="24" t="s">
        <v>471</v>
      </c>
      <c r="BK175" s="210">
        <f aca="true" t="shared" si="9" ref="BK175:BK201">ROUND(I175*H175,2)</f>
        <v>0</v>
      </c>
      <c r="BL175" s="24" t="s">
        <v>624</v>
      </c>
      <c r="BM175" s="24" t="s">
        <v>841</v>
      </c>
    </row>
    <row r="176" spans="2:65" s="1" customFormat="1" ht="22.5" customHeight="1">
      <c r="B176" s="41"/>
      <c r="C176" s="199" t="s">
        <v>839</v>
      </c>
      <c r="D176" s="199" t="s">
        <v>619</v>
      </c>
      <c r="E176" s="200" t="s">
        <v>1081</v>
      </c>
      <c r="F176" s="201" t="s">
        <v>1082</v>
      </c>
      <c r="G176" s="202" t="s">
        <v>665</v>
      </c>
      <c r="H176" s="203">
        <v>2</v>
      </c>
      <c r="I176" s="204"/>
      <c r="J176" s="205">
        <f t="shared" si="0"/>
        <v>0</v>
      </c>
      <c r="K176" s="201" t="s">
        <v>623</v>
      </c>
      <c r="L176" s="61"/>
      <c r="M176" s="206" t="s">
        <v>469</v>
      </c>
      <c r="N176" s="207" t="s">
        <v>495</v>
      </c>
      <c r="O176" s="42"/>
      <c r="P176" s="208">
        <f t="shared" si="1"/>
        <v>0</v>
      </c>
      <c r="Q176" s="208">
        <v>0.00017814</v>
      </c>
      <c r="R176" s="208">
        <f t="shared" si="2"/>
        <v>0.00035628</v>
      </c>
      <c r="S176" s="208">
        <v>0</v>
      </c>
      <c r="T176" s="209">
        <f t="shared" si="3"/>
        <v>0</v>
      </c>
      <c r="AR176" s="24" t="s">
        <v>624</v>
      </c>
      <c r="AT176" s="24" t="s">
        <v>619</v>
      </c>
      <c r="AU176" s="24" t="s">
        <v>533</v>
      </c>
      <c r="AY176" s="24" t="s">
        <v>617</v>
      </c>
      <c r="BE176" s="210">
        <f t="shared" si="4"/>
        <v>0</v>
      </c>
      <c r="BF176" s="210">
        <f t="shared" si="5"/>
        <v>0</v>
      </c>
      <c r="BG176" s="210">
        <f t="shared" si="6"/>
        <v>0</v>
      </c>
      <c r="BH176" s="210">
        <f t="shared" si="7"/>
        <v>0</v>
      </c>
      <c r="BI176" s="210">
        <f t="shared" si="8"/>
        <v>0</v>
      </c>
      <c r="BJ176" s="24" t="s">
        <v>471</v>
      </c>
      <c r="BK176" s="210">
        <f t="shared" si="9"/>
        <v>0</v>
      </c>
      <c r="BL176" s="24" t="s">
        <v>624</v>
      </c>
      <c r="BM176" s="24" t="s">
        <v>845</v>
      </c>
    </row>
    <row r="177" spans="2:65" s="1" customFormat="1" ht="22.5" customHeight="1">
      <c r="B177" s="41"/>
      <c r="C177" s="199" t="s">
        <v>841</v>
      </c>
      <c r="D177" s="199" t="s">
        <v>619</v>
      </c>
      <c r="E177" s="200" t="s">
        <v>1083</v>
      </c>
      <c r="F177" s="201" t="s">
        <v>1084</v>
      </c>
      <c r="G177" s="202" t="s">
        <v>665</v>
      </c>
      <c r="H177" s="203">
        <v>3</v>
      </c>
      <c r="I177" s="204"/>
      <c r="J177" s="205">
        <f t="shared" si="0"/>
        <v>0</v>
      </c>
      <c r="K177" s="201" t="s">
        <v>623</v>
      </c>
      <c r="L177" s="61"/>
      <c r="M177" s="206" t="s">
        <v>469</v>
      </c>
      <c r="N177" s="207" t="s">
        <v>495</v>
      </c>
      <c r="O177" s="42"/>
      <c r="P177" s="208">
        <f t="shared" si="1"/>
        <v>0</v>
      </c>
      <c r="Q177" s="208">
        <v>0.00017814</v>
      </c>
      <c r="R177" s="208">
        <f t="shared" si="2"/>
        <v>0.00053442</v>
      </c>
      <c r="S177" s="208">
        <v>0</v>
      </c>
      <c r="T177" s="209">
        <f t="shared" si="3"/>
        <v>0</v>
      </c>
      <c r="AR177" s="24" t="s">
        <v>624</v>
      </c>
      <c r="AT177" s="24" t="s">
        <v>619</v>
      </c>
      <c r="AU177" s="24" t="s">
        <v>533</v>
      </c>
      <c r="AY177" s="24" t="s">
        <v>617</v>
      </c>
      <c r="BE177" s="210">
        <f t="shared" si="4"/>
        <v>0</v>
      </c>
      <c r="BF177" s="210">
        <f t="shared" si="5"/>
        <v>0</v>
      </c>
      <c r="BG177" s="210">
        <f t="shared" si="6"/>
        <v>0</v>
      </c>
      <c r="BH177" s="210">
        <f t="shared" si="7"/>
        <v>0</v>
      </c>
      <c r="BI177" s="210">
        <f t="shared" si="8"/>
        <v>0</v>
      </c>
      <c r="BJ177" s="24" t="s">
        <v>471</v>
      </c>
      <c r="BK177" s="210">
        <f t="shared" si="9"/>
        <v>0</v>
      </c>
      <c r="BL177" s="24" t="s">
        <v>624</v>
      </c>
      <c r="BM177" s="24" t="s">
        <v>850</v>
      </c>
    </row>
    <row r="178" spans="2:65" s="1" customFormat="1" ht="22.5" customHeight="1">
      <c r="B178" s="41"/>
      <c r="C178" s="199" t="s">
        <v>845</v>
      </c>
      <c r="D178" s="199" t="s">
        <v>619</v>
      </c>
      <c r="E178" s="200" t="s">
        <v>1085</v>
      </c>
      <c r="F178" s="201" t="s">
        <v>1086</v>
      </c>
      <c r="G178" s="202" t="s">
        <v>665</v>
      </c>
      <c r="H178" s="203">
        <v>2</v>
      </c>
      <c r="I178" s="204"/>
      <c r="J178" s="205">
        <f t="shared" si="0"/>
        <v>0</v>
      </c>
      <c r="K178" s="201" t="s">
        <v>623</v>
      </c>
      <c r="L178" s="61"/>
      <c r="M178" s="206" t="s">
        <v>469</v>
      </c>
      <c r="N178" s="207" t="s">
        <v>495</v>
      </c>
      <c r="O178" s="42"/>
      <c r="P178" s="208">
        <f t="shared" si="1"/>
        <v>0</v>
      </c>
      <c r="Q178" s="208">
        <v>0.00017814</v>
      </c>
      <c r="R178" s="208">
        <f t="shared" si="2"/>
        <v>0.00035628</v>
      </c>
      <c r="S178" s="208">
        <v>0</v>
      </c>
      <c r="T178" s="209">
        <f t="shared" si="3"/>
        <v>0</v>
      </c>
      <c r="AR178" s="24" t="s">
        <v>624</v>
      </c>
      <c r="AT178" s="24" t="s">
        <v>619</v>
      </c>
      <c r="AU178" s="24" t="s">
        <v>533</v>
      </c>
      <c r="AY178" s="24" t="s">
        <v>617</v>
      </c>
      <c r="BE178" s="210">
        <f t="shared" si="4"/>
        <v>0</v>
      </c>
      <c r="BF178" s="210">
        <f t="shared" si="5"/>
        <v>0</v>
      </c>
      <c r="BG178" s="210">
        <f t="shared" si="6"/>
        <v>0</v>
      </c>
      <c r="BH178" s="210">
        <f t="shared" si="7"/>
        <v>0</v>
      </c>
      <c r="BI178" s="210">
        <f t="shared" si="8"/>
        <v>0</v>
      </c>
      <c r="BJ178" s="24" t="s">
        <v>471</v>
      </c>
      <c r="BK178" s="210">
        <f t="shared" si="9"/>
        <v>0</v>
      </c>
      <c r="BL178" s="24" t="s">
        <v>624</v>
      </c>
      <c r="BM178" s="24" t="s">
        <v>854</v>
      </c>
    </row>
    <row r="179" spans="2:65" s="1" customFormat="1" ht="22.5" customHeight="1">
      <c r="B179" s="41"/>
      <c r="C179" s="199" t="s">
        <v>850</v>
      </c>
      <c r="D179" s="199" t="s">
        <v>619</v>
      </c>
      <c r="E179" s="200" t="s">
        <v>1087</v>
      </c>
      <c r="F179" s="201" t="s">
        <v>1088</v>
      </c>
      <c r="G179" s="202" t="s">
        <v>665</v>
      </c>
      <c r="H179" s="203">
        <v>4</v>
      </c>
      <c r="I179" s="204"/>
      <c r="J179" s="205">
        <f t="shared" si="0"/>
        <v>0</v>
      </c>
      <c r="K179" s="201" t="s">
        <v>623</v>
      </c>
      <c r="L179" s="61"/>
      <c r="M179" s="206" t="s">
        <v>469</v>
      </c>
      <c r="N179" s="207" t="s">
        <v>495</v>
      </c>
      <c r="O179" s="42"/>
      <c r="P179" s="208">
        <f t="shared" si="1"/>
        <v>0</v>
      </c>
      <c r="Q179" s="208">
        <v>0</v>
      </c>
      <c r="R179" s="208">
        <f t="shared" si="2"/>
        <v>0</v>
      </c>
      <c r="S179" s="208">
        <v>0</v>
      </c>
      <c r="T179" s="209">
        <f t="shared" si="3"/>
        <v>0</v>
      </c>
      <c r="AR179" s="24" t="s">
        <v>624</v>
      </c>
      <c r="AT179" s="24" t="s">
        <v>619</v>
      </c>
      <c r="AU179" s="24" t="s">
        <v>533</v>
      </c>
      <c r="AY179" s="24" t="s">
        <v>617</v>
      </c>
      <c r="BE179" s="210">
        <f t="shared" si="4"/>
        <v>0</v>
      </c>
      <c r="BF179" s="210">
        <f t="shared" si="5"/>
        <v>0</v>
      </c>
      <c r="BG179" s="210">
        <f t="shared" si="6"/>
        <v>0</v>
      </c>
      <c r="BH179" s="210">
        <f t="shared" si="7"/>
        <v>0</v>
      </c>
      <c r="BI179" s="210">
        <f t="shared" si="8"/>
        <v>0</v>
      </c>
      <c r="BJ179" s="24" t="s">
        <v>471</v>
      </c>
      <c r="BK179" s="210">
        <f t="shared" si="9"/>
        <v>0</v>
      </c>
      <c r="BL179" s="24" t="s">
        <v>624</v>
      </c>
      <c r="BM179" s="24" t="s">
        <v>856</v>
      </c>
    </row>
    <row r="180" spans="2:65" s="1" customFormat="1" ht="22.5" customHeight="1">
      <c r="B180" s="41"/>
      <c r="C180" s="199" t="s">
        <v>854</v>
      </c>
      <c r="D180" s="199" t="s">
        <v>619</v>
      </c>
      <c r="E180" s="200" t="s">
        <v>1089</v>
      </c>
      <c r="F180" s="201" t="s">
        <v>1090</v>
      </c>
      <c r="G180" s="202" t="s">
        <v>798</v>
      </c>
      <c r="H180" s="203">
        <v>84</v>
      </c>
      <c r="I180" s="204"/>
      <c r="J180" s="205">
        <f t="shared" si="0"/>
        <v>0</v>
      </c>
      <c r="K180" s="201" t="s">
        <v>623</v>
      </c>
      <c r="L180" s="61"/>
      <c r="M180" s="206" t="s">
        <v>469</v>
      </c>
      <c r="N180" s="207" t="s">
        <v>495</v>
      </c>
      <c r="O180" s="42"/>
      <c r="P180" s="208">
        <f t="shared" si="1"/>
        <v>0</v>
      </c>
      <c r="Q180" s="208">
        <v>0</v>
      </c>
      <c r="R180" s="208">
        <f t="shared" si="2"/>
        <v>0</v>
      </c>
      <c r="S180" s="208">
        <v>0</v>
      </c>
      <c r="T180" s="209">
        <f t="shared" si="3"/>
        <v>0</v>
      </c>
      <c r="AR180" s="24" t="s">
        <v>624</v>
      </c>
      <c r="AT180" s="24" t="s">
        <v>619</v>
      </c>
      <c r="AU180" s="24" t="s">
        <v>533</v>
      </c>
      <c r="AY180" s="24" t="s">
        <v>617</v>
      </c>
      <c r="BE180" s="210">
        <f t="shared" si="4"/>
        <v>0</v>
      </c>
      <c r="BF180" s="210">
        <f t="shared" si="5"/>
        <v>0</v>
      </c>
      <c r="BG180" s="210">
        <f t="shared" si="6"/>
        <v>0</v>
      </c>
      <c r="BH180" s="210">
        <f t="shared" si="7"/>
        <v>0</v>
      </c>
      <c r="BI180" s="210">
        <f t="shared" si="8"/>
        <v>0</v>
      </c>
      <c r="BJ180" s="24" t="s">
        <v>471</v>
      </c>
      <c r="BK180" s="210">
        <f t="shared" si="9"/>
        <v>0</v>
      </c>
      <c r="BL180" s="24" t="s">
        <v>624</v>
      </c>
      <c r="BM180" s="24" t="s">
        <v>860</v>
      </c>
    </row>
    <row r="181" spans="2:65" s="1" customFormat="1" ht="22.5" customHeight="1">
      <c r="B181" s="41"/>
      <c r="C181" s="199" t="s">
        <v>856</v>
      </c>
      <c r="D181" s="199" t="s">
        <v>619</v>
      </c>
      <c r="E181" s="200" t="s">
        <v>1091</v>
      </c>
      <c r="F181" s="201" t="s">
        <v>1092</v>
      </c>
      <c r="G181" s="202" t="s">
        <v>665</v>
      </c>
      <c r="H181" s="203">
        <v>3</v>
      </c>
      <c r="I181" s="204"/>
      <c r="J181" s="205">
        <f t="shared" si="0"/>
        <v>0</v>
      </c>
      <c r="K181" s="201" t="s">
        <v>469</v>
      </c>
      <c r="L181" s="61"/>
      <c r="M181" s="206" t="s">
        <v>469</v>
      </c>
      <c r="N181" s="207" t="s">
        <v>495</v>
      </c>
      <c r="O181" s="42"/>
      <c r="P181" s="208">
        <f t="shared" si="1"/>
        <v>0</v>
      </c>
      <c r="Q181" s="208">
        <v>0</v>
      </c>
      <c r="R181" s="208">
        <f t="shared" si="2"/>
        <v>0</v>
      </c>
      <c r="S181" s="208">
        <v>0</v>
      </c>
      <c r="T181" s="209">
        <f t="shared" si="3"/>
        <v>0</v>
      </c>
      <c r="AR181" s="24" t="s">
        <v>624</v>
      </c>
      <c r="AT181" s="24" t="s">
        <v>619</v>
      </c>
      <c r="AU181" s="24" t="s">
        <v>533</v>
      </c>
      <c r="AY181" s="24" t="s">
        <v>617</v>
      </c>
      <c r="BE181" s="210">
        <f t="shared" si="4"/>
        <v>0</v>
      </c>
      <c r="BF181" s="210">
        <f t="shared" si="5"/>
        <v>0</v>
      </c>
      <c r="BG181" s="210">
        <f t="shared" si="6"/>
        <v>0</v>
      </c>
      <c r="BH181" s="210">
        <f t="shared" si="7"/>
        <v>0</v>
      </c>
      <c r="BI181" s="210">
        <f t="shared" si="8"/>
        <v>0</v>
      </c>
      <c r="BJ181" s="24" t="s">
        <v>471</v>
      </c>
      <c r="BK181" s="210">
        <f t="shared" si="9"/>
        <v>0</v>
      </c>
      <c r="BL181" s="24" t="s">
        <v>624</v>
      </c>
      <c r="BM181" s="24" t="s">
        <v>864</v>
      </c>
    </row>
    <row r="182" spans="2:65" s="1" customFormat="1" ht="22.5" customHeight="1">
      <c r="B182" s="41"/>
      <c r="C182" s="199" t="s">
        <v>860</v>
      </c>
      <c r="D182" s="199" t="s">
        <v>619</v>
      </c>
      <c r="E182" s="200" t="s">
        <v>1093</v>
      </c>
      <c r="F182" s="201" t="s">
        <v>1094</v>
      </c>
      <c r="G182" s="202" t="s">
        <v>798</v>
      </c>
      <c r="H182" s="203">
        <v>84</v>
      </c>
      <c r="I182" s="204"/>
      <c r="J182" s="205">
        <f t="shared" si="0"/>
        <v>0</v>
      </c>
      <c r="K182" s="201" t="s">
        <v>469</v>
      </c>
      <c r="L182" s="61"/>
      <c r="M182" s="206" t="s">
        <v>469</v>
      </c>
      <c r="N182" s="207" t="s">
        <v>495</v>
      </c>
      <c r="O182" s="42"/>
      <c r="P182" s="208">
        <f t="shared" si="1"/>
        <v>0</v>
      </c>
      <c r="Q182" s="208">
        <v>0</v>
      </c>
      <c r="R182" s="208">
        <f t="shared" si="2"/>
        <v>0</v>
      </c>
      <c r="S182" s="208">
        <v>0</v>
      </c>
      <c r="T182" s="209">
        <f t="shared" si="3"/>
        <v>0</v>
      </c>
      <c r="AR182" s="24" t="s">
        <v>624</v>
      </c>
      <c r="AT182" s="24" t="s">
        <v>619</v>
      </c>
      <c r="AU182" s="24" t="s">
        <v>533</v>
      </c>
      <c r="AY182" s="24" t="s">
        <v>617</v>
      </c>
      <c r="BE182" s="210">
        <f t="shared" si="4"/>
        <v>0</v>
      </c>
      <c r="BF182" s="210">
        <f t="shared" si="5"/>
        <v>0</v>
      </c>
      <c r="BG182" s="210">
        <f t="shared" si="6"/>
        <v>0</v>
      </c>
      <c r="BH182" s="210">
        <f t="shared" si="7"/>
        <v>0</v>
      </c>
      <c r="BI182" s="210">
        <f t="shared" si="8"/>
        <v>0</v>
      </c>
      <c r="BJ182" s="24" t="s">
        <v>471</v>
      </c>
      <c r="BK182" s="210">
        <f t="shared" si="9"/>
        <v>0</v>
      </c>
      <c r="BL182" s="24" t="s">
        <v>624</v>
      </c>
      <c r="BM182" s="24" t="s">
        <v>868</v>
      </c>
    </row>
    <row r="183" spans="2:65" s="1" customFormat="1" ht="22.5" customHeight="1">
      <c r="B183" s="41"/>
      <c r="C183" s="222" t="s">
        <v>864</v>
      </c>
      <c r="D183" s="222" t="s">
        <v>668</v>
      </c>
      <c r="E183" s="223" t="s">
        <v>1095</v>
      </c>
      <c r="F183" s="224" t="s">
        <v>1096</v>
      </c>
      <c r="G183" s="225" t="s">
        <v>668</v>
      </c>
      <c r="H183" s="226">
        <v>84</v>
      </c>
      <c r="I183" s="227"/>
      <c r="J183" s="228">
        <f t="shared" si="0"/>
        <v>0</v>
      </c>
      <c r="K183" s="224" t="s">
        <v>469</v>
      </c>
      <c r="L183" s="229"/>
      <c r="M183" s="230" t="s">
        <v>469</v>
      </c>
      <c r="N183" s="231" t="s">
        <v>495</v>
      </c>
      <c r="O183" s="42"/>
      <c r="P183" s="208">
        <f t="shared" si="1"/>
        <v>0</v>
      </c>
      <c r="Q183" s="208">
        <v>0</v>
      </c>
      <c r="R183" s="208">
        <f t="shared" si="2"/>
        <v>0</v>
      </c>
      <c r="S183" s="208">
        <v>0</v>
      </c>
      <c r="T183" s="209">
        <f t="shared" si="3"/>
        <v>0</v>
      </c>
      <c r="AR183" s="24" t="s">
        <v>635</v>
      </c>
      <c r="AT183" s="24" t="s">
        <v>668</v>
      </c>
      <c r="AU183" s="24" t="s">
        <v>533</v>
      </c>
      <c r="AY183" s="24" t="s">
        <v>617</v>
      </c>
      <c r="BE183" s="210">
        <f t="shared" si="4"/>
        <v>0</v>
      </c>
      <c r="BF183" s="210">
        <f t="shared" si="5"/>
        <v>0</v>
      </c>
      <c r="BG183" s="210">
        <f t="shared" si="6"/>
        <v>0</v>
      </c>
      <c r="BH183" s="210">
        <f t="shared" si="7"/>
        <v>0</v>
      </c>
      <c r="BI183" s="210">
        <f t="shared" si="8"/>
        <v>0</v>
      </c>
      <c r="BJ183" s="24" t="s">
        <v>471</v>
      </c>
      <c r="BK183" s="210">
        <f t="shared" si="9"/>
        <v>0</v>
      </c>
      <c r="BL183" s="24" t="s">
        <v>624</v>
      </c>
      <c r="BM183" s="24" t="s">
        <v>872</v>
      </c>
    </row>
    <row r="184" spans="2:65" s="1" customFormat="1" ht="22.5" customHeight="1">
      <c r="B184" s="41"/>
      <c r="C184" s="222" t="s">
        <v>868</v>
      </c>
      <c r="D184" s="222" t="s">
        <v>668</v>
      </c>
      <c r="E184" s="223" t="s">
        <v>1097</v>
      </c>
      <c r="F184" s="224" t="s">
        <v>1098</v>
      </c>
      <c r="G184" s="225" t="s">
        <v>798</v>
      </c>
      <c r="H184" s="226">
        <v>13</v>
      </c>
      <c r="I184" s="227"/>
      <c r="J184" s="228">
        <f t="shared" si="0"/>
        <v>0</v>
      </c>
      <c r="K184" s="224" t="s">
        <v>623</v>
      </c>
      <c r="L184" s="229"/>
      <c r="M184" s="230" t="s">
        <v>469</v>
      </c>
      <c r="N184" s="231" t="s">
        <v>495</v>
      </c>
      <c r="O184" s="42"/>
      <c r="P184" s="208">
        <f t="shared" si="1"/>
        <v>0</v>
      </c>
      <c r="Q184" s="208">
        <v>0.03305</v>
      </c>
      <c r="R184" s="208">
        <f t="shared" si="2"/>
        <v>0.42965000000000003</v>
      </c>
      <c r="S184" s="208">
        <v>0</v>
      </c>
      <c r="T184" s="209">
        <f t="shared" si="3"/>
        <v>0</v>
      </c>
      <c r="AR184" s="24" t="s">
        <v>635</v>
      </c>
      <c r="AT184" s="24" t="s">
        <v>668</v>
      </c>
      <c r="AU184" s="24" t="s">
        <v>533</v>
      </c>
      <c r="AY184" s="24" t="s">
        <v>617</v>
      </c>
      <c r="BE184" s="210">
        <f t="shared" si="4"/>
        <v>0</v>
      </c>
      <c r="BF184" s="210">
        <f t="shared" si="5"/>
        <v>0</v>
      </c>
      <c r="BG184" s="210">
        <f t="shared" si="6"/>
        <v>0</v>
      </c>
      <c r="BH184" s="210">
        <f t="shared" si="7"/>
        <v>0</v>
      </c>
      <c r="BI184" s="210">
        <f t="shared" si="8"/>
        <v>0</v>
      </c>
      <c r="BJ184" s="24" t="s">
        <v>471</v>
      </c>
      <c r="BK184" s="210">
        <f t="shared" si="9"/>
        <v>0</v>
      </c>
      <c r="BL184" s="24" t="s">
        <v>624</v>
      </c>
      <c r="BM184" s="24" t="s">
        <v>876</v>
      </c>
    </row>
    <row r="185" spans="2:65" s="1" customFormat="1" ht="22.5" customHeight="1">
      <c r="B185" s="41"/>
      <c r="C185" s="222" t="s">
        <v>872</v>
      </c>
      <c r="D185" s="222" t="s">
        <v>668</v>
      </c>
      <c r="E185" s="223" t="s">
        <v>1099</v>
      </c>
      <c r="F185" s="224" t="s">
        <v>1100</v>
      </c>
      <c r="G185" s="225" t="s">
        <v>1101</v>
      </c>
      <c r="H185" s="226">
        <v>1</v>
      </c>
      <c r="I185" s="227"/>
      <c r="J185" s="228">
        <f t="shared" si="0"/>
        <v>0</v>
      </c>
      <c r="K185" s="224" t="s">
        <v>469</v>
      </c>
      <c r="L185" s="229"/>
      <c r="M185" s="230" t="s">
        <v>469</v>
      </c>
      <c r="N185" s="231" t="s">
        <v>495</v>
      </c>
      <c r="O185" s="42"/>
      <c r="P185" s="208">
        <f t="shared" si="1"/>
        <v>0</v>
      </c>
      <c r="Q185" s="208">
        <v>0</v>
      </c>
      <c r="R185" s="208">
        <f t="shared" si="2"/>
        <v>0</v>
      </c>
      <c r="S185" s="208">
        <v>0</v>
      </c>
      <c r="T185" s="209">
        <f t="shared" si="3"/>
        <v>0</v>
      </c>
      <c r="AR185" s="24" t="s">
        <v>635</v>
      </c>
      <c r="AT185" s="24" t="s">
        <v>668</v>
      </c>
      <c r="AU185" s="24" t="s">
        <v>533</v>
      </c>
      <c r="AY185" s="24" t="s">
        <v>617</v>
      </c>
      <c r="BE185" s="210">
        <f t="shared" si="4"/>
        <v>0</v>
      </c>
      <c r="BF185" s="210">
        <f t="shared" si="5"/>
        <v>0</v>
      </c>
      <c r="BG185" s="210">
        <f t="shared" si="6"/>
        <v>0</v>
      </c>
      <c r="BH185" s="210">
        <f t="shared" si="7"/>
        <v>0</v>
      </c>
      <c r="BI185" s="210">
        <f t="shared" si="8"/>
        <v>0</v>
      </c>
      <c r="BJ185" s="24" t="s">
        <v>471</v>
      </c>
      <c r="BK185" s="210">
        <f t="shared" si="9"/>
        <v>0</v>
      </c>
      <c r="BL185" s="24" t="s">
        <v>624</v>
      </c>
      <c r="BM185" s="24" t="s">
        <v>880</v>
      </c>
    </row>
    <row r="186" spans="2:65" s="1" customFormat="1" ht="22.5" customHeight="1">
      <c r="B186" s="41"/>
      <c r="C186" s="222" t="s">
        <v>876</v>
      </c>
      <c r="D186" s="222" t="s">
        <v>668</v>
      </c>
      <c r="E186" s="223" t="s">
        <v>1102</v>
      </c>
      <c r="F186" s="224" t="s">
        <v>1103</v>
      </c>
      <c r="G186" s="225" t="s">
        <v>1054</v>
      </c>
      <c r="H186" s="226">
        <v>2</v>
      </c>
      <c r="I186" s="227"/>
      <c r="J186" s="228">
        <f t="shared" si="0"/>
        <v>0</v>
      </c>
      <c r="K186" s="224" t="s">
        <v>469</v>
      </c>
      <c r="L186" s="229"/>
      <c r="M186" s="230" t="s">
        <v>469</v>
      </c>
      <c r="N186" s="231" t="s">
        <v>495</v>
      </c>
      <c r="O186" s="42"/>
      <c r="P186" s="208">
        <f t="shared" si="1"/>
        <v>0</v>
      </c>
      <c r="Q186" s="208">
        <v>0</v>
      </c>
      <c r="R186" s="208">
        <f t="shared" si="2"/>
        <v>0</v>
      </c>
      <c r="S186" s="208">
        <v>0</v>
      </c>
      <c r="T186" s="209">
        <f t="shared" si="3"/>
        <v>0</v>
      </c>
      <c r="AR186" s="24" t="s">
        <v>635</v>
      </c>
      <c r="AT186" s="24" t="s">
        <v>668</v>
      </c>
      <c r="AU186" s="24" t="s">
        <v>533</v>
      </c>
      <c r="AY186" s="24" t="s">
        <v>617</v>
      </c>
      <c r="BE186" s="210">
        <f t="shared" si="4"/>
        <v>0</v>
      </c>
      <c r="BF186" s="210">
        <f t="shared" si="5"/>
        <v>0</v>
      </c>
      <c r="BG186" s="210">
        <f t="shared" si="6"/>
        <v>0</v>
      </c>
      <c r="BH186" s="210">
        <f t="shared" si="7"/>
        <v>0</v>
      </c>
      <c r="BI186" s="210">
        <f t="shared" si="8"/>
        <v>0</v>
      </c>
      <c r="BJ186" s="24" t="s">
        <v>471</v>
      </c>
      <c r="BK186" s="210">
        <f t="shared" si="9"/>
        <v>0</v>
      </c>
      <c r="BL186" s="24" t="s">
        <v>624</v>
      </c>
      <c r="BM186" s="24" t="s">
        <v>884</v>
      </c>
    </row>
    <row r="187" spans="2:65" s="1" customFormat="1" ht="22.5" customHeight="1">
      <c r="B187" s="41"/>
      <c r="C187" s="222" t="s">
        <v>880</v>
      </c>
      <c r="D187" s="222" t="s">
        <v>668</v>
      </c>
      <c r="E187" s="223" t="s">
        <v>1104</v>
      </c>
      <c r="F187" s="224" t="s">
        <v>1105</v>
      </c>
      <c r="G187" s="225" t="s">
        <v>1054</v>
      </c>
      <c r="H187" s="226">
        <v>1</v>
      </c>
      <c r="I187" s="227"/>
      <c r="J187" s="228">
        <f t="shared" si="0"/>
        <v>0</v>
      </c>
      <c r="K187" s="224" t="s">
        <v>469</v>
      </c>
      <c r="L187" s="229"/>
      <c r="M187" s="230" t="s">
        <v>469</v>
      </c>
      <c r="N187" s="231" t="s">
        <v>495</v>
      </c>
      <c r="O187" s="42"/>
      <c r="P187" s="208">
        <f t="shared" si="1"/>
        <v>0</v>
      </c>
      <c r="Q187" s="208">
        <v>0</v>
      </c>
      <c r="R187" s="208">
        <f t="shared" si="2"/>
        <v>0</v>
      </c>
      <c r="S187" s="208">
        <v>0</v>
      </c>
      <c r="T187" s="209">
        <f t="shared" si="3"/>
        <v>0</v>
      </c>
      <c r="AR187" s="24" t="s">
        <v>635</v>
      </c>
      <c r="AT187" s="24" t="s">
        <v>668</v>
      </c>
      <c r="AU187" s="24" t="s">
        <v>533</v>
      </c>
      <c r="AY187" s="24" t="s">
        <v>617</v>
      </c>
      <c r="BE187" s="210">
        <f t="shared" si="4"/>
        <v>0</v>
      </c>
      <c r="BF187" s="210">
        <f t="shared" si="5"/>
        <v>0</v>
      </c>
      <c r="BG187" s="210">
        <f t="shared" si="6"/>
        <v>0</v>
      </c>
      <c r="BH187" s="210">
        <f t="shared" si="7"/>
        <v>0</v>
      </c>
      <c r="BI187" s="210">
        <f t="shared" si="8"/>
        <v>0</v>
      </c>
      <c r="BJ187" s="24" t="s">
        <v>471</v>
      </c>
      <c r="BK187" s="210">
        <f t="shared" si="9"/>
        <v>0</v>
      </c>
      <c r="BL187" s="24" t="s">
        <v>624</v>
      </c>
      <c r="BM187" s="24" t="s">
        <v>888</v>
      </c>
    </row>
    <row r="188" spans="2:65" s="1" customFormat="1" ht="22.5" customHeight="1">
      <c r="B188" s="41"/>
      <c r="C188" s="222" t="s">
        <v>884</v>
      </c>
      <c r="D188" s="222" t="s">
        <v>668</v>
      </c>
      <c r="E188" s="223" t="s">
        <v>1106</v>
      </c>
      <c r="F188" s="224" t="s">
        <v>1107</v>
      </c>
      <c r="G188" s="225" t="s">
        <v>1054</v>
      </c>
      <c r="H188" s="226">
        <v>1</v>
      </c>
      <c r="I188" s="227"/>
      <c r="J188" s="228">
        <f t="shared" si="0"/>
        <v>0</v>
      </c>
      <c r="K188" s="224" t="s">
        <v>469</v>
      </c>
      <c r="L188" s="229"/>
      <c r="M188" s="230" t="s">
        <v>469</v>
      </c>
      <c r="N188" s="231" t="s">
        <v>495</v>
      </c>
      <c r="O188" s="42"/>
      <c r="P188" s="208">
        <f t="shared" si="1"/>
        <v>0</v>
      </c>
      <c r="Q188" s="208">
        <v>0.00085</v>
      </c>
      <c r="R188" s="208">
        <f t="shared" si="2"/>
        <v>0.00085</v>
      </c>
      <c r="S188" s="208">
        <v>0</v>
      </c>
      <c r="T188" s="209">
        <f t="shared" si="3"/>
        <v>0</v>
      </c>
      <c r="AR188" s="24" t="s">
        <v>635</v>
      </c>
      <c r="AT188" s="24" t="s">
        <v>668</v>
      </c>
      <c r="AU188" s="24" t="s">
        <v>533</v>
      </c>
      <c r="AY188" s="24" t="s">
        <v>617</v>
      </c>
      <c r="BE188" s="210">
        <f t="shared" si="4"/>
        <v>0</v>
      </c>
      <c r="BF188" s="210">
        <f t="shared" si="5"/>
        <v>0</v>
      </c>
      <c r="BG188" s="210">
        <f t="shared" si="6"/>
        <v>0</v>
      </c>
      <c r="BH188" s="210">
        <f t="shared" si="7"/>
        <v>0</v>
      </c>
      <c r="BI188" s="210">
        <f t="shared" si="8"/>
        <v>0</v>
      </c>
      <c r="BJ188" s="24" t="s">
        <v>471</v>
      </c>
      <c r="BK188" s="210">
        <f t="shared" si="9"/>
        <v>0</v>
      </c>
      <c r="BL188" s="24" t="s">
        <v>624</v>
      </c>
      <c r="BM188" s="24" t="s">
        <v>892</v>
      </c>
    </row>
    <row r="189" spans="2:65" s="1" customFormat="1" ht="22.5" customHeight="1">
      <c r="B189" s="41"/>
      <c r="C189" s="222" t="s">
        <v>888</v>
      </c>
      <c r="D189" s="222" t="s">
        <v>668</v>
      </c>
      <c r="E189" s="223" t="s">
        <v>1108</v>
      </c>
      <c r="F189" s="224" t="s">
        <v>1109</v>
      </c>
      <c r="G189" s="225" t="s">
        <v>1054</v>
      </c>
      <c r="H189" s="226">
        <v>1</v>
      </c>
      <c r="I189" s="227"/>
      <c r="J189" s="228">
        <f t="shared" si="0"/>
        <v>0</v>
      </c>
      <c r="K189" s="224" t="s">
        <v>623</v>
      </c>
      <c r="L189" s="229"/>
      <c r="M189" s="230" t="s">
        <v>469</v>
      </c>
      <c r="N189" s="231" t="s">
        <v>495</v>
      </c>
      <c r="O189" s="42"/>
      <c r="P189" s="208">
        <f t="shared" si="1"/>
        <v>0</v>
      </c>
      <c r="Q189" s="208">
        <v>0.00283</v>
      </c>
      <c r="R189" s="208">
        <f t="shared" si="2"/>
        <v>0.00283</v>
      </c>
      <c r="S189" s="208">
        <v>0</v>
      </c>
      <c r="T189" s="209">
        <f t="shared" si="3"/>
        <v>0</v>
      </c>
      <c r="AR189" s="24" t="s">
        <v>635</v>
      </c>
      <c r="AT189" s="24" t="s">
        <v>668</v>
      </c>
      <c r="AU189" s="24" t="s">
        <v>533</v>
      </c>
      <c r="AY189" s="24" t="s">
        <v>617</v>
      </c>
      <c r="BE189" s="210">
        <f t="shared" si="4"/>
        <v>0</v>
      </c>
      <c r="BF189" s="210">
        <f t="shared" si="5"/>
        <v>0</v>
      </c>
      <c r="BG189" s="210">
        <f t="shared" si="6"/>
        <v>0</v>
      </c>
      <c r="BH189" s="210">
        <f t="shared" si="7"/>
        <v>0</v>
      </c>
      <c r="BI189" s="210">
        <f t="shared" si="8"/>
        <v>0</v>
      </c>
      <c r="BJ189" s="24" t="s">
        <v>471</v>
      </c>
      <c r="BK189" s="210">
        <f t="shared" si="9"/>
        <v>0</v>
      </c>
      <c r="BL189" s="24" t="s">
        <v>624</v>
      </c>
      <c r="BM189" s="24" t="s">
        <v>896</v>
      </c>
    </row>
    <row r="190" spans="2:65" s="1" customFormat="1" ht="22.5" customHeight="1">
      <c r="B190" s="41"/>
      <c r="C190" s="222" t="s">
        <v>892</v>
      </c>
      <c r="D190" s="222" t="s">
        <v>668</v>
      </c>
      <c r="E190" s="223" t="s">
        <v>1110</v>
      </c>
      <c r="F190" s="224" t="s">
        <v>1111</v>
      </c>
      <c r="G190" s="225" t="s">
        <v>1101</v>
      </c>
      <c r="H190" s="226">
        <v>1</v>
      </c>
      <c r="I190" s="227"/>
      <c r="J190" s="228">
        <f t="shared" si="0"/>
        <v>0</v>
      </c>
      <c r="K190" s="224" t="s">
        <v>469</v>
      </c>
      <c r="L190" s="229"/>
      <c r="M190" s="230" t="s">
        <v>469</v>
      </c>
      <c r="N190" s="231" t="s">
        <v>495</v>
      </c>
      <c r="O190" s="42"/>
      <c r="P190" s="208">
        <f t="shared" si="1"/>
        <v>0</v>
      </c>
      <c r="Q190" s="208">
        <v>0</v>
      </c>
      <c r="R190" s="208">
        <f t="shared" si="2"/>
        <v>0</v>
      </c>
      <c r="S190" s="208">
        <v>0</v>
      </c>
      <c r="T190" s="209">
        <f t="shared" si="3"/>
        <v>0</v>
      </c>
      <c r="AR190" s="24" t="s">
        <v>635</v>
      </c>
      <c r="AT190" s="24" t="s">
        <v>668</v>
      </c>
      <c r="AU190" s="24" t="s">
        <v>533</v>
      </c>
      <c r="AY190" s="24" t="s">
        <v>617</v>
      </c>
      <c r="BE190" s="210">
        <f t="shared" si="4"/>
        <v>0</v>
      </c>
      <c r="BF190" s="210">
        <f t="shared" si="5"/>
        <v>0</v>
      </c>
      <c r="BG190" s="210">
        <f t="shared" si="6"/>
        <v>0</v>
      </c>
      <c r="BH190" s="210">
        <f t="shared" si="7"/>
        <v>0</v>
      </c>
      <c r="BI190" s="210">
        <f t="shared" si="8"/>
        <v>0</v>
      </c>
      <c r="BJ190" s="24" t="s">
        <v>471</v>
      </c>
      <c r="BK190" s="210">
        <f t="shared" si="9"/>
        <v>0</v>
      </c>
      <c r="BL190" s="24" t="s">
        <v>624</v>
      </c>
      <c r="BM190" s="24" t="s">
        <v>900</v>
      </c>
    </row>
    <row r="191" spans="2:65" s="1" customFormat="1" ht="22.5" customHeight="1">
      <c r="B191" s="41"/>
      <c r="C191" s="222" t="s">
        <v>896</v>
      </c>
      <c r="D191" s="222" t="s">
        <v>668</v>
      </c>
      <c r="E191" s="223" t="s">
        <v>1112</v>
      </c>
      <c r="F191" s="224" t="s">
        <v>1113</v>
      </c>
      <c r="G191" s="225" t="s">
        <v>1114</v>
      </c>
      <c r="H191" s="226">
        <v>1</v>
      </c>
      <c r="I191" s="227"/>
      <c r="J191" s="228">
        <f t="shared" si="0"/>
        <v>0</v>
      </c>
      <c r="K191" s="224" t="s">
        <v>469</v>
      </c>
      <c r="L191" s="229"/>
      <c r="M191" s="230" t="s">
        <v>469</v>
      </c>
      <c r="N191" s="231" t="s">
        <v>495</v>
      </c>
      <c r="O191" s="42"/>
      <c r="P191" s="208">
        <f t="shared" si="1"/>
        <v>0</v>
      </c>
      <c r="Q191" s="208">
        <v>0</v>
      </c>
      <c r="R191" s="208">
        <f t="shared" si="2"/>
        <v>0</v>
      </c>
      <c r="S191" s="208">
        <v>0</v>
      </c>
      <c r="T191" s="209">
        <f t="shared" si="3"/>
        <v>0</v>
      </c>
      <c r="AR191" s="24" t="s">
        <v>635</v>
      </c>
      <c r="AT191" s="24" t="s">
        <v>668</v>
      </c>
      <c r="AU191" s="24" t="s">
        <v>533</v>
      </c>
      <c r="AY191" s="24" t="s">
        <v>617</v>
      </c>
      <c r="BE191" s="210">
        <f t="shared" si="4"/>
        <v>0</v>
      </c>
      <c r="BF191" s="210">
        <f t="shared" si="5"/>
        <v>0</v>
      </c>
      <c r="BG191" s="210">
        <f t="shared" si="6"/>
        <v>0</v>
      </c>
      <c r="BH191" s="210">
        <f t="shared" si="7"/>
        <v>0</v>
      </c>
      <c r="BI191" s="210">
        <f t="shared" si="8"/>
        <v>0</v>
      </c>
      <c r="BJ191" s="24" t="s">
        <v>471</v>
      </c>
      <c r="BK191" s="210">
        <f t="shared" si="9"/>
        <v>0</v>
      </c>
      <c r="BL191" s="24" t="s">
        <v>624</v>
      </c>
      <c r="BM191" s="24" t="s">
        <v>1115</v>
      </c>
    </row>
    <row r="192" spans="2:65" s="1" customFormat="1" ht="22.5" customHeight="1">
      <c r="B192" s="41"/>
      <c r="C192" s="222" t="s">
        <v>900</v>
      </c>
      <c r="D192" s="222" t="s">
        <v>668</v>
      </c>
      <c r="E192" s="223" t="s">
        <v>1116</v>
      </c>
      <c r="F192" s="224" t="s">
        <v>1117</v>
      </c>
      <c r="G192" s="225" t="s">
        <v>1054</v>
      </c>
      <c r="H192" s="226">
        <v>1</v>
      </c>
      <c r="I192" s="227"/>
      <c r="J192" s="228">
        <f t="shared" si="0"/>
        <v>0</v>
      </c>
      <c r="K192" s="224" t="s">
        <v>623</v>
      </c>
      <c r="L192" s="229"/>
      <c r="M192" s="230" t="s">
        <v>469</v>
      </c>
      <c r="N192" s="231" t="s">
        <v>495</v>
      </c>
      <c r="O192" s="42"/>
      <c r="P192" s="208">
        <f t="shared" si="1"/>
        <v>0</v>
      </c>
      <c r="Q192" s="208">
        <v>0.0034</v>
      </c>
      <c r="R192" s="208">
        <f t="shared" si="2"/>
        <v>0.0034</v>
      </c>
      <c r="S192" s="208">
        <v>0</v>
      </c>
      <c r="T192" s="209">
        <f t="shared" si="3"/>
        <v>0</v>
      </c>
      <c r="AR192" s="24" t="s">
        <v>635</v>
      </c>
      <c r="AT192" s="24" t="s">
        <v>668</v>
      </c>
      <c r="AU192" s="24" t="s">
        <v>533</v>
      </c>
      <c r="AY192" s="24" t="s">
        <v>617</v>
      </c>
      <c r="BE192" s="210">
        <f t="shared" si="4"/>
        <v>0</v>
      </c>
      <c r="BF192" s="210">
        <f t="shared" si="5"/>
        <v>0</v>
      </c>
      <c r="BG192" s="210">
        <f t="shared" si="6"/>
        <v>0</v>
      </c>
      <c r="BH192" s="210">
        <f t="shared" si="7"/>
        <v>0</v>
      </c>
      <c r="BI192" s="210">
        <f t="shared" si="8"/>
        <v>0</v>
      </c>
      <c r="BJ192" s="24" t="s">
        <v>471</v>
      </c>
      <c r="BK192" s="210">
        <f t="shared" si="9"/>
        <v>0</v>
      </c>
      <c r="BL192" s="24" t="s">
        <v>624</v>
      </c>
      <c r="BM192" s="24" t="s">
        <v>1118</v>
      </c>
    </row>
    <row r="193" spans="2:65" s="1" customFormat="1" ht="22.5" customHeight="1">
      <c r="B193" s="41"/>
      <c r="C193" s="222" t="s">
        <v>1115</v>
      </c>
      <c r="D193" s="222" t="s">
        <v>668</v>
      </c>
      <c r="E193" s="223" t="s">
        <v>1119</v>
      </c>
      <c r="F193" s="224" t="s">
        <v>1120</v>
      </c>
      <c r="G193" s="225" t="s">
        <v>1054</v>
      </c>
      <c r="H193" s="226">
        <v>1</v>
      </c>
      <c r="I193" s="227"/>
      <c r="J193" s="228">
        <f t="shared" si="0"/>
        <v>0</v>
      </c>
      <c r="K193" s="224" t="s">
        <v>623</v>
      </c>
      <c r="L193" s="229"/>
      <c r="M193" s="230" t="s">
        <v>469</v>
      </c>
      <c r="N193" s="231" t="s">
        <v>495</v>
      </c>
      <c r="O193" s="42"/>
      <c r="P193" s="208">
        <f t="shared" si="1"/>
        <v>0</v>
      </c>
      <c r="Q193" s="208">
        <v>0.0015</v>
      </c>
      <c r="R193" s="208">
        <f t="shared" si="2"/>
        <v>0.0015</v>
      </c>
      <c r="S193" s="208">
        <v>0</v>
      </c>
      <c r="T193" s="209">
        <f t="shared" si="3"/>
        <v>0</v>
      </c>
      <c r="AR193" s="24" t="s">
        <v>635</v>
      </c>
      <c r="AT193" s="24" t="s">
        <v>668</v>
      </c>
      <c r="AU193" s="24" t="s">
        <v>533</v>
      </c>
      <c r="AY193" s="24" t="s">
        <v>617</v>
      </c>
      <c r="BE193" s="210">
        <f t="shared" si="4"/>
        <v>0</v>
      </c>
      <c r="BF193" s="210">
        <f t="shared" si="5"/>
        <v>0</v>
      </c>
      <c r="BG193" s="210">
        <f t="shared" si="6"/>
        <v>0</v>
      </c>
      <c r="BH193" s="210">
        <f t="shared" si="7"/>
        <v>0</v>
      </c>
      <c r="BI193" s="210">
        <f t="shared" si="8"/>
        <v>0</v>
      </c>
      <c r="BJ193" s="24" t="s">
        <v>471</v>
      </c>
      <c r="BK193" s="210">
        <f t="shared" si="9"/>
        <v>0</v>
      </c>
      <c r="BL193" s="24" t="s">
        <v>624</v>
      </c>
      <c r="BM193" s="24" t="s">
        <v>1121</v>
      </c>
    </row>
    <row r="194" spans="2:65" s="1" customFormat="1" ht="22.5" customHeight="1">
      <c r="B194" s="41"/>
      <c r="C194" s="222" t="s">
        <v>1118</v>
      </c>
      <c r="D194" s="222" t="s">
        <v>668</v>
      </c>
      <c r="E194" s="223" t="s">
        <v>1122</v>
      </c>
      <c r="F194" s="224" t="s">
        <v>1123</v>
      </c>
      <c r="G194" s="225" t="s">
        <v>1054</v>
      </c>
      <c r="H194" s="226">
        <v>2</v>
      </c>
      <c r="I194" s="227"/>
      <c r="J194" s="228">
        <f t="shared" si="0"/>
        <v>0</v>
      </c>
      <c r="K194" s="224" t="s">
        <v>469</v>
      </c>
      <c r="L194" s="229"/>
      <c r="M194" s="230" t="s">
        <v>469</v>
      </c>
      <c r="N194" s="231" t="s">
        <v>495</v>
      </c>
      <c r="O194" s="42"/>
      <c r="P194" s="208">
        <f t="shared" si="1"/>
        <v>0</v>
      </c>
      <c r="Q194" s="208">
        <v>0</v>
      </c>
      <c r="R194" s="208">
        <f t="shared" si="2"/>
        <v>0</v>
      </c>
      <c r="S194" s="208">
        <v>0</v>
      </c>
      <c r="T194" s="209">
        <f t="shared" si="3"/>
        <v>0</v>
      </c>
      <c r="AR194" s="24" t="s">
        <v>635</v>
      </c>
      <c r="AT194" s="24" t="s">
        <v>668</v>
      </c>
      <c r="AU194" s="24" t="s">
        <v>533</v>
      </c>
      <c r="AY194" s="24" t="s">
        <v>617</v>
      </c>
      <c r="BE194" s="210">
        <f t="shared" si="4"/>
        <v>0</v>
      </c>
      <c r="BF194" s="210">
        <f t="shared" si="5"/>
        <v>0</v>
      </c>
      <c r="BG194" s="210">
        <f t="shared" si="6"/>
        <v>0</v>
      </c>
      <c r="BH194" s="210">
        <f t="shared" si="7"/>
        <v>0</v>
      </c>
      <c r="BI194" s="210">
        <f t="shared" si="8"/>
        <v>0</v>
      </c>
      <c r="BJ194" s="24" t="s">
        <v>471</v>
      </c>
      <c r="BK194" s="210">
        <f t="shared" si="9"/>
        <v>0</v>
      </c>
      <c r="BL194" s="24" t="s">
        <v>624</v>
      </c>
      <c r="BM194" s="24" t="s">
        <v>1124</v>
      </c>
    </row>
    <row r="195" spans="2:65" s="1" customFormat="1" ht="22.5" customHeight="1">
      <c r="B195" s="41"/>
      <c r="C195" s="222" t="s">
        <v>1121</v>
      </c>
      <c r="D195" s="222" t="s">
        <v>668</v>
      </c>
      <c r="E195" s="223" t="s">
        <v>1125</v>
      </c>
      <c r="F195" s="224" t="s">
        <v>1126</v>
      </c>
      <c r="G195" s="225" t="s">
        <v>1101</v>
      </c>
      <c r="H195" s="226">
        <v>2</v>
      </c>
      <c r="I195" s="227"/>
      <c r="J195" s="228">
        <f t="shared" si="0"/>
        <v>0</v>
      </c>
      <c r="K195" s="224" t="s">
        <v>469</v>
      </c>
      <c r="L195" s="229"/>
      <c r="M195" s="230" t="s">
        <v>469</v>
      </c>
      <c r="N195" s="231" t="s">
        <v>495</v>
      </c>
      <c r="O195" s="42"/>
      <c r="P195" s="208">
        <f t="shared" si="1"/>
        <v>0</v>
      </c>
      <c r="Q195" s="208">
        <v>0</v>
      </c>
      <c r="R195" s="208">
        <f t="shared" si="2"/>
        <v>0</v>
      </c>
      <c r="S195" s="208">
        <v>0</v>
      </c>
      <c r="T195" s="209">
        <f t="shared" si="3"/>
        <v>0</v>
      </c>
      <c r="AR195" s="24" t="s">
        <v>635</v>
      </c>
      <c r="AT195" s="24" t="s">
        <v>668</v>
      </c>
      <c r="AU195" s="24" t="s">
        <v>533</v>
      </c>
      <c r="AY195" s="24" t="s">
        <v>617</v>
      </c>
      <c r="BE195" s="210">
        <f t="shared" si="4"/>
        <v>0</v>
      </c>
      <c r="BF195" s="210">
        <f t="shared" si="5"/>
        <v>0</v>
      </c>
      <c r="BG195" s="210">
        <f t="shared" si="6"/>
        <v>0</v>
      </c>
      <c r="BH195" s="210">
        <f t="shared" si="7"/>
        <v>0</v>
      </c>
      <c r="BI195" s="210">
        <f t="shared" si="8"/>
        <v>0</v>
      </c>
      <c r="BJ195" s="24" t="s">
        <v>471</v>
      </c>
      <c r="BK195" s="210">
        <f t="shared" si="9"/>
        <v>0</v>
      </c>
      <c r="BL195" s="24" t="s">
        <v>624</v>
      </c>
      <c r="BM195" s="24" t="s">
        <v>1127</v>
      </c>
    </row>
    <row r="196" spans="2:65" s="1" customFormat="1" ht="22.5" customHeight="1">
      <c r="B196" s="41"/>
      <c r="C196" s="222" t="s">
        <v>1124</v>
      </c>
      <c r="D196" s="222" t="s">
        <v>668</v>
      </c>
      <c r="E196" s="223" t="s">
        <v>1128</v>
      </c>
      <c r="F196" s="224" t="s">
        <v>1129</v>
      </c>
      <c r="G196" s="225" t="s">
        <v>1101</v>
      </c>
      <c r="H196" s="226">
        <v>10</v>
      </c>
      <c r="I196" s="227"/>
      <c r="J196" s="228">
        <f t="shared" si="0"/>
        <v>0</v>
      </c>
      <c r="K196" s="224" t="s">
        <v>469</v>
      </c>
      <c r="L196" s="229"/>
      <c r="M196" s="230" t="s">
        <v>469</v>
      </c>
      <c r="N196" s="231" t="s">
        <v>495</v>
      </c>
      <c r="O196" s="42"/>
      <c r="P196" s="208">
        <f t="shared" si="1"/>
        <v>0</v>
      </c>
      <c r="Q196" s="208">
        <v>0</v>
      </c>
      <c r="R196" s="208">
        <f t="shared" si="2"/>
        <v>0</v>
      </c>
      <c r="S196" s="208">
        <v>0</v>
      </c>
      <c r="T196" s="209">
        <f t="shared" si="3"/>
        <v>0</v>
      </c>
      <c r="AR196" s="24" t="s">
        <v>635</v>
      </c>
      <c r="AT196" s="24" t="s">
        <v>668</v>
      </c>
      <c r="AU196" s="24" t="s">
        <v>533</v>
      </c>
      <c r="AY196" s="24" t="s">
        <v>617</v>
      </c>
      <c r="BE196" s="210">
        <f t="shared" si="4"/>
        <v>0</v>
      </c>
      <c r="BF196" s="210">
        <f t="shared" si="5"/>
        <v>0</v>
      </c>
      <c r="BG196" s="210">
        <f t="shared" si="6"/>
        <v>0</v>
      </c>
      <c r="BH196" s="210">
        <f t="shared" si="7"/>
        <v>0</v>
      </c>
      <c r="BI196" s="210">
        <f t="shared" si="8"/>
        <v>0</v>
      </c>
      <c r="BJ196" s="24" t="s">
        <v>471</v>
      </c>
      <c r="BK196" s="210">
        <f t="shared" si="9"/>
        <v>0</v>
      </c>
      <c r="BL196" s="24" t="s">
        <v>624</v>
      </c>
      <c r="BM196" s="24" t="s">
        <v>1130</v>
      </c>
    </row>
    <row r="197" spans="2:65" s="1" customFormat="1" ht="22.5" customHeight="1">
      <c r="B197" s="41"/>
      <c r="C197" s="222" t="s">
        <v>1127</v>
      </c>
      <c r="D197" s="222" t="s">
        <v>668</v>
      </c>
      <c r="E197" s="223" t="s">
        <v>1131</v>
      </c>
      <c r="F197" s="224" t="s">
        <v>1132</v>
      </c>
      <c r="G197" s="225" t="s">
        <v>1101</v>
      </c>
      <c r="H197" s="226">
        <v>1</v>
      </c>
      <c r="I197" s="227"/>
      <c r="J197" s="228">
        <f t="shared" si="0"/>
        <v>0</v>
      </c>
      <c r="K197" s="224" t="s">
        <v>469</v>
      </c>
      <c r="L197" s="229"/>
      <c r="M197" s="230" t="s">
        <v>469</v>
      </c>
      <c r="N197" s="231" t="s">
        <v>495</v>
      </c>
      <c r="O197" s="42"/>
      <c r="P197" s="208">
        <f t="shared" si="1"/>
        <v>0</v>
      </c>
      <c r="Q197" s="208">
        <v>0</v>
      </c>
      <c r="R197" s="208">
        <f t="shared" si="2"/>
        <v>0</v>
      </c>
      <c r="S197" s="208">
        <v>0</v>
      </c>
      <c r="T197" s="209">
        <f t="shared" si="3"/>
        <v>0</v>
      </c>
      <c r="AR197" s="24" t="s">
        <v>635</v>
      </c>
      <c r="AT197" s="24" t="s">
        <v>668</v>
      </c>
      <c r="AU197" s="24" t="s">
        <v>533</v>
      </c>
      <c r="AY197" s="24" t="s">
        <v>617</v>
      </c>
      <c r="BE197" s="210">
        <f t="shared" si="4"/>
        <v>0</v>
      </c>
      <c r="BF197" s="210">
        <f t="shared" si="5"/>
        <v>0</v>
      </c>
      <c r="BG197" s="210">
        <f t="shared" si="6"/>
        <v>0</v>
      </c>
      <c r="BH197" s="210">
        <f t="shared" si="7"/>
        <v>0</v>
      </c>
      <c r="BI197" s="210">
        <f t="shared" si="8"/>
        <v>0</v>
      </c>
      <c r="BJ197" s="24" t="s">
        <v>471</v>
      </c>
      <c r="BK197" s="210">
        <f t="shared" si="9"/>
        <v>0</v>
      </c>
      <c r="BL197" s="24" t="s">
        <v>624</v>
      </c>
      <c r="BM197" s="24" t="s">
        <v>1133</v>
      </c>
    </row>
    <row r="198" spans="2:65" s="1" customFormat="1" ht="22.5" customHeight="1">
      <c r="B198" s="41"/>
      <c r="C198" s="222" t="s">
        <v>1130</v>
      </c>
      <c r="D198" s="222" t="s">
        <v>668</v>
      </c>
      <c r="E198" s="223" t="s">
        <v>1134</v>
      </c>
      <c r="F198" s="224" t="s">
        <v>1135</v>
      </c>
      <c r="G198" s="225" t="s">
        <v>1054</v>
      </c>
      <c r="H198" s="226">
        <v>2</v>
      </c>
      <c r="I198" s="227"/>
      <c r="J198" s="228">
        <f t="shared" si="0"/>
        <v>0</v>
      </c>
      <c r="K198" s="224" t="s">
        <v>623</v>
      </c>
      <c r="L198" s="229"/>
      <c r="M198" s="230" t="s">
        <v>469</v>
      </c>
      <c r="N198" s="231" t="s">
        <v>495</v>
      </c>
      <c r="O198" s="42"/>
      <c r="P198" s="208">
        <f t="shared" si="1"/>
        <v>0</v>
      </c>
      <c r="Q198" s="208">
        <v>0.0295</v>
      </c>
      <c r="R198" s="208">
        <f t="shared" si="2"/>
        <v>0.059</v>
      </c>
      <c r="S198" s="208">
        <v>0</v>
      </c>
      <c r="T198" s="209">
        <f t="shared" si="3"/>
        <v>0</v>
      </c>
      <c r="AR198" s="24" t="s">
        <v>635</v>
      </c>
      <c r="AT198" s="24" t="s">
        <v>668</v>
      </c>
      <c r="AU198" s="24" t="s">
        <v>533</v>
      </c>
      <c r="AY198" s="24" t="s">
        <v>617</v>
      </c>
      <c r="BE198" s="210">
        <f t="shared" si="4"/>
        <v>0</v>
      </c>
      <c r="BF198" s="210">
        <f t="shared" si="5"/>
        <v>0</v>
      </c>
      <c r="BG198" s="210">
        <f t="shared" si="6"/>
        <v>0</v>
      </c>
      <c r="BH198" s="210">
        <f t="shared" si="7"/>
        <v>0</v>
      </c>
      <c r="BI198" s="210">
        <f t="shared" si="8"/>
        <v>0</v>
      </c>
      <c r="BJ198" s="24" t="s">
        <v>471</v>
      </c>
      <c r="BK198" s="210">
        <f t="shared" si="9"/>
        <v>0</v>
      </c>
      <c r="BL198" s="24" t="s">
        <v>624</v>
      </c>
      <c r="BM198" s="24" t="s">
        <v>1136</v>
      </c>
    </row>
    <row r="199" spans="2:65" s="1" customFormat="1" ht="22.5" customHeight="1">
      <c r="B199" s="41"/>
      <c r="C199" s="222" t="s">
        <v>1133</v>
      </c>
      <c r="D199" s="222" t="s">
        <v>668</v>
      </c>
      <c r="E199" s="223" t="s">
        <v>1137</v>
      </c>
      <c r="F199" s="224" t="s">
        <v>1138</v>
      </c>
      <c r="G199" s="225" t="s">
        <v>1054</v>
      </c>
      <c r="H199" s="226">
        <v>1</v>
      </c>
      <c r="I199" s="227"/>
      <c r="J199" s="228">
        <f t="shared" si="0"/>
        <v>0</v>
      </c>
      <c r="K199" s="224" t="s">
        <v>623</v>
      </c>
      <c r="L199" s="229"/>
      <c r="M199" s="230" t="s">
        <v>469</v>
      </c>
      <c r="N199" s="231" t="s">
        <v>495</v>
      </c>
      <c r="O199" s="42"/>
      <c r="P199" s="208">
        <f t="shared" si="1"/>
        <v>0</v>
      </c>
      <c r="Q199" s="208">
        <v>0.0035</v>
      </c>
      <c r="R199" s="208">
        <f t="shared" si="2"/>
        <v>0.0035</v>
      </c>
      <c r="S199" s="208">
        <v>0</v>
      </c>
      <c r="T199" s="209">
        <f t="shared" si="3"/>
        <v>0</v>
      </c>
      <c r="AR199" s="24" t="s">
        <v>635</v>
      </c>
      <c r="AT199" s="24" t="s">
        <v>668</v>
      </c>
      <c r="AU199" s="24" t="s">
        <v>533</v>
      </c>
      <c r="AY199" s="24" t="s">
        <v>617</v>
      </c>
      <c r="BE199" s="210">
        <f t="shared" si="4"/>
        <v>0</v>
      </c>
      <c r="BF199" s="210">
        <f t="shared" si="5"/>
        <v>0</v>
      </c>
      <c r="BG199" s="210">
        <f t="shared" si="6"/>
        <v>0</v>
      </c>
      <c r="BH199" s="210">
        <f t="shared" si="7"/>
        <v>0</v>
      </c>
      <c r="BI199" s="210">
        <f t="shared" si="8"/>
        <v>0</v>
      </c>
      <c r="BJ199" s="24" t="s">
        <v>471</v>
      </c>
      <c r="BK199" s="210">
        <f t="shared" si="9"/>
        <v>0</v>
      </c>
      <c r="BL199" s="24" t="s">
        <v>624</v>
      </c>
      <c r="BM199" s="24" t="s">
        <v>1139</v>
      </c>
    </row>
    <row r="200" spans="2:65" s="1" customFormat="1" ht="22.5" customHeight="1">
      <c r="B200" s="41"/>
      <c r="C200" s="199" t="s">
        <v>1136</v>
      </c>
      <c r="D200" s="199" t="s">
        <v>619</v>
      </c>
      <c r="E200" s="200" t="s">
        <v>1140</v>
      </c>
      <c r="F200" s="201" t="s">
        <v>1141</v>
      </c>
      <c r="G200" s="202" t="s">
        <v>798</v>
      </c>
      <c r="H200" s="203">
        <v>16</v>
      </c>
      <c r="I200" s="204"/>
      <c r="J200" s="205">
        <f t="shared" si="0"/>
        <v>0</v>
      </c>
      <c r="K200" s="201" t="s">
        <v>623</v>
      </c>
      <c r="L200" s="61"/>
      <c r="M200" s="206" t="s">
        <v>469</v>
      </c>
      <c r="N200" s="207" t="s">
        <v>495</v>
      </c>
      <c r="O200" s="42"/>
      <c r="P200" s="208">
        <f t="shared" si="1"/>
        <v>0</v>
      </c>
      <c r="Q200" s="208">
        <v>0.0049207845</v>
      </c>
      <c r="R200" s="208">
        <f t="shared" si="2"/>
        <v>0.078732552</v>
      </c>
      <c r="S200" s="208">
        <v>0</v>
      </c>
      <c r="T200" s="209">
        <f t="shared" si="3"/>
        <v>0</v>
      </c>
      <c r="AR200" s="24" t="s">
        <v>624</v>
      </c>
      <c r="AT200" s="24" t="s">
        <v>619</v>
      </c>
      <c r="AU200" s="24" t="s">
        <v>533</v>
      </c>
      <c r="AY200" s="24" t="s">
        <v>617</v>
      </c>
      <c r="BE200" s="210">
        <f t="shared" si="4"/>
        <v>0</v>
      </c>
      <c r="BF200" s="210">
        <f t="shared" si="5"/>
        <v>0</v>
      </c>
      <c r="BG200" s="210">
        <f t="shared" si="6"/>
        <v>0</v>
      </c>
      <c r="BH200" s="210">
        <f t="shared" si="7"/>
        <v>0</v>
      </c>
      <c r="BI200" s="210">
        <f t="shared" si="8"/>
        <v>0</v>
      </c>
      <c r="BJ200" s="24" t="s">
        <v>471</v>
      </c>
      <c r="BK200" s="210">
        <f t="shared" si="9"/>
        <v>0</v>
      </c>
      <c r="BL200" s="24" t="s">
        <v>624</v>
      </c>
      <c r="BM200" s="24" t="s">
        <v>863</v>
      </c>
    </row>
    <row r="201" spans="2:65" s="1" customFormat="1" ht="22.5" customHeight="1">
      <c r="B201" s="41"/>
      <c r="C201" s="199" t="s">
        <v>1139</v>
      </c>
      <c r="D201" s="199" t="s">
        <v>619</v>
      </c>
      <c r="E201" s="200" t="s">
        <v>1142</v>
      </c>
      <c r="F201" s="201" t="s">
        <v>1143</v>
      </c>
      <c r="G201" s="202" t="s">
        <v>631</v>
      </c>
      <c r="H201" s="203">
        <v>24.27</v>
      </c>
      <c r="I201" s="204"/>
      <c r="J201" s="205">
        <f t="shared" si="0"/>
        <v>0</v>
      </c>
      <c r="K201" s="201" t="s">
        <v>623</v>
      </c>
      <c r="L201" s="61"/>
      <c r="M201" s="206" t="s">
        <v>469</v>
      </c>
      <c r="N201" s="207" t="s">
        <v>495</v>
      </c>
      <c r="O201" s="42"/>
      <c r="P201" s="208">
        <f t="shared" si="1"/>
        <v>0</v>
      </c>
      <c r="Q201" s="208">
        <v>0.000112202</v>
      </c>
      <c r="R201" s="208">
        <f t="shared" si="2"/>
        <v>0.00272314254</v>
      </c>
      <c r="S201" s="208">
        <v>0</v>
      </c>
      <c r="T201" s="209">
        <f t="shared" si="3"/>
        <v>0</v>
      </c>
      <c r="AR201" s="24" t="s">
        <v>624</v>
      </c>
      <c r="AT201" s="24" t="s">
        <v>619</v>
      </c>
      <c r="AU201" s="24" t="s">
        <v>533</v>
      </c>
      <c r="AY201" s="24" t="s">
        <v>617</v>
      </c>
      <c r="BE201" s="210">
        <f t="shared" si="4"/>
        <v>0</v>
      </c>
      <c r="BF201" s="210">
        <f t="shared" si="5"/>
        <v>0</v>
      </c>
      <c r="BG201" s="210">
        <f t="shared" si="6"/>
        <v>0</v>
      </c>
      <c r="BH201" s="210">
        <f t="shared" si="7"/>
        <v>0</v>
      </c>
      <c r="BI201" s="210">
        <f t="shared" si="8"/>
        <v>0</v>
      </c>
      <c r="BJ201" s="24" t="s">
        <v>471</v>
      </c>
      <c r="BK201" s="210">
        <f t="shared" si="9"/>
        <v>0</v>
      </c>
      <c r="BL201" s="24" t="s">
        <v>624</v>
      </c>
      <c r="BM201" s="24" t="s">
        <v>1144</v>
      </c>
    </row>
    <row r="202" spans="2:51" s="12" customFormat="1" ht="13.5">
      <c r="B202" s="211"/>
      <c r="C202" s="212"/>
      <c r="D202" s="239" t="s">
        <v>627</v>
      </c>
      <c r="E202" s="240" t="s">
        <v>469</v>
      </c>
      <c r="F202" s="241" t="s">
        <v>1145</v>
      </c>
      <c r="G202" s="212"/>
      <c r="H202" s="242">
        <v>23.52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627</v>
      </c>
      <c r="AU202" s="221" t="s">
        <v>533</v>
      </c>
      <c r="AV202" s="12" t="s">
        <v>533</v>
      </c>
      <c r="AW202" s="12" t="s">
        <v>484</v>
      </c>
      <c r="AX202" s="12" t="s">
        <v>524</v>
      </c>
      <c r="AY202" s="221" t="s">
        <v>617</v>
      </c>
    </row>
    <row r="203" spans="2:51" s="12" customFormat="1" ht="13.5">
      <c r="B203" s="211"/>
      <c r="C203" s="212"/>
      <c r="D203" s="239" t="s">
        <v>627</v>
      </c>
      <c r="E203" s="240" t="s">
        <v>469</v>
      </c>
      <c r="F203" s="241" t="s">
        <v>1146</v>
      </c>
      <c r="G203" s="212"/>
      <c r="H203" s="242">
        <v>0.75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627</v>
      </c>
      <c r="AU203" s="221" t="s">
        <v>533</v>
      </c>
      <c r="AV203" s="12" t="s">
        <v>533</v>
      </c>
      <c r="AW203" s="12" t="s">
        <v>484</v>
      </c>
      <c r="AX203" s="12" t="s">
        <v>524</v>
      </c>
      <c r="AY203" s="221" t="s">
        <v>617</v>
      </c>
    </row>
    <row r="204" spans="2:51" s="14" customFormat="1" ht="13.5">
      <c r="B204" s="256"/>
      <c r="C204" s="257"/>
      <c r="D204" s="239" t="s">
        <v>627</v>
      </c>
      <c r="E204" s="258" t="s">
        <v>469</v>
      </c>
      <c r="F204" s="259" t="s">
        <v>1013</v>
      </c>
      <c r="G204" s="257"/>
      <c r="H204" s="260" t="s">
        <v>469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AT204" s="266" t="s">
        <v>627</v>
      </c>
      <c r="AU204" s="266" t="s">
        <v>533</v>
      </c>
      <c r="AV204" s="14" t="s">
        <v>471</v>
      </c>
      <c r="AW204" s="14" t="s">
        <v>484</v>
      </c>
      <c r="AX204" s="14" t="s">
        <v>524</v>
      </c>
      <c r="AY204" s="266" t="s">
        <v>617</v>
      </c>
    </row>
    <row r="205" spans="2:51" s="13" customFormat="1" ht="13.5">
      <c r="B205" s="245"/>
      <c r="C205" s="246"/>
      <c r="D205" s="213" t="s">
        <v>627</v>
      </c>
      <c r="E205" s="247" t="s">
        <v>469</v>
      </c>
      <c r="F205" s="248" t="s">
        <v>998</v>
      </c>
      <c r="G205" s="246"/>
      <c r="H205" s="249">
        <v>24.27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627</v>
      </c>
      <c r="AU205" s="255" t="s">
        <v>533</v>
      </c>
      <c r="AV205" s="13" t="s">
        <v>624</v>
      </c>
      <c r="AW205" s="13" t="s">
        <v>484</v>
      </c>
      <c r="AX205" s="13" t="s">
        <v>471</v>
      </c>
      <c r="AY205" s="255" t="s">
        <v>617</v>
      </c>
    </row>
    <row r="206" spans="2:65" s="1" customFormat="1" ht="22.5" customHeight="1">
      <c r="B206" s="41"/>
      <c r="C206" s="222" t="s">
        <v>863</v>
      </c>
      <c r="D206" s="222" t="s">
        <v>668</v>
      </c>
      <c r="E206" s="223" t="s">
        <v>1147</v>
      </c>
      <c r="F206" s="224" t="s">
        <v>1148</v>
      </c>
      <c r="G206" s="225" t="s">
        <v>798</v>
      </c>
      <c r="H206" s="226">
        <v>15</v>
      </c>
      <c r="I206" s="227"/>
      <c r="J206" s="228">
        <f>ROUND(I206*H206,2)</f>
        <v>0</v>
      </c>
      <c r="K206" s="224" t="s">
        <v>469</v>
      </c>
      <c r="L206" s="229"/>
      <c r="M206" s="230" t="s">
        <v>469</v>
      </c>
      <c r="N206" s="231" t="s">
        <v>495</v>
      </c>
      <c r="O206" s="42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AR206" s="24" t="s">
        <v>635</v>
      </c>
      <c r="AT206" s="24" t="s">
        <v>668</v>
      </c>
      <c r="AU206" s="24" t="s">
        <v>533</v>
      </c>
      <c r="AY206" s="24" t="s">
        <v>617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24" t="s">
        <v>471</v>
      </c>
      <c r="BK206" s="210">
        <f>ROUND(I206*H206,2)</f>
        <v>0</v>
      </c>
      <c r="BL206" s="24" t="s">
        <v>624</v>
      </c>
      <c r="BM206" s="24" t="s">
        <v>1149</v>
      </c>
    </row>
    <row r="207" spans="2:51" s="12" customFormat="1" ht="13.5">
      <c r="B207" s="211"/>
      <c r="C207" s="212"/>
      <c r="D207" s="239" t="s">
        <v>627</v>
      </c>
      <c r="E207" s="240" t="s">
        <v>469</v>
      </c>
      <c r="F207" s="241" t="s">
        <v>1150</v>
      </c>
      <c r="G207" s="212"/>
      <c r="H207" s="242">
        <v>15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627</v>
      </c>
      <c r="AU207" s="221" t="s">
        <v>533</v>
      </c>
      <c r="AV207" s="12" t="s">
        <v>533</v>
      </c>
      <c r="AW207" s="12" t="s">
        <v>484</v>
      </c>
      <c r="AX207" s="12" t="s">
        <v>524</v>
      </c>
      <c r="AY207" s="221" t="s">
        <v>617</v>
      </c>
    </row>
    <row r="208" spans="2:51" s="13" customFormat="1" ht="13.5">
      <c r="B208" s="245"/>
      <c r="C208" s="246"/>
      <c r="D208" s="213" t="s">
        <v>627</v>
      </c>
      <c r="E208" s="247" t="s">
        <v>469</v>
      </c>
      <c r="F208" s="248" t="s">
        <v>998</v>
      </c>
      <c r="G208" s="246"/>
      <c r="H208" s="249">
        <v>15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627</v>
      </c>
      <c r="AU208" s="255" t="s">
        <v>533</v>
      </c>
      <c r="AV208" s="13" t="s">
        <v>624</v>
      </c>
      <c r="AW208" s="13" t="s">
        <v>484</v>
      </c>
      <c r="AX208" s="13" t="s">
        <v>471</v>
      </c>
      <c r="AY208" s="255" t="s">
        <v>617</v>
      </c>
    </row>
    <row r="209" spans="2:65" s="1" customFormat="1" ht="22.5" customHeight="1">
      <c r="B209" s="41"/>
      <c r="C209" s="222" t="s">
        <v>1144</v>
      </c>
      <c r="D209" s="222" t="s">
        <v>668</v>
      </c>
      <c r="E209" s="223" t="s">
        <v>1151</v>
      </c>
      <c r="F209" s="224" t="s">
        <v>1152</v>
      </c>
      <c r="G209" s="225" t="s">
        <v>798</v>
      </c>
      <c r="H209" s="226">
        <v>4.56</v>
      </c>
      <c r="I209" s="227"/>
      <c r="J209" s="228">
        <f>ROUND(I209*H209,2)</f>
        <v>0</v>
      </c>
      <c r="K209" s="224" t="s">
        <v>469</v>
      </c>
      <c r="L209" s="229"/>
      <c r="M209" s="230" t="s">
        <v>469</v>
      </c>
      <c r="N209" s="231" t="s">
        <v>495</v>
      </c>
      <c r="O209" s="42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AR209" s="24" t="s">
        <v>635</v>
      </c>
      <c r="AT209" s="24" t="s">
        <v>668</v>
      </c>
      <c r="AU209" s="24" t="s">
        <v>533</v>
      </c>
      <c r="AY209" s="24" t="s">
        <v>617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24" t="s">
        <v>471</v>
      </c>
      <c r="BK209" s="210">
        <f>ROUND(I209*H209,2)</f>
        <v>0</v>
      </c>
      <c r="BL209" s="24" t="s">
        <v>624</v>
      </c>
      <c r="BM209" s="24" t="s">
        <v>1153</v>
      </c>
    </row>
    <row r="210" spans="2:51" s="12" customFormat="1" ht="13.5">
      <c r="B210" s="211"/>
      <c r="C210" s="212"/>
      <c r="D210" s="239" t="s">
        <v>627</v>
      </c>
      <c r="E210" s="240" t="s">
        <v>469</v>
      </c>
      <c r="F210" s="241" t="s">
        <v>1154</v>
      </c>
      <c r="G210" s="212"/>
      <c r="H210" s="242">
        <v>4.56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627</v>
      </c>
      <c r="AU210" s="221" t="s">
        <v>533</v>
      </c>
      <c r="AV210" s="12" t="s">
        <v>533</v>
      </c>
      <c r="AW210" s="12" t="s">
        <v>484</v>
      </c>
      <c r="AX210" s="12" t="s">
        <v>524</v>
      </c>
      <c r="AY210" s="221" t="s">
        <v>617</v>
      </c>
    </row>
    <row r="211" spans="2:51" s="13" customFormat="1" ht="13.5">
      <c r="B211" s="245"/>
      <c r="C211" s="246"/>
      <c r="D211" s="213" t="s">
        <v>627</v>
      </c>
      <c r="E211" s="247" t="s">
        <v>469</v>
      </c>
      <c r="F211" s="248" t="s">
        <v>998</v>
      </c>
      <c r="G211" s="246"/>
      <c r="H211" s="249">
        <v>4.56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627</v>
      </c>
      <c r="AU211" s="255" t="s">
        <v>533</v>
      </c>
      <c r="AV211" s="13" t="s">
        <v>624</v>
      </c>
      <c r="AW211" s="13" t="s">
        <v>484</v>
      </c>
      <c r="AX211" s="13" t="s">
        <v>471</v>
      </c>
      <c r="AY211" s="255" t="s">
        <v>617</v>
      </c>
    </row>
    <row r="212" spans="2:65" s="1" customFormat="1" ht="22.5" customHeight="1">
      <c r="B212" s="41"/>
      <c r="C212" s="222" t="s">
        <v>1149</v>
      </c>
      <c r="D212" s="222" t="s">
        <v>668</v>
      </c>
      <c r="E212" s="223" t="s">
        <v>1155</v>
      </c>
      <c r="F212" s="224" t="s">
        <v>1156</v>
      </c>
      <c r="G212" s="225" t="s">
        <v>1101</v>
      </c>
      <c r="H212" s="226">
        <v>12</v>
      </c>
      <c r="I212" s="227"/>
      <c r="J212" s="228">
        <f>ROUND(I212*H212,2)</f>
        <v>0</v>
      </c>
      <c r="K212" s="224" t="s">
        <v>469</v>
      </c>
      <c r="L212" s="229"/>
      <c r="M212" s="230" t="s">
        <v>469</v>
      </c>
      <c r="N212" s="231" t="s">
        <v>495</v>
      </c>
      <c r="O212" s="42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AR212" s="24" t="s">
        <v>635</v>
      </c>
      <c r="AT212" s="24" t="s">
        <v>668</v>
      </c>
      <c r="AU212" s="24" t="s">
        <v>533</v>
      </c>
      <c r="AY212" s="24" t="s">
        <v>617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24" t="s">
        <v>471</v>
      </c>
      <c r="BK212" s="210">
        <f>ROUND(I212*H212,2)</f>
        <v>0</v>
      </c>
      <c r="BL212" s="24" t="s">
        <v>624</v>
      </c>
      <c r="BM212" s="24" t="s">
        <v>1157</v>
      </c>
    </row>
    <row r="213" spans="2:65" s="1" customFormat="1" ht="22.5" customHeight="1">
      <c r="B213" s="41"/>
      <c r="C213" s="222" t="s">
        <v>1153</v>
      </c>
      <c r="D213" s="222" t="s">
        <v>668</v>
      </c>
      <c r="E213" s="223" t="s">
        <v>1158</v>
      </c>
      <c r="F213" s="224" t="s">
        <v>1159</v>
      </c>
      <c r="G213" s="225" t="s">
        <v>1160</v>
      </c>
      <c r="H213" s="226">
        <v>3</v>
      </c>
      <c r="I213" s="227"/>
      <c r="J213" s="228">
        <f>ROUND(I213*H213,2)</f>
        <v>0</v>
      </c>
      <c r="K213" s="224" t="s">
        <v>469</v>
      </c>
      <c r="L213" s="229"/>
      <c r="M213" s="230" t="s">
        <v>469</v>
      </c>
      <c r="N213" s="231" t="s">
        <v>495</v>
      </c>
      <c r="O213" s="42"/>
      <c r="P213" s="208">
        <f>O213*H213</f>
        <v>0</v>
      </c>
      <c r="Q213" s="208">
        <v>0</v>
      </c>
      <c r="R213" s="208">
        <f>Q213*H213</f>
        <v>0</v>
      </c>
      <c r="S213" s="208">
        <v>0</v>
      </c>
      <c r="T213" s="209">
        <f>S213*H213</f>
        <v>0</v>
      </c>
      <c r="AR213" s="24" t="s">
        <v>635</v>
      </c>
      <c r="AT213" s="24" t="s">
        <v>668</v>
      </c>
      <c r="AU213" s="24" t="s">
        <v>533</v>
      </c>
      <c r="AY213" s="24" t="s">
        <v>617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24" t="s">
        <v>471</v>
      </c>
      <c r="BK213" s="210">
        <f>ROUND(I213*H213,2)</f>
        <v>0</v>
      </c>
      <c r="BL213" s="24" t="s">
        <v>624</v>
      </c>
      <c r="BM213" s="24" t="s">
        <v>1161</v>
      </c>
    </row>
    <row r="214" spans="2:65" s="1" customFormat="1" ht="22.5" customHeight="1">
      <c r="B214" s="41"/>
      <c r="C214" s="222" t="s">
        <v>1157</v>
      </c>
      <c r="D214" s="222" t="s">
        <v>668</v>
      </c>
      <c r="E214" s="223" t="s">
        <v>1162</v>
      </c>
      <c r="F214" s="224" t="s">
        <v>1163</v>
      </c>
      <c r="G214" s="225" t="s">
        <v>1164</v>
      </c>
      <c r="H214" s="226">
        <v>1</v>
      </c>
      <c r="I214" s="227"/>
      <c r="J214" s="228">
        <f>ROUND(I214*H214,2)</f>
        <v>0</v>
      </c>
      <c r="K214" s="224" t="s">
        <v>469</v>
      </c>
      <c r="L214" s="229"/>
      <c r="M214" s="230" t="s">
        <v>469</v>
      </c>
      <c r="N214" s="231" t="s">
        <v>495</v>
      </c>
      <c r="O214" s="42"/>
      <c r="P214" s="208">
        <f>O214*H214</f>
        <v>0</v>
      </c>
      <c r="Q214" s="208">
        <v>0</v>
      </c>
      <c r="R214" s="208">
        <f>Q214*H214</f>
        <v>0</v>
      </c>
      <c r="S214" s="208">
        <v>0</v>
      </c>
      <c r="T214" s="209">
        <f>S214*H214</f>
        <v>0</v>
      </c>
      <c r="AR214" s="24" t="s">
        <v>635</v>
      </c>
      <c r="AT214" s="24" t="s">
        <v>668</v>
      </c>
      <c r="AU214" s="24" t="s">
        <v>533</v>
      </c>
      <c r="AY214" s="24" t="s">
        <v>617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24" t="s">
        <v>471</v>
      </c>
      <c r="BK214" s="210">
        <f>ROUND(I214*H214,2)</f>
        <v>0</v>
      </c>
      <c r="BL214" s="24" t="s">
        <v>624</v>
      </c>
      <c r="BM214" s="24" t="s">
        <v>871</v>
      </c>
    </row>
    <row r="215" spans="2:65" s="1" customFormat="1" ht="22.5" customHeight="1">
      <c r="B215" s="41"/>
      <c r="C215" s="222" t="s">
        <v>1161</v>
      </c>
      <c r="D215" s="222" t="s">
        <v>668</v>
      </c>
      <c r="E215" s="223" t="s">
        <v>1165</v>
      </c>
      <c r="F215" s="224" t="s">
        <v>1166</v>
      </c>
      <c r="G215" s="225" t="s">
        <v>668</v>
      </c>
      <c r="H215" s="226">
        <v>71</v>
      </c>
      <c r="I215" s="227"/>
      <c r="J215" s="228">
        <f>ROUND(I215*H215,2)</f>
        <v>0</v>
      </c>
      <c r="K215" s="224" t="s">
        <v>469</v>
      </c>
      <c r="L215" s="229"/>
      <c r="M215" s="230" t="s">
        <v>469</v>
      </c>
      <c r="N215" s="231" t="s">
        <v>495</v>
      </c>
      <c r="O215" s="42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AR215" s="24" t="s">
        <v>635</v>
      </c>
      <c r="AT215" s="24" t="s">
        <v>668</v>
      </c>
      <c r="AU215" s="24" t="s">
        <v>533</v>
      </c>
      <c r="AY215" s="24" t="s">
        <v>617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24" t="s">
        <v>471</v>
      </c>
      <c r="BK215" s="210">
        <f>ROUND(I215*H215,2)</f>
        <v>0</v>
      </c>
      <c r="BL215" s="24" t="s">
        <v>624</v>
      </c>
      <c r="BM215" s="24" t="s">
        <v>848</v>
      </c>
    </row>
    <row r="216" spans="2:51" s="12" customFormat="1" ht="13.5">
      <c r="B216" s="211"/>
      <c r="C216" s="212"/>
      <c r="D216" s="239" t="s">
        <v>627</v>
      </c>
      <c r="E216" s="240" t="s">
        <v>469</v>
      </c>
      <c r="F216" s="241" t="s">
        <v>883</v>
      </c>
      <c r="G216" s="212"/>
      <c r="H216" s="242">
        <v>71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627</v>
      </c>
      <c r="AU216" s="221" t="s">
        <v>533</v>
      </c>
      <c r="AV216" s="12" t="s">
        <v>533</v>
      </c>
      <c r="AW216" s="12" t="s">
        <v>484</v>
      </c>
      <c r="AX216" s="12" t="s">
        <v>524</v>
      </c>
      <c r="AY216" s="221" t="s">
        <v>617</v>
      </c>
    </row>
    <row r="217" spans="2:51" s="13" customFormat="1" ht="13.5">
      <c r="B217" s="245"/>
      <c r="C217" s="246"/>
      <c r="D217" s="213" t="s">
        <v>627</v>
      </c>
      <c r="E217" s="247" t="s">
        <v>469</v>
      </c>
      <c r="F217" s="248" t="s">
        <v>998</v>
      </c>
      <c r="G217" s="246"/>
      <c r="H217" s="249">
        <v>71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627</v>
      </c>
      <c r="AU217" s="255" t="s">
        <v>533</v>
      </c>
      <c r="AV217" s="13" t="s">
        <v>624</v>
      </c>
      <c r="AW217" s="13" t="s">
        <v>484</v>
      </c>
      <c r="AX217" s="13" t="s">
        <v>471</v>
      </c>
      <c r="AY217" s="255" t="s">
        <v>617</v>
      </c>
    </row>
    <row r="218" spans="2:65" s="1" customFormat="1" ht="22.5" customHeight="1">
      <c r="B218" s="41"/>
      <c r="C218" s="222" t="s">
        <v>871</v>
      </c>
      <c r="D218" s="222" t="s">
        <v>668</v>
      </c>
      <c r="E218" s="223" t="s">
        <v>1167</v>
      </c>
      <c r="F218" s="224" t="s">
        <v>1168</v>
      </c>
      <c r="G218" s="225" t="s">
        <v>1101</v>
      </c>
      <c r="H218" s="226">
        <v>1</v>
      </c>
      <c r="I218" s="227"/>
      <c r="J218" s="228">
        <f aca="true" t="shared" si="10" ref="J218:J236">ROUND(I218*H218,2)</f>
        <v>0</v>
      </c>
      <c r="K218" s="224" t="s">
        <v>469</v>
      </c>
      <c r="L218" s="229"/>
      <c r="M218" s="230" t="s">
        <v>469</v>
      </c>
      <c r="N218" s="231" t="s">
        <v>495</v>
      </c>
      <c r="O218" s="42"/>
      <c r="P218" s="208">
        <f aca="true" t="shared" si="11" ref="P218:P236">O218*H218</f>
        <v>0</v>
      </c>
      <c r="Q218" s="208">
        <v>0</v>
      </c>
      <c r="R218" s="208">
        <f aca="true" t="shared" si="12" ref="R218:R236">Q218*H218</f>
        <v>0</v>
      </c>
      <c r="S218" s="208">
        <v>0</v>
      </c>
      <c r="T218" s="209">
        <f aca="true" t="shared" si="13" ref="T218:T236">S218*H218</f>
        <v>0</v>
      </c>
      <c r="AR218" s="24" t="s">
        <v>635</v>
      </c>
      <c r="AT218" s="24" t="s">
        <v>668</v>
      </c>
      <c r="AU218" s="24" t="s">
        <v>533</v>
      </c>
      <c r="AY218" s="24" t="s">
        <v>617</v>
      </c>
      <c r="BE218" s="210">
        <f aca="true" t="shared" si="14" ref="BE218:BE236">IF(N218="základní",J218,0)</f>
        <v>0</v>
      </c>
      <c r="BF218" s="210">
        <f aca="true" t="shared" si="15" ref="BF218:BF236">IF(N218="snížená",J218,0)</f>
        <v>0</v>
      </c>
      <c r="BG218" s="210">
        <f aca="true" t="shared" si="16" ref="BG218:BG236">IF(N218="zákl. přenesená",J218,0)</f>
        <v>0</v>
      </c>
      <c r="BH218" s="210">
        <f aca="true" t="shared" si="17" ref="BH218:BH236">IF(N218="sníž. přenesená",J218,0)</f>
        <v>0</v>
      </c>
      <c r="BI218" s="210">
        <f aca="true" t="shared" si="18" ref="BI218:BI236">IF(N218="nulová",J218,0)</f>
        <v>0</v>
      </c>
      <c r="BJ218" s="24" t="s">
        <v>471</v>
      </c>
      <c r="BK218" s="210">
        <f aca="true" t="shared" si="19" ref="BK218:BK236">ROUND(I218*H218,2)</f>
        <v>0</v>
      </c>
      <c r="BL218" s="24" t="s">
        <v>624</v>
      </c>
      <c r="BM218" s="24" t="s">
        <v>1169</v>
      </c>
    </row>
    <row r="219" spans="2:65" s="1" customFormat="1" ht="22.5" customHeight="1">
      <c r="B219" s="41"/>
      <c r="C219" s="199" t="s">
        <v>848</v>
      </c>
      <c r="D219" s="199" t="s">
        <v>619</v>
      </c>
      <c r="E219" s="200" t="s">
        <v>1170</v>
      </c>
      <c r="F219" s="201" t="s">
        <v>1171</v>
      </c>
      <c r="G219" s="202" t="s">
        <v>665</v>
      </c>
      <c r="H219" s="203">
        <v>1</v>
      </c>
      <c r="I219" s="204"/>
      <c r="J219" s="205">
        <f t="shared" si="10"/>
        <v>0</v>
      </c>
      <c r="K219" s="201" t="s">
        <v>623</v>
      </c>
      <c r="L219" s="61"/>
      <c r="M219" s="206" t="s">
        <v>469</v>
      </c>
      <c r="N219" s="207" t="s">
        <v>495</v>
      </c>
      <c r="O219" s="42"/>
      <c r="P219" s="208">
        <f t="shared" si="11"/>
        <v>0</v>
      </c>
      <c r="Q219" s="208">
        <v>0</v>
      </c>
      <c r="R219" s="208">
        <f t="shared" si="12"/>
        <v>0</v>
      </c>
      <c r="S219" s="208">
        <v>0</v>
      </c>
      <c r="T219" s="209">
        <f t="shared" si="13"/>
        <v>0</v>
      </c>
      <c r="AR219" s="24" t="s">
        <v>624</v>
      </c>
      <c r="AT219" s="24" t="s">
        <v>619</v>
      </c>
      <c r="AU219" s="24" t="s">
        <v>533</v>
      </c>
      <c r="AY219" s="24" t="s">
        <v>617</v>
      </c>
      <c r="BE219" s="210">
        <f t="shared" si="14"/>
        <v>0</v>
      </c>
      <c r="BF219" s="210">
        <f t="shared" si="15"/>
        <v>0</v>
      </c>
      <c r="BG219" s="210">
        <f t="shared" si="16"/>
        <v>0</v>
      </c>
      <c r="BH219" s="210">
        <f t="shared" si="17"/>
        <v>0</v>
      </c>
      <c r="BI219" s="210">
        <f t="shared" si="18"/>
        <v>0</v>
      </c>
      <c r="BJ219" s="24" t="s">
        <v>471</v>
      </c>
      <c r="BK219" s="210">
        <f t="shared" si="19"/>
        <v>0</v>
      </c>
      <c r="BL219" s="24" t="s">
        <v>624</v>
      </c>
      <c r="BM219" s="24" t="s">
        <v>875</v>
      </c>
    </row>
    <row r="220" spans="2:65" s="1" customFormat="1" ht="22.5" customHeight="1">
      <c r="B220" s="41"/>
      <c r="C220" s="199" t="s">
        <v>1169</v>
      </c>
      <c r="D220" s="199" t="s">
        <v>619</v>
      </c>
      <c r="E220" s="200" t="s">
        <v>1172</v>
      </c>
      <c r="F220" s="201" t="s">
        <v>1173</v>
      </c>
      <c r="G220" s="202" t="s">
        <v>665</v>
      </c>
      <c r="H220" s="203">
        <v>2</v>
      </c>
      <c r="I220" s="204"/>
      <c r="J220" s="205">
        <f t="shared" si="10"/>
        <v>0</v>
      </c>
      <c r="K220" s="201" t="s">
        <v>623</v>
      </c>
      <c r="L220" s="61"/>
      <c r="M220" s="206" t="s">
        <v>469</v>
      </c>
      <c r="N220" s="207" t="s">
        <v>495</v>
      </c>
      <c r="O220" s="42"/>
      <c r="P220" s="208">
        <f t="shared" si="11"/>
        <v>0</v>
      </c>
      <c r="Q220" s="208">
        <v>0</v>
      </c>
      <c r="R220" s="208">
        <f t="shared" si="12"/>
        <v>0</v>
      </c>
      <c r="S220" s="208">
        <v>0</v>
      </c>
      <c r="T220" s="209">
        <f t="shared" si="13"/>
        <v>0</v>
      </c>
      <c r="AR220" s="24" t="s">
        <v>624</v>
      </c>
      <c r="AT220" s="24" t="s">
        <v>619</v>
      </c>
      <c r="AU220" s="24" t="s">
        <v>533</v>
      </c>
      <c r="AY220" s="24" t="s">
        <v>617</v>
      </c>
      <c r="BE220" s="210">
        <f t="shared" si="14"/>
        <v>0</v>
      </c>
      <c r="BF220" s="210">
        <f t="shared" si="15"/>
        <v>0</v>
      </c>
      <c r="BG220" s="210">
        <f t="shared" si="16"/>
        <v>0</v>
      </c>
      <c r="BH220" s="210">
        <f t="shared" si="17"/>
        <v>0</v>
      </c>
      <c r="BI220" s="210">
        <f t="shared" si="18"/>
        <v>0</v>
      </c>
      <c r="BJ220" s="24" t="s">
        <v>471</v>
      </c>
      <c r="BK220" s="210">
        <f t="shared" si="19"/>
        <v>0</v>
      </c>
      <c r="BL220" s="24" t="s">
        <v>624</v>
      </c>
      <c r="BM220" s="24" t="s">
        <v>1174</v>
      </c>
    </row>
    <row r="221" spans="2:65" s="1" customFormat="1" ht="22.5" customHeight="1">
      <c r="B221" s="41"/>
      <c r="C221" s="199" t="s">
        <v>875</v>
      </c>
      <c r="D221" s="199" t="s">
        <v>619</v>
      </c>
      <c r="E221" s="200" t="s">
        <v>1175</v>
      </c>
      <c r="F221" s="201" t="s">
        <v>1176</v>
      </c>
      <c r="G221" s="202" t="s">
        <v>665</v>
      </c>
      <c r="H221" s="203">
        <v>1</v>
      </c>
      <c r="I221" s="204"/>
      <c r="J221" s="205">
        <f t="shared" si="10"/>
        <v>0</v>
      </c>
      <c r="K221" s="201" t="s">
        <v>623</v>
      </c>
      <c r="L221" s="61"/>
      <c r="M221" s="206" t="s">
        <v>469</v>
      </c>
      <c r="N221" s="207" t="s">
        <v>495</v>
      </c>
      <c r="O221" s="42"/>
      <c r="P221" s="208">
        <f t="shared" si="11"/>
        <v>0</v>
      </c>
      <c r="Q221" s="208">
        <v>0</v>
      </c>
      <c r="R221" s="208">
        <f t="shared" si="12"/>
        <v>0</v>
      </c>
      <c r="S221" s="208">
        <v>0</v>
      </c>
      <c r="T221" s="209">
        <f t="shared" si="13"/>
        <v>0</v>
      </c>
      <c r="AR221" s="24" t="s">
        <v>624</v>
      </c>
      <c r="AT221" s="24" t="s">
        <v>619</v>
      </c>
      <c r="AU221" s="24" t="s">
        <v>533</v>
      </c>
      <c r="AY221" s="24" t="s">
        <v>617</v>
      </c>
      <c r="BE221" s="210">
        <f t="shared" si="14"/>
        <v>0</v>
      </c>
      <c r="BF221" s="210">
        <f t="shared" si="15"/>
        <v>0</v>
      </c>
      <c r="BG221" s="210">
        <f t="shared" si="16"/>
        <v>0</v>
      </c>
      <c r="BH221" s="210">
        <f t="shared" si="17"/>
        <v>0</v>
      </c>
      <c r="BI221" s="210">
        <f t="shared" si="18"/>
        <v>0</v>
      </c>
      <c r="BJ221" s="24" t="s">
        <v>471</v>
      </c>
      <c r="BK221" s="210">
        <f t="shared" si="19"/>
        <v>0</v>
      </c>
      <c r="BL221" s="24" t="s">
        <v>624</v>
      </c>
      <c r="BM221" s="24" t="s">
        <v>883</v>
      </c>
    </row>
    <row r="222" spans="2:65" s="1" customFormat="1" ht="22.5" customHeight="1">
      <c r="B222" s="41"/>
      <c r="C222" s="199" t="s">
        <v>1174</v>
      </c>
      <c r="D222" s="199" t="s">
        <v>619</v>
      </c>
      <c r="E222" s="200" t="s">
        <v>1177</v>
      </c>
      <c r="F222" s="201" t="s">
        <v>1178</v>
      </c>
      <c r="G222" s="202" t="s">
        <v>665</v>
      </c>
      <c r="H222" s="203">
        <v>2</v>
      </c>
      <c r="I222" s="204"/>
      <c r="J222" s="205">
        <f t="shared" si="10"/>
        <v>0</v>
      </c>
      <c r="K222" s="201" t="s">
        <v>623</v>
      </c>
      <c r="L222" s="61"/>
      <c r="M222" s="206" t="s">
        <v>469</v>
      </c>
      <c r="N222" s="207" t="s">
        <v>495</v>
      </c>
      <c r="O222" s="42"/>
      <c r="P222" s="208">
        <f t="shared" si="11"/>
        <v>0</v>
      </c>
      <c r="Q222" s="208">
        <v>0</v>
      </c>
      <c r="R222" s="208">
        <f t="shared" si="12"/>
        <v>0</v>
      </c>
      <c r="S222" s="208">
        <v>0</v>
      </c>
      <c r="T222" s="209">
        <f t="shared" si="13"/>
        <v>0</v>
      </c>
      <c r="AR222" s="24" t="s">
        <v>624</v>
      </c>
      <c r="AT222" s="24" t="s">
        <v>619</v>
      </c>
      <c r="AU222" s="24" t="s">
        <v>533</v>
      </c>
      <c r="AY222" s="24" t="s">
        <v>617</v>
      </c>
      <c r="BE222" s="210">
        <f t="shared" si="14"/>
        <v>0</v>
      </c>
      <c r="BF222" s="210">
        <f t="shared" si="15"/>
        <v>0</v>
      </c>
      <c r="BG222" s="210">
        <f t="shared" si="16"/>
        <v>0</v>
      </c>
      <c r="BH222" s="210">
        <f t="shared" si="17"/>
        <v>0</v>
      </c>
      <c r="BI222" s="210">
        <f t="shared" si="18"/>
        <v>0</v>
      </c>
      <c r="BJ222" s="24" t="s">
        <v>471</v>
      </c>
      <c r="BK222" s="210">
        <f t="shared" si="19"/>
        <v>0</v>
      </c>
      <c r="BL222" s="24" t="s">
        <v>624</v>
      </c>
      <c r="BM222" s="24" t="s">
        <v>1179</v>
      </c>
    </row>
    <row r="223" spans="2:65" s="1" customFormat="1" ht="22.5" customHeight="1">
      <c r="B223" s="41"/>
      <c r="C223" s="199" t="s">
        <v>883</v>
      </c>
      <c r="D223" s="199" t="s">
        <v>619</v>
      </c>
      <c r="E223" s="200" t="s">
        <v>1180</v>
      </c>
      <c r="F223" s="201" t="s">
        <v>1181</v>
      </c>
      <c r="G223" s="202" t="s">
        <v>798</v>
      </c>
      <c r="H223" s="203">
        <v>84</v>
      </c>
      <c r="I223" s="204"/>
      <c r="J223" s="205">
        <f t="shared" si="10"/>
        <v>0</v>
      </c>
      <c r="K223" s="201" t="s">
        <v>623</v>
      </c>
      <c r="L223" s="61"/>
      <c r="M223" s="206" t="s">
        <v>469</v>
      </c>
      <c r="N223" s="207" t="s">
        <v>495</v>
      </c>
      <c r="O223" s="42"/>
      <c r="P223" s="208">
        <f t="shared" si="11"/>
        <v>0</v>
      </c>
      <c r="Q223" s="208">
        <v>0</v>
      </c>
      <c r="R223" s="208">
        <f t="shared" si="12"/>
        <v>0</v>
      </c>
      <c r="S223" s="208">
        <v>0</v>
      </c>
      <c r="T223" s="209">
        <f t="shared" si="13"/>
        <v>0</v>
      </c>
      <c r="AR223" s="24" t="s">
        <v>624</v>
      </c>
      <c r="AT223" s="24" t="s">
        <v>619</v>
      </c>
      <c r="AU223" s="24" t="s">
        <v>533</v>
      </c>
      <c r="AY223" s="24" t="s">
        <v>617</v>
      </c>
      <c r="BE223" s="210">
        <f t="shared" si="14"/>
        <v>0</v>
      </c>
      <c r="BF223" s="210">
        <f t="shared" si="15"/>
        <v>0</v>
      </c>
      <c r="BG223" s="210">
        <f t="shared" si="16"/>
        <v>0</v>
      </c>
      <c r="BH223" s="210">
        <f t="shared" si="17"/>
        <v>0</v>
      </c>
      <c r="BI223" s="210">
        <f t="shared" si="18"/>
        <v>0</v>
      </c>
      <c r="BJ223" s="24" t="s">
        <v>471</v>
      </c>
      <c r="BK223" s="210">
        <f t="shared" si="19"/>
        <v>0</v>
      </c>
      <c r="BL223" s="24" t="s">
        <v>624</v>
      </c>
      <c r="BM223" s="24" t="s">
        <v>891</v>
      </c>
    </row>
    <row r="224" spans="2:65" s="1" customFormat="1" ht="22.5" customHeight="1">
      <c r="B224" s="41"/>
      <c r="C224" s="222" t="s">
        <v>1179</v>
      </c>
      <c r="D224" s="222" t="s">
        <v>668</v>
      </c>
      <c r="E224" s="223" t="s">
        <v>1182</v>
      </c>
      <c r="F224" s="224" t="s">
        <v>1183</v>
      </c>
      <c r="G224" s="225" t="s">
        <v>668</v>
      </c>
      <c r="H224" s="226">
        <v>84</v>
      </c>
      <c r="I224" s="227"/>
      <c r="J224" s="228">
        <f t="shared" si="10"/>
        <v>0</v>
      </c>
      <c r="K224" s="224" t="s">
        <v>469</v>
      </c>
      <c r="L224" s="229"/>
      <c r="M224" s="230" t="s">
        <v>469</v>
      </c>
      <c r="N224" s="231" t="s">
        <v>495</v>
      </c>
      <c r="O224" s="42"/>
      <c r="P224" s="208">
        <f t="shared" si="11"/>
        <v>0</v>
      </c>
      <c r="Q224" s="208">
        <v>0</v>
      </c>
      <c r="R224" s="208">
        <f t="shared" si="12"/>
        <v>0</v>
      </c>
      <c r="S224" s="208">
        <v>0</v>
      </c>
      <c r="T224" s="209">
        <f t="shared" si="13"/>
        <v>0</v>
      </c>
      <c r="AR224" s="24" t="s">
        <v>635</v>
      </c>
      <c r="AT224" s="24" t="s">
        <v>668</v>
      </c>
      <c r="AU224" s="24" t="s">
        <v>533</v>
      </c>
      <c r="AY224" s="24" t="s">
        <v>617</v>
      </c>
      <c r="BE224" s="210">
        <f t="shared" si="14"/>
        <v>0</v>
      </c>
      <c r="BF224" s="210">
        <f t="shared" si="15"/>
        <v>0</v>
      </c>
      <c r="BG224" s="210">
        <f t="shared" si="16"/>
        <v>0</v>
      </c>
      <c r="BH224" s="210">
        <f t="shared" si="17"/>
        <v>0</v>
      </c>
      <c r="BI224" s="210">
        <f t="shared" si="18"/>
        <v>0</v>
      </c>
      <c r="BJ224" s="24" t="s">
        <v>471</v>
      </c>
      <c r="BK224" s="210">
        <f t="shared" si="19"/>
        <v>0</v>
      </c>
      <c r="BL224" s="24" t="s">
        <v>624</v>
      </c>
      <c r="BM224" s="24" t="s">
        <v>1184</v>
      </c>
    </row>
    <row r="225" spans="2:65" s="1" customFormat="1" ht="22.5" customHeight="1">
      <c r="B225" s="41"/>
      <c r="C225" s="199" t="s">
        <v>891</v>
      </c>
      <c r="D225" s="199" t="s">
        <v>619</v>
      </c>
      <c r="E225" s="200" t="s">
        <v>1185</v>
      </c>
      <c r="F225" s="201" t="s">
        <v>1186</v>
      </c>
      <c r="G225" s="202" t="s">
        <v>798</v>
      </c>
      <c r="H225" s="203">
        <v>1</v>
      </c>
      <c r="I225" s="204"/>
      <c r="J225" s="205">
        <f t="shared" si="10"/>
        <v>0</v>
      </c>
      <c r="K225" s="201" t="s">
        <v>623</v>
      </c>
      <c r="L225" s="61"/>
      <c r="M225" s="206" t="s">
        <v>469</v>
      </c>
      <c r="N225" s="207" t="s">
        <v>495</v>
      </c>
      <c r="O225" s="42"/>
      <c r="P225" s="208">
        <f t="shared" si="11"/>
        <v>0</v>
      </c>
      <c r="Q225" s="208">
        <v>0.0001588</v>
      </c>
      <c r="R225" s="208">
        <f t="shared" si="12"/>
        <v>0.0001588</v>
      </c>
      <c r="S225" s="208">
        <v>0</v>
      </c>
      <c r="T225" s="209">
        <f t="shared" si="13"/>
        <v>0</v>
      </c>
      <c r="AR225" s="24" t="s">
        <v>624</v>
      </c>
      <c r="AT225" s="24" t="s">
        <v>619</v>
      </c>
      <c r="AU225" s="24" t="s">
        <v>533</v>
      </c>
      <c r="AY225" s="24" t="s">
        <v>617</v>
      </c>
      <c r="BE225" s="210">
        <f t="shared" si="14"/>
        <v>0</v>
      </c>
      <c r="BF225" s="210">
        <f t="shared" si="15"/>
        <v>0</v>
      </c>
      <c r="BG225" s="210">
        <f t="shared" si="16"/>
        <v>0</v>
      </c>
      <c r="BH225" s="210">
        <f t="shared" si="17"/>
        <v>0</v>
      </c>
      <c r="BI225" s="210">
        <f t="shared" si="18"/>
        <v>0</v>
      </c>
      <c r="BJ225" s="24" t="s">
        <v>471</v>
      </c>
      <c r="BK225" s="210">
        <f t="shared" si="19"/>
        <v>0</v>
      </c>
      <c r="BL225" s="24" t="s">
        <v>624</v>
      </c>
      <c r="BM225" s="24" t="s">
        <v>726</v>
      </c>
    </row>
    <row r="226" spans="2:65" s="1" customFormat="1" ht="22.5" customHeight="1">
      <c r="B226" s="41"/>
      <c r="C226" s="199" t="s">
        <v>1184</v>
      </c>
      <c r="D226" s="199" t="s">
        <v>619</v>
      </c>
      <c r="E226" s="200" t="s">
        <v>1187</v>
      </c>
      <c r="F226" s="201" t="s">
        <v>1188</v>
      </c>
      <c r="G226" s="202" t="s">
        <v>665</v>
      </c>
      <c r="H226" s="203">
        <v>1</v>
      </c>
      <c r="I226" s="204"/>
      <c r="J226" s="205">
        <f t="shared" si="10"/>
        <v>0</v>
      </c>
      <c r="K226" s="201" t="s">
        <v>623</v>
      </c>
      <c r="L226" s="61"/>
      <c r="M226" s="206" t="s">
        <v>469</v>
      </c>
      <c r="N226" s="207" t="s">
        <v>495</v>
      </c>
      <c r="O226" s="42"/>
      <c r="P226" s="208">
        <f t="shared" si="11"/>
        <v>0</v>
      </c>
      <c r="Q226" s="208">
        <v>0.00531</v>
      </c>
      <c r="R226" s="208">
        <f t="shared" si="12"/>
        <v>0.00531</v>
      </c>
      <c r="S226" s="208">
        <v>0</v>
      </c>
      <c r="T226" s="209">
        <f t="shared" si="13"/>
        <v>0</v>
      </c>
      <c r="AR226" s="24" t="s">
        <v>624</v>
      </c>
      <c r="AT226" s="24" t="s">
        <v>619</v>
      </c>
      <c r="AU226" s="24" t="s">
        <v>533</v>
      </c>
      <c r="AY226" s="24" t="s">
        <v>617</v>
      </c>
      <c r="BE226" s="210">
        <f t="shared" si="14"/>
        <v>0</v>
      </c>
      <c r="BF226" s="210">
        <f t="shared" si="15"/>
        <v>0</v>
      </c>
      <c r="BG226" s="210">
        <f t="shared" si="16"/>
        <v>0</v>
      </c>
      <c r="BH226" s="210">
        <f t="shared" si="17"/>
        <v>0</v>
      </c>
      <c r="BI226" s="210">
        <f t="shared" si="18"/>
        <v>0</v>
      </c>
      <c r="BJ226" s="24" t="s">
        <v>471</v>
      </c>
      <c r="BK226" s="210">
        <f t="shared" si="19"/>
        <v>0</v>
      </c>
      <c r="BL226" s="24" t="s">
        <v>624</v>
      </c>
      <c r="BM226" s="24" t="s">
        <v>1189</v>
      </c>
    </row>
    <row r="227" spans="2:65" s="1" customFormat="1" ht="22.5" customHeight="1">
      <c r="B227" s="41"/>
      <c r="C227" s="199" t="s">
        <v>726</v>
      </c>
      <c r="D227" s="199" t="s">
        <v>619</v>
      </c>
      <c r="E227" s="200" t="s">
        <v>1190</v>
      </c>
      <c r="F227" s="201" t="s">
        <v>1191</v>
      </c>
      <c r="G227" s="202" t="s">
        <v>665</v>
      </c>
      <c r="H227" s="203">
        <v>1</v>
      </c>
      <c r="I227" s="204"/>
      <c r="J227" s="205">
        <f t="shared" si="10"/>
        <v>0</v>
      </c>
      <c r="K227" s="201" t="s">
        <v>623</v>
      </c>
      <c r="L227" s="61"/>
      <c r="M227" s="206" t="s">
        <v>469</v>
      </c>
      <c r="N227" s="207" t="s">
        <v>495</v>
      </c>
      <c r="O227" s="42"/>
      <c r="P227" s="208">
        <f t="shared" si="11"/>
        <v>0</v>
      </c>
      <c r="Q227" s="208">
        <v>0.00531</v>
      </c>
      <c r="R227" s="208">
        <f t="shared" si="12"/>
        <v>0.00531</v>
      </c>
      <c r="S227" s="208">
        <v>0</v>
      </c>
      <c r="T227" s="209">
        <f t="shared" si="13"/>
        <v>0</v>
      </c>
      <c r="AR227" s="24" t="s">
        <v>624</v>
      </c>
      <c r="AT227" s="24" t="s">
        <v>619</v>
      </c>
      <c r="AU227" s="24" t="s">
        <v>533</v>
      </c>
      <c r="AY227" s="24" t="s">
        <v>617</v>
      </c>
      <c r="BE227" s="210">
        <f t="shared" si="14"/>
        <v>0</v>
      </c>
      <c r="BF227" s="210">
        <f t="shared" si="15"/>
        <v>0</v>
      </c>
      <c r="BG227" s="210">
        <f t="shared" si="16"/>
        <v>0</v>
      </c>
      <c r="BH227" s="210">
        <f t="shared" si="17"/>
        <v>0</v>
      </c>
      <c r="BI227" s="210">
        <f t="shared" si="18"/>
        <v>0</v>
      </c>
      <c r="BJ227" s="24" t="s">
        <v>471</v>
      </c>
      <c r="BK227" s="210">
        <f t="shared" si="19"/>
        <v>0</v>
      </c>
      <c r="BL227" s="24" t="s">
        <v>624</v>
      </c>
      <c r="BM227" s="24" t="s">
        <v>1192</v>
      </c>
    </row>
    <row r="228" spans="2:65" s="1" customFormat="1" ht="22.5" customHeight="1">
      <c r="B228" s="41"/>
      <c r="C228" s="199" t="s">
        <v>1189</v>
      </c>
      <c r="D228" s="199" t="s">
        <v>619</v>
      </c>
      <c r="E228" s="200" t="s">
        <v>1193</v>
      </c>
      <c r="F228" s="201" t="s">
        <v>1194</v>
      </c>
      <c r="G228" s="202" t="s">
        <v>798</v>
      </c>
      <c r="H228" s="203">
        <v>84</v>
      </c>
      <c r="I228" s="204"/>
      <c r="J228" s="205">
        <f t="shared" si="10"/>
        <v>0</v>
      </c>
      <c r="K228" s="201" t="s">
        <v>469</v>
      </c>
      <c r="L228" s="61"/>
      <c r="M228" s="206" t="s">
        <v>469</v>
      </c>
      <c r="N228" s="207" t="s">
        <v>495</v>
      </c>
      <c r="O228" s="42"/>
      <c r="P228" s="208">
        <f t="shared" si="11"/>
        <v>0</v>
      </c>
      <c r="Q228" s="208">
        <v>0</v>
      </c>
      <c r="R228" s="208">
        <f t="shared" si="12"/>
        <v>0</v>
      </c>
      <c r="S228" s="208">
        <v>0</v>
      </c>
      <c r="T228" s="209">
        <f t="shared" si="13"/>
        <v>0</v>
      </c>
      <c r="AR228" s="24" t="s">
        <v>624</v>
      </c>
      <c r="AT228" s="24" t="s">
        <v>619</v>
      </c>
      <c r="AU228" s="24" t="s">
        <v>533</v>
      </c>
      <c r="AY228" s="24" t="s">
        <v>617</v>
      </c>
      <c r="BE228" s="210">
        <f t="shared" si="14"/>
        <v>0</v>
      </c>
      <c r="BF228" s="210">
        <f t="shared" si="15"/>
        <v>0</v>
      </c>
      <c r="BG228" s="210">
        <f t="shared" si="16"/>
        <v>0</v>
      </c>
      <c r="BH228" s="210">
        <f t="shared" si="17"/>
        <v>0</v>
      </c>
      <c r="BI228" s="210">
        <f t="shared" si="18"/>
        <v>0</v>
      </c>
      <c r="BJ228" s="24" t="s">
        <v>471</v>
      </c>
      <c r="BK228" s="210">
        <f t="shared" si="19"/>
        <v>0</v>
      </c>
      <c r="BL228" s="24" t="s">
        <v>624</v>
      </c>
      <c r="BM228" s="24" t="s">
        <v>1195</v>
      </c>
    </row>
    <row r="229" spans="2:65" s="1" customFormat="1" ht="22.5" customHeight="1">
      <c r="B229" s="41"/>
      <c r="C229" s="199" t="s">
        <v>1192</v>
      </c>
      <c r="D229" s="199" t="s">
        <v>619</v>
      </c>
      <c r="E229" s="200" t="s">
        <v>1196</v>
      </c>
      <c r="F229" s="201" t="s">
        <v>1197</v>
      </c>
      <c r="G229" s="202" t="s">
        <v>665</v>
      </c>
      <c r="H229" s="203">
        <v>1</v>
      </c>
      <c r="I229" s="204"/>
      <c r="J229" s="205">
        <f t="shared" si="10"/>
        <v>0</v>
      </c>
      <c r="K229" s="201" t="s">
        <v>469</v>
      </c>
      <c r="L229" s="61"/>
      <c r="M229" s="206" t="s">
        <v>469</v>
      </c>
      <c r="N229" s="207" t="s">
        <v>495</v>
      </c>
      <c r="O229" s="42"/>
      <c r="P229" s="208">
        <f t="shared" si="11"/>
        <v>0</v>
      </c>
      <c r="Q229" s="208">
        <v>0</v>
      </c>
      <c r="R229" s="208">
        <f t="shared" si="12"/>
        <v>0</v>
      </c>
      <c r="S229" s="208">
        <v>0</v>
      </c>
      <c r="T229" s="209">
        <f t="shared" si="13"/>
        <v>0</v>
      </c>
      <c r="AR229" s="24" t="s">
        <v>624</v>
      </c>
      <c r="AT229" s="24" t="s">
        <v>619</v>
      </c>
      <c r="AU229" s="24" t="s">
        <v>533</v>
      </c>
      <c r="AY229" s="24" t="s">
        <v>617</v>
      </c>
      <c r="BE229" s="210">
        <f t="shared" si="14"/>
        <v>0</v>
      </c>
      <c r="BF229" s="210">
        <f t="shared" si="15"/>
        <v>0</v>
      </c>
      <c r="BG229" s="210">
        <f t="shared" si="16"/>
        <v>0</v>
      </c>
      <c r="BH229" s="210">
        <f t="shared" si="17"/>
        <v>0</v>
      </c>
      <c r="BI229" s="210">
        <f t="shared" si="18"/>
        <v>0</v>
      </c>
      <c r="BJ229" s="24" t="s">
        <v>471</v>
      </c>
      <c r="BK229" s="210">
        <f t="shared" si="19"/>
        <v>0</v>
      </c>
      <c r="BL229" s="24" t="s">
        <v>624</v>
      </c>
      <c r="BM229" s="24" t="s">
        <v>1198</v>
      </c>
    </row>
    <row r="230" spans="2:65" s="1" customFormat="1" ht="22.5" customHeight="1">
      <c r="B230" s="41"/>
      <c r="C230" s="199" t="s">
        <v>1195</v>
      </c>
      <c r="D230" s="199" t="s">
        <v>619</v>
      </c>
      <c r="E230" s="200" t="s">
        <v>1199</v>
      </c>
      <c r="F230" s="201" t="s">
        <v>1200</v>
      </c>
      <c r="G230" s="202" t="s">
        <v>665</v>
      </c>
      <c r="H230" s="203">
        <v>1</v>
      </c>
      <c r="I230" s="204"/>
      <c r="J230" s="205">
        <f t="shared" si="10"/>
        <v>0</v>
      </c>
      <c r="K230" s="201" t="s">
        <v>469</v>
      </c>
      <c r="L230" s="61"/>
      <c r="M230" s="206" t="s">
        <v>469</v>
      </c>
      <c r="N230" s="207" t="s">
        <v>495</v>
      </c>
      <c r="O230" s="42"/>
      <c r="P230" s="208">
        <f t="shared" si="11"/>
        <v>0</v>
      </c>
      <c r="Q230" s="208">
        <v>0</v>
      </c>
      <c r="R230" s="208">
        <f t="shared" si="12"/>
        <v>0</v>
      </c>
      <c r="S230" s="208">
        <v>0</v>
      </c>
      <c r="T230" s="209">
        <f t="shared" si="13"/>
        <v>0</v>
      </c>
      <c r="AR230" s="24" t="s">
        <v>624</v>
      </c>
      <c r="AT230" s="24" t="s">
        <v>619</v>
      </c>
      <c r="AU230" s="24" t="s">
        <v>533</v>
      </c>
      <c r="AY230" s="24" t="s">
        <v>617</v>
      </c>
      <c r="BE230" s="210">
        <f t="shared" si="14"/>
        <v>0</v>
      </c>
      <c r="BF230" s="210">
        <f t="shared" si="15"/>
        <v>0</v>
      </c>
      <c r="BG230" s="210">
        <f t="shared" si="16"/>
        <v>0</v>
      </c>
      <c r="BH230" s="210">
        <f t="shared" si="17"/>
        <v>0</v>
      </c>
      <c r="BI230" s="210">
        <f t="shared" si="18"/>
        <v>0</v>
      </c>
      <c r="BJ230" s="24" t="s">
        <v>471</v>
      </c>
      <c r="BK230" s="210">
        <f t="shared" si="19"/>
        <v>0</v>
      </c>
      <c r="BL230" s="24" t="s">
        <v>624</v>
      </c>
      <c r="BM230" s="24" t="s">
        <v>1201</v>
      </c>
    </row>
    <row r="231" spans="2:65" s="1" customFormat="1" ht="22.5" customHeight="1">
      <c r="B231" s="41"/>
      <c r="C231" s="199" t="s">
        <v>1198</v>
      </c>
      <c r="D231" s="199" t="s">
        <v>619</v>
      </c>
      <c r="E231" s="200" t="s">
        <v>1202</v>
      </c>
      <c r="F231" s="201" t="s">
        <v>1203</v>
      </c>
      <c r="G231" s="202" t="s">
        <v>665</v>
      </c>
      <c r="H231" s="203">
        <v>1</v>
      </c>
      <c r="I231" s="204"/>
      <c r="J231" s="205">
        <f t="shared" si="10"/>
        <v>0</v>
      </c>
      <c r="K231" s="201" t="s">
        <v>469</v>
      </c>
      <c r="L231" s="61"/>
      <c r="M231" s="206" t="s">
        <v>469</v>
      </c>
      <c r="N231" s="207" t="s">
        <v>495</v>
      </c>
      <c r="O231" s="42"/>
      <c r="P231" s="208">
        <f t="shared" si="11"/>
        <v>0</v>
      </c>
      <c r="Q231" s="208">
        <v>0</v>
      </c>
      <c r="R231" s="208">
        <f t="shared" si="12"/>
        <v>0</v>
      </c>
      <c r="S231" s="208">
        <v>0</v>
      </c>
      <c r="T231" s="209">
        <f t="shared" si="13"/>
        <v>0</v>
      </c>
      <c r="AR231" s="24" t="s">
        <v>624</v>
      </c>
      <c r="AT231" s="24" t="s">
        <v>619</v>
      </c>
      <c r="AU231" s="24" t="s">
        <v>533</v>
      </c>
      <c r="AY231" s="24" t="s">
        <v>617</v>
      </c>
      <c r="BE231" s="210">
        <f t="shared" si="14"/>
        <v>0</v>
      </c>
      <c r="BF231" s="210">
        <f t="shared" si="15"/>
        <v>0</v>
      </c>
      <c r="BG231" s="210">
        <f t="shared" si="16"/>
        <v>0</v>
      </c>
      <c r="BH231" s="210">
        <f t="shared" si="17"/>
        <v>0</v>
      </c>
      <c r="BI231" s="210">
        <f t="shared" si="18"/>
        <v>0</v>
      </c>
      <c r="BJ231" s="24" t="s">
        <v>471</v>
      </c>
      <c r="BK231" s="210">
        <f t="shared" si="19"/>
        <v>0</v>
      </c>
      <c r="BL231" s="24" t="s">
        <v>624</v>
      </c>
      <c r="BM231" s="24" t="s">
        <v>1204</v>
      </c>
    </row>
    <row r="232" spans="2:65" s="1" customFormat="1" ht="22.5" customHeight="1">
      <c r="B232" s="41"/>
      <c r="C232" s="199" t="s">
        <v>1201</v>
      </c>
      <c r="D232" s="199" t="s">
        <v>619</v>
      </c>
      <c r="E232" s="200" t="s">
        <v>1205</v>
      </c>
      <c r="F232" s="201" t="s">
        <v>1206</v>
      </c>
      <c r="G232" s="202" t="s">
        <v>1101</v>
      </c>
      <c r="H232" s="203">
        <v>1</v>
      </c>
      <c r="I232" s="204"/>
      <c r="J232" s="205">
        <f t="shared" si="10"/>
        <v>0</v>
      </c>
      <c r="K232" s="201" t="s">
        <v>469</v>
      </c>
      <c r="L232" s="61"/>
      <c r="M232" s="206" t="s">
        <v>469</v>
      </c>
      <c r="N232" s="207" t="s">
        <v>495</v>
      </c>
      <c r="O232" s="42"/>
      <c r="P232" s="208">
        <f t="shared" si="11"/>
        <v>0</v>
      </c>
      <c r="Q232" s="208">
        <v>0</v>
      </c>
      <c r="R232" s="208">
        <f t="shared" si="12"/>
        <v>0</v>
      </c>
      <c r="S232" s="208">
        <v>0</v>
      </c>
      <c r="T232" s="209">
        <f t="shared" si="13"/>
        <v>0</v>
      </c>
      <c r="AR232" s="24" t="s">
        <v>624</v>
      </c>
      <c r="AT232" s="24" t="s">
        <v>619</v>
      </c>
      <c r="AU232" s="24" t="s">
        <v>533</v>
      </c>
      <c r="AY232" s="24" t="s">
        <v>617</v>
      </c>
      <c r="BE232" s="210">
        <f t="shared" si="14"/>
        <v>0</v>
      </c>
      <c r="BF232" s="210">
        <f t="shared" si="15"/>
        <v>0</v>
      </c>
      <c r="BG232" s="210">
        <f t="shared" si="16"/>
        <v>0</v>
      </c>
      <c r="BH232" s="210">
        <f t="shared" si="17"/>
        <v>0</v>
      </c>
      <c r="BI232" s="210">
        <f t="shared" si="18"/>
        <v>0</v>
      </c>
      <c r="BJ232" s="24" t="s">
        <v>471</v>
      </c>
      <c r="BK232" s="210">
        <f t="shared" si="19"/>
        <v>0</v>
      </c>
      <c r="BL232" s="24" t="s">
        <v>624</v>
      </c>
      <c r="BM232" s="24" t="s">
        <v>1207</v>
      </c>
    </row>
    <row r="233" spans="2:65" s="1" customFormat="1" ht="22.5" customHeight="1">
      <c r="B233" s="41"/>
      <c r="C233" s="199" t="s">
        <v>1204</v>
      </c>
      <c r="D233" s="199" t="s">
        <v>619</v>
      </c>
      <c r="E233" s="200" t="s">
        <v>1208</v>
      </c>
      <c r="F233" s="201" t="s">
        <v>1209</v>
      </c>
      <c r="G233" s="202" t="s">
        <v>1210</v>
      </c>
      <c r="H233" s="203">
        <v>2</v>
      </c>
      <c r="I233" s="204"/>
      <c r="J233" s="205">
        <f t="shared" si="10"/>
        <v>0</v>
      </c>
      <c r="K233" s="201" t="s">
        <v>469</v>
      </c>
      <c r="L233" s="61"/>
      <c r="M233" s="206" t="s">
        <v>469</v>
      </c>
      <c r="N233" s="207" t="s">
        <v>495</v>
      </c>
      <c r="O233" s="42"/>
      <c r="P233" s="208">
        <f t="shared" si="11"/>
        <v>0</v>
      </c>
      <c r="Q233" s="208">
        <v>0</v>
      </c>
      <c r="R233" s="208">
        <f t="shared" si="12"/>
        <v>0</v>
      </c>
      <c r="S233" s="208">
        <v>0</v>
      </c>
      <c r="T233" s="209">
        <f t="shared" si="13"/>
        <v>0</v>
      </c>
      <c r="AR233" s="24" t="s">
        <v>624</v>
      </c>
      <c r="AT233" s="24" t="s">
        <v>619</v>
      </c>
      <c r="AU233" s="24" t="s">
        <v>533</v>
      </c>
      <c r="AY233" s="24" t="s">
        <v>617</v>
      </c>
      <c r="BE233" s="210">
        <f t="shared" si="14"/>
        <v>0</v>
      </c>
      <c r="BF233" s="210">
        <f t="shared" si="15"/>
        <v>0</v>
      </c>
      <c r="BG233" s="210">
        <f t="shared" si="16"/>
        <v>0</v>
      </c>
      <c r="BH233" s="210">
        <f t="shared" si="17"/>
        <v>0</v>
      </c>
      <c r="BI233" s="210">
        <f t="shared" si="18"/>
        <v>0</v>
      </c>
      <c r="BJ233" s="24" t="s">
        <v>471</v>
      </c>
      <c r="BK233" s="210">
        <f t="shared" si="19"/>
        <v>0</v>
      </c>
      <c r="BL233" s="24" t="s">
        <v>624</v>
      </c>
      <c r="BM233" s="24" t="s">
        <v>1211</v>
      </c>
    </row>
    <row r="234" spans="2:65" s="1" customFormat="1" ht="22.5" customHeight="1">
      <c r="B234" s="41"/>
      <c r="C234" s="199" t="s">
        <v>1207</v>
      </c>
      <c r="D234" s="199" t="s">
        <v>619</v>
      </c>
      <c r="E234" s="200" t="s">
        <v>1212</v>
      </c>
      <c r="F234" s="201" t="s">
        <v>1213</v>
      </c>
      <c r="G234" s="202" t="s">
        <v>1210</v>
      </c>
      <c r="H234" s="203">
        <v>1</v>
      </c>
      <c r="I234" s="204"/>
      <c r="J234" s="205">
        <f t="shared" si="10"/>
        <v>0</v>
      </c>
      <c r="K234" s="201" t="s">
        <v>469</v>
      </c>
      <c r="L234" s="61"/>
      <c r="M234" s="206" t="s">
        <v>469</v>
      </c>
      <c r="N234" s="207" t="s">
        <v>495</v>
      </c>
      <c r="O234" s="42"/>
      <c r="P234" s="208">
        <f t="shared" si="11"/>
        <v>0</v>
      </c>
      <c r="Q234" s="208">
        <v>0</v>
      </c>
      <c r="R234" s="208">
        <f t="shared" si="12"/>
        <v>0</v>
      </c>
      <c r="S234" s="208">
        <v>0</v>
      </c>
      <c r="T234" s="209">
        <f t="shared" si="13"/>
        <v>0</v>
      </c>
      <c r="AR234" s="24" t="s">
        <v>624</v>
      </c>
      <c r="AT234" s="24" t="s">
        <v>619</v>
      </c>
      <c r="AU234" s="24" t="s">
        <v>533</v>
      </c>
      <c r="AY234" s="24" t="s">
        <v>617</v>
      </c>
      <c r="BE234" s="210">
        <f t="shared" si="14"/>
        <v>0</v>
      </c>
      <c r="BF234" s="210">
        <f t="shared" si="15"/>
        <v>0</v>
      </c>
      <c r="BG234" s="210">
        <f t="shared" si="16"/>
        <v>0</v>
      </c>
      <c r="BH234" s="210">
        <f t="shared" si="17"/>
        <v>0</v>
      </c>
      <c r="BI234" s="210">
        <f t="shared" si="18"/>
        <v>0</v>
      </c>
      <c r="BJ234" s="24" t="s">
        <v>471</v>
      </c>
      <c r="BK234" s="210">
        <f t="shared" si="19"/>
        <v>0</v>
      </c>
      <c r="BL234" s="24" t="s">
        <v>624</v>
      </c>
      <c r="BM234" s="24" t="s">
        <v>1214</v>
      </c>
    </row>
    <row r="235" spans="2:65" s="1" customFormat="1" ht="22.5" customHeight="1">
      <c r="B235" s="41"/>
      <c r="C235" s="199" t="s">
        <v>1211</v>
      </c>
      <c r="D235" s="199" t="s">
        <v>619</v>
      </c>
      <c r="E235" s="200" t="s">
        <v>1215</v>
      </c>
      <c r="F235" s="201" t="s">
        <v>1216</v>
      </c>
      <c r="G235" s="202" t="s">
        <v>665</v>
      </c>
      <c r="H235" s="203">
        <v>2</v>
      </c>
      <c r="I235" s="204"/>
      <c r="J235" s="205">
        <f t="shared" si="10"/>
        <v>0</v>
      </c>
      <c r="K235" s="201" t="s">
        <v>469</v>
      </c>
      <c r="L235" s="61"/>
      <c r="M235" s="206" t="s">
        <v>469</v>
      </c>
      <c r="N235" s="207" t="s">
        <v>495</v>
      </c>
      <c r="O235" s="42"/>
      <c r="P235" s="208">
        <f t="shared" si="11"/>
        <v>0</v>
      </c>
      <c r="Q235" s="208">
        <v>0</v>
      </c>
      <c r="R235" s="208">
        <f t="shared" si="12"/>
        <v>0</v>
      </c>
      <c r="S235" s="208">
        <v>0</v>
      </c>
      <c r="T235" s="209">
        <f t="shared" si="13"/>
        <v>0</v>
      </c>
      <c r="AR235" s="24" t="s">
        <v>624</v>
      </c>
      <c r="AT235" s="24" t="s">
        <v>619</v>
      </c>
      <c r="AU235" s="24" t="s">
        <v>533</v>
      </c>
      <c r="AY235" s="24" t="s">
        <v>617</v>
      </c>
      <c r="BE235" s="210">
        <f t="shared" si="14"/>
        <v>0</v>
      </c>
      <c r="BF235" s="210">
        <f t="shared" si="15"/>
        <v>0</v>
      </c>
      <c r="BG235" s="210">
        <f t="shared" si="16"/>
        <v>0</v>
      </c>
      <c r="BH235" s="210">
        <f t="shared" si="17"/>
        <v>0</v>
      </c>
      <c r="BI235" s="210">
        <f t="shared" si="18"/>
        <v>0</v>
      </c>
      <c r="BJ235" s="24" t="s">
        <v>471</v>
      </c>
      <c r="BK235" s="210">
        <f t="shared" si="19"/>
        <v>0</v>
      </c>
      <c r="BL235" s="24" t="s">
        <v>624</v>
      </c>
      <c r="BM235" s="24" t="s">
        <v>1217</v>
      </c>
    </row>
    <row r="236" spans="2:65" s="1" customFormat="1" ht="22.5" customHeight="1">
      <c r="B236" s="41"/>
      <c r="C236" s="199" t="s">
        <v>1214</v>
      </c>
      <c r="D236" s="199" t="s">
        <v>619</v>
      </c>
      <c r="E236" s="200" t="s">
        <v>1218</v>
      </c>
      <c r="F236" s="201" t="s">
        <v>1219</v>
      </c>
      <c r="G236" s="202" t="s">
        <v>798</v>
      </c>
      <c r="H236" s="203">
        <v>168</v>
      </c>
      <c r="I236" s="204"/>
      <c r="J236" s="205">
        <f t="shared" si="10"/>
        <v>0</v>
      </c>
      <c r="K236" s="201" t="s">
        <v>469</v>
      </c>
      <c r="L236" s="61"/>
      <c r="M236" s="206" t="s">
        <v>469</v>
      </c>
      <c r="N236" s="207" t="s">
        <v>495</v>
      </c>
      <c r="O236" s="42"/>
      <c r="P236" s="208">
        <f t="shared" si="11"/>
        <v>0</v>
      </c>
      <c r="Q236" s="208">
        <v>0</v>
      </c>
      <c r="R236" s="208">
        <f t="shared" si="12"/>
        <v>0</v>
      </c>
      <c r="S236" s="208">
        <v>0</v>
      </c>
      <c r="T236" s="209">
        <f t="shared" si="13"/>
        <v>0</v>
      </c>
      <c r="AR236" s="24" t="s">
        <v>624</v>
      </c>
      <c r="AT236" s="24" t="s">
        <v>619</v>
      </c>
      <c r="AU236" s="24" t="s">
        <v>533</v>
      </c>
      <c r="AY236" s="24" t="s">
        <v>617</v>
      </c>
      <c r="BE236" s="210">
        <f t="shared" si="14"/>
        <v>0</v>
      </c>
      <c r="BF236" s="210">
        <f t="shared" si="15"/>
        <v>0</v>
      </c>
      <c r="BG236" s="210">
        <f t="shared" si="16"/>
        <v>0</v>
      </c>
      <c r="BH236" s="210">
        <f t="shared" si="17"/>
        <v>0</v>
      </c>
      <c r="BI236" s="210">
        <f t="shared" si="18"/>
        <v>0</v>
      </c>
      <c r="BJ236" s="24" t="s">
        <v>471</v>
      </c>
      <c r="BK236" s="210">
        <f t="shared" si="19"/>
        <v>0</v>
      </c>
      <c r="BL236" s="24" t="s">
        <v>624</v>
      </c>
      <c r="BM236" s="24" t="s">
        <v>1220</v>
      </c>
    </row>
    <row r="237" spans="2:51" s="12" customFormat="1" ht="13.5">
      <c r="B237" s="211"/>
      <c r="C237" s="212"/>
      <c r="D237" s="239" t="s">
        <v>627</v>
      </c>
      <c r="E237" s="240" t="s">
        <v>469</v>
      </c>
      <c r="F237" s="241" t="s">
        <v>1221</v>
      </c>
      <c r="G237" s="212"/>
      <c r="H237" s="242">
        <v>168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627</v>
      </c>
      <c r="AU237" s="221" t="s">
        <v>533</v>
      </c>
      <c r="AV237" s="12" t="s">
        <v>533</v>
      </c>
      <c r="AW237" s="12" t="s">
        <v>484</v>
      </c>
      <c r="AX237" s="12" t="s">
        <v>524</v>
      </c>
      <c r="AY237" s="221" t="s">
        <v>617</v>
      </c>
    </row>
    <row r="238" spans="2:51" s="13" customFormat="1" ht="13.5">
      <c r="B238" s="245"/>
      <c r="C238" s="246"/>
      <c r="D238" s="239" t="s">
        <v>627</v>
      </c>
      <c r="E238" s="267" t="s">
        <v>469</v>
      </c>
      <c r="F238" s="268" t="s">
        <v>998</v>
      </c>
      <c r="G238" s="246"/>
      <c r="H238" s="269">
        <v>168</v>
      </c>
      <c r="I238" s="250"/>
      <c r="J238" s="246"/>
      <c r="K238" s="246"/>
      <c r="L238" s="251"/>
      <c r="M238" s="270"/>
      <c r="N238" s="271"/>
      <c r="O238" s="271"/>
      <c r="P238" s="271"/>
      <c r="Q238" s="271"/>
      <c r="R238" s="271"/>
      <c r="S238" s="271"/>
      <c r="T238" s="272"/>
      <c r="AT238" s="255" t="s">
        <v>627</v>
      </c>
      <c r="AU238" s="255" t="s">
        <v>533</v>
      </c>
      <c r="AV238" s="13" t="s">
        <v>624</v>
      </c>
      <c r="AW238" s="13" t="s">
        <v>484</v>
      </c>
      <c r="AX238" s="13" t="s">
        <v>471</v>
      </c>
      <c r="AY238" s="255" t="s">
        <v>617</v>
      </c>
    </row>
    <row r="239" spans="2:12" s="1" customFormat="1" ht="6.95" customHeight="1">
      <c r="B239" s="56"/>
      <c r="C239" s="57"/>
      <c r="D239" s="57"/>
      <c r="E239" s="57"/>
      <c r="F239" s="57"/>
      <c r="G239" s="57"/>
      <c r="H239" s="57"/>
      <c r="I239" s="144"/>
      <c r="J239" s="57"/>
      <c r="K239" s="57"/>
      <c r="L239" s="61"/>
    </row>
  </sheetData>
  <sheetProtection sheet="1" objects="1" scenarios="1" formatCells="0" formatColumns="0" formatRows="0" sort="0" autoFilter="0"/>
  <autoFilter ref="C84:K23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554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1222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1223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469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ROUNDUP(J92,2)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ROUNDUP(SUM(BE92:BE171),2)</f>
        <v>0</v>
      </c>
      <c r="G32" s="42"/>
      <c r="H32" s="42"/>
      <c r="I32" s="139">
        <v>0.21</v>
      </c>
      <c r="J32" s="138">
        <f>ROUNDUP(ROUNDUP((SUM(BE92:BE171)),2)*I32,1)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ROUNDUP(SUM(BF92:BF171),2)</f>
        <v>0</v>
      </c>
      <c r="G33" s="42"/>
      <c r="H33" s="42"/>
      <c r="I33" s="139">
        <v>0.15</v>
      </c>
      <c r="J33" s="138">
        <f>ROUNDUP(ROUNDUP((SUM(BF92:BF171)),2)*I33,1)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ROUNDUP(SUM(BG92:BG171),2)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ROUNDUP(SUM(BH92:BH171),2)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ROUNDUP(SUM(BI92:BI171),2)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1222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1 - Oplocení RS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J92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984</v>
      </c>
      <c r="E61" s="156"/>
      <c r="F61" s="156"/>
      <c r="G61" s="156"/>
      <c r="H61" s="156"/>
      <c r="I61" s="157"/>
      <c r="J61" s="159">
        <f>J93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J94</f>
        <v>0</v>
      </c>
      <c r="K62" s="167"/>
    </row>
    <row r="63" spans="2:11" s="9" customFormat="1" ht="19.9" customHeight="1">
      <c r="B63" s="161"/>
      <c r="C63" s="162"/>
      <c r="D63" s="163" t="s">
        <v>1224</v>
      </c>
      <c r="E63" s="164"/>
      <c r="F63" s="164"/>
      <c r="G63" s="164"/>
      <c r="H63" s="164"/>
      <c r="I63" s="165"/>
      <c r="J63" s="166">
        <f>J116</f>
        <v>0</v>
      </c>
      <c r="K63" s="167"/>
    </row>
    <row r="64" spans="2:11" s="9" customFormat="1" ht="19.9" customHeight="1">
      <c r="B64" s="161"/>
      <c r="C64" s="162"/>
      <c r="D64" s="163" t="s">
        <v>598</v>
      </c>
      <c r="E64" s="164"/>
      <c r="F64" s="164"/>
      <c r="G64" s="164"/>
      <c r="H64" s="164"/>
      <c r="I64" s="165"/>
      <c r="J64" s="166">
        <f>J132</f>
        <v>0</v>
      </c>
      <c r="K64" s="167"/>
    </row>
    <row r="65" spans="2:11" s="9" customFormat="1" ht="19.9" customHeight="1">
      <c r="B65" s="161"/>
      <c r="C65" s="162"/>
      <c r="D65" s="163" t="s">
        <v>728</v>
      </c>
      <c r="E65" s="164"/>
      <c r="F65" s="164"/>
      <c r="G65" s="164"/>
      <c r="H65" s="164"/>
      <c r="I65" s="165"/>
      <c r="J65" s="166">
        <f>J134</f>
        <v>0</v>
      </c>
      <c r="K65" s="167"/>
    </row>
    <row r="66" spans="2:11" s="9" customFormat="1" ht="19.9" customHeight="1">
      <c r="B66" s="161"/>
      <c r="C66" s="162"/>
      <c r="D66" s="163" t="s">
        <v>1225</v>
      </c>
      <c r="E66" s="164"/>
      <c r="F66" s="164"/>
      <c r="G66" s="164"/>
      <c r="H66" s="164"/>
      <c r="I66" s="165"/>
      <c r="J66" s="166">
        <f>J138</f>
        <v>0</v>
      </c>
      <c r="K66" s="167"/>
    </row>
    <row r="67" spans="2:11" s="9" customFormat="1" ht="19.9" customHeight="1">
      <c r="B67" s="161"/>
      <c r="C67" s="162"/>
      <c r="D67" s="163" t="s">
        <v>986</v>
      </c>
      <c r="E67" s="164"/>
      <c r="F67" s="164"/>
      <c r="G67" s="164"/>
      <c r="H67" s="164"/>
      <c r="I67" s="165"/>
      <c r="J67" s="166">
        <f>J143</f>
        <v>0</v>
      </c>
      <c r="K67" s="167"/>
    </row>
    <row r="68" spans="2:11" s="9" customFormat="1" ht="19.9" customHeight="1">
      <c r="B68" s="161"/>
      <c r="C68" s="162"/>
      <c r="D68" s="163" t="s">
        <v>987</v>
      </c>
      <c r="E68" s="164"/>
      <c r="F68" s="164"/>
      <c r="G68" s="164"/>
      <c r="H68" s="164"/>
      <c r="I68" s="165"/>
      <c r="J68" s="166">
        <f>J148</f>
        <v>0</v>
      </c>
      <c r="K68" s="167"/>
    </row>
    <row r="69" spans="2:11" s="8" customFormat="1" ht="24.95" customHeight="1">
      <c r="B69" s="153"/>
      <c r="C69" s="154"/>
      <c r="D69" s="155" t="s">
        <v>1226</v>
      </c>
      <c r="E69" s="156"/>
      <c r="F69" s="156"/>
      <c r="G69" s="156"/>
      <c r="H69" s="156"/>
      <c r="I69" s="157"/>
      <c r="J69" s="159">
        <f>J153</f>
        <v>0</v>
      </c>
      <c r="K69" s="160"/>
    </row>
    <row r="70" spans="2:11" s="9" customFormat="1" ht="19.9" customHeight="1">
      <c r="B70" s="161"/>
      <c r="C70" s="162"/>
      <c r="D70" s="163" t="s">
        <v>1227</v>
      </c>
      <c r="E70" s="164"/>
      <c r="F70" s="164"/>
      <c r="G70" s="164"/>
      <c r="H70" s="164"/>
      <c r="I70" s="165"/>
      <c r="J70" s="166">
        <f>J154</f>
        <v>0</v>
      </c>
      <c r="K70" s="167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6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4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47"/>
      <c r="J76" s="60"/>
      <c r="K76" s="60"/>
      <c r="L76" s="61"/>
    </row>
    <row r="77" spans="2:12" s="1" customFormat="1" ht="36.95" customHeight="1">
      <c r="B77" s="41"/>
      <c r="C77" s="62" t="s">
        <v>601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4.45" customHeight="1">
      <c r="B79" s="41"/>
      <c r="C79" s="65" t="s">
        <v>465</v>
      </c>
      <c r="D79" s="63"/>
      <c r="E79" s="63"/>
      <c r="F79" s="63"/>
      <c r="G79" s="63"/>
      <c r="H79" s="63"/>
      <c r="I79" s="168"/>
      <c r="J79" s="63"/>
      <c r="K79" s="63"/>
      <c r="L79" s="61"/>
    </row>
    <row r="80" spans="2:12" s="1" customFormat="1" ht="22.5" customHeight="1">
      <c r="B80" s="41"/>
      <c r="C80" s="63"/>
      <c r="D80" s="63"/>
      <c r="E80" s="408" t="str">
        <f>E7</f>
        <v>Jezero Most-napojení na komunikace a IS - část III</v>
      </c>
      <c r="F80" s="411"/>
      <c r="G80" s="411"/>
      <c r="H80" s="411"/>
      <c r="I80" s="168"/>
      <c r="J80" s="63"/>
      <c r="K80" s="63"/>
      <c r="L80" s="61"/>
    </row>
    <row r="81" spans="2:12" ht="15">
      <c r="B81" s="28"/>
      <c r="C81" s="65" t="s">
        <v>587</v>
      </c>
      <c r="D81" s="158"/>
      <c r="E81" s="158"/>
      <c r="F81" s="158"/>
      <c r="G81" s="158"/>
      <c r="H81" s="158"/>
      <c r="J81" s="158"/>
      <c r="K81" s="158"/>
      <c r="L81" s="169"/>
    </row>
    <row r="82" spans="2:12" s="1" customFormat="1" ht="22.5" customHeight="1">
      <c r="B82" s="41"/>
      <c r="C82" s="63"/>
      <c r="D82" s="63"/>
      <c r="E82" s="408" t="s">
        <v>1222</v>
      </c>
      <c r="F82" s="409"/>
      <c r="G82" s="409"/>
      <c r="H82" s="409"/>
      <c r="I82" s="168"/>
      <c r="J82" s="63"/>
      <c r="K82" s="63"/>
      <c r="L82" s="61"/>
    </row>
    <row r="83" spans="2:12" s="1" customFormat="1" ht="14.45" customHeight="1">
      <c r="B83" s="41"/>
      <c r="C83" s="65" t="s">
        <v>589</v>
      </c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23.25" customHeight="1">
      <c r="B84" s="41"/>
      <c r="C84" s="63"/>
      <c r="D84" s="63"/>
      <c r="E84" s="376" t="str">
        <f>E11</f>
        <v>1 - Oplocení RS</v>
      </c>
      <c r="F84" s="409"/>
      <c r="G84" s="409"/>
      <c r="H84" s="409"/>
      <c r="I84" s="168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8" customHeight="1">
      <c r="B86" s="41"/>
      <c r="C86" s="65" t="s">
        <v>472</v>
      </c>
      <c r="D86" s="63"/>
      <c r="E86" s="63"/>
      <c r="F86" s="170" t="str">
        <f>F14</f>
        <v xml:space="preserve"> </v>
      </c>
      <c r="G86" s="63"/>
      <c r="H86" s="63"/>
      <c r="I86" s="171" t="s">
        <v>474</v>
      </c>
      <c r="J86" s="73" t="str">
        <f>IF(J14="","",J14)</f>
        <v>19. 12. 2016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15">
      <c r="B88" s="41"/>
      <c r="C88" s="65" t="s">
        <v>478</v>
      </c>
      <c r="D88" s="63"/>
      <c r="E88" s="63"/>
      <c r="F88" s="170" t="str">
        <f>E17</f>
        <v>ČR - Ministerstvo financí</v>
      </c>
      <c r="G88" s="63"/>
      <c r="H88" s="63"/>
      <c r="I88" s="171" t="s">
        <v>485</v>
      </c>
      <c r="J88" s="170" t="str">
        <f>E23</f>
        <v>Báňské projekty Teplice a.s.</v>
      </c>
      <c r="K88" s="63"/>
      <c r="L88" s="61"/>
    </row>
    <row r="89" spans="2:12" s="1" customFormat="1" ht="14.45" customHeight="1">
      <c r="B89" s="41"/>
      <c r="C89" s="65" t="s">
        <v>482</v>
      </c>
      <c r="D89" s="63"/>
      <c r="E89" s="63"/>
      <c r="F89" s="170" t="str">
        <f>IF(E20="","",E20)</f>
        <v/>
      </c>
      <c r="G89" s="63"/>
      <c r="H89" s="63"/>
      <c r="I89" s="168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68"/>
      <c r="J90" s="63"/>
      <c r="K90" s="63"/>
      <c r="L90" s="61"/>
    </row>
    <row r="91" spans="2:20" s="10" customFormat="1" ht="29.25" customHeight="1">
      <c r="B91" s="172"/>
      <c r="C91" s="173" t="s">
        <v>602</v>
      </c>
      <c r="D91" s="174" t="s">
        <v>509</v>
      </c>
      <c r="E91" s="174" t="s">
        <v>505</v>
      </c>
      <c r="F91" s="174" t="s">
        <v>603</v>
      </c>
      <c r="G91" s="174" t="s">
        <v>604</v>
      </c>
      <c r="H91" s="174" t="s">
        <v>605</v>
      </c>
      <c r="I91" s="175" t="s">
        <v>606</v>
      </c>
      <c r="J91" s="174" t="s">
        <v>593</v>
      </c>
      <c r="K91" s="176" t="s">
        <v>607</v>
      </c>
      <c r="L91" s="177"/>
      <c r="M91" s="80" t="s">
        <v>608</v>
      </c>
      <c r="N91" s="81" t="s">
        <v>494</v>
      </c>
      <c r="O91" s="81" t="s">
        <v>609</v>
      </c>
      <c r="P91" s="81" t="s">
        <v>610</v>
      </c>
      <c r="Q91" s="81" t="s">
        <v>611</v>
      </c>
      <c r="R91" s="81" t="s">
        <v>612</v>
      </c>
      <c r="S91" s="81" t="s">
        <v>613</v>
      </c>
      <c r="T91" s="82" t="s">
        <v>614</v>
      </c>
    </row>
    <row r="92" spans="2:63" s="1" customFormat="1" ht="29.25" customHeight="1">
      <c r="B92" s="41"/>
      <c r="C92" s="86" t="s">
        <v>594</v>
      </c>
      <c r="D92" s="63"/>
      <c r="E92" s="63"/>
      <c r="F92" s="63"/>
      <c r="G92" s="63"/>
      <c r="H92" s="63"/>
      <c r="I92" s="168"/>
      <c r="J92" s="178">
        <f>BK92</f>
        <v>0</v>
      </c>
      <c r="K92" s="63"/>
      <c r="L92" s="61"/>
      <c r="M92" s="83"/>
      <c r="N92" s="84"/>
      <c r="O92" s="84"/>
      <c r="P92" s="179">
        <f>P93+P153</f>
        <v>0</v>
      </c>
      <c r="Q92" s="84"/>
      <c r="R92" s="179">
        <f>R93+R153</f>
        <v>62.84501684646399</v>
      </c>
      <c r="S92" s="84"/>
      <c r="T92" s="180">
        <f>T93+T153</f>
        <v>0</v>
      </c>
      <c r="AT92" s="24" t="s">
        <v>523</v>
      </c>
      <c r="AU92" s="24" t="s">
        <v>595</v>
      </c>
      <c r="BK92" s="181">
        <f>BK93+BK153</f>
        <v>0</v>
      </c>
    </row>
    <row r="93" spans="2:63" s="11" customFormat="1" ht="37.35" customHeight="1">
      <c r="B93" s="182"/>
      <c r="C93" s="183"/>
      <c r="D93" s="184" t="s">
        <v>523</v>
      </c>
      <c r="E93" s="185" t="s">
        <v>990</v>
      </c>
      <c r="F93" s="185" t="s">
        <v>616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P94+P116+P132+P134+P138+P143+P148</f>
        <v>0</v>
      </c>
      <c r="Q93" s="190"/>
      <c r="R93" s="191">
        <f>R94+R116+R132+R134+R138+R143+R148</f>
        <v>62.557776846463995</v>
      </c>
      <c r="S93" s="190"/>
      <c r="T93" s="192">
        <f>T94+T116+T132+T134+T138+T143+T148</f>
        <v>0</v>
      </c>
      <c r="AR93" s="193" t="s">
        <v>471</v>
      </c>
      <c r="AT93" s="194" t="s">
        <v>523</v>
      </c>
      <c r="AU93" s="194" t="s">
        <v>524</v>
      </c>
      <c r="AY93" s="193" t="s">
        <v>617</v>
      </c>
      <c r="BK93" s="195">
        <f>BK94+BK116+BK132+BK134+BK138+BK143+BK148</f>
        <v>0</v>
      </c>
    </row>
    <row r="94" spans="2:63" s="11" customFormat="1" ht="19.9" customHeight="1">
      <c r="B94" s="182"/>
      <c r="C94" s="183"/>
      <c r="D94" s="196" t="s">
        <v>523</v>
      </c>
      <c r="E94" s="197" t="s">
        <v>471</v>
      </c>
      <c r="F94" s="197" t="s">
        <v>618</v>
      </c>
      <c r="G94" s="183"/>
      <c r="H94" s="183"/>
      <c r="I94" s="186"/>
      <c r="J94" s="198">
        <f>BK94</f>
        <v>0</v>
      </c>
      <c r="K94" s="183"/>
      <c r="L94" s="188"/>
      <c r="M94" s="189"/>
      <c r="N94" s="190"/>
      <c r="O94" s="190"/>
      <c r="P94" s="191">
        <f>SUM(P95:P115)</f>
        <v>0</v>
      </c>
      <c r="Q94" s="190"/>
      <c r="R94" s="191">
        <f>SUM(R95:R115)</f>
        <v>0</v>
      </c>
      <c r="S94" s="190"/>
      <c r="T94" s="192">
        <f>SUM(T95:T115)</f>
        <v>0</v>
      </c>
      <c r="AR94" s="193" t="s">
        <v>471</v>
      </c>
      <c r="AT94" s="194" t="s">
        <v>523</v>
      </c>
      <c r="AU94" s="194" t="s">
        <v>471</v>
      </c>
      <c r="AY94" s="193" t="s">
        <v>617</v>
      </c>
      <c r="BK94" s="195">
        <f>SUM(BK95:BK115)</f>
        <v>0</v>
      </c>
    </row>
    <row r="95" spans="2:65" s="1" customFormat="1" ht="22.5" customHeight="1">
      <c r="B95" s="41"/>
      <c r="C95" s="199" t="s">
        <v>471</v>
      </c>
      <c r="D95" s="199" t="s">
        <v>619</v>
      </c>
      <c r="E95" s="200" t="s">
        <v>1228</v>
      </c>
      <c r="F95" s="201" t="s">
        <v>1229</v>
      </c>
      <c r="G95" s="202" t="s">
        <v>622</v>
      </c>
      <c r="H95" s="203">
        <v>9.264</v>
      </c>
      <c r="I95" s="204"/>
      <c r="J95" s="205">
        <f>ROUND(I95*H95,2)</f>
        <v>0</v>
      </c>
      <c r="K95" s="201" t="s">
        <v>623</v>
      </c>
      <c r="L95" s="61"/>
      <c r="M95" s="206" t="s">
        <v>469</v>
      </c>
      <c r="N95" s="207" t="s">
        <v>495</v>
      </c>
      <c r="O95" s="42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AR95" s="24" t="s">
        <v>624</v>
      </c>
      <c r="AT95" s="24" t="s">
        <v>619</v>
      </c>
      <c r="AU95" s="24" t="s">
        <v>533</v>
      </c>
      <c r="AY95" s="24" t="s">
        <v>617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24" t="s">
        <v>471</v>
      </c>
      <c r="BK95" s="210">
        <f>ROUND(I95*H95,2)</f>
        <v>0</v>
      </c>
      <c r="BL95" s="24" t="s">
        <v>624</v>
      </c>
      <c r="BM95" s="24" t="s">
        <v>471</v>
      </c>
    </row>
    <row r="96" spans="2:51" s="12" customFormat="1" ht="13.5">
      <c r="B96" s="211"/>
      <c r="C96" s="212"/>
      <c r="D96" s="239" t="s">
        <v>627</v>
      </c>
      <c r="E96" s="240" t="s">
        <v>469</v>
      </c>
      <c r="F96" s="241" t="s">
        <v>1230</v>
      </c>
      <c r="G96" s="212"/>
      <c r="H96" s="242">
        <v>9.264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627</v>
      </c>
      <c r="AU96" s="221" t="s">
        <v>533</v>
      </c>
      <c r="AV96" s="12" t="s">
        <v>533</v>
      </c>
      <c r="AW96" s="12" t="s">
        <v>484</v>
      </c>
      <c r="AX96" s="12" t="s">
        <v>524</v>
      </c>
      <c r="AY96" s="221" t="s">
        <v>617</v>
      </c>
    </row>
    <row r="97" spans="2:51" s="13" customFormat="1" ht="13.5">
      <c r="B97" s="245"/>
      <c r="C97" s="246"/>
      <c r="D97" s="213" t="s">
        <v>627</v>
      </c>
      <c r="E97" s="247" t="s">
        <v>469</v>
      </c>
      <c r="F97" s="248" t="s">
        <v>998</v>
      </c>
      <c r="G97" s="246"/>
      <c r="H97" s="249">
        <v>9.264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627</v>
      </c>
      <c r="AU97" s="255" t="s">
        <v>533</v>
      </c>
      <c r="AV97" s="13" t="s">
        <v>624</v>
      </c>
      <c r="AW97" s="13" t="s">
        <v>484</v>
      </c>
      <c r="AX97" s="13" t="s">
        <v>471</v>
      </c>
      <c r="AY97" s="255" t="s">
        <v>617</v>
      </c>
    </row>
    <row r="98" spans="2:65" s="1" customFormat="1" ht="22.5" customHeight="1">
      <c r="B98" s="41"/>
      <c r="C98" s="199" t="s">
        <v>533</v>
      </c>
      <c r="D98" s="199" t="s">
        <v>619</v>
      </c>
      <c r="E98" s="200" t="s">
        <v>1231</v>
      </c>
      <c r="F98" s="201" t="s">
        <v>1232</v>
      </c>
      <c r="G98" s="202" t="s">
        <v>622</v>
      </c>
      <c r="H98" s="203">
        <v>2.779</v>
      </c>
      <c r="I98" s="204"/>
      <c r="J98" s="205">
        <f>ROUND(I98*H98,2)</f>
        <v>0</v>
      </c>
      <c r="K98" s="201" t="s">
        <v>623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533</v>
      </c>
    </row>
    <row r="99" spans="2:51" s="12" customFormat="1" ht="13.5">
      <c r="B99" s="211"/>
      <c r="C99" s="212"/>
      <c r="D99" s="239" t="s">
        <v>627</v>
      </c>
      <c r="E99" s="240" t="s">
        <v>469</v>
      </c>
      <c r="F99" s="241" t="s">
        <v>1233</v>
      </c>
      <c r="G99" s="212"/>
      <c r="H99" s="242">
        <v>2.7792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627</v>
      </c>
      <c r="AU99" s="221" t="s">
        <v>533</v>
      </c>
      <c r="AV99" s="12" t="s">
        <v>533</v>
      </c>
      <c r="AW99" s="12" t="s">
        <v>484</v>
      </c>
      <c r="AX99" s="12" t="s">
        <v>524</v>
      </c>
      <c r="AY99" s="221" t="s">
        <v>617</v>
      </c>
    </row>
    <row r="100" spans="2:51" s="13" customFormat="1" ht="13.5">
      <c r="B100" s="245"/>
      <c r="C100" s="246"/>
      <c r="D100" s="213" t="s">
        <v>627</v>
      </c>
      <c r="E100" s="247" t="s">
        <v>469</v>
      </c>
      <c r="F100" s="248" t="s">
        <v>998</v>
      </c>
      <c r="G100" s="246"/>
      <c r="H100" s="249">
        <v>2.7792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627</v>
      </c>
      <c r="AU100" s="255" t="s">
        <v>533</v>
      </c>
      <c r="AV100" s="13" t="s">
        <v>624</v>
      </c>
      <c r="AW100" s="13" t="s">
        <v>484</v>
      </c>
      <c r="AX100" s="13" t="s">
        <v>471</v>
      </c>
      <c r="AY100" s="255" t="s">
        <v>617</v>
      </c>
    </row>
    <row r="101" spans="2:65" s="1" customFormat="1" ht="22.5" customHeight="1">
      <c r="B101" s="41"/>
      <c r="C101" s="199" t="s">
        <v>557</v>
      </c>
      <c r="D101" s="199" t="s">
        <v>619</v>
      </c>
      <c r="E101" s="200" t="s">
        <v>1234</v>
      </c>
      <c r="F101" s="201" t="s">
        <v>1235</v>
      </c>
      <c r="G101" s="202" t="s">
        <v>622</v>
      </c>
      <c r="H101" s="203">
        <v>1.824</v>
      </c>
      <c r="I101" s="204"/>
      <c r="J101" s="205">
        <f>ROUND(I101*H101,2)</f>
        <v>0</v>
      </c>
      <c r="K101" s="201" t="s">
        <v>623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557</v>
      </c>
    </row>
    <row r="102" spans="2:51" s="12" customFormat="1" ht="13.5">
      <c r="B102" s="211"/>
      <c r="C102" s="212"/>
      <c r="D102" s="239" t="s">
        <v>627</v>
      </c>
      <c r="E102" s="240" t="s">
        <v>469</v>
      </c>
      <c r="F102" s="241" t="s">
        <v>1236</v>
      </c>
      <c r="G102" s="212"/>
      <c r="H102" s="242">
        <v>1.824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627</v>
      </c>
      <c r="AU102" s="221" t="s">
        <v>533</v>
      </c>
      <c r="AV102" s="12" t="s">
        <v>533</v>
      </c>
      <c r="AW102" s="12" t="s">
        <v>484</v>
      </c>
      <c r="AX102" s="12" t="s">
        <v>524</v>
      </c>
      <c r="AY102" s="221" t="s">
        <v>617</v>
      </c>
    </row>
    <row r="103" spans="2:51" s="13" customFormat="1" ht="13.5">
      <c r="B103" s="245"/>
      <c r="C103" s="246"/>
      <c r="D103" s="213" t="s">
        <v>627</v>
      </c>
      <c r="E103" s="247" t="s">
        <v>469</v>
      </c>
      <c r="F103" s="248" t="s">
        <v>998</v>
      </c>
      <c r="G103" s="246"/>
      <c r="H103" s="249">
        <v>1.824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AT103" s="255" t="s">
        <v>627</v>
      </c>
      <c r="AU103" s="255" t="s">
        <v>533</v>
      </c>
      <c r="AV103" s="13" t="s">
        <v>624</v>
      </c>
      <c r="AW103" s="13" t="s">
        <v>484</v>
      </c>
      <c r="AX103" s="13" t="s">
        <v>471</v>
      </c>
      <c r="AY103" s="255" t="s">
        <v>617</v>
      </c>
    </row>
    <row r="104" spans="2:65" s="1" customFormat="1" ht="22.5" customHeight="1">
      <c r="B104" s="41"/>
      <c r="C104" s="199" t="s">
        <v>624</v>
      </c>
      <c r="D104" s="199" t="s">
        <v>619</v>
      </c>
      <c r="E104" s="200" t="s">
        <v>1237</v>
      </c>
      <c r="F104" s="201" t="s">
        <v>1238</v>
      </c>
      <c r="G104" s="202" t="s">
        <v>622</v>
      </c>
      <c r="H104" s="203">
        <v>0.547</v>
      </c>
      <c r="I104" s="204"/>
      <c r="J104" s="205">
        <f>ROUND(I104*H104,2)</f>
        <v>0</v>
      </c>
      <c r="K104" s="201" t="s">
        <v>623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624</v>
      </c>
    </row>
    <row r="105" spans="2:51" s="12" customFormat="1" ht="13.5">
      <c r="B105" s="211"/>
      <c r="C105" s="212"/>
      <c r="D105" s="239" t="s">
        <v>627</v>
      </c>
      <c r="E105" s="240" t="s">
        <v>469</v>
      </c>
      <c r="F105" s="241" t="s">
        <v>1239</v>
      </c>
      <c r="G105" s="212"/>
      <c r="H105" s="242">
        <v>0.5472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627</v>
      </c>
      <c r="AU105" s="221" t="s">
        <v>533</v>
      </c>
      <c r="AV105" s="12" t="s">
        <v>533</v>
      </c>
      <c r="AW105" s="12" t="s">
        <v>484</v>
      </c>
      <c r="AX105" s="12" t="s">
        <v>524</v>
      </c>
      <c r="AY105" s="221" t="s">
        <v>617</v>
      </c>
    </row>
    <row r="106" spans="2:51" s="13" customFormat="1" ht="13.5">
      <c r="B106" s="245"/>
      <c r="C106" s="246"/>
      <c r="D106" s="213" t="s">
        <v>627</v>
      </c>
      <c r="E106" s="247" t="s">
        <v>469</v>
      </c>
      <c r="F106" s="248" t="s">
        <v>998</v>
      </c>
      <c r="G106" s="246"/>
      <c r="H106" s="249">
        <v>0.5472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627</v>
      </c>
      <c r="AU106" s="255" t="s">
        <v>533</v>
      </c>
      <c r="AV106" s="13" t="s">
        <v>624</v>
      </c>
      <c r="AW106" s="13" t="s">
        <v>484</v>
      </c>
      <c r="AX106" s="13" t="s">
        <v>471</v>
      </c>
      <c r="AY106" s="255" t="s">
        <v>617</v>
      </c>
    </row>
    <row r="107" spans="2:65" s="1" customFormat="1" ht="22.5" customHeight="1">
      <c r="B107" s="41"/>
      <c r="C107" s="199" t="s">
        <v>636</v>
      </c>
      <c r="D107" s="199" t="s">
        <v>619</v>
      </c>
      <c r="E107" s="200" t="s">
        <v>743</v>
      </c>
      <c r="F107" s="201" t="s">
        <v>744</v>
      </c>
      <c r="G107" s="202" t="s">
        <v>622</v>
      </c>
      <c r="H107" s="203">
        <v>11.088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636</v>
      </c>
    </row>
    <row r="108" spans="2:51" s="12" customFormat="1" ht="13.5">
      <c r="B108" s="211"/>
      <c r="C108" s="212"/>
      <c r="D108" s="239" t="s">
        <v>627</v>
      </c>
      <c r="E108" s="240" t="s">
        <v>469</v>
      </c>
      <c r="F108" s="241" t="s">
        <v>1240</v>
      </c>
      <c r="G108" s="212"/>
      <c r="H108" s="242">
        <v>11.088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627</v>
      </c>
      <c r="AU108" s="221" t="s">
        <v>533</v>
      </c>
      <c r="AV108" s="12" t="s">
        <v>533</v>
      </c>
      <c r="AW108" s="12" t="s">
        <v>484</v>
      </c>
      <c r="AX108" s="12" t="s">
        <v>524</v>
      </c>
      <c r="AY108" s="221" t="s">
        <v>617</v>
      </c>
    </row>
    <row r="109" spans="2:51" s="13" customFormat="1" ht="13.5">
      <c r="B109" s="245"/>
      <c r="C109" s="246"/>
      <c r="D109" s="213" t="s">
        <v>627</v>
      </c>
      <c r="E109" s="247" t="s">
        <v>469</v>
      </c>
      <c r="F109" s="248" t="s">
        <v>998</v>
      </c>
      <c r="G109" s="246"/>
      <c r="H109" s="249">
        <v>11.088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627</v>
      </c>
      <c r="AU109" s="255" t="s">
        <v>533</v>
      </c>
      <c r="AV109" s="13" t="s">
        <v>624</v>
      </c>
      <c r="AW109" s="13" t="s">
        <v>484</v>
      </c>
      <c r="AX109" s="13" t="s">
        <v>471</v>
      </c>
      <c r="AY109" s="255" t="s">
        <v>617</v>
      </c>
    </row>
    <row r="110" spans="2:65" s="1" customFormat="1" ht="22.5" customHeight="1">
      <c r="B110" s="41"/>
      <c r="C110" s="199" t="s">
        <v>640</v>
      </c>
      <c r="D110" s="199" t="s">
        <v>619</v>
      </c>
      <c r="E110" s="200" t="s">
        <v>641</v>
      </c>
      <c r="F110" s="201" t="s">
        <v>642</v>
      </c>
      <c r="G110" s="202" t="s">
        <v>622</v>
      </c>
      <c r="H110" s="203">
        <v>11.088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640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1240</v>
      </c>
      <c r="G111" s="212"/>
      <c r="H111" s="242">
        <v>11.088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3" customFormat="1" ht="13.5">
      <c r="B112" s="245"/>
      <c r="C112" s="246"/>
      <c r="D112" s="213" t="s">
        <v>627</v>
      </c>
      <c r="E112" s="247" t="s">
        <v>469</v>
      </c>
      <c r="F112" s="248" t="s">
        <v>998</v>
      </c>
      <c r="G112" s="246"/>
      <c r="H112" s="249">
        <v>11.088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627</v>
      </c>
      <c r="AU112" s="255" t="s">
        <v>533</v>
      </c>
      <c r="AV112" s="13" t="s">
        <v>624</v>
      </c>
      <c r="AW112" s="13" t="s">
        <v>484</v>
      </c>
      <c r="AX112" s="13" t="s">
        <v>471</v>
      </c>
      <c r="AY112" s="255" t="s">
        <v>617</v>
      </c>
    </row>
    <row r="113" spans="2:65" s="1" customFormat="1" ht="22.5" customHeight="1">
      <c r="B113" s="41"/>
      <c r="C113" s="199" t="s">
        <v>632</v>
      </c>
      <c r="D113" s="199" t="s">
        <v>619</v>
      </c>
      <c r="E113" s="200" t="s">
        <v>1030</v>
      </c>
      <c r="F113" s="201" t="s">
        <v>1031</v>
      </c>
      <c r="G113" s="202" t="s">
        <v>622</v>
      </c>
      <c r="H113" s="203">
        <v>11.088</v>
      </c>
      <c r="I113" s="204"/>
      <c r="J113" s="205">
        <f>ROUND(I113*H113,2)</f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632</v>
      </c>
    </row>
    <row r="114" spans="2:65" s="1" customFormat="1" ht="22.5" customHeight="1">
      <c r="B114" s="41"/>
      <c r="C114" s="199" t="s">
        <v>635</v>
      </c>
      <c r="D114" s="199" t="s">
        <v>619</v>
      </c>
      <c r="E114" s="200" t="s">
        <v>647</v>
      </c>
      <c r="F114" s="201" t="s">
        <v>648</v>
      </c>
      <c r="G114" s="202" t="s">
        <v>649</v>
      </c>
      <c r="H114" s="203">
        <v>18.85</v>
      </c>
      <c r="I114" s="204"/>
      <c r="J114" s="205">
        <f>ROUND(I114*H114,2)</f>
        <v>0</v>
      </c>
      <c r="K114" s="201" t="s">
        <v>623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1241</v>
      </c>
    </row>
    <row r="115" spans="2:51" s="12" customFormat="1" ht="13.5">
      <c r="B115" s="211"/>
      <c r="C115" s="212"/>
      <c r="D115" s="239" t="s">
        <v>627</v>
      </c>
      <c r="E115" s="212"/>
      <c r="F115" s="241" t="s">
        <v>1242</v>
      </c>
      <c r="G115" s="212"/>
      <c r="H115" s="242">
        <v>18.85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627</v>
      </c>
      <c r="AU115" s="221" t="s">
        <v>533</v>
      </c>
      <c r="AV115" s="12" t="s">
        <v>533</v>
      </c>
      <c r="AW115" s="12" t="s">
        <v>453</v>
      </c>
      <c r="AX115" s="12" t="s">
        <v>471</v>
      </c>
      <c r="AY115" s="221" t="s">
        <v>617</v>
      </c>
    </row>
    <row r="116" spans="2:63" s="11" customFormat="1" ht="29.85" customHeight="1">
      <c r="B116" s="182"/>
      <c r="C116" s="183"/>
      <c r="D116" s="196" t="s">
        <v>523</v>
      </c>
      <c r="E116" s="197" t="s">
        <v>533</v>
      </c>
      <c r="F116" s="197" t="s">
        <v>1243</v>
      </c>
      <c r="G116" s="183"/>
      <c r="H116" s="183"/>
      <c r="I116" s="186"/>
      <c r="J116" s="198">
        <f>BK116</f>
        <v>0</v>
      </c>
      <c r="K116" s="183"/>
      <c r="L116" s="188"/>
      <c r="M116" s="189"/>
      <c r="N116" s="190"/>
      <c r="O116" s="190"/>
      <c r="P116" s="191">
        <f>SUM(P117:P131)</f>
        <v>0</v>
      </c>
      <c r="Q116" s="190"/>
      <c r="R116" s="191">
        <f>SUM(R117:R131)</f>
        <v>27.023915364864</v>
      </c>
      <c r="S116" s="190"/>
      <c r="T116" s="192">
        <f>SUM(T117:T131)</f>
        <v>0</v>
      </c>
      <c r="AR116" s="193" t="s">
        <v>471</v>
      </c>
      <c r="AT116" s="194" t="s">
        <v>523</v>
      </c>
      <c r="AU116" s="194" t="s">
        <v>471</v>
      </c>
      <c r="AY116" s="193" t="s">
        <v>617</v>
      </c>
      <c r="BK116" s="195">
        <f>SUM(BK117:BK131)</f>
        <v>0</v>
      </c>
    </row>
    <row r="117" spans="2:65" s="1" customFormat="1" ht="22.5" customHeight="1">
      <c r="B117" s="41"/>
      <c r="C117" s="199" t="s">
        <v>643</v>
      </c>
      <c r="D117" s="199" t="s">
        <v>619</v>
      </c>
      <c r="E117" s="200" t="s">
        <v>1244</v>
      </c>
      <c r="F117" s="201" t="s">
        <v>1245</v>
      </c>
      <c r="G117" s="202" t="s">
        <v>1101</v>
      </c>
      <c r="H117" s="203">
        <v>1</v>
      </c>
      <c r="I117" s="204"/>
      <c r="J117" s="205">
        <f>ROUND(I117*H117,2)</f>
        <v>0</v>
      </c>
      <c r="K117" s="201" t="s">
        <v>469</v>
      </c>
      <c r="L117" s="61"/>
      <c r="M117" s="206" t="s">
        <v>469</v>
      </c>
      <c r="N117" s="207" t="s">
        <v>495</v>
      </c>
      <c r="O117" s="42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AR117" s="24" t="s">
        <v>624</v>
      </c>
      <c r="AT117" s="24" t="s">
        <v>619</v>
      </c>
      <c r="AU117" s="24" t="s">
        <v>533</v>
      </c>
      <c r="AY117" s="24" t="s">
        <v>617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4" t="s">
        <v>471</v>
      </c>
      <c r="BK117" s="210">
        <f>ROUND(I117*H117,2)</f>
        <v>0</v>
      </c>
      <c r="BL117" s="24" t="s">
        <v>624</v>
      </c>
      <c r="BM117" s="24" t="s">
        <v>635</v>
      </c>
    </row>
    <row r="118" spans="2:65" s="1" customFormat="1" ht="22.5" customHeight="1">
      <c r="B118" s="41"/>
      <c r="C118" s="199" t="s">
        <v>476</v>
      </c>
      <c r="D118" s="199" t="s">
        <v>619</v>
      </c>
      <c r="E118" s="200" t="s">
        <v>1246</v>
      </c>
      <c r="F118" s="201" t="s">
        <v>1247</v>
      </c>
      <c r="G118" s="202" t="s">
        <v>622</v>
      </c>
      <c r="H118" s="203">
        <v>9.574</v>
      </c>
      <c r="I118" s="204"/>
      <c r="J118" s="205">
        <f>ROUND(I118*H118,2)</f>
        <v>0</v>
      </c>
      <c r="K118" s="201" t="s">
        <v>623</v>
      </c>
      <c r="L118" s="61"/>
      <c r="M118" s="206" t="s">
        <v>469</v>
      </c>
      <c r="N118" s="207" t="s">
        <v>495</v>
      </c>
      <c r="O118" s="42"/>
      <c r="P118" s="208">
        <f>O118*H118</f>
        <v>0</v>
      </c>
      <c r="Q118" s="208">
        <v>2.256342204</v>
      </c>
      <c r="R118" s="208">
        <f>Q118*H118</f>
        <v>21.602220261096</v>
      </c>
      <c r="S118" s="208">
        <v>0</v>
      </c>
      <c r="T118" s="209">
        <f>S118*H118</f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643</v>
      </c>
    </row>
    <row r="119" spans="2:51" s="12" customFormat="1" ht="13.5">
      <c r="B119" s="211"/>
      <c r="C119" s="212"/>
      <c r="D119" s="239" t="s">
        <v>627</v>
      </c>
      <c r="E119" s="240" t="s">
        <v>469</v>
      </c>
      <c r="F119" s="241" t="s">
        <v>1236</v>
      </c>
      <c r="G119" s="212"/>
      <c r="H119" s="242">
        <v>1.824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627</v>
      </c>
      <c r="AU119" s="221" t="s">
        <v>533</v>
      </c>
      <c r="AV119" s="12" t="s">
        <v>533</v>
      </c>
      <c r="AW119" s="12" t="s">
        <v>484</v>
      </c>
      <c r="AX119" s="12" t="s">
        <v>524</v>
      </c>
      <c r="AY119" s="221" t="s">
        <v>617</v>
      </c>
    </row>
    <row r="120" spans="2:51" s="12" customFormat="1" ht="13.5">
      <c r="B120" s="211"/>
      <c r="C120" s="212"/>
      <c r="D120" s="239" t="s">
        <v>627</v>
      </c>
      <c r="E120" s="240" t="s">
        <v>469</v>
      </c>
      <c r="F120" s="241" t="s">
        <v>1248</v>
      </c>
      <c r="G120" s="212"/>
      <c r="H120" s="242">
        <v>7.75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627</v>
      </c>
      <c r="AU120" s="221" t="s">
        <v>533</v>
      </c>
      <c r="AV120" s="12" t="s">
        <v>533</v>
      </c>
      <c r="AW120" s="12" t="s">
        <v>484</v>
      </c>
      <c r="AX120" s="12" t="s">
        <v>524</v>
      </c>
      <c r="AY120" s="221" t="s">
        <v>617</v>
      </c>
    </row>
    <row r="121" spans="2:51" s="13" customFormat="1" ht="13.5">
      <c r="B121" s="245"/>
      <c r="C121" s="246"/>
      <c r="D121" s="213" t="s">
        <v>627</v>
      </c>
      <c r="E121" s="247" t="s">
        <v>469</v>
      </c>
      <c r="F121" s="248" t="s">
        <v>998</v>
      </c>
      <c r="G121" s="246"/>
      <c r="H121" s="249">
        <v>9.574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627</v>
      </c>
      <c r="AU121" s="255" t="s">
        <v>533</v>
      </c>
      <c r="AV121" s="13" t="s">
        <v>624</v>
      </c>
      <c r="AW121" s="13" t="s">
        <v>484</v>
      </c>
      <c r="AX121" s="13" t="s">
        <v>471</v>
      </c>
      <c r="AY121" s="255" t="s">
        <v>617</v>
      </c>
    </row>
    <row r="122" spans="2:65" s="1" customFormat="1" ht="22.5" customHeight="1">
      <c r="B122" s="41"/>
      <c r="C122" s="199" t="s">
        <v>658</v>
      </c>
      <c r="D122" s="199" t="s">
        <v>619</v>
      </c>
      <c r="E122" s="200" t="s">
        <v>1249</v>
      </c>
      <c r="F122" s="201" t="s">
        <v>1250</v>
      </c>
      <c r="G122" s="202" t="s">
        <v>622</v>
      </c>
      <c r="H122" s="203">
        <v>2.316</v>
      </c>
      <c r="I122" s="204"/>
      <c r="J122" s="205">
        <f>ROUND(I122*H122,2)</f>
        <v>0</v>
      </c>
      <c r="K122" s="201" t="s">
        <v>623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2.256342204</v>
      </c>
      <c r="R122" s="208">
        <f>Q122*H122</f>
        <v>5.225688544464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476</v>
      </c>
    </row>
    <row r="123" spans="2:51" s="12" customFormat="1" ht="13.5">
      <c r="B123" s="211"/>
      <c r="C123" s="212"/>
      <c r="D123" s="239" t="s">
        <v>627</v>
      </c>
      <c r="E123" s="240" t="s">
        <v>469</v>
      </c>
      <c r="F123" s="241" t="s">
        <v>1251</v>
      </c>
      <c r="G123" s="212"/>
      <c r="H123" s="242">
        <v>2.316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627</v>
      </c>
      <c r="AU123" s="221" t="s">
        <v>533</v>
      </c>
      <c r="AV123" s="12" t="s">
        <v>533</v>
      </c>
      <c r="AW123" s="12" t="s">
        <v>484</v>
      </c>
      <c r="AX123" s="12" t="s">
        <v>524</v>
      </c>
      <c r="AY123" s="221" t="s">
        <v>617</v>
      </c>
    </row>
    <row r="124" spans="2:51" s="13" customFormat="1" ht="13.5">
      <c r="B124" s="245"/>
      <c r="C124" s="246"/>
      <c r="D124" s="213" t="s">
        <v>627</v>
      </c>
      <c r="E124" s="247" t="s">
        <v>469</v>
      </c>
      <c r="F124" s="248" t="s">
        <v>998</v>
      </c>
      <c r="G124" s="246"/>
      <c r="H124" s="249">
        <v>2.316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627</v>
      </c>
      <c r="AU124" s="255" t="s">
        <v>533</v>
      </c>
      <c r="AV124" s="13" t="s">
        <v>624</v>
      </c>
      <c r="AW124" s="13" t="s">
        <v>484</v>
      </c>
      <c r="AX124" s="13" t="s">
        <v>471</v>
      </c>
      <c r="AY124" s="255" t="s">
        <v>617</v>
      </c>
    </row>
    <row r="125" spans="2:65" s="1" customFormat="1" ht="22.5" customHeight="1">
      <c r="B125" s="41"/>
      <c r="C125" s="199" t="s">
        <v>654</v>
      </c>
      <c r="D125" s="199" t="s">
        <v>619</v>
      </c>
      <c r="E125" s="200" t="s">
        <v>1252</v>
      </c>
      <c r="F125" s="201" t="s">
        <v>1253</v>
      </c>
      <c r="G125" s="202" t="s">
        <v>631</v>
      </c>
      <c r="H125" s="203">
        <v>42.22</v>
      </c>
      <c r="I125" s="204"/>
      <c r="J125" s="205">
        <f>ROUND(I125*H125,2)</f>
        <v>0</v>
      </c>
      <c r="K125" s="201" t="s">
        <v>623</v>
      </c>
      <c r="L125" s="61"/>
      <c r="M125" s="206" t="s">
        <v>469</v>
      </c>
      <c r="N125" s="207" t="s">
        <v>495</v>
      </c>
      <c r="O125" s="42"/>
      <c r="P125" s="208">
        <f>O125*H125</f>
        <v>0</v>
      </c>
      <c r="Q125" s="208">
        <v>0.0010259</v>
      </c>
      <c r="R125" s="208">
        <f>Q125*H125</f>
        <v>0.043313498</v>
      </c>
      <c r="S125" s="208">
        <v>0</v>
      </c>
      <c r="T125" s="209">
        <f>S125*H125</f>
        <v>0</v>
      </c>
      <c r="AR125" s="24" t="s">
        <v>624</v>
      </c>
      <c r="AT125" s="24" t="s">
        <v>619</v>
      </c>
      <c r="AU125" s="24" t="s">
        <v>533</v>
      </c>
      <c r="AY125" s="24" t="s">
        <v>617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24" t="s">
        <v>471</v>
      </c>
      <c r="BK125" s="210">
        <f>ROUND(I125*H125,2)</f>
        <v>0</v>
      </c>
      <c r="BL125" s="24" t="s">
        <v>624</v>
      </c>
      <c r="BM125" s="24" t="s">
        <v>658</v>
      </c>
    </row>
    <row r="126" spans="2:51" s="12" customFormat="1" ht="13.5">
      <c r="B126" s="211"/>
      <c r="C126" s="212"/>
      <c r="D126" s="239" t="s">
        <v>627</v>
      </c>
      <c r="E126" s="240" t="s">
        <v>469</v>
      </c>
      <c r="F126" s="241" t="s">
        <v>1254</v>
      </c>
      <c r="G126" s="212"/>
      <c r="H126" s="242">
        <v>27.02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627</v>
      </c>
      <c r="AU126" s="221" t="s">
        <v>533</v>
      </c>
      <c r="AV126" s="12" t="s">
        <v>533</v>
      </c>
      <c r="AW126" s="12" t="s">
        <v>484</v>
      </c>
      <c r="AX126" s="12" t="s">
        <v>524</v>
      </c>
      <c r="AY126" s="221" t="s">
        <v>617</v>
      </c>
    </row>
    <row r="127" spans="2:51" s="12" customFormat="1" ht="13.5">
      <c r="B127" s="211"/>
      <c r="C127" s="212"/>
      <c r="D127" s="239" t="s">
        <v>627</v>
      </c>
      <c r="E127" s="240" t="s">
        <v>469</v>
      </c>
      <c r="F127" s="241" t="s">
        <v>1255</v>
      </c>
      <c r="G127" s="212"/>
      <c r="H127" s="242">
        <v>6.08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627</v>
      </c>
      <c r="AU127" s="221" t="s">
        <v>533</v>
      </c>
      <c r="AV127" s="12" t="s">
        <v>533</v>
      </c>
      <c r="AW127" s="12" t="s">
        <v>484</v>
      </c>
      <c r="AX127" s="12" t="s">
        <v>524</v>
      </c>
      <c r="AY127" s="221" t="s">
        <v>617</v>
      </c>
    </row>
    <row r="128" spans="2:51" s="12" customFormat="1" ht="13.5">
      <c r="B128" s="211"/>
      <c r="C128" s="212"/>
      <c r="D128" s="239" t="s">
        <v>627</v>
      </c>
      <c r="E128" s="240" t="s">
        <v>469</v>
      </c>
      <c r="F128" s="241" t="s">
        <v>1256</v>
      </c>
      <c r="G128" s="212"/>
      <c r="H128" s="242">
        <v>9.12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627</v>
      </c>
      <c r="AU128" s="221" t="s">
        <v>533</v>
      </c>
      <c r="AV128" s="12" t="s">
        <v>533</v>
      </c>
      <c r="AW128" s="12" t="s">
        <v>484</v>
      </c>
      <c r="AX128" s="12" t="s">
        <v>524</v>
      </c>
      <c r="AY128" s="221" t="s">
        <v>617</v>
      </c>
    </row>
    <row r="129" spans="2:51" s="13" customFormat="1" ht="13.5">
      <c r="B129" s="245"/>
      <c r="C129" s="246"/>
      <c r="D129" s="213" t="s">
        <v>627</v>
      </c>
      <c r="E129" s="247" t="s">
        <v>469</v>
      </c>
      <c r="F129" s="248" t="s">
        <v>998</v>
      </c>
      <c r="G129" s="246"/>
      <c r="H129" s="249">
        <v>42.22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627</v>
      </c>
      <c r="AU129" s="255" t="s">
        <v>533</v>
      </c>
      <c r="AV129" s="13" t="s">
        <v>624</v>
      </c>
      <c r="AW129" s="13" t="s">
        <v>484</v>
      </c>
      <c r="AX129" s="13" t="s">
        <v>471</v>
      </c>
      <c r="AY129" s="255" t="s">
        <v>617</v>
      </c>
    </row>
    <row r="130" spans="2:65" s="1" customFormat="1" ht="22.5" customHeight="1">
      <c r="B130" s="41"/>
      <c r="C130" s="199" t="s">
        <v>667</v>
      </c>
      <c r="D130" s="199" t="s">
        <v>619</v>
      </c>
      <c r="E130" s="200" t="s">
        <v>1257</v>
      </c>
      <c r="F130" s="201" t="s">
        <v>1258</v>
      </c>
      <c r="G130" s="202" t="s">
        <v>631</v>
      </c>
      <c r="H130" s="203">
        <v>42.22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654</v>
      </c>
    </row>
    <row r="131" spans="2:65" s="1" customFormat="1" ht="22.5" customHeight="1">
      <c r="B131" s="41"/>
      <c r="C131" s="199" t="s">
        <v>672</v>
      </c>
      <c r="D131" s="199" t="s">
        <v>619</v>
      </c>
      <c r="E131" s="200" t="s">
        <v>1259</v>
      </c>
      <c r="F131" s="201" t="s">
        <v>1260</v>
      </c>
      <c r="G131" s="202" t="s">
        <v>649</v>
      </c>
      <c r="H131" s="203">
        <v>0.145</v>
      </c>
      <c r="I131" s="204"/>
      <c r="J131" s="205">
        <f>ROUND(I131*H131,2)</f>
        <v>0</v>
      </c>
      <c r="K131" s="201" t="s">
        <v>623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1.0530555952</v>
      </c>
      <c r="R131" s="208">
        <f>Q131*H131</f>
        <v>0.15269306130399998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667</v>
      </c>
    </row>
    <row r="132" spans="2:63" s="11" customFormat="1" ht="29.85" customHeight="1">
      <c r="B132" s="182"/>
      <c r="C132" s="183"/>
      <c r="D132" s="196" t="s">
        <v>523</v>
      </c>
      <c r="E132" s="197" t="s">
        <v>624</v>
      </c>
      <c r="F132" s="197" t="s">
        <v>657</v>
      </c>
      <c r="G132" s="183"/>
      <c r="H132" s="183"/>
      <c r="I132" s="186"/>
      <c r="J132" s="198">
        <f>BK132</f>
        <v>0</v>
      </c>
      <c r="K132" s="183"/>
      <c r="L132" s="188"/>
      <c r="M132" s="189"/>
      <c r="N132" s="190"/>
      <c r="O132" s="190"/>
      <c r="P132" s="191">
        <f>P133</f>
        <v>0</v>
      </c>
      <c r="Q132" s="190"/>
      <c r="R132" s="191">
        <f>R133</f>
        <v>11.658240000000001</v>
      </c>
      <c r="S132" s="190"/>
      <c r="T132" s="192">
        <f>T133</f>
        <v>0</v>
      </c>
      <c r="AR132" s="193" t="s">
        <v>471</v>
      </c>
      <c r="AT132" s="194" t="s">
        <v>523</v>
      </c>
      <c r="AU132" s="194" t="s">
        <v>471</v>
      </c>
      <c r="AY132" s="193" t="s">
        <v>617</v>
      </c>
      <c r="BK132" s="195">
        <f>BK133</f>
        <v>0</v>
      </c>
    </row>
    <row r="133" spans="2:65" s="1" customFormat="1" ht="22.5" customHeight="1">
      <c r="B133" s="41"/>
      <c r="C133" s="199" t="s">
        <v>457</v>
      </c>
      <c r="D133" s="199" t="s">
        <v>619</v>
      </c>
      <c r="E133" s="200" t="s">
        <v>1261</v>
      </c>
      <c r="F133" s="201" t="s">
        <v>1262</v>
      </c>
      <c r="G133" s="202" t="s">
        <v>631</v>
      </c>
      <c r="H133" s="203">
        <v>72</v>
      </c>
      <c r="I133" s="204"/>
      <c r="J133" s="205">
        <f>ROUND(I133*H133,2)</f>
        <v>0</v>
      </c>
      <c r="K133" s="201" t="s">
        <v>623</v>
      </c>
      <c r="L133" s="61"/>
      <c r="M133" s="206" t="s">
        <v>469</v>
      </c>
      <c r="N133" s="207" t="s">
        <v>495</v>
      </c>
      <c r="O133" s="42"/>
      <c r="P133" s="208">
        <f>O133*H133</f>
        <v>0</v>
      </c>
      <c r="Q133" s="208">
        <v>0.16192</v>
      </c>
      <c r="R133" s="208">
        <f>Q133*H133</f>
        <v>11.658240000000001</v>
      </c>
      <c r="S133" s="208">
        <v>0</v>
      </c>
      <c r="T133" s="209">
        <f>S133*H133</f>
        <v>0</v>
      </c>
      <c r="AR133" s="24" t="s">
        <v>624</v>
      </c>
      <c r="AT133" s="24" t="s">
        <v>619</v>
      </c>
      <c r="AU133" s="24" t="s">
        <v>533</v>
      </c>
      <c r="AY133" s="24" t="s">
        <v>617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24" t="s">
        <v>471</v>
      </c>
      <c r="BK133" s="210">
        <f>ROUND(I133*H133,2)</f>
        <v>0</v>
      </c>
      <c r="BL133" s="24" t="s">
        <v>624</v>
      </c>
      <c r="BM133" s="24" t="s">
        <v>672</v>
      </c>
    </row>
    <row r="134" spans="2:63" s="11" customFormat="1" ht="29.85" customHeight="1">
      <c r="B134" s="182"/>
      <c r="C134" s="183"/>
      <c r="D134" s="196" t="s">
        <v>523</v>
      </c>
      <c r="E134" s="197" t="s">
        <v>636</v>
      </c>
      <c r="F134" s="197" t="s">
        <v>765</v>
      </c>
      <c r="G134" s="183"/>
      <c r="H134" s="183"/>
      <c r="I134" s="186"/>
      <c r="J134" s="198">
        <f>BK134</f>
        <v>0</v>
      </c>
      <c r="K134" s="183"/>
      <c r="L134" s="188"/>
      <c r="M134" s="189"/>
      <c r="N134" s="190"/>
      <c r="O134" s="190"/>
      <c r="P134" s="191">
        <f>SUM(P135:P137)</f>
        <v>0</v>
      </c>
      <c r="Q134" s="190"/>
      <c r="R134" s="191">
        <f>SUM(R135:R137)</f>
        <v>15.68664</v>
      </c>
      <c r="S134" s="190"/>
      <c r="T134" s="192">
        <f>SUM(T135:T137)</f>
        <v>0</v>
      </c>
      <c r="AR134" s="193" t="s">
        <v>471</v>
      </c>
      <c r="AT134" s="194" t="s">
        <v>523</v>
      </c>
      <c r="AU134" s="194" t="s">
        <v>471</v>
      </c>
      <c r="AY134" s="193" t="s">
        <v>617</v>
      </c>
      <c r="BK134" s="195">
        <f>SUM(BK135:BK137)</f>
        <v>0</v>
      </c>
    </row>
    <row r="135" spans="2:65" s="1" customFormat="1" ht="22.5" customHeight="1">
      <c r="B135" s="41"/>
      <c r="C135" s="199" t="s">
        <v>680</v>
      </c>
      <c r="D135" s="199" t="s">
        <v>619</v>
      </c>
      <c r="E135" s="200" t="s">
        <v>1263</v>
      </c>
      <c r="F135" s="201" t="s">
        <v>1264</v>
      </c>
      <c r="G135" s="202" t="s">
        <v>631</v>
      </c>
      <c r="H135" s="203">
        <v>72</v>
      </c>
      <c r="I135" s="204"/>
      <c r="J135" s="205">
        <f>ROUND(I135*H135,2)</f>
        <v>0</v>
      </c>
      <c r="K135" s="201" t="s">
        <v>623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0.08425</v>
      </c>
      <c r="R135" s="208">
        <f>Q135*H135</f>
        <v>6.066000000000001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1265</v>
      </c>
    </row>
    <row r="136" spans="2:65" s="1" customFormat="1" ht="22.5" customHeight="1">
      <c r="B136" s="41"/>
      <c r="C136" s="222" t="s">
        <v>684</v>
      </c>
      <c r="D136" s="222" t="s">
        <v>668</v>
      </c>
      <c r="E136" s="223" t="s">
        <v>1266</v>
      </c>
      <c r="F136" s="224" t="s">
        <v>1267</v>
      </c>
      <c r="G136" s="225" t="s">
        <v>631</v>
      </c>
      <c r="H136" s="226">
        <v>73.44</v>
      </c>
      <c r="I136" s="227"/>
      <c r="J136" s="228">
        <f>ROUND(I136*H136,2)</f>
        <v>0</v>
      </c>
      <c r="K136" s="224" t="s">
        <v>623</v>
      </c>
      <c r="L136" s="229"/>
      <c r="M136" s="230" t="s">
        <v>469</v>
      </c>
      <c r="N136" s="231" t="s">
        <v>495</v>
      </c>
      <c r="O136" s="42"/>
      <c r="P136" s="208">
        <f>O136*H136</f>
        <v>0</v>
      </c>
      <c r="Q136" s="208">
        <v>0.131</v>
      </c>
      <c r="R136" s="208">
        <f>Q136*H136</f>
        <v>9.62064</v>
      </c>
      <c r="S136" s="208">
        <v>0</v>
      </c>
      <c r="T136" s="209">
        <f>S136*H136</f>
        <v>0</v>
      </c>
      <c r="AR136" s="24" t="s">
        <v>635</v>
      </c>
      <c r="AT136" s="24" t="s">
        <v>668</v>
      </c>
      <c r="AU136" s="24" t="s">
        <v>533</v>
      </c>
      <c r="AY136" s="24" t="s">
        <v>617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24" t="s">
        <v>471</v>
      </c>
      <c r="BK136" s="210">
        <f>ROUND(I136*H136,2)</f>
        <v>0</v>
      </c>
      <c r="BL136" s="24" t="s">
        <v>624</v>
      </c>
      <c r="BM136" s="24" t="s">
        <v>1268</v>
      </c>
    </row>
    <row r="137" spans="2:51" s="12" customFormat="1" ht="13.5">
      <c r="B137" s="211"/>
      <c r="C137" s="212"/>
      <c r="D137" s="239" t="s">
        <v>627</v>
      </c>
      <c r="E137" s="212"/>
      <c r="F137" s="241" t="s">
        <v>1269</v>
      </c>
      <c r="G137" s="212"/>
      <c r="H137" s="242">
        <v>73.44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627</v>
      </c>
      <c r="AU137" s="221" t="s">
        <v>533</v>
      </c>
      <c r="AV137" s="12" t="s">
        <v>533</v>
      </c>
      <c r="AW137" s="12" t="s">
        <v>453</v>
      </c>
      <c r="AX137" s="12" t="s">
        <v>471</v>
      </c>
      <c r="AY137" s="221" t="s">
        <v>617</v>
      </c>
    </row>
    <row r="138" spans="2:63" s="11" customFormat="1" ht="29.85" customHeight="1">
      <c r="B138" s="182"/>
      <c r="C138" s="183"/>
      <c r="D138" s="196" t="s">
        <v>523</v>
      </c>
      <c r="E138" s="197" t="s">
        <v>640</v>
      </c>
      <c r="F138" s="197" t="s">
        <v>1270</v>
      </c>
      <c r="G138" s="183"/>
      <c r="H138" s="183"/>
      <c r="I138" s="186"/>
      <c r="J138" s="198">
        <f>BK138</f>
        <v>0</v>
      </c>
      <c r="K138" s="183"/>
      <c r="L138" s="188"/>
      <c r="M138" s="189"/>
      <c r="N138" s="190"/>
      <c r="O138" s="190"/>
      <c r="P138" s="191">
        <f>SUM(P139:P142)</f>
        <v>0</v>
      </c>
      <c r="Q138" s="190"/>
      <c r="R138" s="191">
        <f>SUM(R139:R142)</f>
        <v>0.9563248816000001</v>
      </c>
      <c r="S138" s="190"/>
      <c r="T138" s="192">
        <f>SUM(T139:T142)</f>
        <v>0</v>
      </c>
      <c r="AR138" s="193" t="s">
        <v>471</v>
      </c>
      <c r="AT138" s="194" t="s">
        <v>523</v>
      </c>
      <c r="AU138" s="194" t="s">
        <v>471</v>
      </c>
      <c r="AY138" s="193" t="s">
        <v>617</v>
      </c>
      <c r="BK138" s="195">
        <f>SUM(BK139:BK142)</f>
        <v>0</v>
      </c>
    </row>
    <row r="139" spans="2:65" s="1" customFormat="1" ht="22.5" customHeight="1">
      <c r="B139" s="41"/>
      <c r="C139" s="199" t="s">
        <v>661</v>
      </c>
      <c r="D139" s="199" t="s">
        <v>619</v>
      </c>
      <c r="E139" s="200" t="s">
        <v>1271</v>
      </c>
      <c r="F139" s="201" t="s">
        <v>1272</v>
      </c>
      <c r="G139" s="202" t="s">
        <v>631</v>
      </c>
      <c r="H139" s="203">
        <v>30.88</v>
      </c>
      <c r="I139" s="204"/>
      <c r="J139" s="205">
        <f>ROUND(I139*H139,2)</f>
        <v>0</v>
      </c>
      <c r="K139" s="201" t="s">
        <v>623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0.03096907</v>
      </c>
      <c r="R139" s="208">
        <f>Q139*H139</f>
        <v>0.9563248816000001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661</v>
      </c>
    </row>
    <row r="140" spans="2:51" s="12" customFormat="1" ht="13.5">
      <c r="B140" s="211"/>
      <c r="C140" s="212"/>
      <c r="D140" s="239" t="s">
        <v>627</v>
      </c>
      <c r="E140" s="240" t="s">
        <v>469</v>
      </c>
      <c r="F140" s="241" t="s">
        <v>1273</v>
      </c>
      <c r="G140" s="212"/>
      <c r="H140" s="242">
        <v>23.16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627</v>
      </c>
      <c r="AU140" s="221" t="s">
        <v>533</v>
      </c>
      <c r="AV140" s="12" t="s">
        <v>533</v>
      </c>
      <c r="AW140" s="12" t="s">
        <v>484</v>
      </c>
      <c r="AX140" s="12" t="s">
        <v>524</v>
      </c>
      <c r="AY140" s="221" t="s">
        <v>617</v>
      </c>
    </row>
    <row r="141" spans="2:51" s="12" customFormat="1" ht="13.5">
      <c r="B141" s="211"/>
      <c r="C141" s="212"/>
      <c r="D141" s="239" t="s">
        <v>627</v>
      </c>
      <c r="E141" s="240" t="s">
        <v>469</v>
      </c>
      <c r="F141" s="241" t="s">
        <v>1274</v>
      </c>
      <c r="G141" s="212"/>
      <c r="H141" s="242">
        <v>7.72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51" s="13" customFormat="1" ht="13.5">
      <c r="B142" s="245"/>
      <c r="C142" s="246"/>
      <c r="D142" s="239" t="s">
        <v>627</v>
      </c>
      <c r="E142" s="267" t="s">
        <v>469</v>
      </c>
      <c r="F142" s="268" t="s">
        <v>998</v>
      </c>
      <c r="G142" s="246"/>
      <c r="H142" s="269">
        <v>30.88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627</v>
      </c>
      <c r="AU142" s="255" t="s">
        <v>533</v>
      </c>
      <c r="AV142" s="13" t="s">
        <v>624</v>
      </c>
      <c r="AW142" s="13" t="s">
        <v>484</v>
      </c>
      <c r="AX142" s="13" t="s">
        <v>471</v>
      </c>
      <c r="AY142" s="255" t="s">
        <v>617</v>
      </c>
    </row>
    <row r="143" spans="2:63" s="11" customFormat="1" ht="29.85" customHeight="1">
      <c r="B143" s="182"/>
      <c r="C143" s="183"/>
      <c r="D143" s="196" t="s">
        <v>523</v>
      </c>
      <c r="E143" s="197" t="s">
        <v>643</v>
      </c>
      <c r="F143" s="197" t="s">
        <v>1059</v>
      </c>
      <c r="G143" s="183"/>
      <c r="H143" s="183"/>
      <c r="I143" s="186"/>
      <c r="J143" s="198">
        <f>BK143</f>
        <v>0</v>
      </c>
      <c r="K143" s="183"/>
      <c r="L143" s="188"/>
      <c r="M143" s="189"/>
      <c r="N143" s="190"/>
      <c r="O143" s="190"/>
      <c r="P143" s="191">
        <f>SUM(P144:P147)</f>
        <v>0</v>
      </c>
      <c r="Q143" s="190"/>
      <c r="R143" s="191">
        <f>SUM(R144:R147)</f>
        <v>7.2326566</v>
      </c>
      <c r="S143" s="190"/>
      <c r="T143" s="192">
        <f>SUM(T144:T147)</f>
        <v>0</v>
      </c>
      <c r="AR143" s="193" t="s">
        <v>471</v>
      </c>
      <c r="AT143" s="194" t="s">
        <v>523</v>
      </c>
      <c r="AU143" s="194" t="s">
        <v>471</v>
      </c>
      <c r="AY143" s="193" t="s">
        <v>617</v>
      </c>
      <c r="BK143" s="195">
        <f>SUM(BK144:BK147)</f>
        <v>0</v>
      </c>
    </row>
    <row r="144" spans="2:65" s="1" customFormat="1" ht="31.5" customHeight="1">
      <c r="B144" s="41"/>
      <c r="C144" s="199" t="s">
        <v>691</v>
      </c>
      <c r="D144" s="199" t="s">
        <v>619</v>
      </c>
      <c r="E144" s="200" t="s">
        <v>1275</v>
      </c>
      <c r="F144" s="201" t="s">
        <v>1276</v>
      </c>
      <c r="G144" s="202" t="s">
        <v>798</v>
      </c>
      <c r="H144" s="203">
        <v>25.5</v>
      </c>
      <c r="I144" s="204"/>
      <c r="J144" s="205">
        <f>ROUND(I144*H144,2)</f>
        <v>0</v>
      </c>
      <c r="K144" s="201" t="s">
        <v>623</v>
      </c>
      <c r="L144" s="61"/>
      <c r="M144" s="206" t="s">
        <v>469</v>
      </c>
      <c r="N144" s="207" t="s">
        <v>495</v>
      </c>
      <c r="O144" s="42"/>
      <c r="P144" s="208">
        <f>O144*H144</f>
        <v>0</v>
      </c>
      <c r="Q144" s="208">
        <v>0.16849</v>
      </c>
      <c r="R144" s="208">
        <f>Q144*H144</f>
        <v>4.296495</v>
      </c>
      <c r="S144" s="208">
        <v>0</v>
      </c>
      <c r="T144" s="209">
        <f>S144*H144</f>
        <v>0</v>
      </c>
      <c r="AR144" s="24" t="s">
        <v>624</v>
      </c>
      <c r="AT144" s="24" t="s">
        <v>619</v>
      </c>
      <c r="AU144" s="24" t="s">
        <v>533</v>
      </c>
      <c r="AY144" s="24" t="s">
        <v>617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24" t="s">
        <v>471</v>
      </c>
      <c r="BK144" s="210">
        <f>ROUND(I144*H144,2)</f>
        <v>0</v>
      </c>
      <c r="BL144" s="24" t="s">
        <v>624</v>
      </c>
      <c r="BM144" s="24" t="s">
        <v>691</v>
      </c>
    </row>
    <row r="145" spans="2:65" s="1" customFormat="1" ht="22.5" customHeight="1">
      <c r="B145" s="41"/>
      <c r="C145" s="222" t="s">
        <v>695</v>
      </c>
      <c r="D145" s="222" t="s">
        <v>668</v>
      </c>
      <c r="E145" s="223" t="s">
        <v>1277</v>
      </c>
      <c r="F145" s="224" t="s">
        <v>1278</v>
      </c>
      <c r="G145" s="225" t="s">
        <v>1054</v>
      </c>
      <c r="H145" s="226">
        <v>25</v>
      </c>
      <c r="I145" s="227"/>
      <c r="J145" s="228">
        <f>ROUND(I145*H145,2)</f>
        <v>0</v>
      </c>
      <c r="K145" s="224" t="s">
        <v>623</v>
      </c>
      <c r="L145" s="229"/>
      <c r="M145" s="230" t="s">
        <v>469</v>
      </c>
      <c r="N145" s="231" t="s">
        <v>495</v>
      </c>
      <c r="O145" s="42"/>
      <c r="P145" s="208">
        <f>O145*H145</f>
        <v>0</v>
      </c>
      <c r="Q145" s="208">
        <v>0.108</v>
      </c>
      <c r="R145" s="208">
        <f>Q145*H145</f>
        <v>2.7</v>
      </c>
      <c r="S145" s="208">
        <v>0</v>
      </c>
      <c r="T145" s="209">
        <f>S145*H145</f>
        <v>0</v>
      </c>
      <c r="AR145" s="24" t="s">
        <v>635</v>
      </c>
      <c r="AT145" s="24" t="s">
        <v>668</v>
      </c>
      <c r="AU145" s="24" t="s">
        <v>533</v>
      </c>
      <c r="AY145" s="24" t="s">
        <v>617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24" t="s">
        <v>471</v>
      </c>
      <c r="BK145" s="210">
        <f>ROUND(I145*H145,2)</f>
        <v>0</v>
      </c>
      <c r="BL145" s="24" t="s">
        <v>624</v>
      </c>
      <c r="BM145" s="24" t="s">
        <v>695</v>
      </c>
    </row>
    <row r="146" spans="2:65" s="1" customFormat="1" ht="22.5" customHeight="1">
      <c r="B146" s="41"/>
      <c r="C146" s="199" t="s">
        <v>456</v>
      </c>
      <c r="D146" s="199" t="s">
        <v>619</v>
      </c>
      <c r="E146" s="200" t="s">
        <v>1279</v>
      </c>
      <c r="F146" s="201" t="s">
        <v>1280</v>
      </c>
      <c r="G146" s="202" t="s">
        <v>798</v>
      </c>
      <c r="H146" s="203">
        <v>2</v>
      </c>
      <c r="I146" s="204"/>
      <c r="J146" s="205">
        <f>ROUND(I146*H146,2)</f>
        <v>0</v>
      </c>
      <c r="K146" s="201" t="s">
        <v>623</v>
      </c>
      <c r="L146" s="61"/>
      <c r="M146" s="206" t="s">
        <v>469</v>
      </c>
      <c r="N146" s="207" t="s">
        <v>495</v>
      </c>
      <c r="O146" s="42"/>
      <c r="P146" s="208">
        <f>O146*H146</f>
        <v>0</v>
      </c>
      <c r="Q146" s="208">
        <v>0.1180808</v>
      </c>
      <c r="R146" s="208">
        <f>Q146*H146</f>
        <v>0.2361616</v>
      </c>
      <c r="S146" s="208">
        <v>0</v>
      </c>
      <c r="T146" s="209">
        <f>S146*H146</f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456</v>
      </c>
    </row>
    <row r="147" spans="2:65" s="1" customFormat="1" ht="22.5" customHeight="1">
      <c r="B147" s="41"/>
      <c r="C147" s="222" t="s">
        <v>704</v>
      </c>
      <c r="D147" s="222" t="s">
        <v>668</v>
      </c>
      <c r="E147" s="223" t="s">
        <v>1281</v>
      </c>
      <c r="F147" s="224" t="s">
        <v>1282</v>
      </c>
      <c r="G147" s="225" t="s">
        <v>1054</v>
      </c>
      <c r="H147" s="226">
        <v>4</v>
      </c>
      <c r="I147" s="227"/>
      <c r="J147" s="228">
        <f>ROUND(I147*H147,2)</f>
        <v>0</v>
      </c>
      <c r="K147" s="224" t="s">
        <v>469</v>
      </c>
      <c r="L147" s="229"/>
      <c r="M147" s="230" t="s">
        <v>469</v>
      </c>
      <c r="N147" s="231" t="s">
        <v>495</v>
      </c>
      <c r="O147" s="42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AR147" s="24" t="s">
        <v>635</v>
      </c>
      <c r="AT147" s="24" t="s">
        <v>668</v>
      </c>
      <c r="AU147" s="24" t="s">
        <v>533</v>
      </c>
      <c r="AY147" s="24" t="s">
        <v>617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24" t="s">
        <v>471</v>
      </c>
      <c r="BK147" s="210">
        <f>ROUND(I147*H147,2)</f>
        <v>0</v>
      </c>
      <c r="BL147" s="24" t="s">
        <v>624</v>
      </c>
      <c r="BM147" s="24" t="s">
        <v>704</v>
      </c>
    </row>
    <row r="148" spans="2:63" s="11" customFormat="1" ht="29.85" customHeight="1">
      <c r="B148" s="182"/>
      <c r="C148" s="183"/>
      <c r="D148" s="196" t="s">
        <v>523</v>
      </c>
      <c r="E148" s="197" t="s">
        <v>1067</v>
      </c>
      <c r="F148" s="197" t="s">
        <v>1068</v>
      </c>
      <c r="G148" s="183"/>
      <c r="H148" s="183"/>
      <c r="I148" s="186"/>
      <c r="J148" s="198">
        <f>BK148</f>
        <v>0</v>
      </c>
      <c r="K148" s="183"/>
      <c r="L148" s="188"/>
      <c r="M148" s="189"/>
      <c r="N148" s="190"/>
      <c r="O148" s="190"/>
      <c r="P148" s="191">
        <f>SUM(P149:P152)</f>
        <v>0</v>
      </c>
      <c r="Q148" s="190"/>
      <c r="R148" s="191">
        <f>SUM(R149:R152)</f>
        <v>0</v>
      </c>
      <c r="S148" s="190"/>
      <c r="T148" s="192">
        <f>SUM(T149:T152)</f>
        <v>0</v>
      </c>
      <c r="AR148" s="193" t="s">
        <v>471</v>
      </c>
      <c r="AT148" s="194" t="s">
        <v>523</v>
      </c>
      <c r="AU148" s="194" t="s">
        <v>471</v>
      </c>
      <c r="AY148" s="193" t="s">
        <v>617</v>
      </c>
      <c r="BK148" s="195">
        <f>SUM(BK149:BK152)</f>
        <v>0</v>
      </c>
    </row>
    <row r="149" spans="2:65" s="1" customFormat="1" ht="22.5" customHeight="1">
      <c r="B149" s="41"/>
      <c r="C149" s="199" t="s">
        <v>708</v>
      </c>
      <c r="D149" s="199" t="s">
        <v>619</v>
      </c>
      <c r="E149" s="200" t="s">
        <v>1283</v>
      </c>
      <c r="F149" s="201" t="s">
        <v>1284</v>
      </c>
      <c r="G149" s="202" t="s">
        <v>649</v>
      </c>
      <c r="H149" s="203">
        <v>29.434</v>
      </c>
      <c r="I149" s="204"/>
      <c r="J149" s="205">
        <f>ROUND(I149*H149,2)</f>
        <v>0</v>
      </c>
      <c r="K149" s="201" t="s">
        <v>623</v>
      </c>
      <c r="L149" s="61"/>
      <c r="M149" s="206" t="s">
        <v>469</v>
      </c>
      <c r="N149" s="207" t="s">
        <v>495</v>
      </c>
      <c r="O149" s="42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AR149" s="24" t="s">
        <v>624</v>
      </c>
      <c r="AT149" s="24" t="s">
        <v>619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708</v>
      </c>
    </row>
    <row r="150" spans="2:65" s="1" customFormat="1" ht="22.5" customHeight="1">
      <c r="B150" s="41"/>
      <c r="C150" s="199" t="s">
        <v>712</v>
      </c>
      <c r="D150" s="199" t="s">
        <v>619</v>
      </c>
      <c r="E150" s="200" t="s">
        <v>1285</v>
      </c>
      <c r="F150" s="201" t="s">
        <v>1286</v>
      </c>
      <c r="G150" s="202" t="s">
        <v>649</v>
      </c>
      <c r="H150" s="203">
        <v>29.434</v>
      </c>
      <c r="I150" s="204"/>
      <c r="J150" s="205">
        <f>ROUND(I150*H150,2)</f>
        <v>0</v>
      </c>
      <c r="K150" s="201" t="s">
        <v>623</v>
      </c>
      <c r="L150" s="61"/>
      <c r="M150" s="206" t="s">
        <v>469</v>
      </c>
      <c r="N150" s="207" t="s">
        <v>495</v>
      </c>
      <c r="O150" s="42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AR150" s="24" t="s">
        <v>624</v>
      </c>
      <c r="AT150" s="24" t="s">
        <v>619</v>
      </c>
      <c r="AU150" s="24" t="s">
        <v>533</v>
      </c>
      <c r="AY150" s="24" t="s">
        <v>617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24" t="s">
        <v>471</v>
      </c>
      <c r="BK150" s="210">
        <f>ROUND(I150*H150,2)</f>
        <v>0</v>
      </c>
      <c r="BL150" s="24" t="s">
        <v>624</v>
      </c>
      <c r="BM150" s="24" t="s">
        <v>712</v>
      </c>
    </row>
    <row r="151" spans="2:65" s="1" customFormat="1" ht="31.5" customHeight="1">
      <c r="B151" s="41"/>
      <c r="C151" s="199" t="s">
        <v>717</v>
      </c>
      <c r="D151" s="199" t="s">
        <v>619</v>
      </c>
      <c r="E151" s="200" t="s">
        <v>1287</v>
      </c>
      <c r="F151" s="201" t="s">
        <v>1288</v>
      </c>
      <c r="G151" s="202" t="s">
        <v>649</v>
      </c>
      <c r="H151" s="203">
        <v>12.497</v>
      </c>
      <c r="I151" s="204"/>
      <c r="J151" s="205">
        <f>ROUND(I151*H151,2)</f>
        <v>0</v>
      </c>
      <c r="K151" s="201" t="s">
        <v>623</v>
      </c>
      <c r="L151" s="61"/>
      <c r="M151" s="206" t="s">
        <v>469</v>
      </c>
      <c r="N151" s="207" t="s">
        <v>495</v>
      </c>
      <c r="O151" s="42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AR151" s="24" t="s">
        <v>624</v>
      </c>
      <c r="AT151" s="24" t="s">
        <v>619</v>
      </c>
      <c r="AU151" s="24" t="s">
        <v>533</v>
      </c>
      <c r="AY151" s="24" t="s">
        <v>617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24" t="s">
        <v>471</v>
      </c>
      <c r="BK151" s="210">
        <f>ROUND(I151*H151,2)</f>
        <v>0</v>
      </c>
      <c r="BL151" s="24" t="s">
        <v>624</v>
      </c>
      <c r="BM151" s="24" t="s">
        <v>717</v>
      </c>
    </row>
    <row r="152" spans="2:65" s="1" customFormat="1" ht="22.5" customHeight="1">
      <c r="B152" s="41"/>
      <c r="C152" s="199" t="s">
        <v>723</v>
      </c>
      <c r="D152" s="199" t="s">
        <v>619</v>
      </c>
      <c r="E152" s="200" t="s">
        <v>1289</v>
      </c>
      <c r="F152" s="201" t="s">
        <v>1290</v>
      </c>
      <c r="G152" s="202" t="s">
        <v>649</v>
      </c>
      <c r="H152" s="203">
        <v>26.34</v>
      </c>
      <c r="I152" s="204"/>
      <c r="J152" s="205">
        <f>ROUND(I152*H152,2)</f>
        <v>0</v>
      </c>
      <c r="K152" s="201" t="s">
        <v>623</v>
      </c>
      <c r="L152" s="61"/>
      <c r="M152" s="206" t="s">
        <v>469</v>
      </c>
      <c r="N152" s="207" t="s">
        <v>495</v>
      </c>
      <c r="O152" s="42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AR152" s="24" t="s">
        <v>624</v>
      </c>
      <c r="AT152" s="24" t="s">
        <v>619</v>
      </c>
      <c r="AU152" s="24" t="s">
        <v>533</v>
      </c>
      <c r="AY152" s="24" t="s">
        <v>617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24" t="s">
        <v>471</v>
      </c>
      <c r="BK152" s="210">
        <f>ROUND(I152*H152,2)</f>
        <v>0</v>
      </c>
      <c r="BL152" s="24" t="s">
        <v>624</v>
      </c>
      <c r="BM152" s="24" t="s">
        <v>723</v>
      </c>
    </row>
    <row r="153" spans="2:63" s="11" customFormat="1" ht="37.35" customHeight="1">
      <c r="B153" s="182"/>
      <c r="C153" s="183"/>
      <c r="D153" s="184" t="s">
        <v>523</v>
      </c>
      <c r="E153" s="185" t="s">
        <v>1075</v>
      </c>
      <c r="F153" s="185" t="s">
        <v>1291</v>
      </c>
      <c r="G153" s="183"/>
      <c r="H153" s="183"/>
      <c r="I153" s="186"/>
      <c r="J153" s="187">
        <f>BK153</f>
        <v>0</v>
      </c>
      <c r="K153" s="183"/>
      <c r="L153" s="188"/>
      <c r="M153" s="189"/>
      <c r="N153" s="190"/>
      <c r="O153" s="190"/>
      <c r="P153" s="191">
        <f>P154</f>
        <v>0</v>
      </c>
      <c r="Q153" s="190"/>
      <c r="R153" s="191">
        <f>R154</f>
        <v>0.28724</v>
      </c>
      <c r="S153" s="190"/>
      <c r="T153" s="192">
        <f>T154</f>
        <v>0</v>
      </c>
      <c r="AR153" s="193" t="s">
        <v>471</v>
      </c>
      <c r="AT153" s="194" t="s">
        <v>523</v>
      </c>
      <c r="AU153" s="194" t="s">
        <v>524</v>
      </c>
      <c r="AY153" s="193" t="s">
        <v>617</v>
      </c>
      <c r="BK153" s="195">
        <f>BK154</f>
        <v>0</v>
      </c>
    </row>
    <row r="154" spans="2:63" s="11" customFormat="1" ht="19.9" customHeight="1">
      <c r="B154" s="182"/>
      <c r="C154" s="183"/>
      <c r="D154" s="196" t="s">
        <v>523</v>
      </c>
      <c r="E154" s="197" t="s">
        <v>1292</v>
      </c>
      <c r="F154" s="197" t="s">
        <v>1293</v>
      </c>
      <c r="G154" s="183"/>
      <c r="H154" s="183"/>
      <c r="I154" s="186"/>
      <c r="J154" s="198">
        <f>BK154</f>
        <v>0</v>
      </c>
      <c r="K154" s="183"/>
      <c r="L154" s="188"/>
      <c r="M154" s="189"/>
      <c r="N154" s="190"/>
      <c r="O154" s="190"/>
      <c r="P154" s="191">
        <f>SUM(P155:P171)</f>
        <v>0</v>
      </c>
      <c r="Q154" s="190"/>
      <c r="R154" s="191">
        <f>SUM(R155:R171)</f>
        <v>0.28724</v>
      </c>
      <c r="S154" s="190"/>
      <c r="T154" s="192">
        <f>SUM(T155:T171)</f>
        <v>0</v>
      </c>
      <c r="AR154" s="193" t="s">
        <v>471</v>
      </c>
      <c r="AT154" s="194" t="s">
        <v>523</v>
      </c>
      <c r="AU154" s="194" t="s">
        <v>471</v>
      </c>
      <c r="AY154" s="193" t="s">
        <v>617</v>
      </c>
      <c r="BK154" s="195">
        <f>SUM(BK155:BK171)</f>
        <v>0</v>
      </c>
    </row>
    <row r="155" spans="2:65" s="1" customFormat="1" ht="22.5" customHeight="1">
      <c r="B155" s="41"/>
      <c r="C155" s="199" t="s">
        <v>809</v>
      </c>
      <c r="D155" s="199" t="s">
        <v>619</v>
      </c>
      <c r="E155" s="200" t="s">
        <v>1294</v>
      </c>
      <c r="F155" s="201" t="s">
        <v>1295</v>
      </c>
      <c r="G155" s="202" t="s">
        <v>798</v>
      </c>
      <c r="H155" s="203">
        <v>36.2</v>
      </c>
      <c r="I155" s="204"/>
      <c r="J155" s="205">
        <f>ROUND(I155*H155,2)</f>
        <v>0</v>
      </c>
      <c r="K155" s="201" t="s">
        <v>469</v>
      </c>
      <c r="L155" s="61"/>
      <c r="M155" s="206" t="s">
        <v>469</v>
      </c>
      <c r="N155" s="207" t="s">
        <v>495</v>
      </c>
      <c r="O155" s="42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AR155" s="24" t="s">
        <v>624</v>
      </c>
      <c r="AT155" s="24" t="s">
        <v>619</v>
      </c>
      <c r="AU155" s="24" t="s">
        <v>533</v>
      </c>
      <c r="AY155" s="24" t="s">
        <v>617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24" t="s">
        <v>471</v>
      </c>
      <c r="BK155" s="210">
        <f>ROUND(I155*H155,2)</f>
        <v>0</v>
      </c>
      <c r="BL155" s="24" t="s">
        <v>624</v>
      </c>
      <c r="BM155" s="24" t="s">
        <v>809</v>
      </c>
    </row>
    <row r="156" spans="2:65" s="1" customFormat="1" ht="22.5" customHeight="1">
      <c r="B156" s="41"/>
      <c r="C156" s="222" t="s">
        <v>813</v>
      </c>
      <c r="D156" s="222" t="s">
        <v>668</v>
      </c>
      <c r="E156" s="223" t="s">
        <v>1296</v>
      </c>
      <c r="F156" s="224" t="s">
        <v>1297</v>
      </c>
      <c r="G156" s="225" t="s">
        <v>1037</v>
      </c>
      <c r="H156" s="226">
        <v>0.03</v>
      </c>
      <c r="I156" s="227"/>
      <c r="J156" s="228">
        <f>ROUND(I156*H156,2)</f>
        <v>0</v>
      </c>
      <c r="K156" s="224" t="s">
        <v>623</v>
      </c>
      <c r="L156" s="229"/>
      <c r="M156" s="230" t="s">
        <v>469</v>
      </c>
      <c r="N156" s="231" t="s">
        <v>495</v>
      </c>
      <c r="O156" s="42"/>
      <c r="P156" s="208">
        <f>O156*H156</f>
        <v>0</v>
      </c>
      <c r="Q156" s="208">
        <v>1</v>
      </c>
      <c r="R156" s="208">
        <f>Q156*H156</f>
        <v>0.03</v>
      </c>
      <c r="S156" s="208">
        <v>0</v>
      </c>
      <c r="T156" s="209">
        <f>S156*H156</f>
        <v>0</v>
      </c>
      <c r="AR156" s="24" t="s">
        <v>635</v>
      </c>
      <c r="AT156" s="24" t="s">
        <v>668</v>
      </c>
      <c r="AU156" s="24" t="s">
        <v>533</v>
      </c>
      <c r="AY156" s="24" t="s">
        <v>617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24" t="s">
        <v>471</v>
      </c>
      <c r="BK156" s="210">
        <f>ROUND(I156*H156,2)</f>
        <v>0</v>
      </c>
      <c r="BL156" s="24" t="s">
        <v>624</v>
      </c>
      <c r="BM156" s="24" t="s">
        <v>813</v>
      </c>
    </row>
    <row r="157" spans="2:47" s="1" customFormat="1" ht="27">
      <c r="B157" s="41"/>
      <c r="C157" s="63"/>
      <c r="D157" s="213" t="s">
        <v>699</v>
      </c>
      <c r="E157" s="63"/>
      <c r="F157" s="232" t="s">
        <v>1298</v>
      </c>
      <c r="G157" s="63"/>
      <c r="H157" s="63"/>
      <c r="I157" s="168"/>
      <c r="J157" s="63"/>
      <c r="K157" s="63"/>
      <c r="L157" s="61"/>
      <c r="M157" s="233"/>
      <c r="N157" s="42"/>
      <c r="O157" s="42"/>
      <c r="P157" s="42"/>
      <c r="Q157" s="42"/>
      <c r="R157" s="42"/>
      <c r="S157" s="42"/>
      <c r="T157" s="78"/>
      <c r="AT157" s="24" t="s">
        <v>699</v>
      </c>
      <c r="AU157" s="24" t="s">
        <v>533</v>
      </c>
    </row>
    <row r="158" spans="2:65" s="1" customFormat="1" ht="22.5" customHeight="1">
      <c r="B158" s="41"/>
      <c r="C158" s="199" t="s">
        <v>818</v>
      </c>
      <c r="D158" s="199" t="s">
        <v>619</v>
      </c>
      <c r="E158" s="200" t="s">
        <v>1299</v>
      </c>
      <c r="F158" s="201" t="s">
        <v>1300</v>
      </c>
      <c r="G158" s="202" t="s">
        <v>665</v>
      </c>
      <c r="H158" s="203">
        <v>1</v>
      </c>
      <c r="I158" s="204"/>
      <c r="J158" s="205">
        <f>ROUND(I158*H158,2)</f>
        <v>0</v>
      </c>
      <c r="K158" s="201" t="s">
        <v>469</v>
      </c>
      <c r="L158" s="61"/>
      <c r="M158" s="206" t="s">
        <v>469</v>
      </c>
      <c r="N158" s="207" t="s">
        <v>495</v>
      </c>
      <c r="O158" s="42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AR158" s="24" t="s">
        <v>624</v>
      </c>
      <c r="AT158" s="24" t="s">
        <v>619</v>
      </c>
      <c r="AU158" s="24" t="s">
        <v>533</v>
      </c>
      <c r="AY158" s="24" t="s">
        <v>617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471</v>
      </c>
      <c r="BK158" s="210">
        <f>ROUND(I158*H158,2)</f>
        <v>0</v>
      </c>
      <c r="BL158" s="24" t="s">
        <v>624</v>
      </c>
      <c r="BM158" s="24" t="s">
        <v>818</v>
      </c>
    </row>
    <row r="159" spans="2:65" s="1" customFormat="1" ht="22.5" customHeight="1">
      <c r="B159" s="41"/>
      <c r="C159" s="199" t="s">
        <v>822</v>
      </c>
      <c r="D159" s="199" t="s">
        <v>619</v>
      </c>
      <c r="E159" s="200" t="s">
        <v>1301</v>
      </c>
      <c r="F159" s="201" t="s">
        <v>1302</v>
      </c>
      <c r="G159" s="202" t="s">
        <v>1303</v>
      </c>
      <c r="H159" s="203">
        <v>68.8</v>
      </c>
      <c r="I159" s="204"/>
      <c r="J159" s="205">
        <f>ROUND(I159*H159,2)</f>
        <v>0</v>
      </c>
      <c r="K159" s="201" t="s">
        <v>469</v>
      </c>
      <c r="L159" s="61"/>
      <c r="M159" s="206" t="s">
        <v>469</v>
      </c>
      <c r="N159" s="207" t="s">
        <v>495</v>
      </c>
      <c r="O159" s="42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AR159" s="24" t="s">
        <v>624</v>
      </c>
      <c r="AT159" s="24" t="s">
        <v>619</v>
      </c>
      <c r="AU159" s="24" t="s">
        <v>533</v>
      </c>
      <c r="AY159" s="24" t="s">
        <v>617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24" t="s">
        <v>471</v>
      </c>
      <c r="BK159" s="210">
        <f>ROUND(I159*H159,2)</f>
        <v>0</v>
      </c>
      <c r="BL159" s="24" t="s">
        <v>624</v>
      </c>
      <c r="BM159" s="24" t="s">
        <v>822</v>
      </c>
    </row>
    <row r="160" spans="2:65" s="1" customFormat="1" ht="22.5" customHeight="1">
      <c r="B160" s="41"/>
      <c r="C160" s="222" t="s">
        <v>826</v>
      </c>
      <c r="D160" s="222" t="s">
        <v>668</v>
      </c>
      <c r="E160" s="223" t="s">
        <v>1304</v>
      </c>
      <c r="F160" s="224" t="s">
        <v>1305</v>
      </c>
      <c r="G160" s="225" t="s">
        <v>798</v>
      </c>
      <c r="H160" s="226">
        <v>38</v>
      </c>
      <c r="I160" s="227"/>
      <c r="J160" s="228">
        <f>ROUND(I160*H160,2)</f>
        <v>0</v>
      </c>
      <c r="K160" s="224" t="s">
        <v>623</v>
      </c>
      <c r="L160" s="229"/>
      <c r="M160" s="230" t="s">
        <v>469</v>
      </c>
      <c r="N160" s="231" t="s">
        <v>495</v>
      </c>
      <c r="O160" s="42"/>
      <c r="P160" s="208">
        <f>O160*H160</f>
        <v>0</v>
      </c>
      <c r="Q160" s="208">
        <v>0.00517</v>
      </c>
      <c r="R160" s="208">
        <f>Q160*H160</f>
        <v>0.19646</v>
      </c>
      <c r="S160" s="208">
        <v>0</v>
      </c>
      <c r="T160" s="209">
        <f>S160*H160</f>
        <v>0</v>
      </c>
      <c r="AR160" s="24" t="s">
        <v>635</v>
      </c>
      <c r="AT160" s="24" t="s">
        <v>668</v>
      </c>
      <c r="AU160" s="24" t="s">
        <v>533</v>
      </c>
      <c r="AY160" s="24" t="s">
        <v>617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24" t="s">
        <v>471</v>
      </c>
      <c r="BK160" s="210">
        <f>ROUND(I160*H160,2)</f>
        <v>0</v>
      </c>
      <c r="BL160" s="24" t="s">
        <v>624</v>
      </c>
      <c r="BM160" s="24" t="s">
        <v>1306</v>
      </c>
    </row>
    <row r="161" spans="2:65" s="1" customFormat="1" ht="22.5" customHeight="1">
      <c r="B161" s="41"/>
      <c r="C161" s="199" t="s">
        <v>831</v>
      </c>
      <c r="D161" s="199" t="s">
        <v>619</v>
      </c>
      <c r="E161" s="200" t="s">
        <v>1307</v>
      </c>
      <c r="F161" s="201" t="s">
        <v>1308</v>
      </c>
      <c r="G161" s="202" t="s">
        <v>649</v>
      </c>
      <c r="H161" s="203">
        <v>0.418</v>
      </c>
      <c r="I161" s="204"/>
      <c r="J161" s="205">
        <f>ROUND(I161*H161,2)</f>
        <v>0</v>
      </c>
      <c r="K161" s="201" t="s">
        <v>623</v>
      </c>
      <c r="L161" s="61"/>
      <c r="M161" s="206" t="s">
        <v>469</v>
      </c>
      <c r="N161" s="207" t="s">
        <v>495</v>
      </c>
      <c r="O161" s="42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AR161" s="24" t="s">
        <v>624</v>
      </c>
      <c r="AT161" s="24" t="s">
        <v>619</v>
      </c>
      <c r="AU161" s="24" t="s">
        <v>533</v>
      </c>
      <c r="AY161" s="24" t="s">
        <v>617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24" t="s">
        <v>471</v>
      </c>
      <c r="BK161" s="210">
        <f>ROUND(I161*H161,2)</f>
        <v>0</v>
      </c>
      <c r="BL161" s="24" t="s">
        <v>624</v>
      </c>
      <c r="BM161" s="24" t="s">
        <v>831</v>
      </c>
    </row>
    <row r="162" spans="2:65" s="1" customFormat="1" ht="22.5" customHeight="1">
      <c r="B162" s="41"/>
      <c r="C162" s="199" t="s">
        <v>835</v>
      </c>
      <c r="D162" s="199" t="s">
        <v>619</v>
      </c>
      <c r="E162" s="200" t="s">
        <v>1309</v>
      </c>
      <c r="F162" s="201" t="s">
        <v>1310</v>
      </c>
      <c r="G162" s="202" t="s">
        <v>649</v>
      </c>
      <c r="H162" s="203">
        <v>8.36</v>
      </c>
      <c r="I162" s="204"/>
      <c r="J162" s="205">
        <f>ROUND(I162*H162,2)</f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AR162" s="24" t="s">
        <v>624</v>
      </c>
      <c r="AT162" s="24" t="s">
        <v>619</v>
      </c>
      <c r="AU162" s="24" t="s">
        <v>533</v>
      </c>
      <c r="AY162" s="24" t="s">
        <v>617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24" t="s">
        <v>471</v>
      </c>
      <c r="BK162" s="210">
        <f>ROUND(I162*H162,2)</f>
        <v>0</v>
      </c>
      <c r="BL162" s="24" t="s">
        <v>624</v>
      </c>
      <c r="BM162" s="24" t="s">
        <v>835</v>
      </c>
    </row>
    <row r="163" spans="2:51" s="12" customFormat="1" ht="13.5">
      <c r="B163" s="211"/>
      <c r="C163" s="212"/>
      <c r="D163" s="239" t="s">
        <v>627</v>
      </c>
      <c r="E163" s="240" t="s">
        <v>469</v>
      </c>
      <c r="F163" s="241" t="s">
        <v>1311</v>
      </c>
      <c r="G163" s="212"/>
      <c r="H163" s="242">
        <v>8.36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627</v>
      </c>
      <c r="AU163" s="221" t="s">
        <v>533</v>
      </c>
      <c r="AV163" s="12" t="s">
        <v>533</v>
      </c>
      <c r="AW163" s="12" t="s">
        <v>484</v>
      </c>
      <c r="AX163" s="12" t="s">
        <v>524</v>
      </c>
      <c r="AY163" s="221" t="s">
        <v>617</v>
      </c>
    </row>
    <row r="164" spans="2:51" s="13" customFormat="1" ht="13.5">
      <c r="B164" s="245"/>
      <c r="C164" s="246"/>
      <c r="D164" s="213" t="s">
        <v>627</v>
      </c>
      <c r="E164" s="247" t="s">
        <v>469</v>
      </c>
      <c r="F164" s="248" t="s">
        <v>998</v>
      </c>
      <c r="G164" s="246"/>
      <c r="H164" s="249">
        <v>8.36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627</v>
      </c>
      <c r="AU164" s="255" t="s">
        <v>533</v>
      </c>
      <c r="AV164" s="13" t="s">
        <v>624</v>
      </c>
      <c r="AW164" s="13" t="s">
        <v>484</v>
      </c>
      <c r="AX164" s="13" t="s">
        <v>471</v>
      </c>
      <c r="AY164" s="255" t="s">
        <v>617</v>
      </c>
    </row>
    <row r="165" spans="2:65" s="1" customFormat="1" ht="22.5" customHeight="1">
      <c r="B165" s="41"/>
      <c r="C165" s="222" t="s">
        <v>839</v>
      </c>
      <c r="D165" s="222" t="s">
        <v>668</v>
      </c>
      <c r="E165" s="223" t="s">
        <v>1312</v>
      </c>
      <c r="F165" s="224" t="s">
        <v>1313</v>
      </c>
      <c r="G165" s="225" t="s">
        <v>1314</v>
      </c>
      <c r="H165" s="226">
        <v>1</v>
      </c>
      <c r="I165" s="227"/>
      <c r="J165" s="228">
        <f>ROUND(I165*H165,2)</f>
        <v>0</v>
      </c>
      <c r="K165" s="224" t="s">
        <v>623</v>
      </c>
      <c r="L165" s="229"/>
      <c r="M165" s="230" t="s">
        <v>469</v>
      </c>
      <c r="N165" s="231" t="s">
        <v>495</v>
      </c>
      <c r="O165" s="42"/>
      <c r="P165" s="208">
        <f>O165*H165</f>
        <v>0</v>
      </c>
      <c r="Q165" s="208">
        <v>0.004</v>
      </c>
      <c r="R165" s="208">
        <f>Q165*H165</f>
        <v>0.004</v>
      </c>
      <c r="S165" s="208">
        <v>0</v>
      </c>
      <c r="T165" s="209">
        <f>S165*H165</f>
        <v>0</v>
      </c>
      <c r="AR165" s="24" t="s">
        <v>635</v>
      </c>
      <c r="AT165" s="24" t="s">
        <v>668</v>
      </c>
      <c r="AU165" s="24" t="s">
        <v>533</v>
      </c>
      <c r="AY165" s="24" t="s">
        <v>617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24" t="s">
        <v>471</v>
      </c>
      <c r="BK165" s="210">
        <f>ROUND(I165*H165,2)</f>
        <v>0</v>
      </c>
      <c r="BL165" s="24" t="s">
        <v>624</v>
      </c>
      <c r="BM165" s="24" t="s">
        <v>839</v>
      </c>
    </row>
    <row r="166" spans="2:65" s="1" customFormat="1" ht="22.5" customHeight="1">
      <c r="B166" s="41"/>
      <c r="C166" s="222" t="s">
        <v>841</v>
      </c>
      <c r="D166" s="222" t="s">
        <v>668</v>
      </c>
      <c r="E166" s="223" t="s">
        <v>1315</v>
      </c>
      <c r="F166" s="224" t="s">
        <v>1316</v>
      </c>
      <c r="G166" s="225" t="s">
        <v>1054</v>
      </c>
      <c r="H166" s="226">
        <v>2</v>
      </c>
      <c r="I166" s="227"/>
      <c r="J166" s="228">
        <f>ROUND(I166*H166,2)</f>
        <v>0</v>
      </c>
      <c r="K166" s="224" t="s">
        <v>623</v>
      </c>
      <c r="L166" s="229"/>
      <c r="M166" s="230" t="s">
        <v>469</v>
      </c>
      <c r="N166" s="231" t="s">
        <v>495</v>
      </c>
      <c r="O166" s="42"/>
      <c r="P166" s="208">
        <f>O166*H166</f>
        <v>0</v>
      </c>
      <c r="Q166" s="208">
        <v>0.00124</v>
      </c>
      <c r="R166" s="208">
        <f>Q166*H166</f>
        <v>0.00248</v>
      </c>
      <c r="S166" s="208">
        <v>0</v>
      </c>
      <c r="T166" s="209">
        <f>S166*H166</f>
        <v>0</v>
      </c>
      <c r="AR166" s="24" t="s">
        <v>635</v>
      </c>
      <c r="AT166" s="24" t="s">
        <v>668</v>
      </c>
      <c r="AU166" s="24" t="s">
        <v>533</v>
      </c>
      <c r="AY166" s="24" t="s">
        <v>617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24" t="s">
        <v>471</v>
      </c>
      <c r="BK166" s="210">
        <f>ROUND(I166*H166,2)</f>
        <v>0</v>
      </c>
      <c r="BL166" s="24" t="s">
        <v>624</v>
      </c>
      <c r="BM166" s="24" t="s">
        <v>841</v>
      </c>
    </row>
    <row r="167" spans="2:65" s="1" customFormat="1" ht="22.5" customHeight="1">
      <c r="B167" s="41"/>
      <c r="C167" s="222" t="s">
        <v>845</v>
      </c>
      <c r="D167" s="222" t="s">
        <v>668</v>
      </c>
      <c r="E167" s="223" t="s">
        <v>1317</v>
      </c>
      <c r="F167" s="224" t="s">
        <v>1318</v>
      </c>
      <c r="G167" s="225" t="s">
        <v>1101</v>
      </c>
      <c r="H167" s="226">
        <v>19</v>
      </c>
      <c r="I167" s="227"/>
      <c r="J167" s="228">
        <f>ROUND(I167*H167,2)</f>
        <v>0</v>
      </c>
      <c r="K167" s="224" t="s">
        <v>469</v>
      </c>
      <c r="L167" s="229"/>
      <c r="M167" s="230" t="s">
        <v>469</v>
      </c>
      <c r="N167" s="231" t="s">
        <v>495</v>
      </c>
      <c r="O167" s="42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AR167" s="24" t="s">
        <v>635</v>
      </c>
      <c r="AT167" s="24" t="s">
        <v>668</v>
      </c>
      <c r="AU167" s="24" t="s">
        <v>533</v>
      </c>
      <c r="AY167" s="24" t="s">
        <v>617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24" t="s">
        <v>471</v>
      </c>
      <c r="BK167" s="210">
        <f>ROUND(I167*H167,2)</f>
        <v>0</v>
      </c>
      <c r="BL167" s="24" t="s">
        <v>624</v>
      </c>
      <c r="BM167" s="24" t="s">
        <v>845</v>
      </c>
    </row>
    <row r="168" spans="2:65" s="1" customFormat="1" ht="22.5" customHeight="1">
      <c r="B168" s="41"/>
      <c r="C168" s="222" t="s">
        <v>850</v>
      </c>
      <c r="D168" s="222" t="s">
        <v>668</v>
      </c>
      <c r="E168" s="223" t="s">
        <v>1319</v>
      </c>
      <c r="F168" s="224" t="s">
        <v>1320</v>
      </c>
      <c r="G168" s="225" t="s">
        <v>798</v>
      </c>
      <c r="H168" s="226">
        <v>72.4</v>
      </c>
      <c r="I168" s="227"/>
      <c r="J168" s="228">
        <f>ROUND(I168*H168,2)</f>
        <v>0</v>
      </c>
      <c r="K168" s="224" t="s">
        <v>469</v>
      </c>
      <c r="L168" s="229"/>
      <c r="M168" s="230" t="s">
        <v>469</v>
      </c>
      <c r="N168" s="231" t="s">
        <v>495</v>
      </c>
      <c r="O168" s="42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AR168" s="24" t="s">
        <v>635</v>
      </c>
      <c r="AT168" s="24" t="s">
        <v>668</v>
      </c>
      <c r="AU168" s="24" t="s">
        <v>533</v>
      </c>
      <c r="AY168" s="24" t="s">
        <v>617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24" t="s">
        <v>471</v>
      </c>
      <c r="BK168" s="210">
        <f>ROUND(I168*H168,2)</f>
        <v>0</v>
      </c>
      <c r="BL168" s="24" t="s">
        <v>624</v>
      </c>
      <c r="BM168" s="24" t="s">
        <v>850</v>
      </c>
    </row>
    <row r="169" spans="2:51" s="12" customFormat="1" ht="13.5">
      <c r="B169" s="211"/>
      <c r="C169" s="212"/>
      <c r="D169" s="239" t="s">
        <v>627</v>
      </c>
      <c r="E169" s="240" t="s">
        <v>469</v>
      </c>
      <c r="F169" s="241" t="s">
        <v>1321</v>
      </c>
      <c r="G169" s="212"/>
      <c r="H169" s="242">
        <v>72.4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627</v>
      </c>
      <c r="AU169" s="221" t="s">
        <v>533</v>
      </c>
      <c r="AV169" s="12" t="s">
        <v>533</v>
      </c>
      <c r="AW169" s="12" t="s">
        <v>484</v>
      </c>
      <c r="AX169" s="12" t="s">
        <v>524</v>
      </c>
      <c r="AY169" s="221" t="s">
        <v>617</v>
      </c>
    </row>
    <row r="170" spans="2:51" s="13" customFormat="1" ht="13.5">
      <c r="B170" s="245"/>
      <c r="C170" s="246"/>
      <c r="D170" s="213" t="s">
        <v>627</v>
      </c>
      <c r="E170" s="247" t="s">
        <v>469</v>
      </c>
      <c r="F170" s="248" t="s">
        <v>998</v>
      </c>
      <c r="G170" s="246"/>
      <c r="H170" s="249">
        <v>72.4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627</v>
      </c>
      <c r="AU170" s="255" t="s">
        <v>533</v>
      </c>
      <c r="AV170" s="13" t="s">
        <v>624</v>
      </c>
      <c r="AW170" s="13" t="s">
        <v>484</v>
      </c>
      <c r="AX170" s="13" t="s">
        <v>471</v>
      </c>
      <c r="AY170" s="255" t="s">
        <v>617</v>
      </c>
    </row>
    <row r="171" spans="2:65" s="1" customFormat="1" ht="22.5" customHeight="1">
      <c r="B171" s="41"/>
      <c r="C171" s="222" t="s">
        <v>854</v>
      </c>
      <c r="D171" s="222" t="s">
        <v>668</v>
      </c>
      <c r="E171" s="223" t="s">
        <v>1322</v>
      </c>
      <c r="F171" s="224" t="s">
        <v>1323</v>
      </c>
      <c r="G171" s="225" t="s">
        <v>668</v>
      </c>
      <c r="H171" s="226">
        <v>36.2</v>
      </c>
      <c r="I171" s="227"/>
      <c r="J171" s="228">
        <f>ROUND(I171*H171,2)</f>
        <v>0</v>
      </c>
      <c r="K171" s="224" t="s">
        <v>623</v>
      </c>
      <c r="L171" s="229"/>
      <c r="M171" s="230" t="s">
        <v>469</v>
      </c>
      <c r="N171" s="273" t="s">
        <v>495</v>
      </c>
      <c r="O171" s="235"/>
      <c r="P171" s="236">
        <f>O171*H171</f>
        <v>0</v>
      </c>
      <c r="Q171" s="236">
        <v>0.0015</v>
      </c>
      <c r="R171" s="236">
        <f>Q171*H171</f>
        <v>0.05430000000000001</v>
      </c>
      <c r="S171" s="236">
        <v>0</v>
      </c>
      <c r="T171" s="237">
        <f>S171*H171</f>
        <v>0</v>
      </c>
      <c r="AR171" s="24" t="s">
        <v>635</v>
      </c>
      <c r="AT171" s="24" t="s">
        <v>668</v>
      </c>
      <c r="AU171" s="24" t="s">
        <v>533</v>
      </c>
      <c r="AY171" s="24" t="s">
        <v>617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24" t="s">
        <v>471</v>
      </c>
      <c r="BK171" s="210">
        <f>ROUND(I171*H171,2)</f>
        <v>0</v>
      </c>
      <c r="BL171" s="24" t="s">
        <v>624</v>
      </c>
      <c r="BM171" s="24" t="s">
        <v>854</v>
      </c>
    </row>
    <row r="172" spans="2:12" s="1" customFormat="1" ht="6.95" customHeight="1">
      <c r="B172" s="56"/>
      <c r="C172" s="57"/>
      <c r="D172" s="57"/>
      <c r="E172" s="57"/>
      <c r="F172" s="57"/>
      <c r="G172" s="57"/>
      <c r="H172" s="57"/>
      <c r="I172" s="144"/>
      <c r="J172" s="57"/>
      <c r="K172" s="57"/>
      <c r="L172" s="61"/>
    </row>
  </sheetData>
  <sheetProtection sheet="1" objects="1" scenarios="1" formatCells="0" formatColumns="0" formatRows="0" sort="0" autoFilter="0"/>
  <autoFilter ref="C91:K171"/>
  <mergeCells count="12">
    <mergeCell ref="E47:H47"/>
    <mergeCell ref="E80:H80"/>
    <mergeCell ref="G1:H1"/>
    <mergeCell ref="L2:V2"/>
    <mergeCell ref="E49:H49"/>
    <mergeCell ref="E51:H51"/>
    <mergeCell ref="E82:H82"/>
    <mergeCell ref="E84:H84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556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1222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1324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469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ROUNDUP(J85,2)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ROUNDUP(SUM(BE85:BE99),2)</f>
        <v>0</v>
      </c>
      <c r="G32" s="42"/>
      <c r="H32" s="42"/>
      <c r="I32" s="139">
        <v>0.21</v>
      </c>
      <c r="J32" s="138">
        <f>ROUNDUP(ROUNDUP((SUM(BE85:BE99)),2)*I32,1)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ROUNDUP(SUM(BF85:BF99),2)</f>
        <v>0</v>
      </c>
      <c r="G33" s="42"/>
      <c r="H33" s="42"/>
      <c r="I33" s="139">
        <v>0.15</v>
      </c>
      <c r="J33" s="138">
        <f>ROUNDUP(ROUNDUP((SUM(BF85:BF99)),2)*I33,1)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ROUNDUP(SUM(BG85:BG99),2)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ROUNDUP(SUM(BH85:BH99),2)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ROUNDUP(SUM(BI85:BI99),2)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1222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2 - VTL RS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J85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1325</v>
      </c>
      <c r="E61" s="156"/>
      <c r="F61" s="156"/>
      <c r="G61" s="156"/>
      <c r="H61" s="156"/>
      <c r="I61" s="157"/>
      <c r="J61" s="159">
        <f>J86</f>
        <v>0</v>
      </c>
      <c r="K61" s="160"/>
    </row>
    <row r="62" spans="2:11" s="9" customFormat="1" ht="19.9" customHeight="1">
      <c r="B62" s="161"/>
      <c r="C62" s="162"/>
      <c r="D62" s="163" t="s">
        <v>989</v>
      </c>
      <c r="E62" s="164"/>
      <c r="F62" s="164"/>
      <c r="G62" s="164"/>
      <c r="H62" s="164"/>
      <c r="I62" s="165"/>
      <c r="J62" s="166">
        <f>J87</f>
        <v>0</v>
      </c>
      <c r="K62" s="167"/>
    </row>
    <row r="63" spans="2:11" s="9" customFormat="1" ht="19.9" customHeight="1">
      <c r="B63" s="161"/>
      <c r="C63" s="162"/>
      <c r="D63" s="163" t="s">
        <v>1326</v>
      </c>
      <c r="E63" s="164"/>
      <c r="F63" s="164"/>
      <c r="G63" s="164"/>
      <c r="H63" s="164"/>
      <c r="I63" s="165"/>
      <c r="J63" s="166">
        <f>J99</f>
        <v>0</v>
      </c>
      <c r="K63" s="167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7"/>
      <c r="J69" s="60"/>
      <c r="K69" s="60"/>
      <c r="L69" s="61"/>
    </row>
    <row r="70" spans="2:12" s="1" customFormat="1" ht="36.95" customHeight="1">
      <c r="B70" s="41"/>
      <c r="C70" s="62" t="s">
        <v>601</v>
      </c>
      <c r="D70" s="63"/>
      <c r="E70" s="63"/>
      <c r="F70" s="63"/>
      <c r="G70" s="63"/>
      <c r="H70" s="63"/>
      <c r="I70" s="168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14.45" customHeight="1">
      <c r="B72" s="41"/>
      <c r="C72" s="65" t="s">
        <v>465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22.5" customHeight="1">
      <c r="B73" s="41"/>
      <c r="C73" s="63"/>
      <c r="D73" s="63"/>
      <c r="E73" s="408" t="str">
        <f>E7</f>
        <v>Jezero Most-napojení na komunikace a IS - část III</v>
      </c>
      <c r="F73" s="411"/>
      <c r="G73" s="411"/>
      <c r="H73" s="411"/>
      <c r="I73" s="168"/>
      <c r="J73" s="63"/>
      <c r="K73" s="63"/>
      <c r="L73" s="61"/>
    </row>
    <row r="74" spans="2:12" ht="15">
      <c r="B74" s="28"/>
      <c r="C74" s="65" t="s">
        <v>587</v>
      </c>
      <c r="D74" s="158"/>
      <c r="E74" s="158"/>
      <c r="F74" s="158"/>
      <c r="G74" s="158"/>
      <c r="H74" s="158"/>
      <c r="J74" s="158"/>
      <c r="K74" s="158"/>
      <c r="L74" s="169"/>
    </row>
    <row r="75" spans="2:12" s="1" customFormat="1" ht="22.5" customHeight="1">
      <c r="B75" s="41"/>
      <c r="C75" s="63"/>
      <c r="D75" s="63"/>
      <c r="E75" s="408" t="s">
        <v>1222</v>
      </c>
      <c r="F75" s="409"/>
      <c r="G75" s="409"/>
      <c r="H75" s="409"/>
      <c r="I75" s="168"/>
      <c r="J75" s="63"/>
      <c r="K75" s="63"/>
      <c r="L75" s="61"/>
    </row>
    <row r="76" spans="2:12" s="1" customFormat="1" ht="14.45" customHeight="1">
      <c r="B76" s="41"/>
      <c r="C76" s="65" t="s">
        <v>589</v>
      </c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23.25" customHeight="1">
      <c r="B77" s="41"/>
      <c r="C77" s="63"/>
      <c r="D77" s="63"/>
      <c r="E77" s="376" t="str">
        <f>E11</f>
        <v>2 - VTL RS</v>
      </c>
      <c r="F77" s="409"/>
      <c r="G77" s="409"/>
      <c r="H77" s="409"/>
      <c r="I77" s="168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8" customHeight="1">
      <c r="B79" s="41"/>
      <c r="C79" s="65" t="s">
        <v>472</v>
      </c>
      <c r="D79" s="63"/>
      <c r="E79" s="63"/>
      <c r="F79" s="170" t="str">
        <f>F14</f>
        <v xml:space="preserve"> </v>
      </c>
      <c r="G79" s="63"/>
      <c r="H79" s="63"/>
      <c r="I79" s="171" t="s">
        <v>474</v>
      </c>
      <c r="J79" s="73" t="str">
        <f>IF(J14="","",J14)</f>
        <v>19. 12. 2016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15">
      <c r="B81" s="41"/>
      <c r="C81" s="65" t="s">
        <v>478</v>
      </c>
      <c r="D81" s="63"/>
      <c r="E81" s="63"/>
      <c r="F81" s="170" t="str">
        <f>E17</f>
        <v>ČR - Ministerstvo financí</v>
      </c>
      <c r="G81" s="63"/>
      <c r="H81" s="63"/>
      <c r="I81" s="171" t="s">
        <v>485</v>
      </c>
      <c r="J81" s="170" t="str">
        <f>E23</f>
        <v>Báňské projekty Teplice a.s.</v>
      </c>
      <c r="K81" s="63"/>
      <c r="L81" s="61"/>
    </row>
    <row r="82" spans="2:12" s="1" customFormat="1" ht="14.45" customHeight="1">
      <c r="B82" s="41"/>
      <c r="C82" s="65" t="s">
        <v>482</v>
      </c>
      <c r="D82" s="63"/>
      <c r="E82" s="63"/>
      <c r="F82" s="170" t="str">
        <f>IF(E20="","",E20)</f>
        <v/>
      </c>
      <c r="G82" s="63"/>
      <c r="H82" s="63"/>
      <c r="I82" s="168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20" s="10" customFormat="1" ht="29.25" customHeight="1">
      <c r="B84" s="172"/>
      <c r="C84" s="173" t="s">
        <v>602</v>
      </c>
      <c r="D84" s="174" t="s">
        <v>509</v>
      </c>
      <c r="E84" s="174" t="s">
        <v>505</v>
      </c>
      <c r="F84" s="174" t="s">
        <v>603</v>
      </c>
      <c r="G84" s="174" t="s">
        <v>604</v>
      </c>
      <c r="H84" s="174" t="s">
        <v>605</v>
      </c>
      <c r="I84" s="175" t="s">
        <v>606</v>
      </c>
      <c r="J84" s="174" t="s">
        <v>593</v>
      </c>
      <c r="K84" s="176" t="s">
        <v>607</v>
      </c>
      <c r="L84" s="177"/>
      <c r="M84" s="80" t="s">
        <v>608</v>
      </c>
      <c r="N84" s="81" t="s">
        <v>494</v>
      </c>
      <c r="O84" s="81" t="s">
        <v>609</v>
      </c>
      <c r="P84" s="81" t="s">
        <v>610</v>
      </c>
      <c r="Q84" s="81" t="s">
        <v>611</v>
      </c>
      <c r="R84" s="81" t="s">
        <v>612</v>
      </c>
      <c r="S84" s="81" t="s">
        <v>613</v>
      </c>
      <c r="T84" s="82" t="s">
        <v>614</v>
      </c>
    </row>
    <row r="85" spans="2:63" s="1" customFormat="1" ht="29.25" customHeight="1">
      <c r="B85" s="41"/>
      <c r="C85" s="86" t="s">
        <v>594</v>
      </c>
      <c r="D85" s="63"/>
      <c r="E85" s="63"/>
      <c r="F85" s="63"/>
      <c r="G85" s="63"/>
      <c r="H85" s="63"/>
      <c r="I85" s="168"/>
      <c r="J85" s="178">
        <f>BK85</f>
        <v>0</v>
      </c>
      <c r="K85" s="63"/>
      <c r="L85" s="61"/>
      <c r="M85" s="83"/>
      <c r="N85" s="84"/>
      <c r="O85" s="84"/>
      <c r="P85" s="179">
        <f>P86</f>
        <v>0</v>
      </c>
      <c r="Q85" s="84"/>
      <c r="R85" s="179">
        <f>R86</f>
        <v>0.00031428</v>
      </c>
      <c r="S85" s="84"/>
      <c r="T85" s="180">
        <f>T86</f>
        <v>0</v>
      </c>
      <c r="AT85" s="24" t="s">
        <v>523</v>
      </c>
      <c r="AU85" s="24" t="s">
        <v>595</v>
      </c>
      <c r="BK85" s="181">
        <f>BK86</f>
        <v>0</v>
      </c>
    </row>
    <row r="86" spans="2:63" s="11" customFormat="1" ht="37.35" customHeight="1">
      <c r="B86" s="182"/>
      <c r="C86" s="183"/>
      <c r="D86" s="184" t="s">
        <v>523</v>
      </c>
      <c r="E86" s="185" t="s">
        <v>990</v>
      </c>
      <c r="F86" s="185" t="s">
        <v>1076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P87+P99</f>
        <v>0</v>
      </c>
      <c r="Q86" s="190"/>
      <c r="R86" s="191">
        <f>R87+R99</f>
        <v>0.00031428</v>
      </c>
      <c r="S86" s="190"/>
      <c r="T86" s="192">
        <f>T87+T99</f>
        <v>0</v>
      </c>
      <c r="AR86" s="193" t="s">
        <v>471</v>
      </c>
      <c r="AT86" s="194" t="s">
        <v>523</v>
      </c>
      <c r="AU86" s="194" t="s">
        <v>524</v>
      </c>
      <c r="AY86" s="193" t="s">
        <v>617</v>
      </c>
      <c r="BK86" s="195">
        <f>BK87+BK99</f>
        <v>0</v>
      </c>
    </row>
    <row r="87" spans="2:63" s="11" customFormat="1" ht="19.9" customHeight="1">
      <c r="B87" s="182"/>
      <c r="C87" s="183"/>
      <c r="D87" s="196" t="s">
        <v>523</v>
      </c>
      <c r="E87" s="197" t="s">
        <v>1077</v>
      </c>
      <c r="F87" s="197" t="s">
        <v>1078</v>
      </c>
      <c r="G87" s="183"/>
      <c r="H87" s="183"/>
      <c r="I87" s="186"/>
      <c r="J87" s="198">
        <f>BK87</f>
        <v>0</v>
      </c>
      <c r="K87" s="183"/>
      <c r="L87" s="188"/>
      <c r="M87" s="189"/>
      <c r="N87" s="190"/>
      <c r="O87" s="190"/>
      <c r="P87" s="191">
        <f>SUM(P88:P98)</f>
        <v>0</v>
      </c>
      <c r="Q87" s="190"/>
      <c r="R87" s="191">
        <f>SUM(R88:R98)</f>
        <v>0.00031428</v>
      </c>
      <c r="S87" s="190"/>
      <c r="T87" s="192">
        <f>SUM(T88:T98)</f>
        <v>0</v>
      </c>
      <c r="AR87" s="193" t="s">
        <v>471</v>
      </c>
      <c r="AT87" s="194" t="s">
        <v>523</v>
      </c>
      <c r="AU87" s="194" t="s">
        <v>471</v>
      </c>
      <c r="AY87" s="193" t="s">
        <v>617</v>
      </c>
      <c r="BK87" s="195">
        <f>SUM(BK88:BK98)</f>
        <v>0</v>
      </c>
    </row>
    <row r="88" spans="2:65" s="1" customFormat="1" ht="22.5" customHeight="1">
      <c r="B88" s="41"/>
      <c r="C88" s="199" t="s">
        <v>471</v>
      </c>
      <c r="D88" s="199" t="s">
        <v>619</v>
      </c>
      <c r="E88" s="200" t="s">
        <v>1327</v>
      </c>
      <c r="F88" s="201" t="s">
        <v>1328</v>
      </c>
      <c r="G88" s="202" t="s">
        <v>665</v>
      </c>
      <c r="H88" s="203">
        <v>1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0.00031428</v>
      </c>
      <c r="R88" s="208">
        <f>Q88*H88</f>
        <v>0.00031428</v>
      </c>
      <c r="S88" s="208">
        <v>0</v>
      </c>
      <c r="T88" s="209">
        <f>S88*H88</f>
        <v>0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471</v>
      </c>
    </row>
    <row r="89" spans="2:65" s="1" customFormat="1" ht="22.5" customHeight="1">
      <c r="B89" s="41"/>
      <c r="C89" s="199" t="s">
        <v>533</v>
      </c>
      <c r="D89" s="199" t="s">
        <v>619</v>
      </c>
      <c r="E89" s="200" t="s">
        <v>1329</v>
      </c>
      <c r="F89" s="201" t="s">
        <v>1330</v>
      </c>
      <c r="G89" s="202" t="s">
        <v>665</v>
      </c>
      <c r="H89" s="203">
        <v>1</v>
      </c>
      <c r="I89" s="204"/>
      <c r="J89" s="205">
        <f>ROUND(I89*H89,2)</f>
        <v>0</v>
      </c>
      <c r="K89" s="201" t="s">
        <v>623</v>
      </c>
      <c r="L89" s="61"/>
      <c r="M89" s="206" t="s">
        <v>469</v>
      </c>
      <c r="N89" s="207" t="s">
        <v>495</v>
      </c>
      <c r="O89" s="42"/>
      <c r="P89" s="208">
        <f>O89*H89</f>
        <v>0</v>
      </c>
      <c r="Q89" s="208">
        <v>0</v>
      </c>
      <c r="R89" s="208">
        <f>Q89*H89</f>
        <v>0</v>
      </c>
      <c r="S89" s="208">
        <v>0</v>
      </c>
      <c r="T89" s="209">
        <f>S89*H89</f>
        <v>0</v>
      </c>
      <c r="AR89" s="24" t="s">
        <v>624</v>
      </c>
      <c r="AT89" s="24" t="s">
        <v>619</v>
      </c>
      <c r="AU89" s="24" t="s">
        <v>533</v>
      </c>
      <c r="AY89" s="24" t="s">
        <v>617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24" t="s">
        <v>471</v>
      </c>
      <c r="BK89" s="210">
        <f>ROUND(I89*H89,2)</f>
        <v>0</v>
      </c>
      <c r="BL89" s="24" t="s">
        <v>624</v>
      </c>
      <c r="BM89" s="24" t="s">
        <v>533</v>
      </c>
    </row>
    <row r="90" spans="2:65" s="1" customFormat="1" ht="22.5" customHeight="1">
      <c r="B90" s="41"/>
      <c r="C90" s="199" t="s">
        <v>557</v>
      </c>
      <c r="D90" s="199" t="s">
        <v>619</v>
      </c>
      <c r="E90" s="200" t="s">
        <v>1331</v>
      </c>
      <c r="F90" s="201" t="s">
        <v>1332</v>
      </c>
      <c r="G90" s="202" t="s">
        <v>665</v>
      </c>
      <c r="H90" s="203">
        <v>1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557</v>
      </c>
    </row>
    <row r="91" spans="2:47" s="1" customFormat="1" ht="27">
      <c r="B91" s="41"/>
      <c r="C91" s="63"/>
      <c r="D91" s="213" t="s">
        <v>699</v>
      </c>
      <c r="E91" s="63"/>
      <c r="F91" s="232" t="s">
        <v>1333</v>
      </c>
      <c r="G91" s="63"/>
      <c r="H91" s="63"/>
      <c r="I91" s="168"/>
      <c r="J91" s="63"/>
      <c r="K91" s="63"/>
      <c r="L91" s="61"/>
      <c r="M91" s="233"/>
      <c r="N91" s="42"/>
      <c r="O91" s="42"/>
      <c r="P91" s="42"/>
      <c r="Q91" s="42"/>
      <c r="R91" s="42"/>
      <c r="S91" s="42"/>
      <c r="T91" s="78"/>
      <c r="AT91" s="24" t="s">
        <v>699</v>
      </c>
      <c r="AU91" s="24" t="s">
        <v>533</v>
      </c>
    </row>
    <row r="92" spans="2:65" s="1" customFormat="1" ht="22.5" customHeight="1">
      <c r="B92" s="41"/>
      <c r="C92" s="222" t="s">
        <v>624</v>
      </c>
      <c r="D92" s="222" t="s">
        <v>668</v>
      </c>
      <c r="E92" s="223" t="s">
        <v>1167</v>
      </c>
      <c r="F92" s="224" t="s">
        <v>1334</v>
      </c>
      <c r="G92" s="225" t="s">
        <v>1101</v>
      </c>
      <c r="H92" s="226">
        <v>1</v>
      </c>
      <c r="I92" s="227"/>
      <c r="J92" s="228">
        <f>ROUND(I92*H92,2)</f>
        <v>0</v>
      </c>
      <c r="K92" s="224" t="s">
        <v>469</v>
      </c>
      <c r="L92" s="229"/>
      <c r="M92" s="230" t="s">
        <v>469</v>
      </c>
      <c r="N92" s="231" t="s">
        <v>495</v>
      </c>
      <c r="O92" s="42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AR92" s="24" t="s">
        <v>635</v>
      </c>
      <c r="AT92" s="24" t="s">
        <v>668</v>
      </c>
      <c r="AU92" s="24" t="s">
        <v>533</v>
      </c>
      <c r="AY92" s="24" t="s">
        <v>617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24" t="s">
        <v>471</v>
      </c>
      <c r="BK92" s="210">
        <f>ROUND(I92*H92,2)</f>
        <v>0</v>
      </c>
      <c r="BL92" s="24" t="s">
        <v>624</v>
      </c>
      <c r="BM92" s="24" t="s">
        <v>624</v>
      </c>
    </row>
    <row r="93" spans="2:47" s="1" customFormat="1" ht="40.5">
      <c r="B93" s="41"/>
      <c r="C93" s="63"/>
      <c r="D93" s="213" t="s">
        <v>699</v>
      </c>
      <c r="E93" s="63"/>
      <c r="F93" s="232" t="s">
        <v>1335</v>
      </c>
      <c r="G93" s="63"/>
      <c r="H93" s="63"/>
      <c r="I93" s="168"/>
      <c r="J93" s="63"/>
      <c r="K93" s="63"/>
      <c r="L93" s="61"/>
      <c r="M93" s="233"/>
      <c r="N93" s="42"/>
      <c r="O93" s="42"/>
      <c r="P93" s="42"/>
      <c r="Q93" s="42"/>
      <c r="R93" s="42"/>
      <c r="S93" s="42"/>
      <c r="T93" s="78"/>
      <c r="AT93" s="24" t="s">
        <v>699</v>
      </c>
      <c r="AU93" s="24" t="s">
        <v>533</v>
      </c>
    </row>
    <row r="94" spans="2:65" s="1" customFormat="1" ht="22.5" customHeight="1">
      <c r="B94" s="41"/>
      <c r="C94" s="222" t="s">
        <v>636</v>
      </c>
      <c r="D94" s="222" t="s">
        <v>668</v>
      </c>
      <c r="E94" s="223" t="s">
        <v>1131</v>
      </c>
      <c r="F94" s="224" t="s">
        <v>1336</v>
      </c>
      <c r="G94" s="225" t="s">
        <v>1101</v>
      </c>
      <c r="H94" s="226">
        <v>1</v>
      </c>
      <c r="I94" s="227"/>
      <c r="J94" s="228">
        <f>ROUND(I94*H94,2)</f>
        <v>0</v>
      </c>
      <c r="K94" s="224" t="s">
        <v>469</v>
      </c>
      <c r="L94" s="229"/>
      <c r="M94" s="230" t="s">
        <v>469</v>
      </c>
      <c r="N94" s="231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635</v>
      </c>
      <c r="AT94" s="24" t="s">
        <v>668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636</v>
      </c>
    </row>
    <row r="95" spans="2:47" s="1" customFormat="1" ht="27">
      <c r="B95" s="41"/>
      <c r="C95" s="63"/>
      <c r="D95" s="213" t="s">
        <v>699</v>
      </c>
      <c r="E95" s="63"/>
      <c r="F95" s="232" t="s">
        <v>1337</v>
      </c>
      <c r="G95" s="63"/>
      <c r="H95" s="63"/>
      <c r="I95" s="168"/>
      <c r="J95" s="63"/>
      <c r="K95" s="63"/>
      <c r="L95" s="61"/>
      <c r="M95" s="233"/>
      <c r="N95" s="42"/>
      <c r="O95" s="42"/>
      <c r="P95" s="42"/>
      <c r="Q95" s="42"/>
      <c r="R95" s="42"/>
      <c r="S95" s="42"/>
      <c r="T95" s="78"/>
      <c r="AT95" s="24" t="s">
        <v>699</v>
      </c>
      <c r="AU95" s="24" t="s">
        <v>533</v>
      </c>
    </row>
    <row r="96" spans="2:65" s="1" customFormat="1" ht="22.5" customHeight="1">
      <c r="B96" s="41"/>
      <c r="C96" s="222" t="s">
        <v>640</v>
      </c>
      <c r="D96" s="222" t="s">
        <v>668</v>
      </c>
      <c r="E96" s="223" t="s">
        <v>1125</v>
      </c>
      <c r="F96" s="224" t="s">
        <v>1338</v>
      </c>
      <c r="G96" s="225" t="s">
        <v>1101</v>
      </c>
      <c r="H96" s="226">
        <v>1</v>
      </c>
      <c r="I96" s="227"/>
      <c r="J96" s="228">
        <f>ROUND(I96*H96,2)</f>
        <v>0</v>
      </c>
      <c r="K96" s="224" t="s">
        <v>469</v>
      </c>
      <c r="L96" s="229"/>
      <c r="M96" s="230" t="s">
        <v>469</v>
      </c>
      <c r="N96" s="231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635</v>
      </c>
      <c r="AT96" s="24" t="s">
        <v>668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640</v>
      </c>
    </row>
    <row r="97" spans="2:47" s="1" customFormat="1" ht="27">
      <c r="B97" s="41"/>
      <c r="C97" s="63"/>
      <c r="D97" s="213" t="s">
        <v>699</v>
      </c>
      <c r="E97" s="63"/>
      <c r="F97" s="232" t="s">
        <v>1339</v>
      </c>
      <c r="G97" s="63"/>
      <c r="H97" s="63"/>
      <c r="I97" s="168"/>
      <c r="J97" s="63"/>
      <c r="K97" s="63"/>
      <c r="L97" s="61"/>
      <c r="M97" s="233"/>
      <c r="N97" s="42"/>
      <c r="O97" s="42"/>
      <c r="P97" s="42"/>
      <c r="Q97" s="42"/>
      <c r="R97" s="42"/>
      <c r="S97" s="42"/>
      <c r="T97" s="78"/>
      <c r="AT97" s="24" t="s">
        <v>699</v>
      </c>
      <c r="AU97" s="24" t="s">
        <v>533</v>
      </c>
    </row>
    <row r="98" spans="2:65" s="1" customFormat="1" ht="22.5" customHeight="1">
      <c r="B98" s="41"/>
      <c r="C98" s="199" t="s">
        <v>632</v>
      </c>
      <c r="D98" s="199" t="s">
        <v>619</v>
      </c>
      <c r="E98" s="200" t="s">
        <v>1340</v>
      </c>
      <c r="F98" s="201" t="s">
        <v>1341</v>
      </c>
      <c r="G98" s="202" t="s">
        <v>665</v>
      </c>
      <c r="H98" s="203">
        <v>1</v>
      </c>
      <c r="I98" s="204"/>
      <c r="J98" s="205">
        <f>ROUND(I98*H98,2)</f>
        <v>0</v>
      </c>
      <c r="K98" s="201" t="s">
        <v>469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476</v>
      </c>
    </row>
    <row r="99" spans="2:63" s="11" customFormat="1" ht="29.85" customHeight="1">
      <c r="B99" s="182"/>
      <c r="C99" s="183"/>
      <c r="D99" s="184" t="s">
        <v>523</v>
      </c>
      <c r="E99" s="274" t="s">
        <v>1342</v>
      </c>
      <c r="F99" s="274" t="s">
        <v>1343</v>
      </c>
      <c r="G99" s="183"/>
      <c r="H99" s="183"/>
      <c r="I99" s="186"/>
      <c r="J99" s="275">
        <f>BK99</f>
        <v>0</v>
      </c>
      <c r="K99" s="183"/>
      <c r="L99" s="188"/>
      <c r="M99" s="276"/>
      <c r="N99" s="277"/>
      <c r="O99" s="277"/>
      <c r="P99" s="278">
        <v>0</v>
      </c>
      <c r="Q99" s="277"/>
      <c r="R99" s="278">
        <v>0</v>
      </c>
      <c r="S99" s="277"/>
      <c r="T99" s="279">
        <v>0</v>
      </c>
      <c r="AR99" s="193" t="s">
        <v>557</v>
      </c>
      <c r="AT99" s="194" t="s">
        <v>523</v>
      </c>
      <c r="AU99" s="194" t="s">
        <v>471</v>
      </c>
      <c r="AY99" s="193" t="s">
        <v>617</v>
      </c>
      <c r="BK99" s="195">
        <v>0</v>
      </c>
    </row>
    <row r="100" spans="2:12" s="1" customFormat="1" ht="6.95" customHeight="1">
      <c r="B100" s="56"/>
      <c r="C100" s="57"/>
      <c r="D100" s="57"/>
      <c r="E100" s="57"/>
      <c r="F100" s="57"/>
      <c r="G100" s="57"/>
      <c r="H100" s="57"/>
      <c r="I100" s="144"/>
      <c r="J100" s="57"/>
      <c r="K100" s="57"/>
      <c r="L100" s="61"/>
    </row>
  </sheetData>
  <sheetProtection sheet="1" objects="1" scenarios="1" formatCells="0" formatColumns="0" formatRows="0" sort="0" autoFilter="0"/>
  <autoFilter ref="C84:K99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ht="22.5" customHeight="1">
      <c r="B9" s="28"/>
      <c r="C9" s="29"/>
      <c r="D9" s="29"/>
      <c r="E9" s="405" t="s">
        <v>1222</v>
      </c>
      <c r="F9" s="396"/>
      <c r="G9" s="396"/>
      <c r="H9" s="396"/>
      <c r="I9" s="125"/>
      <c r="J9" s="29"/>
      <c r="K9" s="31"/>
    </row>
    <row r="10" spans="2:11" ht="15">
      <c r="B10" s="28"/>
      <c r="C10" s="29"/>
      <c r="D10" s="37" t="s">
        <v>589</v>
      </c>
      <c r="E10" s="29"/>
      <c r="F10" s="29"/>
      <c r="G10" s="29"/>
      <c r="H10" s="29"/>
      <c r="I10" s="125"/>
      <c r="J10" s="29"/>
      <c r="K10" s="31"/>
    </row>
    <row r="11" spans="2:11" s="1" customFormat="1" ht="22.5" customHeight="1">
      <c r="B11" s="41"/>
      <c r="C11" s="42"/>
      <c r="D11" s="42"/>
      <c r="E11" s="385" t="s">
        <v>1324</v>
      </c>
      <c r="F11" s="406"/>
      <c r="G11" s="406"/>
      <c r="H11" s="406"/>
      <c r="I11" s="126"/>
      <c r="J11" s="42"/>
      <c r="K11" s="45"/>
    </row>
    <row r="12" spans="2:11" s="1" customFormat="1" ht="15">
      <c r="B12" s="41"/>
      <c r="C12" s="42"/>
      <c r="D12" s="37" t="s">
        <v>1344</v>
      </c>
      <c r="E12" s="42"/>
      <c r="F12" s="42"/>
      <c r="G12" s="42"/>
      <c r="H12" s="42"/>
      <c r="I12" s="126"/>
      <c r="J12" s="42"/>
      <c r="K12" s="45"/>
    </row>
    <row r="13" spans="2:11" s="1" customFormat="1" ht="36.95" customHeight="1">
      <c r="B13" s="41"/>
      <c r="C13" s="42"/>
      <c r="D13" s="42"/>
      <c r="E13" s="407" t="s">
        <v>1345</v>
      </c>
      <c r="F13" s="406"/>
      <c r="G13" s="406"/>
      <c r="H13" s="406"/>
      <c r="I13" s="126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26"/>
      <c r="J14" s="42"/>
      <c r="K14" s="45"/>
    </row>
    <row r="15" spans="2:11" s="1" customFormat="1" ht="14.45" customHeight="1">
      <c r="B15" s="41"/>
      <c r="C15" s="42"/>
      <c r="D15" s="37" t="s">
        <v>468</v>
      </c>
      <c r="E15" s="42"/>
      <c r="F15" s="35" t="s">
        <v>469</v>
      </c>
      <c r="G15" s="42"/>
      <c r="H15" s="42"/>
      <c r="I15" s="127" t="s">
        <v>470</v>
      </c>
      <c r="J15" s="35" t="s">
        <v>469</v>
      </c>
      <c r="K15" s="45"/>
    </row>
    <row r="16" spans="2:11" s="1" customFormat="1" ht="14.45" customHeight="1">
      <c r="B16" s="41"/>
      <c r="C16" s="42"/>
      <c r="D16" s="37" t="s">
        <v>472</v>
      </c>
      <c r="E16" s="42"/>
      <c r="F16" s="35" t="s">
        <v>473</v>
      </c>
      <c r="G16" s="42"/>
      <c r="H16" s="42"/>
      <c r="I16" s="127" t="s">
        <v>474</v>
      </c>
      <c r="J16" s="128" t="str">
        <f ca="1">'Rekapitulace stavby'!AN8</f>
        <v>19. 12. 2016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26"/>
      <c r="J17" s="42"/>
      <c r="K17" s="45"/>
    </row>
    <row r="18" spans="2:11" s="1" customFormat="1" ht="14.45" customHeight="1">
      <c r="B18" s="41"/>
      <c r="C18" s="42"/>
      <c r="D18" s="37" t="s">
        <v>478</v>
      </c>
      <c r="E18" s="42"/>
      <c r="F18" s="42"/>
      <c r="G18" s="42"/>
      <c r="H18" s="42"/>
      <c r="I18" s="127" t="s">
        <v>479</v>
      </c>
      <c r="J18" s="35" t="s">
        <v>469</v>
      </c>
      <c r="K18" s="45"/>
    </row>
    <row r="19" spans="2:11" s="1" customFormat="1" ht="18" customHeight="1">
      <c r="B19" s="41"/>
      <c r="C19" s="42"/>
      <c r="D19" s="42"/>
      <c r="E19" s="35" t="s">
        <v>480</v>
      </c>
      <c r="F19" s="42"/>
      <c r="G19" s="42"/>
      <c r="H19" s="42"/>
      <c r="I19" s="127" t="s">
        <v>481</v>
      </c>
      <c r="J19" s="35" t="s">
        <v>469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26"/>
      <c r="J20" s="42"/>
      <c r="K20" s="45"/>
    </row>
    <row r="21" spans="2:11" s="1" customFormat="1" ht="14.45" customHeight="1">
      <c r="B21" s="41"/>
      <c r="C21" s="42"/>
      <c r="D21" s="37" t="s">
        <v>482</v>
      </c>
      <c r="E21" s="42"/>
      <c r="F21" s="42"/>
      <c r="G21" s="42"/>
      <c r="H21" s="42"/>
      <c r="I21" s="127" t="s">
        <v>479</v>
      </c>
      <c r="J21" s="35" t="str">
        <f ca="1"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 ca="1">IF('Rekapitulace stavby'!E14="Vyplň údaj","",IF('Rekapitulace stavby'!E14="","",'Rekapitulace stavby'!E14))</f>
        <v/>
      </c>
      <c r="F22" s="42"/>
      <c r="G22" s="42"/>
      <c r="H22" s="42"/>
      <c r="I22" s="127" t="s">
        <v>481</v>
      </c>
      <c r="J22" s="35" t="str">
        <f ca="1"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26"/>
      <c r="J23" s="42"/>
      <c r="K23" s="45"/>
    </row>
    <row r="24" spans="2:11" s="1" customFormat="1" ht="14.45" customHeight="1">
      <c r="B24" s="41"/>
      <c r="C24" s="42"/>
      <c r="D24" s="37" t="s">
        <v>485</v>
      </c>
      <c r="E24" s="42"/>
      <c r="F24" s="42"/>
      <c r="G24" s="42"/>
      <c r="H24" s="42"/>
      <c r="I24" s="127" t="s">
        <v>479</v>
      </c>
      <c r="J24" s="35" t="s">
        <v>486</v>
      </c>
      <c r="K24" s="45"/>
    </row>
    <row r="25" spans="2:11" s="1" customFormat="1" ht="18" customHeight="1">
      <c r="B25" s="41"/>
      <c r="C25" s="42"/>
      <c r="D25" s="42"/>
      <c r="E25" s="35" t="s">
        <v>487</v>
      </c>
      <c r="F25" s="42"/>
      <c r="G25" s="42"/>
      <c r="H25" s="42"/>
      <c r="I25" s="127" t="s">
        <v>481</v>
      </c>
      <c r="J25" s="35" t="s">
        <v>469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26"/>
      <c r="J26" s="42"/>
      <c r="K26" s="45"/>
    </row>
    <row r="27" spans="2:11" s="1" customFormat="1" ht="14.45" customHeight="1">
      <c r="B27" s="41"/>
      <c r="C27" s="42"/>
      <c r="D27" s="37" t="s">
        <v>488</v>
      </c>
      <c r="E27" s="42"/>
      <c r="F27" s="42"/>
      <c r="G27" s="42"/>
      <c r="H27" s="42"/>
      <c r="I27" s="126"/>
      <c r="J27" s="42"/>
      <c r="K27" s="45"/>
    </row>
    <row r="28" spans="2:11" s="7" customFormat="1" ht="22.5" customHeight="1">
      <c r="B28" s="129"/>
      <c r="C28" s="130"/>
      <c r="D28" s="130"/>
      <c r="E28" s="400" t="s">
        <v>469</v>
      </c>
      <c r="F28" s="400"/>
      <c r="G28" s="400"/>
      <c r="H28" s="400"/>
      <c r="I28" s="131"/>
      <c r="J28" s="130"/>
      <c r="K28" s="132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26"/>
      <c r="J29" s="42"/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1"/>
      <c r="C31" s="42"/>
      <c r="D31" s="135" t="s">
        <v>490</v>
      </c>
      <c r="E31" s="42"/>
      <c r="F31" s="42"/>
      <c r="G31" s="42"/>
      <c r="H31" s="42"/>
      <c r="I31" s="126"/>
      <c r="J31" s="136">
        <f>ROUNDUP(J92,2)</f>
        <v>0</v>
      </c>
      <c r="K31" s="45"/>
    </row>
    <row r="32" spans="2:11" s="1" customFormat="1" ht="6.95" customHeight="1">
      <c r="B32" s="41"/>
      <c r="C32" s="42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1"/>
      <c r="C33" s="42"/>
      <c r="D33" s="42"/>
      <c r="E33" s="42"/>
      <c r="F33" s="46" t="s">
        <v>492</v>
      </c>
      <c r="G33" s="42"/>
      <c r="H33" s="42"/>
      <c r="I33" s="137" t="s">
        <v>491</v>
      </c>
      <c r="J33" s="46" t="s">
        <v>493</v>
      </c>
      <c r="K33" s="45"/>
    </row>
    <row r="34" spans="2:11" s="1" customFormat="1" ht="14.45" customHeight="1">
      <c r="B34" s="41"/>
      <c r="C34" s="42"/>
      <c r="D34" s="49" t="s">
        <v>494</v>
      </c>
      <c r="E34" s="49" t="s">
        <v>495</v>
      </c>
      <c r="F34" s="138">
        <f>ROUNDUP(SUM(BE92:BE124),2)</f>
        <v>0</v>
      </c>
      <c r="G34" s="42"/>
      <c r="H34" s="42"/>
      <c r="I34" s="139">
        <v>0.21</v>
      </c>
      <c r="J34" s="138">
        <f>ROUNDUP(ROUNDUP((SUM(BE92:BE124)),2)*I34,1)</f>
        <v>0</v>
      </c>
      <c r="K34" s="45"/>
    </row>
    <row r="35" spans="2:11" s="1" customFormat="1" ht="14.45" customHeight="1">
      <c r="B35" s="41"/>
      <c r="C35" s="42"/>
      <c r="D35" s="42"/>
      <c r="E35" s="49" t="s">
        <v>496</v>
      </c>
      <c r="F35" s="138">
        <f>ROUNDUP(SUM(BF92:BF124),2)</f>
        <v>0</v>
      </c>
      <c r="G35" s="42"/>
      <c r="H35" s="42"/>
      <c r="I35" s="139">
        <v>0.15</v>
      </c>
      <c r="J35" s="138">
        <f>ROUNDUP(ROUNDUP((SUM(BF92:BF124)),2)*I35,1)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497</v>
      </c>
      <c r="F36" s="138">
        <f>ROUNDUP(SUM(BG92:BG124),2)</f>
        <v>0</v>
      </c>
      <c r="G36" s="42"/>
      <c r="H36" s="42"/>
      <c r="I36" s="139">
        <v>0.21</v>
      </c>
      <c r="J36" s="138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498</v>
      </c>
      <c r="F37" s="138">
        <f>ROUNDUP(SUM(BH92:BH124),2)</f>
        <v>0</v>
      </c>
      <c r="G37" s="42"/>
      <c r="H37" s="42"/>
      <c r="I37" s="139">
        <v>0.15</v>
      </c>
      <c r="J37" s="138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499</v>
      </c>
      <c r="F38" s="138">
        <f>ROUNDUP(SUM(BI92:BI124),2)</f>
        <v>0</v>
      </c>
      <c r="G38" s="42"/>
      <c r="H38" s="42"/>
      <c r="I38" s="139">
        <v>0</v>
      </c>
      <c r="J38" s="138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26"/>
      <c r="J39" s="42"/>
      <c r="K39" s="45"/>
    </row>
    <row r="40" spans="2:11" s="1" customFormat="1" ht="25.35" customHeight="1">
      <c r="B40" s="41"/>
      <c r="C40" s="51"/>
      <c r="D40" s="52" t="s">
        <v>500</v>
      </c>
      <c r="E40" s="53"/>
      <c r="F40" s="53"/>
      <c r="G40" s="140" t="s">
        <v>501</v>
      </c>
      <c r="H40" s="54" t="s">
        <v>502</v>
      </c>
      <c r="I40" s="141"/>
      <c r="J40" s="142">
        <f>SUM(J31:J38)</f>
        <v>0</v>
      </c>
      <c r="K40" s="14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44"/>
      <c r="J41" s="57"/>
      <c r="K41" s="58"/>
    </row>
    <row r="45" spans="2:11" s="1" customFormat="1" ht="6.95" customHeight="1">
      <c r="B45" s="145"/>
      <c r="C45" s="146"/>
      <c r="D45" s="146"/>
      <c r="E45" s="146"/>
      <c r="F45" s="146"/>
      <c r="G45" s="146"/>
      <c r="H45" s="146"/>
      <c r="I45" s="147"/>
      <c r="J45" s="146"/>
      <c r="K45" s="148"/>
    </row>
    <row r="46" spans="2:11" s="1" customFormat="1" ht="36.95" customHeight="1">
      <c r="B46" s="41"/>
      <c r="C46" s="30" t="s">
        <v>591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26"/>
      <c r="J47" s="42"/>
      <c r="K47" s="45"/>
    </row>
    <row r="48" spans="2:11" s="1" customFormat="1" ht="14.45" customHeight="1">
      <c r="B48" s="41"/>
      <c r="C48" s="37" t="s">
        <v>465</v>
      </c>
      <c r="D48" s="42"/>
      <c r="E48" s="42"/>
      <c r="F48" s="42"/>
      <c r="G48" s="42"/>
      <c r="H48" s="42"/>
      <c r="I48" s="126"/>
      <c r="J48" s="42"/>
      <c r="K48" s="45"/>
    </row>
    <row r="49" spans="2:11" s="1" customFormat="1" ht="22.5" customHeight="1">
      <c r="B49" s="41"/>
      <c r="C49" s="42"/>
      <c r="D49" s="42"/>
      <c r="E49" s="405" t="str">
        <f>E7</f>
        <v>Jezero Most-napojení na komunikace a IS - část III</v>
      </c>
      <c r="F49" s="410"/>
      <c r="G49" s="410"/>
      <c r="H49" s="410"/>
      <c r="I49" s="126"/>
      <c r="J49" s="42"/>
      <c r="K49" s="45"/>
    </row>
    <row r="50" spans="2:11" ht="15">
      <c r="B50" s="28"/>
      <c r="C50" s="37" t="s">
        <v>587</v>
      </c>
      <c r="D50" s="29"/>
      <c r="E50" s="29"/>
      <c r="F50" s="29"/>
      <c r="G50" s="29"/>
      <c r="H50" s="29"/>
      <c r="I50" s="125"/>
      <c r="J50" s="29"/>
      <c r="K50" s="31"/>
    </row>
    <row r="51" spans="2:11" ht="22.5" customHeight="1">
      <c r="B51" s="28"/>
      <c r="C51" s="29"/>
      <c r="D51" s="29"/>
      <c r="E51" s="405" t="s">
        <v>1222</v>
      </c>
      <c r="F51" s="396"/>
      <c r="G51" s="396"/>
      <c r="H51" s="396"/>
      <c r="I51" s="125"/>
      <c r="J51" s="29"/>
      <c r="K51" s="31"/>
    </row>
    <row r="52" spans="2:11" ht="15">
      <c r="B52" s="28"/>
      <c r="C52" s="37" t="s">
        <v>589</v>
      </c>
      <c r="D52" s="29"/>
      <c r="E52" s="29"/>
      <c r="F52" s="29"/>
      <c r="G52" s="29"/>
      <c r="H52" s="29"/>
      <c r="I52" s="125"/>
      <c r="J52" s="29"/>
      <c r="K52" s="31"/>
    </row>
    <row r="53" spans="2:11" s="1" customFormat="1" ht="22.5" customHeight="1">
      <c r="B53" s="41"/>
      <c r="C53" s="42"/>
      <c r="D53" s="42"/>
      <c r="E53" s="385" t="s">
        <v>1324</v>
      </c>
      <c r="F53" s="406"/>
      <c r="G53" s="406"/>
      <c r="H53" s="406"/>
      <c r="I53" s="126"/>
      <c r="J53" s="42"/>
      <c r="K53" s="45"/>
    </row>
    <row r="54" spans="2:11" s="1" customFormat="1" ht="14.45" customHeight="1">
      <c r="B54" s="41"/>
      <c r="C54" s="37" t="s">
        <v>1344</v>
      </c>
      <c r="D54" s="42"/>
      <c r="E54" s="42"/>
      <c r="F54" s="42"/>
      <c r="G54" s="42"/>
      <c r="H54" s="42"/>
      <c r="I54" s="126"/>
      <c r="J54" s="42"/>
      <c r="K54" s="45"/>
    </row>
    <row r="55" spans="2:11" s="1" customFormat="1" ht="23.25" customHeight="1">
      <c r="B55" s="41"/>
      <c r="C55" s="42"/>
      <c r="D55" s="42"/>
      <c r="E55" s="407" t="str">
        <f>E13</f>
        <v>1 - Výpis trubního materiálu</v>
      </c>
      <c r="F55" s="406"/>
      <c r="G55" s="406"/>
      <c r="H55" s="406"/>
      <c r="I55" s="126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26"/>
      <c r="J56" s="42"/>
      <c r="K56" s="45"/>
    </row>
    <row r="57" spans="2:11" s="1" customFormat="1" ht="18" customHeight="1">
      <c r="B57" s="41"/>
      <c r="C57" s="37" t="s">
        <v>472</v>
      </c>
      <c r="D57" s="42"/>
      <c r="E57" s="42"/>
      <c r="F57" s="35" t="str">
        <f>F16</f>
        <v xml:space="preserve"> </v>
      </c>
      <c r="G57" s="42"/>
      <c r="H57" s="42"/>
      <c r="I57" s="127" t="s">
        <v>474</v>
      </c>
      <c r="J57" s="128" t="str">
        <f>IF(J16="","",J16)</f>
        <v>19. 12. 2016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26"/>
      <c r="J58" s="42"/>
      <c r="K58" s="45"/>
    </row>
    <row r="59" spans="2:11" s="1" customFormat="1" ht="15">
      <c r="B59" s="41"/>
      <c r="C59" s="37" t="s">
        <v>478</v>
      </c>
      <c r="D59" s="42"/>
      <c r="E59" s="42"/>
      <c r="F59" s="35" t="str">
        <f>E19</f>
        <v>ČR - Ministerstvo financí</v>
      </c>
      <c r="G59" s="42"/>
      <c r="H59" s="42"/>
      <c r="I59" s="127" t="s">
        <v>485</v>
      </c>
      <c r="J59" s="35" t="str">
        <f>E25</f>
        <v>Báňské projekty Teplice a.s.</v>
      </c>
      <c r="K59" s="45"/>
    </row>
    <row r="60" spans="2:11" s="1" customFormat="1" ht="14.45" customHeight="1">
      <c r="B60" s="41"/>
      <c r="C60" s="37" t="s">
        <v>482</v>
      </c>
      <c r="D60" s="42"/>
      <c r="E60" s="42"/>
      <c r="F60" s="35" t="str">
        <f>IF(E22="","",E22)</f>
        <v/>
      </c>
      <c r="G60" s="42"/>
      <c r="H60" s="42"/>
      <c r="I60" s="126"/>
      <c r="J60" s="42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29.25" customHeight="1">
      <c r="B62" s="41"/>
      <c r="C62" s="149" t="s">
        <v>592</v>
      </c>
      <c r="D62" s="51"/>
      <c r="E62" s="51"/>
      <c r="F62" s="51"/>
      <c r="G62" s="51"/>
      <c r="H62" s="51"/>
      <c r="I62" s="150"/>
      <c r="J62" s="151" t="s">
        <v>593</v>
      </c>
      <c r="K62" s="55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47" s="1" customFormat="1" ht="29.25" customHeight="1">
      <c r="B64" s="41"/>
      <c r="C64" s="152" t="s">
        <v>594</v>
      </c>
      <c r="D64" s="42"/>
      <c r="E64" s="42"/>
      <c r="F64" s="42"/>
      <c r="G64" s="42"/>
      <c r="H64" s="42"/>
      <c r="I64" s="126"/>
      <c r="J64" s="136">
        <f>J92</f>
        <v>0</v>
      </c>
      <c r="K64" s="45"/>
      <c r="AU64" s="24" t="s">
        <v>595</v>
      </c>
    </row>
    <row r="65" spans="2:11" s="8" customFormat="1" ht="24.95" customHeight="1">
      <c r="B65" s="153"/>
      <c r="C65" s="154"/>
      <c r="D65" s="155" t="s">
        <v>1346</v>
      </c>
      <c r="E65" s="156"/>
      <c r="F65" s="156"/>
      <c r="G65" s="156"/>
      <c r="H65" s="156"/>
      <c r="I65" s="157"/>
      <c r="J65" s="159">
        <f>J93</f>
        <v>0</v>
      </c>
      <c r="K65" s="160"/>
    </row>
    <row r="66" spans="2:11" s="9" customFormat="1" ht="19.9" customHeight="1">
      <c r="B66" s="161"/>
      <c r="C66" s="162"/>
      <c r="D66" s="163" t="s">
        <v>1347</v>
      </c>
      <c r="E66" s="164"/>
      <c r="F66" s="164"/>
      <c r="G66" s="164"/>
      <c r="H66" s="164"/>
      <c r="I66" s="165"/>
      <c r="J66" s="166">
        <f>J94</f>
        <v>0</v>
      </c>
      <c r="K66" s="167"/>
    </row>
    <row r="67" spans="2:11" s="9" customFormat="1" ht="19.9" customHeight="1">
      <c r="B67" s="161"/>
      <c r="C67" s="162"/>
      <c r="D67" s="163" t="s">
        <v>1348</v>
      </c>
      <c r="E67" s="164"/>
      <c r="F67" s="164"/>
      <c r="G67" s="164"/>
      <c r="H67" s="164"/>
      <c r="I67" s="165"/>
      <c r="J67" s="166">
        <f>J108</f>
        <v>0</v>
      </c>
      <c r="K67" s="167"/>
    </row>
    <row r="68" spans="2:11" s="9" customFormat="1" ht="19.9" customHeight="1">
      <c r="B68" s="161"/>
      <c r="C68" s="162"/>
      <c r="D68" s="163" t="s">
        <v>1349</v>
      </c>
      <c r="E68" s="164"/>
      <c r="F68" s="164"/>
      <c r="G68" s="164"/>
      <c r="H68" s="164"/>
      <c r="I68" s="165"/>
      <c r="J68" s="166">
        <f>J118</f>
        <v>0</v>
      </c>
      <c r="K68" s="167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6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7"/>
      <c r="J74" s="60"/>
      <c r="K74" s="60"/>
      <c r="L74" s="61"/>
    </row>
    <row r="75" spans="2:12" s="1" customFormat="1" ht="36.95" customHeight="1">
      <c r="B75" s="41"/>
      <c r="C75" s="62" t="s">
        <v>601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4.45" customHeight="1">
      <c r="B77" s="41"/>
      <c r="C77" s="65" t="s">
        <v>465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22.5" customHeight="1">
      <c r="B78" s="41"/>
      <c r="C78" s="63"/>
      <c r="D78" s="63"/>
      <c r="E78" s="408" t="str">
        <f>E7</f>
        <v>Jezero Most-napojení na komunikace a IS - část III</v>
      </c>
      <c r="F78" s="411"/>
      <c r="G78" s="411"/>
      <c r="H78" s="411"/>
      <c r="I78" s="168"/>
      <c r="J78" s="63"/>
      <c r="K78" s="63"/>
      <c r="L78" s="61"/>
    </row>
    <row r="79" spans="2:12" ht="15">
      <c r="B79" s="28"/>
      <c r="C79" s="65" t="s">
        <v>587</v>
      </c>
      <c r="D79" s="158"/>
      <c r="E79" s="158"/>
      <c r="F79" s="158"/>
      <c r="G79" s="158"/>
      <c r="H79" s="158"/>
      <c r="J79" s="158"/>
      <c r="K79" s="158"/>
      <c r="L79" s="169"/>
    </row>
    <row r="80" spans="2:12" ht="22.5" customHeight="1">
      <c r="B80" s="28"/>
      <c r="C80" s="158"/>
      <c r="D80" s="158"/>
      <c r="E80" s="408" t="s">
        <v>1222</v>
      </c>
      <c r="F80" s="413"/>
      <c r="G80" s="413"/>
      <c r="H80" s="413"/>
      <c r="J80" s="158"/>
      <c r="K80" s="158"/>
      <c r="L80" s="169"/>
    </row>
    <row r="81" spans="2:12" ht="15">
      <c r="B81" s="28"/>
      <c r="C81" s="65" t="s">
        <v>589</v>
      </c>
      <c r="D81" s="158"/>
      <c r="E81" s="158"/>
      <c r="F81" s="158"/>
      <c r="G81" s="158"/>
      <c r="H81" s="158"/>
      <c r="J81" s="158"/>
      <c r="K81" s="158"/>
      <c r="L81" s="169"/>
    </row>
    <row r="82" spans="2:12" s="1" customFormat="1" ht="22.5" customHeight="1">
      <c r="B82" s="41"/>
      <c r="C82" s="63"/>
      <c r="D82" s="63"/>
      <c r="E82" s="412" t="s">
        <v>1324</v>
      </c>
      <c r="F82" s="409"/>
      <c r="G82" s="409"/>
      <c r="H82" s="409"/>
      <c r="I82" s="168"/>
      <c r="J82" s="63"/>
      <c r="K82" s="63"/>
      <c r="L82" s="61"/>
    </row>
    <row r="83" spans="2:12" s="1" customFormat="1" ht="14.45" customHeight="1">
      <c r="B83" s="41"/>
      <c r="C83" s="65" t="s">
        <v>1344</v>
      </c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23.25" customHeight="1">
      <c r="B84" s="41"/>
      <c r="C84" s="63"/>
      <c r="D84" s="63"/>
      <c r="E84" s="376" t="str">
        <f>E13</f>
        <v>1 - Výpis trubního materiálu</v>
      </c>
      <c r="F84" s="409"/>
      <c r="G84" s="409"/>
      <c r="H84" s="409"/>
      <c r="I84" s="168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8" customHeight="1">
      <c r="B86" s="41"/>
      <c r="C86" s="65" t="s">
        <v>472</v>
      </c>
      <c r="D86" s="63"/>
      <c r="E86" s="63"/>
      <c r="F86" s="170" t="str">
        <f>F16</f>
        <v xml:space="preserve"> </v>
      </c>
      <c r="G86" s="63"/>
      <c r="H86" s="63"/>
      <c r="I86" s="171" t="s">
        <v>474</v>
      </c>
      <c r="J86" s="73" t="str">
        <f>IF(J16="","",J16)</f>
        <v>19. 12. 2016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15">
      <c r="B88" s="41"/>
      <c r="C88" s="65" t="s">
        <v>478</v>
      </c>
      <c r="D88" s="63"/>
      <c r="E88" s="63"/>
      <c r="F88" s="170" t="str">
        <f>E19</f>
        <v>ČR - Ministerstvo financí</v>
      </c>
      <c r="G88" s="63"/>
      <c r="H88" s="63"/>
      <c r="I88" s="171" t="s">
        <v>485</v>
      </c>
      <c r="J88" s="170" t="str">
        <f>E25</f>
        <v>Báňské projekty Teplice a.s.</v>
      </c>
      <c r="K88" s="63"/>
      <c r="L88" s="61"/>
    </row>
    <row r="89" spans="2:12" s="1" customFormat="1" ht="14.45" customHeight="1">
      <c r="B89" s="41"/>
      <c r="C89" s="65" t="s">
        <v>482</v>
      </c>
      <c r="D89" s="63"/>
      <c r="E89" s="63"/>
      <c r="F89" s="170" t="str">
        <f>IF(E22="","",E22)</f>
        <v/>
      </c>
      <c r="G89" s="63"/>
      <c r="H89" s="63"/>
      <c r="I89" s="168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68"/>
      <c r="J90" s="63"/>
      <c r="K90" s="63"/>
      <c r="L90" s="61"/>
    </row>
    <row r="91" spans="2:20" s="10" customFormat="1" ht="29.25" customHeight="1">
      <c r="B91" s="172"/>
      <c r="C91" s="173" t="s">
        <v>602</v>
      </c>
      <c r="D91" s="174" t="s">
        <v>509</v>
      </c>
      <c r="E91" s="174" t="s">
        <v>505</v>
      </c>
      <c r="F91" s="174" t="s">
        <v>603</v>
      </c>
      <c r="G91" s="174" t="s">
        <v>604</v>
      </c>
      <c r="H91" s="174" t="s">
        <v>605</v>
      </c>
      <c r="I91" s="175" t="s">
        <v>606</v>
      </c>
      <c r="J91" s="174" t="s">
        <v>593</v>
      </c>
      <c r="K91" s="176" t="s">
        <v>607</v>
      </c>
      <c r="L91" s="177"/>
      <c r="M91" s="80" t="s">
        <v>608</v>
      </c>
      <c r="N91" s="81" t="s">
        <v>494</v>
      </c>
      <c r="O91" s="81" t="s">
        <v>609</v>
      </c>
      <c r="P91" s="81" t="s">
        <v>610</v>
      </c>
      <c r="Q91" s="81" t="s">
        <v>611</v>
      </c>
      <c r="R91" s="81" t="s">
        <v>612</v>
      </c>
      <c r="S91" s="81" t="s">
        <v>613</v>
      </c>
      <c r="T91" s="82" t="s">
        <v>614</v>
      </c>
    </row>
    <row r="92" spans="2:63" s="1" customFormat="1" ht="29.25" customHeight="1">
      <c r="B92" s="41"/>
      <c r="C92" s="86" t="s">
        <v>594</v>
      </c>
      <c r="D92" s="63"/>
      <c r="E92" s="63"/>
      <c r="F92" s="63"/>
      <c r="G92" s="63"/>
      <c r="H92" s="63"/>
      <c r="I92" s="168"/>
      <c r="J92" s="178">
        <f>BK92</f>
        <v>0</v>
      </c>
      <c r="K92" s="63"/>
      <c r="L92" s="61"/>
      <c r="M92" s="83"/>
      <c r="N92" s="84"/>
      <c r="O92" s="84"/>
      <c r="P92" s="179">
        <f>P93</f>
        <v>0</v>
      </c>
      <c r="Q92" s="84"/>
      <c r="R92" s="179">
        <f>R93</f>
        <v>0</v>
      </c>
      <c r="S92" s="84"/>
      <c r="T92" s="180">
        <f>T93</f>
        <v>0</v>
      </c>
      <c r="AT92" s="24" t="s">
        <v>523</v>
      </c>
      <c r="AU92" s="24" t="s">
        <v>595</v>
      </c>
      <c r="BK92" s="181">
        <f>BK93</f>
        <v>0</v>
      </c>
    </row>
    <row r="93" spans="2:63" s="11" customFormat="1" ht="37.35" customHeight="1">
      <c r="B93" s="182"/>
      <c r="C93" s="183"/>
      <c r="D93" s="184" t="s">
        <v>523</v>
      </c>
      <c r="E93" s="185" t="s">
        <v>990</v>
      </c>
      <c r="F93" s="185" t="s">
        <v>1350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P94+P108+P118</f>
        <v>0</v>
      </c>
      <c r="Q93" s="190"/>
      <c r="R93" s="191">
        <f>R94+R108+R118</f>
        <v>0</v>
      </c>
      <c r="S93" s="190"/>
      <c r="T93" s="192">
        <f>T94+T108+T118</f>
        <v>0</v>
      </c>
      <c r="AR93" s="193" t="s">
        <v>471</v>
      </c>
      <c r="AT93" s="194" t="s">
        <v>523</v>
      </c>
      <c r="AU93" s="194" t="s">
        <v>524</v>
      </c>
      <c r="AY93" s="193" t="s">
        <v>617</v>
      </c>
      <c r="BK93" s="195">
        <f>BK94+BK108+BK118</f>
        <v>0</v>
      </c>
    </row>
    <row r="94" spans="2:63" s="11" customFormat="1" ht="19.9" customHeight="1">
      <c r="B94" s="182"/>
      <c r="C94" s="183"/>
      <c r="D94" s="196" t="s">
        <v>523</v>
      </c>
      <c r="E94" s="197" t="s">
        <v>1075</v>
      </c>
      <c r="F94" s="197" t="s">
        <v>1351</v>
      </c>
      <c r="G94" s="183"/>
      <c r="H94" s="183"/>
      <c r="I94" s="186"/>
      <c r="J94" s="198">
        <f>BK94</f>
        <v>0</v>
      </c>
      <c r="K94" s="183"/>
      <c r="L94" s="188"/>
      <c r="M94" s="189"/>
      <c r="N94" s="190"/>
      <c r="O94" s="190"/>
      <c r="P94" s="191">
        <f>SUM(P95:P107)</f>
        <v>0</v>
      </c>
      <c r="Q94" s="190"/>
      <c r="R94" s="191">
        <f>SUM(R95:R107)</f>
        <v>0</v>
      </c>
      <c r="S94" s="190"/>
      <c r="T94" s="192">
        <f>SUM(T95:T107)</f>
        <v>0</v>
      </c>
      <c r="AR94" s="193" t="s">
        <v>471</v>
      </c>
      <c r="AT94" s="194" t="s">
        <v>523</v>
      </c>
      <c r="AU94" s="194" t="s">
        <v>471</v>
      </c>
      <c r="AY94" s="193" t="s">
        <v>617</v>
      </c>
      <c r="BK94" s="195">
        <f>SUM(BK95:BK107)</f>
        <v>0</v>
      </c>
    </row>
    <row r="95" spans="2:65" s="1" customFormat="1" ht="31.5" customHeight="1">
      <c r="B95" s="41"/>
      <c r="C95" s="222" t="s">
        <v>471</v>
      </c>
      <c r="D95" s="222" t="s">
        <v>668</v>
      </c>
      <c r="E95" s="223" t="s">
        <v>1352</v>
      </c>
      <c r="F95" s="224" t="s">
        <v>1353</v>
      </c>
      <c r="G95" s="225" t="s">
        <v>1101</v>
      </c>
      <c r="H95" s="226">
        <v>2</v>
      </c>
      <c r="I95" s="227"/>
      <c r="J95" s="228">
        <f aca="true" t="shared" si="0" ref="J95:J106">ROUND(I95*H95,2)</f>
        <v>0</v>
      </c>
      <c r="K95" s="224" t="s">
        <v>469</v>
      </c>
      <c r="L95" s="229"/>
      <c r="M95" s="230" t="s">
        <v>469</v>
      </c>
      <c r="N95" s="231" t="s">
        <v>495</v>
      </c>
      <c r="O95" s="42"/>
      <c r="P95" s="208">
        <f aca="true" t="shared" si="1" ref="P95:P106">O95*H95</f>
        <v>0</v>
      </c>
      <c r="Q95" s="208">
        <v>0</v>
      </c>
      <c r="R95" s="208">
        <f aca="true" t="shared" si="2" ref="R95:R106">Q95*H95</f>
        <v>0</v>
      </c>
      <c r="S95" s="208">
        <v>0</v>
      </c>
      <c r="T95" s="209">
        <f aca="true" t="shared" si="3" ref="T95:T106">S95*H95</f>
        <v>0</v>
      </c>
      <c r="AR95" s="24" t="s">
        <v>635</v>
      </c>
      <c r="AT95" s="24" t="s">
        <v>668</v>
      </c>
      <c r="AU95" s="24" t="s">
        <v>533</v>
      </c>
      <c r="AY95" s="24" t="s">
        <v>617</v>
      </c>
      <c r="BE95" s="210">
        <f aca="true" t="shared" si="4" ref="BE95:BE106">IF(N95="základní",J95,0)</f>
        <v>0</v>
      </c>
      <c r="BF95" s="210">
        <f aca="true" t="shared" si="5" ref="BF95:BF106">IF(N95="snížená",J95,0)</f>
        <v>0</v>
      </c>
      <c r="BG95" s="210">
        <f aca="true" t="shared" si="6" ref="BG95:BG106">IF(N95="zákl. přenesená",J95,0)</f>
        <v>0</v>
      </c>
      <c r="BH95" s="210">
        <f aca="true" t="shared" si="7" ref="BH95:BH106">IF(N95="sníž. přenesená",J95,0)</f>
        <v>0</v>
      </c>
      <c r="BI95" s="210">
        <f aca="true" t="shared" si="8" ref="BI95:BI106">IF(N95="nulová",J95,0)</f>
        <v>0</v>
      </c>
      <c r="BJ95" s="24" t="s">
        <v>471</v>
      </c>
      <c r="BK95" s="210">
        <f aca="true" t="shared" si="9" ref="BK95:BK106">ROUND(I95*H95,2)</f>
        <v>0</v>
      </c>
      <c r="BL95" s="24" t="s">
        <v>624</v>
      </c>
      <c r="BM95" s="24" t="s">
        <v>533</v>
      </c>
    </row>
    <row r="96" spans="2:65" s="1" customFormat="1" ht="31.5" customHeight="1">
      <c r="B96" s="41"/>
      <c r="C96" s="222" t="s">
        <v>533</v>
      </c>
      <c r="D96" s="222" t="s">
        <v>668</v>
      </c>
      <c r="E96" s="223" t="s">
        <v>1354</v>
      </c>
      <c r="F96" s="224" t="s">
        <v>1355</v>
      </c>
      <c r="G96" s="225" t="s">
        <v>1101</v>
      </c>
      <c r="H96" s="226">
        <v>12</v>
      </c>
      <c r="I96" s="227"/>
      <c r="J96" s="228">
        <f t="shared" si="0"/>
        <v>0</v>
      </c>
      <c r="K96" s="224" t="s">
        <v>469</v>
      </c>
      <c r="L96" s="229"/>
      <c r="M96" s="230" t="s">
        <v>469</v>
      </c>
      <c r="N96" s="231" t="s">
        <v>495</v>
      </c>
      <c r="O96" s="42"/>
      <c r="P96" s="208">
        <f t="shared" si="1"/>
        <v>0</v>
      </c>
      <c r="Q96" s="208">
        <v>0</v>
      </c>
      <c r="R96" s="208">
        <f t="shared" si="2"/>
        <v>0</v>
      </c>
      <c r="S96" s="208">
        <v>0</v>
      </c>
      <c r="T96" s="209">
        <f t="shared" si="3"/>
        <v>0</v>
      </c>
      <c r="AR96" s="24" t="s">
        <v>635</v>
      </c>
      <c r="AT96" s="24" t="s">
        <v>668</v>
      </c>
      <c r="AU96" s="24" t="s">
        <v>533</v>
      </c>
      <c r="AY96" s="24" t="s">
        <v>617</v>
      </c>
      <c r="BE96" s="210">
        <f t="shared" si="4"/>
        <v>0</v>
      </c>
      <c r="BF96" s="210">
        <f t="shared" si="5"/>
        <v>0</v>
      </c>
      <c r="BG96" s="210">
        <f t="shared" si="6"/>
        <v>0</v>
      </c>
      <c r="BH96" s="210">
        <f t="shared" si="7"/>
        <v>0</v>
      </c>
      <c r="BI96" s="210">
        <f t="shared" si="8"/>
        <v>0</v>
      </c>
      <c r="BJ96" s="24" t="s">
        <v>471</v>
      </c>
      <c r="BK96" s="210">
        <f t="shared" si="9"/>
        <v>0</v>
      </c>
      <c r="BL96" s="24" t="s">
        <v>624</v>
      </c>
      <c r="BM96" s="24" t="s">
        <v>624</v>
      </c>
    </row>
    <row r="97" spans="2:65" s="1" customFormat="1" ht="22.5" customHeight="1">
      <c r="B97" s="41"/>
      <c r="C97" s="222" t="s">
        <v>557</v>
      </c>
      <c r="D97" s="222" t="s">
        <v>668</v>
      </c>
      <c r="E97" s="223" t="s">
        <v>1356</v>
      </c>
      <c r="F97" s="224" t="s">
        <v>1357</v>
      </c>
      <c r="G97" s="225" t="s">
        <v>1101</v>
      </c>
      <c r="H97" s="226">
        <v>2</v>
      </c>
      <c r="I97" s="227"/>
      <c r="J97" s="228">
        <f t="shared" si="0"/>
        <v>0</v>
      </c>
      <c r="K97" s="224" t="s">
        <v>469</v>
      </c>
      <c r="L97" s="229"/>
      <c r="M97" s="230" t="s">
        <v>469</v>
      </c>
      <c r="N97" s="231" t="s">
        <v>495</v>
      </c>
      <c r="O97" s="42"/>
      <c r="P97" s="208">
        <f t="shared" si="1"/>
        <v>0</v>
      </c>
      <c r="Q97" s="208">
        <v>0</v>
      </c>
      <c r="R97" s="208">
        <f t="shared" si="2"/>
        <v>0</v>
      </c>
      <c r="S97" s="208">
        <v>0</v>
      </c>
      <c r="T97" s="209">
        <f t="shared" si="3"/>
        <v>0</v>
      </c>
      <c r="AR97" s="24" t="s">
        <v>635</v>
      </c>
      <c r="AT97" s="24" t="s">
        <v>668</v>
      </c>
      <c r="AU97" s="24" t="s">
        <v>533</v>
      </c>
      <c r="AY97" s="24" t="s">
        <v>617</v>
      </c>
      <c r="BE97" s="210">
        <f t="shared" si="4"/>
        <v>0</v>
      </c>
      <c r="BF97" s="210">
        <f t="shared" si="5"/>
        <v>0</v>
      </c>
      <c r="BG97" s="210">
        <f t="shared" si="6"/>
        <v>0</v>
      </c>
      <c r="BH97" s="210">
        <f t="shared" si="7"/>
        <v>0</v>
      </c>
      <c r="BI97" s="210">
        <f t="shared" si="8"/>
        <v>0</v>
      </c>
      <c r="BJ97" s="24" t="s">
        <v>471</v>
      </c>
      <c r="BK97" s="210">
        <f t="shared" si="9"/>
        <v>0</v>
      </c>
      <c r="BL97" s="24" t="s">
        <v>624</v>
      </c>
      <c r="BM97" s="24" t="s">
        <v>640</v>
      </c>
    </row>
    <row r="98" spans="2:65" s="1" customFormat="1" ht="22.5" customHeight="1">
      <c r="B98" s="41"/>
      <c r="C98" s="222" t="s">
        <v>624</v>
      </c>
      <c r="D98" s="222" t="s">
        <v>668</v>
      </c>
      <c r="E98" s="223" t="s">
        <v>1358</v>
      </c>
      <c r="F98" s="224" t="s">
        <v>1359</v>
      </c>
      <c r="G98" s="225" t="s">
        <v>1101</v>
      </c>
      <c r="H98" s="226">
        <v>7</v>
      </c>
      <c r="I98" s="227"/>
      <c r="J98" s="228">
        <f t="shared" si="0"/>
        <v>0</v>
      </c>
      <c r="K98" s="224" t="s">
        <v>469</v>
      </c>
      <c r="L98" s="229"/>
      <c r="M98" s="230" t="s">
        <v>469</v>
      </c>
      <c r="N98" s="231" t="s">
        <v>495</v>
      </c>
      <c r="O98" s="42"/>
      <c r="P98" s="208">
        <f t="shared" si="1"/>
        <v>0</v>
      </c>
      <c r="Q98" s="208">
        <v>0</v>
      </c>
      <c r="R98" s="208">
        <f t="shared" si="2"/>
        <v>0</v>
      </c>
      <c r="S98" s="208">
        <v>0</v>
      </c>
      <c r="T98" s="209">
        <f t="shared" si="3"/>
        <v>0</v>
      </c>
      <c r="AR98" s="24" t="s">
        <v>635</v>
      </c>
      <c r="AT98" s="24" t="s">
        <v>668</v>
      </c>
      <c r="AU98" s="24" t="s">
        <v>533</v>
      </c>
      <c r="AY98" s="24" t="s">
        <v>617</v>
      </c>
      <c r="BE98" s="210">
        <f t="shared" si="4"/>
        <v>0</v>
      </c>
      <c r="BF98" s="210">
        <f t="shared" si="5"/>
        <v>0</v>
      </c>
      <c r="BG98" s="210">
        <f t="shared" si="6"/>
        <v>0</v>
      </c>
      <c r="BH98" s="210">
        <f t="shared" si="7"/>
        <v>0</v>
      </c>
      <c r="BI98" s="210">
        <f t="shared" si="8"/>
        <v>0</v>
      </c>
      <c r="BJ98" s="24" t="s">
        <v>471</v>
      </c>
      <c r="BK98" s="210">
        <f t="shared" si="9"/>
        <v>0</v>
      </c>
      <c r="BL98" s="24" t="s">
        <v>624</v>
      </c>
      <c r="BM98" s="24" t="s">
        <v>635</v>
      </c>
    </row>
    <row r="99" spans="2:65" s="1" customFormat="1" ht="31.5" customHeight="1">
      <c r="B99" s="41"/>
      <c r="C99" s="222" t="s">
        <v>636</v>
      </c>
      <c r="D99" s="222" t="s">
        <v>668</v>
      </c>
      <c r="E99" s="223" t="s">
        <v>1360</v>
      </c>
      <c r="F99" s="224" t="s">
        <v>1361</v>
      </c>
      <c r="G99" s="225" t="s">
        <v>1101</v>
      </c>
      <c r="H99" s="226">
        <v>1</v>
      </c>
      <c r="I99" s="227"/>
      <c r="J99" s="228">
        <f t="shared" si="0"/>
        <v>0</v>
      </c>
      <c r="K99" s="224" t="s">
        <v>469</v>
      </c>
      <c r="L99" s="229"/>
      <c r="M99" s="230" t="s">
        <v>469</v>
      </c>
      <c r="N99" s="231" t="s">
        <v>495</v>
      </c>
      <c r="O99" s="42"/>
      <c r="P99" s="208">
        <f t="shared" si="1"/>
        <v>0</v>
      </c>
      <c r="Q99" s="208">
        <v>0</v>
      </c>
      <c r="R99" s="208">
        <f t="shared" si="2"/>
        <v>0</v>
      </c>
      <c r="S99" s="208">
        <v>0</v>
      </c>
      <c r="T99" s="209">
        <f t="shared" si="3"/>
        <v>0</v>
      </c>
      <c r="AR99" s="24" t="s">
        <v>635</v>
      </c>
      <c r="AT99" s="24" t="s">
        <v>668</v>
      </c>
      <c r="AU99" s="24" t="s">
        <v>533</v>
      </c>
      <c r="AY99" s="24" t="s">
        <v>617</v>
      </c>
      <c r="BE99" s="210">
        <f t="shared" si="4"/>
        <v>0</v>
      </c>
      <c r="BF99" s="210">
        <f t="shared" si="5"/>
        <v>0</v>
      </c>
      <c r="BG99" s="210">
        <f t="shared" si="6"/>
        <v>0</v>
      </c>
      <c r="BH99" s="210">
        <f t="shared" si="7"/>
        <v>0</v>
      </c>
      <c r="BI99" s="210">
        <f t="shared" si="8"/>
        <v>0</v>
      </c>
      <c r="BJ99" s="24" t="s">
        <v>471</v>
      </c>
      <c r="BK99" s="210">
        <f t="shared" si="9"/>
        <v>0</v>
      </c>
      <c r="BL99" s="24" t="s">
        <v>624</v>
      </c>
      <c r="BM99" s="24" t="s">
        <v>476</v>
      </c>
    </row>
    <row r="100" spans="2:65" s="1" customFormat="1" ht="22.5" customHeight="1">
      <c r="B100" s="41"/>
      <c r="C100" s="222" t="s">
        <v>640</v>
      </c>
      <c r="D100" s="222" t="s">
        <v>668</v>
      </c>
      <c r="E100" s="223" t="s">
        <v>1362</v>
      </c>
      <c r="F100" s="224" t="s">
        <v>1363</v>
      </c>
      <c r="G100" s="225" t="s">
        <v>1101</v>
      </c>
      <c r="H100" s="226">
        <v>2</v>
      </c>
      <c r="I100" s="227"/>
      <c r="J100" s="228">
        <f t="shared" si="0"/>
        <v>0</v>
      </c>
      <c r="K100" s="224" t="s">
        <v>469</v>
      </c>
      <c r="L100" s="229"/>
      <c r="M100" s="230" t="s">
        <v>469</v>
      </c>
      <c r="N100" s="231" t="s">
        <v>495</v>
      </c>
      <c r="O100" s="42"/>
      <c r="P100" s="208">
        <f t="shared" si="1"/>
        <v>0</v>
      </c>
      <c r="Q100" s="208">
        <v>0</v>
      </c>
      <c r="R100" s="208">
        <f t="shared" si="2"/>
        <v>0</v>
      </c>
      <c r="S100" s="208">
        <v>0</v>
      </c>
      <c r="T100" s="209">
        <f t="shared" si="3"/>
        <v>0</v>
      </c>
      <c r="AR100" s="24" t="s">
        <v>635</v>
      </c>
      <c r="AT100" s="24" t="s">
        <v>668</v>
      </c>
      <c r="AU100" s="24" t="s">
        <v>533</v>
      </c>
      <c r="AY100" s="24" t="s">
        <v>617</v>
      </c>
      <c r="BE100" s="210">
        <f t="shared" si="4"/>
        <v>0</v>
      </c>
      <c r="BF100" s="210">
        <f t="shared" si="5"/>
        <v>0</v>
      </c>
      <c r="BG100" s="210">
        <f t="shared" si="6"/>
        <v>0</v>
      </c>
      <c r="BH100" s="210">
        <f t="shared" si="7"/>
        <v>0</v>
      </c>
      <c r="BI100" s="210">
        <f t="shared" si="8"/>
        <v>0</v>
      </c>
      <c r="BJ100" s="24" t="s">
        <v>471</v>
      </c>
      <c r="BK100" s="210">
        <f t="shared" si="9"/>
        <v>0</v>
      </c>
      <c r="BL100" s="24" t="s">
        <v>624</v>
      </c>
      <c r="BM100" s="24" t="s">
        <v>654</v>
      </c>
    </row>
    <row r="101" spans="2:65" s="1" customFormat="1" ht="22.5" customHeight="1">
      <c r="B101" s="41"/>
      <c r="C101" s="222" t="s">
        <v>632</v>
      </c>
      <c r="D101" s="222" t="s">
        <v>668</v>
      </c>
      <c r="E101" s="223" t="s">
        <v>1364</v>
      </c>
      <c r="F101" s="224" t="s">
        <v>1365</v>
      </c>
      <c r="G101" s="225" t="s">
        <v>1101</v>
      </c>
      <c r="H101" s="226">
        <v>1</v>
      </c>
      <c r="I101" s="227"/>
      <c r="J101" s="228">
        <f t="shared" si="0"/>
        <v>0</v>
      </c>
      <c r="K101" s="224" t="s">
        <v>469</v>
      </c>
      <c r="L101" s="229"/>
      <c r="M101" s="230" t="s">
        <v>469</v>
      </c>
      <c r="N101" s="231" t="s">
        <v>495</v>
      </c>
      <c r="O101" s="42"/>
      <c r="P101" s="208">
        <f t="shared" si="1"/>
        <v>0</v>
      </c>
      <c r="Q101" s="208">
        <v>0</v>
      </c>
      <c r="R101" s="208">
        <f t="shared" si="2"/>
        <v>0</v>
      </c>
      <c r="S101" s="208">
        <v>0</v>
      </c>
      <c r="T101" s="209">
        <f t="shared" si="3"/>
        <v>0</v>
      </c>
      <c r="AR101" s="24" t="s">
        <v>635</v>
      </c>
      <c r="AT101" s="24" t="s">
        <v>668</v>
      </c>
      <c r="AU101" s="24" t="s">
        <v>533</v>
      </c>
      <c r="AY101" s="24" t="s">
        <v>617</v>
      </c>
      <c r="BE101" s="210">
        <f t="shared" si="4"/>
        <v>0</v>
      </c>
      <c r="BF101" s="210">
        <f t="shared" si="5"/>
        <v>0</v>
      </c>
      <c r="BG101" s="210">
        <f t="shared" si="6"/>
        <v>0</v>
      </c>
      <c r="BH101" s="210">
        <f t="shared" si="7"/>
        <v>0</v>
      </c>
      <c r="BI101" s="210">
        <f t="shared" si="8"/>
        <v>0</v>
      </c>
      <c r="BJ101" s="24" t="s">
        <v>471</v>
      </c>
      <c r="BK101" s="210">
        <f t="shared" si="9"/>
        <v>0</v>
      </c>
      <c r="BL101" s="24" t="s">
        <v>624</v>
      </c>
      <c r="BM101" s="24" t="s">
        <v>1366</v>
      </c>
    </row>
    <row r="102" spans="2:65" s="1" customFormat="1" ht="31.5" customHeight="1">
      <c r="B102" s="41"/>
      <c r="C102" s="222" t="s">
        <v>635</v>
      </c>
      <c r="D102" s="222" t="s">
        <v>668</v>
      </c>
      <c r="E102" s="223" t="s">
        <v>1367</v>
      </c>
      <c r="F102" s="224" t="s">
        <v>1368</v>
      </c>
      <c r="G102" s="225" t="s">
        <v>1101</v>
      </c>
      <c r="H102" s="226">
        <v>2</v>
      </c>
      <c r="I102" s="227"/>
      <c r="J102" s="228">
        <f t="shared" si="0"/>
        <v>0</v>
      </c>
      <c r="K102" s="224" t="s">
        <v>469</v>
      </c>
      <c r="L102" s="229"/>
      <c r="M102" s="230" t="s">
        <v>469</v>
      </c>
      <c r="N102" s="231" t="s">
        <v>495</v>
      </c>
      <c r="O102" s="42"/>
      <c r="P102" s="208">
        <f t="shared" si="1"/>
        <v>0</v>
      </c>
      <c r="Q102" s="208">
        <v>0</v>
      </c>
      <c r="R102" s="208">
        <f t="shared" si="2"/>
        <v>0</v>
      </c>
      <c r="S102" s="208">
        <v>0</v>
      </c>
      <c r="T102" s="209">
        <f t="shared" si="3"/>
        <v>0</v>
      </c>
      <c r="AR102" s="24" t="s">
        <v>635</v>
      </c>
      <c r="AT102" s="24" t="s">
        <v>668</v>
      </c>
      <c r="AU102" s="24" t="s">
        <v>533</v>
      </c>
      <c r="AY102" s="24" t="s">
        <v>617</v>
      </c>
      <c r="BE102" s="210">
        <f t="shared" si="4"/>
        <v>0</v>
      </c>
      <c r="BF102" s="210">
        <f t="shared" si="5"/>
        <v>0</v>
      </c>
      <c r="BG102" s="210">
        <f t="shared" si="6"/>
        <v>0</v>
      </c>
      <c r="BH102" s="210">
        <f t="shared" si="7"/>
        <v>0</v>
      </c>
      <c r="BI102" s="210">
        <f t="shared" si="8"/>
        <v>0</v>
      </c>
      <c r="BJ102" s="24" t="s">
        <v>471</v>
      </c>
      <c r="BK102" s="210">
        <f t="shared" si="9"/>
        <v>0</v>
      </c>
      <c r="BL102" s="24" t="s">
        <v>624</v>
      </c>
      <c r="BM102" s="24" t="s">
        <v>672</v>
      </c>
    </row>
    <row r="103" spans="2:65" s="1" customFormat="1" ht="22.5" customHeight="1">
      <c r="B103" s="41"/>
      <c r="C103" s="222" t="s">
        <v>643</v>
      </c>
      <c r="D103" s="222" t="s">
        <v>668</v>
      </c>
      <c r="E103" s="223" t="s">
        <v>1369</v>
      </c>
      <c r="F103" s="224" t="s">
        <v>1370</v>
      </c>
      <c r="G103" s="225" t="s">
        <v>798</v>
      </c>
      <c r="H103" s="226">
        <v>2</v>
      </c>
      <c r="I103" s="227"/>
      <c r="J103" s="228">
        <f t="shared" si="0"/>
        <v>0</v>
      </c>
      <c r="K103" s="224" t="s">
        <v>469</v>
      </c>
      <c r="L103" s="229"/>
      <c r="M103" s="230" t="s">
        <v>469</v>
      </c>
      <c r="N103" s="231" t="s">
        <v>495</v>
      </c>
      <c r="O103" s="42"/>
      <c r="P103" s="208">
        <f t="shared" si="1"/>
        <v>0</v>
      </c>
      <c r="Q103" s="208">
        <v>0</v>
      </c>
      <c r="R103" s="208">
        <f t="shared" si="2"/>
        <v>0</v>
      </c>
      <c r="S103" s="208">
        <v>0</v>
      </c>
      <c r="T103" s="209">
        <f t="shared" si="3"/>
        <v>0</v>
      </c>
      <c r="AR103" s="24" t="s">
        <v>635</v>
      </c>
      <c r="AT103" s="24" t="s">
        <v>668</v>
      </c>
      <c r="AU103" s="24" t="s">
        <v>533</v>
      </c>
      <c r="AY103" s="24" t="s">
        <v>617</v>
      </c>
      <c r="BE103" s="210">
        <f t="shared" si="4"/>
        <v>0</v>
      </c>
      <c r="BF103" s="210">
        <f t="shared" si="5"/>
        <v>0</v>
      </c>
      <c r="BG103" s="210">
        <f t="shared" si="6"/>
        <v>0</v>
      </c>
      <c r="BH103" s="210">
        <f t="shared" si="7"/>
        <v>0</v>
      </c>
      <c r="BI103" s="210">
        <f t="shared" si="8"/>
        <v>0</v>
      </c>
      <c r="BJ103" s="24" t="s">
        <v>471</v>
      </c>
      <c r="BK103" s="210">
        <f t="shared" si="9"/>
        <v>0</v>
      </c>
      <c r="BL103" s="24" t="s">
        <v>624</v>
      </c>
      <c r="BM103" s="24" t="s">
        <v>680</v>
      </c>
    </row>
    <row r="104" spans="2:65" s="1" customFormat="1" ht="22.5" customHeight="1">
      <c r="B104" s="41"/>
      <c r="C104" s="222" t="s">
        <v>476</v>
      </c>
      <c r="D104" s="222" t="s">
        <v>668</v>
      </c>
      <c r="E104" s="223" t="s">
        <v>1371</v>
      </c>
      <c r="F104" s="224" t="s">
        <v>1372</v>
      </c>
      <c r="G104" s="225" t="s">
        <v>798</v>
      </c>
      <c r="H104" s="226">
        <v>2</v>
      </c>
      <c r="I104" s="227"/>
      <c r="J104" s="228">
        <f t="shared" si="0"/>
        <v>0</v>
      </c>
      <c r="K104" s="224" t="s">
        <v>469</v>
      </c>
      <c r="L104" s="229"/>
      <c r="M104" s="230" t="s">
        <v>469</v>
      </c>
      <c r="N104" s="231" t="s">
        <v>495</v>
      </c>
      <c r="O104" s="42"/>
      <c r="P104" s="208">
        <f t="shared" si="1"/>
        <v>0</v>
      </c>
      <c r="Q104" s="208">
        <v>0</v>
      </c>
      <c r="R104" s="208">
        <f t="shared" si="2"/>
        <v>0</v>
      </c>
      <c r="S104" s="208">
        <v>0</v>
      </c>
      <c r="T104" s="209">
        <f t="shared" si="3"/>
        <v>0</v>
      </c>
      <c r="AR104" s="24" t="s">
        <v>635</v>
      </c>
      <c r="AT104" s="24" t="s">
        <v>668</v>
      </c>
      <c r="AU104" s="24" t="s">
        <v>533</v>
      </c>
      <c r="AY104" s="24" t="s">
        <v>617</v>
      </c>
      <c r="BE104" s="210">
        <f t="shared" si="4"/>
        <v>0</v>
      </c>
      <c r="BF104" s="210">
        <f t="shared" si="5"/>
        <v>0</v>
      </c>
      <c r="BG104" s="210">
        <f t="shared" si="6"/>
        <v>0</v>
      </c>
      <c r="BH104" s="210">
        <f t="shared" si="7"/>
        <v>0</v>
      </c>
      <c r="BI104" s="210">
        <f t="shared" si="8"/>
        <v>0</v>
      </c>
      <c r="BJ104" s="24" t="s">
        <v>471</v>
      </c>
      <c r="BK104" s="210">
        <f t="shared" si="9"/>
        <v>0</v>
      </c>
      <c r="BL104" s="24" t="s">
        <v>624</v>
      </c>
      <c r="BM104" s="24" t="s">
        <v>661</v>
      </c>
    </row>
    <row r="105" spans="2:65" s="1" customFormat="1" ht="22.5" customHeight="1">
      <c r="B105" s="41"/>
      <c r="C105" s="222" t="s">
        <v>658</v>
      </c>
      <c r="D105" s="222" t="s">
        <v>668</v>
      </c>
      <c r="E105" s="223" t="s">
        <v>1373</v>
      </c>
      <c r="F105" s="224" t="s">
        <v>1374</v>
      </c>
      <c r="G105" s="225" t="s">
        <v>798</v>
      </c>
      <c r="H105" s="226">
        <v>3</v>
      </c>
      <c r="I105" s="227"/>
      <c r="J105" s="228">
        <f t="shared" si="0"/>
        <v>0</v>
      </c>
      <c r="K105" s="224" t="s">
        <v>469</v>
      </c>
      <c r="L105" s="229"/>
      <c r="M105" s="230" t="s">
        <v>469</v>
      </c>
      <c r="N105" s="231" t="s">
        <v>495</v>
      </c>
      <c r="O105" s="42"/>
      <c r="P105" s="208">
        <f t="shared" si="1"/>
        <v>0</v>
      </c>
      <c r="Q105" s="208">
        <v>0</v>
      </c>
      <c r="R105" s="208">
        <f t="shared" si="2"/>
        <v>0</v>
      </c>
      <c r="S105" s="208">
        <v>0</v>
      </c>
      <c r="T105" s="209">
        <f t="shared" si="3"/>
        <v>0</v>
      </c>
      <c r="AR105" s="24" t="s">
        <v>635</v>
      </c>
      <c r="AT105" s="24" t="s">
        <v>668</v>
      </c>
      <c r="AU105" s="24" t="s">
        <v>533</v>
      </c>
      <c r="AY105" s="24" t="s">
        <v>617</v>
      </c>
      <c r="BE105" s="210">
        <f t="shared" si="4"/>
        <v>0</v>
      </c>
      <c r="BF105" s="210">
        <f t="shared" si="5"/>
        <v>0</v>
      </c>
      <c r="BG105" s="210">
        <f t="shared" si="6"/>
        <v>0</v>
      </c>
      <c r="BH105" s="210">
        <f t="shared" si="7"/>
        <v>0</v>
      </c>
      <c r="BI105" s="210">
        <f t="shared" si="8"/>
        <v>0</v>
      </c>
      <c r="BJ105" s="24" t="s">
        <v>471</v>
      </c>
      <c r="BK105" s="210">
        <f t="shared" si="9"/>
        <v>0</v>
      </c>
      <c r="BL105" s="24" t="s">
        <v>624</v>
      </c>
      <c r="BM105" s="24" t="s">
        <v>695</v>
      </c>
    </row>
    <row r="106" spans="2:65" s="1" customFormat="1" ht="22.5" customHeight="1">
      <c r="B106" s="41"/>
      <c r="C106" s="222" t="s">
        <v>654</v>
      </c>
      <c r="D106" s="222" t="s">
        <v>668</v>
      </c>
      <c r="E106" s="223" t="s">
        <v>1375</v>
      </c>
      <c r="F106" s="224" t="s">
        <v>1376</v>
      </c>
      <c r="G106" s="225" t="s">
        <v>1101</v>
      </c>
      <c r="H106" s="226">
        <v>20</v>
      </c>
      <c r="I106" s="227"/>
      <c r="J106" s="228">
        <f t="shared" si="0"/>
        <v>0</v>
      </c>
      <c r="K106" s="224" t="s">
        <v>469</v>
      </c>
      <c r="L106" s="229"/>
      <c r="M106" s="230" t="s">
        <v>469</v>
      </c>
      <c r="N106" s="231" t="s">
        <v>495</v>
      </c>
      <c r="O106" s="42"/>
      <c r="P106" s="208">
        <f t="shared" si="1"/>
        <v>0</v>
      </c>
      <c r="Q106" s="208">
        <v>0</v>
      </c>
      <c r="R106" s="208">
        <f t="shared" si="2"/>
        <v>0</v>
      </c>
      <c r="S106" s="208">
        <v>0</v>
      </c>
      <c r="T106" s="209">
        <f t="shared" si="3"/>
        <v>0</v>
      </c>
      <c r="AR106" s="24" t="s">
        <v>635</v>
      </c>
      <c r="AT106" s="24" t="s">
        <v>668</v>
      </c>
      <c r="AU106" s="24" t="s">
        <v>533</v>
      </c>
      <c r="AY106" s="24" t="s">
        <v>617</v>
      </c>
      <c r="BE106" s="210">
        <f t="shared" si="4"/>
        <v>0</v>
      </c>
      <c r="BF106" s="210">
        <f t="shared" si="5"/>
        <v>0</v>
      </c>
      <c r="BG106" s="210">
        <f t="shared" si="6"/>
        <v>0</v>
      </c>
      <c r="BH106" s="210">
        <f t="shared" si="7"/>
        <v>0</v>
      </c>
      <c r="BI106" s="210">
        <f t="shared" si="8"/>
        <v>0</v>
      </c>
      <c r="BJ106" s="24" t="s">
        <v>471</v>
      </c>
      <c r="BK106" s="210">
        <f t="shared" si="9"/>
        <v>0</v>
      </c>
      <c r="BL106" s="24" t="s">
        <v>624</v>
      </c>
      <c r="BM106" s="24" t="s">
        <v>704</v>
      </c>
    </row>
    <row r="107" spans="2:47" s="1" customFormat="1" ht="40.5">
      <c r="B107" s="41"/>
      <c r="C107" s="63"/>
      <c r="D107" s="239" t="s">
        <v>699</v>
      </c>
      <c r="E107" s="63"/>
      <c r="F107" s="243" t="s">
        <v>1377</v>
      </c>
      <c r="G107" s="63"/>
      <c r="H107" s="63"/>
      <c r="I107" s="168"/>
      <c r="J107" s="63"/>
      <c r="K107" s="63"/>
      <c r="L107" s="61"/>
      <c r="M107" s="233"/>
      <c r="N107" s="42"/>
      <c r="O107" s="42"/>
      <c r="P107" s="42"/>
      <c r="Q107" s="42"/>
      <c r="R107" s="42"/>
      <c r="S107" s="42"/>
      <c r="T107" s="78"/>
      <c r="AT107" s="24" t="s">
        <v>699</v>
      </c>
      <c r="AU107" s="24" t="s">
        <v>533</v>
      </c>
    </row>
    <row r="108" spans="2:63" s="11" customFormat="1" ht="29.85" customHeight="1">
      <c r="B108" s="182"/>
      <c r="C108" s="183"/>
      <c r="D108" s="196" t="s">
        <v>523</v>
      </c>
      <c r="E108" s="197" t="s">
        <v>1378</v>
      </c>
      <c r="F108" s="197" t="s">
        <v>1379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SUM(P109:P117)</f>
        <v>0</v>
      </c>
      <c r="Q108" s="190"/>
      <c r="R108" s="191">
        <f>SUM(R109:R117)</f>
        <v>0</v>
      </c>
      <c r="S108" s="190"/>
      <c r="T108" s="192">
        <f>SUM(T109:T117)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SUM(BK109:BK117)</f>
        <v>0</v>
      </c>
    </row>
    <row r="109" spans="2:65" s="1" customFormat="1" ht="22.5" customHeight="1">
      <c r="B109" s="41"/>
      <c r="C109" s="222" t="s">
        <v>667</v>
      </c>
      <c r="D109" s="222" t="s">
        <v>668</v>
      </c>
      <c r="E109" s="223" t="s">
        <v>1380</v>
      </c>
      <c r="F109" s="224" t="s">
        <v>1381</v>
      </c>
      <c r="G109" s="225" t="s">
        <v>1101</v>
      </c>
      <c r="H109" s="226">
        <v>2</v>
      </c>
      <c r="I109" s="227"/>
      <c r="J109" s="228">
        <f aca="true" t="shared" si="10" ref="J109:J117">ROUND(I109*H109,2)</f>
        <v>0</v>
      </c>
      <c r="K109" s="224" t="s">
        <v>469</v>
      </c>
      <c r="L109" s="229"/>
      <c r="M109" s="230" t="s">
        <v>469</v>
      </c>
      <c r="N109" s="231" t="s">
        <v>495</v>
      </c>
      <c r="O109" s="42"/>
      <c r="P109" s="208">
        <f aca="true" t="shared" si="11" ref="P109:P117">O109*H109</f>
        <v>0</v>
      </c>
      <c r="Q109" s="208">
        <v>0</v>
      </c>
      <c r="R109" s="208">
        <f aca="true" t="shared" si="12" ref="R109:R117">Q109*H109</f>
        <v>0</v>
      </c>
      <c r="S109" s="208">
        <v>0</v>
      </c>
      <c r="T109" s="209">
        <f aca="true" t="shared" si="13" ref="T109:T117">S109*H109</f>
        <v>0</v>
      </c>
      <c r="AR109" s="24" t="s">
        <v>635</v>
      </c>
      <c r="AT109" s="24" t="s">
        <v>668</v>
      </c>
      <c r="AU109" s="24" t="s">
        <v>533</v>
      </c>
      <c r="AY109" s="24" t="s">
        <v>617</v>
      </c>
      <c r="BE109" s="210">
        <f aca="true" t="shared" si="14" ref="BE109:BE117">IF(N109="základní",J109,0)</f>
        <v>0</v>
      </c>
      <c r="BF109" s="210">
        <f aca="true" t="shared" si="15" ref="BF109:BF117">IF(N109="snížená",J109,0)</f>
        <v>0</v>
      </c>
      <c r="BG109" s="210">
        <f aca="true" t="shared" si="16" ref="BG109:BG117">IF(N109="zákl. přenesená",J109,0)</f>
        <v>0</v>
      </c>
      <c r="BH109" s="210">
        <f aca="true" t="shared" si="17" ref="BH109:BH117">IF(N109="sníž. přenesená",J109,0)</f>
        <v>0</v>
      </c>
      <c r="BI109" s="210">
        <f aca="true" t="shared" si="18" ref="BI109:BI117">IF(N109="nulová",J109,0)</f>
        <v>0</v>
      </c>
      <c r="BJ109" s="24" t="s">
        <v>471</v>
      </c>
      <c r="BK109" s="210">
        <f aca="true" t="shared" si="19" ref="BK109:BK117">ROUND(I109*H109,2)</f>
        <v>0</v>
      </c>
      <c r="BL109" s="24" t="s">
        <v>624</v>
      </c>
      <c r="BM109" s="24" t="s">
        <v>712</v>
      </c>
    </row>
    <row r="110" spans="2:65" s="1" customFormat="1" ht="31.5" customHeight="1">
      <c r="B110" s="41"/>
      <c r="C110" s="222" t="s">
        <v>672</v>
      </c>
      <c r="D110" s="222" t="s">
        <v>668</v>
      </c>
      <c r="E110" s="223" t="s">
        <v>1382</v>
      </c>
      <c r="F110" s="224" t="s">
        <v>1383</v>
      </c>
      <c r="G110" s="225" t="s">
        <v>1101</v>
      </c>
      <c r="H110" s="226">
        <v>12</v>
      </c>
      <c r="I110" s="227"/>
      <c r="J110" s="228">
        <f t="shared" si="10"/>
        <v>0</v>
      </c>
      <c r="K110" s="224" t="s">
        <v>469</v>
      </c>
      <c r="L110" s="229"/>
      <c r="M110" s="230" t="s">
        <v>469</v>
      </c>
      <c r="N110" s="231" t="s">
        <v>495</v>
      </c>
      <c r="O110" s="42"/>
      <c r="P110" s="208">
        <f t="shared" si="11"/>
        <v>0</v>
      </c>
      <c r="Q110" s="208">
        <v>0</v>
      </c>
      <c r="R110" s="208">
        <f t="shared" si="12"/>
        <v>0</v>
      </c>
      <c r="S110" s="208">
        <v>0</v>
      </c>
      <c r="T110" s="209">
        <f t="shared" si="13"/>
        <v>0</v>
      </c>
      <c r="AR110" s="24" t="s">
        <v>635</v>
      </c>
      <c r="AT110" s="24" t="s">
        <v>668</v>
      </c>
      <c r="AU110" s="24" t="s">
        <v>533</v>
      </c>
      <c r="AY110" s="24" t="s">
        <v>617</v>
      </c>
      <c r="BE110" s="210">
        <f t="shared" si="14"/>
        <v>0</v>
      </c>
      <c r="BF110" s="210">
        <f t="shared" si="15"/>
        <v>0</v>
      </c>
      <c r="BG110" s="210">
        <f t="shared" si="16"/>
        <v>0</v>
      </c>
      <c r="BH110" s="210">
        <f t="shared" si="17"/>
        <v>0</v>
      </c>
      <c r="BI110" s="210">
        <f t="shared" si="18"/>
        <v>0</v>
      </c>
      <c r="BJ110" s="24" t="s">
        <v>471</v>
      </c>
      <c r="BK110" s="210">
        <f t="shared" si="19"/>
        <v>0</v>
      </c>
      <c r="BL110" s="24" t="s">
        <v>624</v>
      </c>
      <c r="BM110" s="24" t="s">
        <v>723</v>
      </c>
    </row>
    <row r="111" spans="2:65" s="1" customFormat="1" ht="22.5" customHeight="1">
      <c r="B111" s="41"/>
      <c r="C111" s="222" t="s">
        <v>457</v>
      </c>
      <c r="D111" s="222" t="s">
        <v>668</v>
      </c>
      <c r="E111" s="223" t="s">
        <v>1384</v>
      </c>
      <c r="F111" s="224" t="s">
        <v>1385</v>
      </c>
      <c r="G111" s="225" t="s">
        <v>1101</v>
      </c>
      <c r="H111" s="226">
        <v>7</v>
      </c>
      <c r="I111" s="227"/>
      <c r="J111" s="228">
        <f t="shared" si="10"/>
        <v>0</v>
      </c>
      <c r="K111" s="224" t="s">
        <v>469</v>
      </c>
      <c r="L111" s="229"/>
      <c r="M111" s="230" t="s">
        <v>469</v>
      </c>
      <c r="N111" s="231" t="s">
        <v>495</v>
      </c>
      <c r="O111" s="42"/>
      <c r="P111" s="208">
        <f t="shared" si="11"/>
        <v>0</v>
      </c>
      <c r="Q111" s="208">
        <v>0</v>
      </c>
      <c r="R111" s="208">
        <f t="shared" si="12"/>
        <v>0</v>
      </c>
      <c r="S111" s="208">
        <v>0</v>
      </c>
      <c r="T111" s="209">
        <f t="shared" si="13"/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 t="shared" si="14"/>
        <v>0</v>
      </c>
      <c r="BF111" s="210">
        <f t="shared" si="15"/>
        <v>0</v>
      </c>
      <c r="BG111" s="210">
        <f t="shared" si="16"/>
        <v>0</v>
      </c>
      <c r="BH111" s="210">
        <f t="shared" si="17"/>
        <v>0</v>
      </c>
      <c r="BI111" s="210">
        <f t="shared" si="18"/>
        <v>0</v>
      </c>
      <c r="BJ111" s="24" t="s">
        <v>471</v>
      </c>
      <c r="BK111" s="210">
        <f t="shared" si="19"/>
        <v>0</v>
      </c>
      <c r="BL111" s="24" t="s">
        <v>624</v>
      </c>
      <c r="BM111" s="24" t="s">
        <v>813</v>
      </c>
    </row>
    <row r="112" spans="2:65" s="1" customFormat="1" ht="22.5" customHeight="1">
      <c r="B112" s="41"/>
      <c r="C112" s="222" t="s">
        <v>680</v>
      </c>
      <c r="D112" s="222" t="s">
        <v>668</v>
      </c>
      <c r="E112" s="223" t="s">
        <v>1386</v>
      </c>
      <c r="F112" s="224" t="s">
        <v>1387</v>
      </c>
      <c r="G112" s="225" t="s">
        <v>1101</v>
      </c>
      <c r="H112" s="226">
        <v>3</v>
      </c>
      <c r="I112" s="227"/>
      <c r="J112" s="228">
        <f t="shared" si="10"/>
        <v>0</v>
      </c>
      <c r="K112" s="224" t="s">
        <v>469</v>
      </c>
      <c r="L112" s="229"/>
      <c r="M112" s="230" t="s">
        <v>469</v>
      </c>
      <c r="N112" s="231" t="s">
        <v>495</v>
      </c>
      <c r="O112" s="42"/>
      <c r="P112" s="208">
        <f t="shared" si="11"/>
        <v>0</v>
      </c>
      <c r="Q112" s="208">
        <v>0</v>
      </c>
      <c r="R112" s="208">
        <f t="shared" si="12"/>
        <v>0</v>
      </c>
      <c r="S112" s="208">
        <v>0</v>
      </c>
      <c r="T112" s="209">
        <f t="shared" si="13"/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 t="shared" si="14"/>
        <v>0</v>
      </c>
      <c r="BF112" s="210">
        <f t="shared" si="15"/>
        <v>0</v>
      </c>
      <c r="BG112" s="210">
        <f t="shared" si="16"/>
        <v>0</v>
      </c>
      <c r="BH112" s="210">
        <f t="shared" si="17"/>
        <v>0</v>
      </c>
      <c r="BI112" s="210">
        <f t="shared" si="18"/>
        <v>0</v>
      </c>
      <c r="BJ112" s="24" t="s">
        <v>471</v>
      </c>
      <c r="BK112" s="210">
        <f t="shared" si="19"/>
        <v>0</v>
      </c>
      <c r="BL112" s="24" t="s">
        <v>624</v>
      </c>
      <c r="BM112" s="24" t="s">
        <v>822</v>
      </c>
    </row>
    <row r="113" spans="2:65" s="1" customFormat="1" ht="31.5" customHeight="1">
      <c r="B113" s="41"/>
      <c r="C113" s="222" t="s">
        <v>684</v>
      </c>
      <c r="D113" s="222" t="s">
        <v>668</v>
      </c>
      <c r="E113" s="223" t="s">
        <v>1388</v>
      </c>
      <c r="F113" s="224" t="s">
        <v>1389</v>
      </c>
      <c r="G113" s="225" t="s">
        <v>1101</v>
      </c>
      <c r="H113" s="226">
        <v>2</v>
      </c>
      <c r="I113" s="227"/>
      <c r="J113" s="228">
        <f t="shared" si="10"/>
        <v>0</v>
      </c>
      <c r="K113" s="224" t="s">
        <v>469</v>
      </c>
      <c r="L113" s="229"/>
      <c r="M113" s="230" t="s">
        <v>469</v>
      </c>
      <c r="N113" s="231" t="s">
        <v>495</v>
      </c>
      <c r="O113" s="42"/>
      <c r="P113" s="208">
        <f t="shared" si="11"/>
        <v>0</v>
      </c>
      <c r="Q113" s="208">
        <v>0</v>
      </c>
      <c r="R113" s="208">
        <f t="shared" si="12"/>
        <v>0</v>
      </c>
      <c r="S113" s="208">
        <v>0</v>
      </c>
      <c r="T113" s="209">
        <f t="shared" si="13"/>
        <v>0</v>
      </c>
      <c r="AR113" s="24" t="s">
        <v>635</v>
      </c>
      <c r="AT113" s="24" t="s">
        <v>668</v>
      </c>
      <c r="AU113" s="24" t="s">
        <v>533</v>
      </c>
      <c r="AY113" s="24" t="s">
        <v>617</v>
      </c>
      <c r="BE113" s="210">
        <f t="shared" si="14"/>
        <v>0</v>
      </c>
      <c r="BF113" s="210">
        <f t="shared" si="15"/>
        <v>0</v>
      </c>
      <c r="BG113" s="210">
        <f t="shared" si="16"/>
        <v>0</v>
      </c>
      <c r="BH113" s="210">
        <f t="shared" si="17"/>
        <v>0</v>
      </c>
      <c r="BI113" s="210">
        <f t="shared" si="18"/>
        <v>0</v>
      </c>
      <c r="BJ113" s="24" t="s">
        <v>471</v>
      </c>
      <c r="BK113" s="210">
        <f t="shared" si="19"/>
        <v>0</v>
      </c>
      <c r="BL113" s="24" t="s">
        <v>624</v>
      </c>
      <c r="BM113" s="24" t="s">
        <v>831</v>
      </c>
    </row>
    <row r="114" spans="2:65" s="1" customFormat="1" ht="22.5" customHeight="1">
      <c r="B114" s="41"/>
      <c r="C114" s="222" t="s">
        <v>661</v>
      </c>
      <c r="D114" s="222" t="s">
        <v>668</v>
      </c>
      <c r="E114" s="223" t="s">
        <v>1390</v>
      </c>
      <c r="F114" s="224" t="s">
        <v>1391</v>
      </c>
      <c r="G114" s="225" t="s">
        <v>1101</v>
      </c>
      <c r="H114" s="226">
        <v>2</v>
      </c>
      <c r="I114" s="227"/>
      <c r="J114" s="228">
        <f t="shared" si="10"/>
        <v>0</v>
      </c>
      <c r="K114" s="224" t="s">
        <v>469</v>
      </c>
      <c r="L114" s="229"/>
      <c r="M114" s="230" t="s">
        <v>469</v>
      </c>
      <c r="N114" s="231" t="s">
        <v>495</v>
      </c>
      <c r="O114" s="42"/>
      <c r="P114" s="208">
        <f t="shared" si="11"/>
        <v>0</v>
      </c>
      <c r="Q114" s="208">
        <v>0</v>
      </c>
      <c r="R114" s="208">
        <f t="shared" si="12"/>
        <v>0</v>
      </c>
      <c r="S114" s="208">
        <v>0</v>
      </c>
      <c r="T114" s="209">
        <f t="shared" si="13"/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 t="shared" si="14"/>
        <v>0</v>
      </c>
      <c r="BF114" s="210">
        <f t="shared" si="15"/>
        <v>0</v>
      </c>
      <c r="BG114" s="210">
        <f t="shared" si="16"/>
        <v>0</v>
      </c>
      <c r="BH114" s="210">
        <f t="shared" si="17"/>
        <v>0</v>
      </c>
      <c r="BI114" s="210">
        <f t="shared" si="18"/>
        <v>0</v>
      </c>
      <c r="BJ114" s="24" t="s">
        <v>471</v>
      </c>
      <c r="BK114" s="210">
        <f t="shared" si="19"/>
        <v>0</v>
      </c>
      <c r="BL114" s="24" t="s">
        <v>624</v>
      </c>
      <c r="BM114" s="24" t="s">
        <v>839</v>
      </c>
    </row>
    <row r="115" spans="2:65" s="1" customFormat="1" ht="22.5" customHeight="1">
      <c r="B115" s="41"/>
      <c r="C115" s="222" t="s">
        <v>691</v>
      </c>
      <c r="D115" s="222" t="s">
        <v>668</v>
      </c>
      <c r="E115" s="223" t="s">
        <v>1392</v>
      </c>
      <c r="F115" s="224" t="s">
        <v>1393</v>
      </c>
      <c r="G115" s="225" t="s">
        <v>1101</v>
      </c>
      <c r="H115" s="226">
        <v>1</v>
      </c>
      <c r="I115" s="227"/>
      <c r="J115" s="228">
        <f t="shared" si="10"/>
        <v>0</v>
      </c>
      <c r="K115" s="224" t="s">
        <v>469</v>
      </c>
      <c r="L115" s="229"/>
      <c r="M115" s="230" t="s">
        <v>469</v>
      </c>
      <c r="N115" s="231" t="s">
        <v>495</v>
      </c>
      <c r="O115" s="42"/>
      <c r="P115" s="208">
        <f t="shared" si="11"/>
        <v>0</v>
      </c>
      <c r="Q115" s="208">
        <v>0</v>
      </c>
      <c r="R115" s="208">
        <f t="shared" si="12"/>
        <v>0</v>
      </c>
      <c r="S115" s="208">
        <v>0</v>
      </c>
      <c r="T115" s="209">
        <f t="shared" si="13"/>
        <v>0</v>
      </c>
      <c r="AR115" s="24" t="s">
        <v>635</v>
      </c>
      <c r="AT115" s="24" t="s">
        <v>668</v>
      </c>
      <c r="AU115" s="24" t="s">
        <v>533</v>
      </c>
      <c r="AY115" s="24" t="s">
        <v>617</v>
      </c>
      <c r="BE115" s="210">
        <f t="shared" si="14"/>
        <v>0</v>
      </c>
      <c r="BF115" s="210">
        <f t="shared" si="15"/>
        <v>0</v>
      </c>
      <c r="BG115" s="210">
        <f t="shared" si="16"/>
        <v>0</v>
      </c>
      <c r="BH115" s="210">
        <f t="shared" si="17"/>
        <v>0</v>
      </c>
      <c r="BI115" s="210">
        <f t="shared" si="18"/>
        <v>0</v>
      </c>
      <c r="BJ115" s="24" t="s">
        <v>471</v>
      </c>
      <c r="BK115" s="210">
        <f t="shared" si="19"/>
        <v>0</v>
      </c>
      <c r="BL115" s="24" t="s">
        <v>624</v>
      </c>
      <c r="BM115" s="24" t="s">
        <v>845</v>
      </c>
    </row>
    <row r="116" spans="2:65" s="1" customFormat="1" ht="22.5" customHeight="1">
      <c r="B116" s="41"/>
      <c r="C116" s="222" t="s">
        <v>695</v>
      </c>
      <c r="D116" s="222" t="s">
        <v>668</v>
      </c>
      <c r="E116" s="223" t="s">
        <v>1394</v>
      </c>
      <c r="F116" s="224" t="s">
        <v>1395</v>
      </c>
      <c r="G116" s="225" t="s">
        <v>798</v>
      </c>
      <c r="H116" s="226">
        <v>5</v>
      </c>
      <c r="I116" s="227"/>
      <c r="J116" s="228">
        <f t="shared" si="10"/>
        <v>0</v>
      </c>
      <c r="K116" s="224" t="s">
        <v>469</v>
      </c>
      <c r="L116" s="229"/>
      <c r="M116" s="230" t="s">
        <v>469</v>
      </c>
      <c r="N116" s="231" t="s">
        <v>495</v>
      </c>
      <c r="O116" s="42"/>
      <c r="P116" s="208">
        <f t="shared" si="11"/>
        <v>0</v>
      </c>
      <c r="Q116" s="208">
        <v>0</v>
      </c>
      <c r="R116" s="208">
        <f t="shared" si="12"/>
        <v>0</v>
      </c>
      <c r="S116" s="208">
        <v>0</v>
      </c>
      <c r="T116" s="209">
        <f t="shared" si="13"/>
        <v>0</v>
      </c>
      <c r="AR116" s="24" t="s">
        <v>635</v>
      </c>
      <c r="AT116" s="24" t="s">
        <v>668</v>
      </c>
      <c r="AU116" s="24" t="s">
        <v>533</v>
      </c>
      <c r="AY116" s="24" t="s">
        <v>617</v>
      </c>
      <c r="BE116" s="210">
        <f t="shared" si="14"/>
        <v>0</v>
      </c>
      <c r="BF116" s="210">
        <f t="shared" si="15"/>
        <v>0</v>
      </c>
      <c r="BG116" s="210">
        <f t="shared" si="16"/>
        <v>0</v>
      </c>
      <c r="BH116" s="210">
        <f t="shared" si="17"/>
        <v>0</v>
      </c>
      <c r="BI116" s="210">
        <f t="shared" si="18"/>
        <v>0</v>
      </c>
      <c r="BJ116" s="24" t="s">
        <v>471</v>
      </c>
      <c r="BK116" s="210">
        <f t="shared" si="19"/>
        <v>0</v>
      </c>
      <c r="BL116" s="24" t="s">
        <v>624</v>
      </c>
      <c r="BM116" s="24" t="s">
        <v>854</v>
      </c>
    </row>
    <row r="117" spans="2:65" s="1" customFormat="1" ht="22.5" customHeight="1">
      <c r="B117" s="41"/>
      <c r="C117" s="222" t="s">
        <v>456</v>
      </c>
      <c r="D117" s="222" t="s">
        <v>668</v>
      </c>
      <c r="E117" s="223" t="s">
        <v>1396</v>
      </c>
      <c r="F117" s="224" t="s">
        <v>1397</v>
      </c>
      <c r="G117" s="225" t="s">
        <v>798</v>
      </c>
      <c r="H117" s="226">
        <v>4</v>
      </c>
      <c r="I117" s="227"/>
      <c r="J117" s="228">
        <f t="shared" si="10"/>
        <v>0</v>
      </c>
      <c r="K117" s="224" t="s">
        <v>469</v>
      </c>
      <c r="L117" s="229"/>
      <c r="M117" s="230" t="s">
        <v>469</v>
      </c>
      <c r="N117" s="231" t="s">
        <v>495</v>
      </c>
      <c r="O117" s="42"/>
      <c r="P117" s="208">
        <f t="shared" si="11"/>
        <v>0</v>
      </c>
      <c r="Q117" s="208">
        <v>0</v>
      </c>
      <c r="R117" s="208">
        <f t="shared" si="12"/>
        <v>0</v>
      </c>
      <c r="S117" s="208">
        <v>0</v>
      </c>
      <c r="T117" s="209">
        <f t="shared" si="13"/>
        <v>0</v>
      </c>
      <c r="AR117" s="24" t="s">
        <v>635</v>
      </c>
      <c r="AT117" s="24" t="s">
        <v>668</v>
      </c>
      <c r="AU117" s="24" t="s">
        <v>533</v>
      </c>
      <c r="AY117" s="24" t="s">
        <v>617</v>
      </c>
      <c r="BE117" s="210">
        <f t="shared" si="14"/>
        <v>0</v>
      </c>
      <c r="BF117" s="210">
        <f t="shared" si="15"/>
        <v>0</v>
      </c>
      <c r="BG117" s="210">
        <f t="shared" si="16"/>
        <v>0</v>
      </c>
      <c r="BH117" s="210">
        <f t="shared" si="17"/>
        <v>0</v>
      </c>
      <c r="BI117" s="210">
        <f t="shared" si="18"/>
        <v>0</v>
      </c>
      <c r="BJ117" s="24" t="s">
        <v>471</v>
      </c>
      <c r="BK117" s="210">
        <f t="shared" si="19"/>
        <v>0</v>
      </c>
      <c r="BL117" s="24" t="s">
        <v>624</v>
      </c>
      <c r="BM117" s="24" t="s">
        <v>860</v>
      </c>
    </row>
    <row r="118" spans="2:63" s="11" customFormat="1" ht="29.85" customHeight="1">
      <c r="B118" s="182"/>
      <c r="C118" s="183"/>
      <c r="D118" s="196" t="s">
        <v>523</v>
      </c>
      <c r="E118" s="197" t="s">
        <v>1398</v>
      </c>
      <c r="F118" s="197" t="s">
        <v>1399</v>
      </c>
      <c r="G118" s="183"/>
      <c r="H118" s="183"/>
      <c r="I118" s="186"/>
      <c r="J118" s="198">
        <f>BK118</f>
        <v>0</v>
      </c>
      <c r="K118" s="183"/>
      <c r="L118" s="188"/>
      <c r="M118" s="189"/>
      <c r="N118" s="190"/>
      <c r="O118" s="190"/>
      <c r="P118" s="191">
        <f>SUM(P119:P124)</f>
        <v>0</v>
      </c>
      <c r="Q118" s="190"/>
      <c r="R118" s="191">
        <f>SUM(R119:R124)</f>
        <v>0</v>
      </c>
      <c r="S118" s="190"/>
      <c r="T118" s="192">
        <f>SUM(T119:T124)</f>
        <v>0</v>
      </c>
      <c r="AR118" s="193" t="s">
        <v>471</v>
      </c>
      <c r="AT118" s="194" t="s">
        <v>523</v>
      </c>
      <c r="AU118" s="194" t="s">
        <v>471</v>
      </c>
      <c r="AY118" s="193" t="s">
        <v>617</v>
      </c>
      <c r="BK118" s="195">
        <f>SUM(BK119:BK124)</f>
        <v>0</v>
      </c>
    </row>
    <row r="119" spans="2:65" s="1" customFormat="1" ht="31.5" customHeight="1">
      <c r="B119" s="41"/>
      <c r="C119" s="222" t="s">
        <v>704</v>
      </c>
      <c r="D119" s="222" t="s">
        <v>668</v>
      </c>
      <c r="E119" s="223" t="s">
        <v>1382</v>
      </c>
      <c r="F119" s="224" t="s">
        <v>1383</v>
      </c>
      <c r="G119" s="225" t="s">
        <v>1101</v>
      </c>
      <c r="H119" s="226">
        <v>4</v>
      </c>
      <c r="I119" s="227"/>
      <c r="J119" s="228">
        <f>ROUND(I119*H119,2)</f>
        <v>0</v>
      </c>
      <c r="K119" s="224" t="s">
        <v>469</v>
      </c>
      <c r="L119" s="229"/>
      <c r="M119" s="230" t="s">
        <v>469</v>
      </c>
      <c r="N119" s="231" t="s">
        <v>495</v>
      </c>
      <c r="O119" s="42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AR119" s="24" t="s">
        <v>635</v>
      </c>
      <c r="AT119" s="24" t="s">
        <v>668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868</v>
      </c>
    </row>
    <row r="120" spans="2:65" s="1" customFormat="1" ht="22.5" customHeight="1">
      <c r="B120" s="41"/>
      <c r="C120" s="222" t="s">
        <v>708</v>
      </c>
      <c r="D120" s="222" t="s">
        <v>668</v>
      </c>
      <c r="E120" s="223" t="s">
        <v>1400</v>
      </c>
      <c r="F120" s="224" t="s">
        <v>1401</v>
      </c>
      <c r="G120" s="225" t="s">
        <v>1101</v>
      </c>
      <c r="H120" s="226">
        <v>1</v>
      </c>
      <c r="I120" s="227"/>
      <c r="J120" s="228">
        <f>ROUND(I120*H120,2)</f>
        <v>0</v>
      </c>
      <c r="K120" s="224" t="s">
        <v>469</v>
      </c>
      <c r="L120" s="229"/>
      <c r="M120" s="230" t="s">
        <v>469</v>
      </c>
      <c r="N120" s="231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635</v>
      </c>
      <c r="AT120" s="24" t="s">
        <v>668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876</v>
      </c>
    </row>
    <row r="121" spans="2:65" s="1" customFormat="1" ht="22.5" customHeight="1">
      <c r="B121" s="41"/>
      <c r="C121" s="222" t="s">
        <v>712</v>
      </c>
      <c r="D121" s="222" t="s">
        <v>668</v>
      </c>
      <c r="E121" s="223" t="s">
        <v>1402</v>
      </c>
      <c r="F121" s="224" t="s">
        <v>1403</v>
      </c>
      <c r="G121" s="225" t="s">
        <v>1101</v>
      </c>
      <c r="H121" s="226">
        <v>1</v>
      </c>
      <c r="I121" s="227"/>
      <c r="J121" s="228">
        <f>ROUND(I121*H121,2)</f>
        <v>0</v>
      </c>
      <c r="K121" s="224" t="s">
        <v>469</v>
      </c>
      <c r="L121" s="229"/>
      <c r="M121" s="230" t="s">
        <v>469</v>
      </c>
      <c r="N121" s="231" t="s">
        <v>495</v>
      </c>
      <c r="O121" s="42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24" t="s">
        <v>471</v>
      </c>
      <c r="BK121" s="210">
        <f>ROUND(I121*H121,2)</f>
        <v>0</v>
      </c>
      <c r="BL121" s="24" t="s">
        <v>624</v>
      </c>
      <c r="BM121" s="24" t="s">
        <v>884</v>
      </c>
    </row>
    <row r="122" spans="2:65" s="1" customFormat="1" ht="22.5" customHeight="1">
      <c r="B122" s="41"/>
      <c r="C122" s="222" t="s">
        <v>717</v>
      </c>
      <c r="D122" s="222" t="s">
        <v>668</v>
      </c>
      <c r="E122" s="223" t="s">
        <v>1404</v>
      </c>
      <c r="F122" s="224" t="s">
        <v>1405</v>
      </c>
      <c r="G122" s="225" t="s">
        <v>798</v>
      </c>
      <c r="H122" s="226">
        <v>2</v>
      </c>
      <c r="I122" s="227"/>
      <c r="J122" s="228">
        <f>ROUND(I122*H122,2)</f>
        <v>0</v>
      </c>
      <c r="K122" s="224" t="s">
        <v>469</v>
      </c>
      <c r="L122" s="229"/>
      <c r="M122" s="230" t="s">
        <v>469</v>
      </c>
      <c r="N122" s="231" t="s">
        <v>495</v>
      </c>
      <c r="O122" s="42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AR122" s="24" t="s">
        <v>635</v>
      </c>
      <c r="AT122" s="24" t="s">
        <v>668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892</v>
      </c>
    </row>
    <row r="123" spans="2:65" s="1" customFormat="1" ht="22.5" customHeight="1">
      <c r="B123" s="41"/>
      <c r="C123" s="222" t="s">
        <v>723</v>
      </c>
      <c r="D123" s="222" t="s">
        <v>668</v>
      </c>
      <c r="E123" s="223" t="s">
        <v>1406</v>
      </c>
      <c r="F123" s="224" t="s">
        <v>1407</v>
      </c>
      <c r="G123" s="225" t="s">
        <v>798</v>
      </c>
      <c r="H123" s="226">
        <v>2</v>
      </c>
      <c r="I123" s="227"/>
      <c r="J123" s="228">
        <f>ROUND(I123*H123,2)</f>
        <v>0</v>
      </c>
      <c r="K123" s="224" t="s">
        <v>469</v>
      </c>
      <c r="L123" s="229"/>
      <c r="M123" s="230" t="s">
        <v>469</v>
      </c>
      <c r="N123" s="231" t="s">
        <v>495</v>
      </c>
      <c r="O123" s="42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AR123" s="24" t="s">
        <v>635</v>
      </c>
      <c r="AT123" s="24" t="s">
        <v>668</v>
      </c>
      <c r="AU123" s="24" t="s">
        <v>533</v>
      </c>
      <c r="AY123" s="24" t="s">
        <v>617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24" t="s">
        <v>471</v>
      </c>
      <c r="BK123" s="210">
        <f>ROUND(I123*H123,2)</f>
        <v>0</v>
      </c>
      <c r="BL123" s="24" t="s">
        <v>624</v>
      </c>
      <c r="BM123" s="24" t="s">
        <v>1408</v>
      </c>
    </row>
    <row r="124" spans="2:47" s="1" customFormat="1" ht="54">
      <c r="B124" s="41"/>
      <c r="C124" s="63"/>
      <c r="D124" s="239" t="s">
        <v>699</v>
      </c>
      <c r="E124" s="63"/>
      <c r="F124" s="243" t="s">
        <v>1409</v>
      </c>
      <c r="G124" s="63"/>
      <c r="H124" s="63"/>
      <c r="I124" s="168"/>
      <c r="J124" s="63"/>
      <c r="K124" s="63"/>
      <c r="L124" s="61"/>
      <c r="M124" s="280"/>
      <c r="N124" s="235"/>
      <c r="O124" s="235"/>
      <c r="P124" s="235"/>
      <c r="Q124" s="235"/>
      <c r="R124" s="235"/>
      <c r="S124" s="235"/>
      <c r="T124" s="281"/>
      <c r="AT124" s="24" t="s">
        <v>699</v>
      </c>
      <c r="AU124" s="24" t="s">
        <v>533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4"/>
      <c r="J125" s="57"/>
      <c r="K125" s="57"/>
      <c r="L125" s="61"/>
    </row>
  </sheetData>
  <sheetProtection sheet="1" objects="1" scenarios="1" formatCells="0" formatColumns="0" formatRows="0" sort="0" autoFilter="0"/>
  <autoFilter ref="C91:K124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ht="22.5" customHeight="1">
      <c r="B9" s="28"/>
      <c r="C9" s="29"/>
      <c r="D9" s="29"/>
      <c r="E9" s="405" t="s">
        <v>1222</v>
      </c>
      <c r="F9" s="396"/>
      <c r="G9" s="396"/>
      <c r="H9" s="396"/>
      <c r="I9" s="125"/>
      <c r="J9" s="29"/>
      <c r="K9" s="31"/>
    </row>
    <row r="10" spans="2:11" ht="15">
      <c r="B10" s="28"/>
      <c r="C10" s="29"/>
      <c r="D10" s="37" t="s">
        <v>589</v>
      </c>
      <c r="E10" s="29"/>
      <c r="F10" s="29"/>
      <c r="G10" s="29"/>
      <c r="H10" s="29"/>
      <c r="I10" s="125"/>
      <c r="J10" s="29"/>
      <c r="K10" s="31"/>
    </row>
    <row r="11" spans="2:11" s="1" customFormat="1" ht="22.5" customHeight="1">
      <c r="B11" s="41"/>
      <c r="C11" s="42"/>
      <c r="D11" s="42"/>
      <c r="E11" s="385" t="s">
        <v>1324</v>
      </c>
      <c r="F11" s="406"/>
      <c r="G11" s="406"/>
      <c r="H11" s="406"/>
      <c r="I11" s="126"/>
      <c r="J11" s="42"/>
      <c r="K11" s="45"/>
    </row>
    <row r="12" spans="2:11" s="1" customFormat="1" ht="15">
      <c r="B12" s="41"/>
      <c r="C12" s="42"/>
      <c r="D12" s="37" t="s">
        <v>1344</v>
      </c>
      <c r="E12" s="42"/>
      <c r="F12" s="42"/>
      <c r="G12" s="42"/>
      <c r="H12" s="42"/>
      <c r="I12" s="126"/>
      <c r="J12" s="42"/>
      <c r="K12" s="45"/>
    </row>
    <row r="13" spans="2:11" s="1" customFormat="1" ht="36.95" customHeight="1">
      <c r="B13" s="41"/>
      <c r="C13" s="42"/>
      <c r="D13" s="42"/>
      <c r="E13" s="407" t="s">
        <v>1410</v>
      </c>
      <c r="F13" s="406"/>
      <c r="G13" s="406"/>
      <c r="H13" s="406"/>
      <c r="I13" s="126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26"/>
      <c r="J14" s="42"/>
      <c r="K14" s="45"/>
    </row>
    <row r="15" spans="2:11" s="1" customFormat="1" ht="14.45" customHeight="1">
      <c r="B15" s="41"/>
      <c r="C15" s="42"/>
      <c r="D15" s="37" t="s">
        <v>468</v>
      </c>
      <c r="E15" s="42"/>
      <c r="F15" s="35" t="s">
        <v>469</v>
      </c>
      <c r="G15" s="42"/>
      <c r="H15" s="42"/>
      <c r="I15" s="127" t="s">
        <v>470</v>
      </c>
      <c r="J15" s="35" t="s">
        <v>469</v>
      </c>
      <c r="K15" s="45"/>
    </row>
    <row r="16" spans="2:11" s="1" customFormat="1" ht="14.45" customHeight="1">
      <c r="B16" s="41"/>
      <c r="C16" s="42"/>
      <c r="D16" s="37" t="s">
        <v>472</v>
      </c>
      <c r="E16" s="42"/>
      <c r="F16" s="35" t="s">
        <v>473</v>
      </c>
      <c r="G16" s="42"/>
      <c r="H16" s="42"/>
      <c r="I16" s="127" t="s">
        <v>474</v>
      </c>
      <c r="J16" s="128" t="str">
        <f ca="1">'Rekapitulace stavby'!AN8</f>
        <v>19. 12. 2016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26"/>
      <c r="J17" s="42"/>
      <c r="K17" s="45"/>
    </row>
    <row r="18" spans="2:11" s="1" customFormat="1" ht="14.45" customHeight="1">
      <c r="B18" s="41"/>
      <c r="C18" s="42"/>
      <c r="D18" s="37" t="s">
        <v>478</v>
      </c>
      <c r="E18" s="42"/>
      <c r="F18" s="42"/>
      <c r="G18" s="42"/>
      <c r="H18" s="42"/>
      <c r="I18" s="127" t="s">
        <v>479</v>
      </c>
      <c r="J18" s="35" t="s">
        <v>469</v>
      </c>
      <c r="K18" s="45"/>
    </row>
    <row r="19" spans="2:11" s="1" customFormat="1" ht="18" customHeight="1">
      <c r="B19" s="41"/>
      <c r="C19" s="42"/>
      <c r="D19" s="42"/>
      <c r="E19" s="35" t="s">
        <v>480</v>
      </c>
      <c r="F19" s="42"/>
      <c r="G19" s="42"/>
      <c r="H19" s="42"/>
      <c r="I19" s="127" t="s">
        <v>481</v>
      </c>
      <c r="J19" s="35" t="s">
        <v>469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26"/>
      <c r="J20" s="42"/>
      <c r="K20" s="45"/>
    </row>
    <row r="21" spans="2:11" s="1" customFormat="1" ht="14.45" customHeight="1">
      <c r="B21" s="41"/>
      <c r="C21" s="42"/>
      <c r="D21" s="37" t="s">
        <v>482</v>
      </c>
      <c r="E21" s="42"/>
      <c r="F21" s="42"/>
      <c r="G21" s="42"/>
      <c r="H21" s="42"/>
      <c r="I21" s="127" t="s">
        <v>479</v>
      </c>
      <c r="J21" s="35" t="str">
        <f ca="1"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 ca="1">IF('Rekapitulace stavby'!E14="Vyplň údaj","",IF('Rekapitulace stavby'!E14="","",'Rekapitulace stavby'!E14))</f>
        <v/>
      </c>
      <c r="F22" s="42"/>
      <c r="G22" s="42"/>
      <c r="H22" s="42"/>
      <c r="I22" s="127" t="s">
        <v>481</v>
      </c>
      <c r="J22" s="35" t="str">
        <f ca="1"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26"/>
      <c r="J23" s="42"/>
      <c r="K23" s="45"/>
    </row>
    <row r="24" spans="2:11" s="1" customFormat="1" ht="14.45" customHeight="1">
      <c r="B24" s="41"/>
      <c r="C24" s="42"/>
      <c r="D24" s="37" t="s">
        <v>485</v>
      </c>
      <c r="E24" s="42"/>
      <c r="F24" s="42"/>
      <c r="G24" s="42"/>
      <c r="H24" s="42"/>
      <c r="I24" s="127" t="s">
        <v>479</v>
      </c>
      <c r="J24" s="35" t="s">
        <v>486</v>
      </c>
      <c r="K24" s="45"/>
    </row>
    <row r="25" spans="2:11" s="1" customFormat="1" ht="18" customHeight="1">
      <c r="B25" s="41"/>
      <c r="C25" s="42"/>
      <c r="D25" s="42"/>
      <c r="E25" s="35" t="s">
        <v>487</v>
      </c>
      <c r="F25" s="42"/>
      <c r="G25" s="42"/>
      <c r="H25" s="42"/>
      <c r="I25" s="127" t="s">
        <v>481</v>
      </c>
      <c r="J25" s="35" t="s">
        <v>469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26"/>
      <c r="J26" s="42"/>
      <c r="K26" s="45"/>
    </row>
    <row r="27" spans="2:11" s="1" customFormat="1" ht="14.45" customHeight="1">
      <c r="B27" s="41"/>
      <c r="C27" s="42"/>
      <c r="D27" s="37" t="s">
        <v>488</v>
      </c>
      <c r="E27" s="42"/>
      <c r="F27" s="42"/>
      <c r="G27" s="42"/>
      <c r="H27" s="42"/>
      <c r="I27" s="126"/>
      <c r="J27" s="42"/>
      <c r="K27" s="45"/>
    </row>
    <row r="28" spans="2:11" s="7" customFormat="1" ht="91.5" customHeight="1">
      <c r="B28" s="129"/>
      <c r="C28" s="130"/>
      <c r="D28" s="130"/>
      <c r="E28" s="400" t="s">
        <v>1411</v>
      </c>
      <c r="F28" s="400"/>
      <c r="G28" s="400"/>
      <c r="H28" s="400"/>
      <c r="I28" s="131"/>
      <c r="J28" s="130"/>
      <c r="K28" s="132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26"/>
      <c r="J29" s="42"/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1"/>
      <c r="C31" s="42"/>
      <c r="D31" s="135" t="s">
        <v>490</v>
      </c>
      <c r="E31" s="42"/>
      <c r="F31" s="42"/>
      <c r="G31" s="42"/>
      <c r="H31" s="42"/>
      <c r="I31" s="126"/>
      <c r="J31" s="136">
        <f>ROUNDUP(J92,2)</f>
        <v>0</v>
      </c>
      <c r="K31" s="45"/>
    </row>
    <row r="32" spans="2:11" s="1" customFormat="1" ht="6.95" customHeight="1">
      <c r="B32" s="41"/>
      <c r="C32" s="42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1"/>
      <c r="C33" s="42"/>
      <c r="D33" s="42"/>
      <c r="E33" s="42"/>
      <c r="F33" s="46" t="s">
        <v>492</v>
      </c>
      <c r="G33" s="42"/>
      <c r="H33" s="42"/>
      <c r="I33" s="137" t="s">
        <v>491</v>
      </c>
      <c r="J33" s="46" t="s">
        <v>493</v>
      </c>
      <c r="K33" s="45"/>
    </row>
    <row r="34" spans="2:11" s="1" customFormat="1" ht="14.45" customHeight="1">
      <c r="B34" s="41"/>
      <c r="C34" s="42"/>
      <c r="D34" s="49" t="s">
        <v>494</v>
      </c>
      <c r="E34" s="49" t="s">
        <v>495</v>
      </c>
      <c r="F34" s="138">
        <f>ROUNDUP(SUM(BE92:BE150),2)</f>
        <v>0</v>
      </c>
      <c r="G34" s="42"/>
      <c r="H34" s="42"/>
      <c r="I34" s="139">
        <v>0.21</v>
      </c>
      <c r="J34" s="138">
        <f>ROUNDUP(ROUNDUP((SUM(BE92:BE150)),2)*I34,1)</f>
        <v>0</v>
      </c>
      <c r="K34" s="45"/>
    </row>
    <row r="35" spans="2:11" s="1" customFormat="1" ht="14.45" customHeight="1">
      <c r="B35" s="41"/>
      <c r="C35" s="42"/>
      <c r="D35" s="42"/>
      <c r="E35" s="49" t="s">
        <v>496</v>
      </c>
      <c r="F35" s="138">
        <f>ROUNDUP(SUM(BF92:BF150),2)</f>
        <v>0</v>
      </c>
      <c r="G35" s="42"/>
      <c r="H35" s="42"/>
      <c r="I35" s="139">
        <v>0.15</v>
      </c>
      <c r="J35" s="138">
        <f>ROUNDUP(ROUNDUP((SUM(BF92:BF150)),2)*I35,1)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497</v>
      </c>
      <c r="F36" s="138">
        <f>ROUNDUP(SUM(BG92:BG150),2)</f>
        <v>0</v>
      </c>
      <c r="G36" s="42"/>
      <c r="H36" s="42"/>
      <c r="I36" s="139">
        <v>0.21</v>
      </c>
      <c r="J36" s="138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498</v>
      </c>
      <c r="F37" s="138">
        <f>ROUNDUP(SUM(BH92:BH150),2)</f>
        <v>0</v>
      </c>
      <c r="G37" s="42"/>
      <c r="H37" s="42"/>
      <c r="I37" s="139">
        <v>0.15</v>
      </c>
      <c r="J37" s="138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499</v>
      </c>
      <c r="F38" s="138">
        <f>ROUNDUP(SUM(BI92:BI150),2)</f>
        <v>0</v>
      </c>
      <c r="G38" s="42"/>
      <c r="H38" s="42"/>
      <c r="I38" s="139">
        <v>0</v>
      </c>
      <c r="J38" s="138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26"/>
      <c r="J39" s="42"/>
      <c r="K39" s="45"/>
    </row>
    <row r="40" spans="2:11" s="1" customFormat="1" ht="25.35" customHeight="1">
      <c r="B40" s="41"/>
      <c r="C40" s="51"/>
      <c r="D40" s="52" t="s">
        <v>500</v>
      </c>
      <c r="E40" s="53"/>
      <c r="F40" s="53"/>
      <c r="G40" s="140" t="s">
        <v>501</v>
      </c>
      <c r="H40" s="54" t="s">
        <v>502</v>
      </c>
      <c r="I40" s="141"/>
      <c r="J40" s="142">
        <f>SUM(J31:J38)</f>
        <v>0</v>
      </c>
      <c r="K40" s="14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44"/>
      <c r="J41" s="57"/>
      <c r="K41" s="58"/>
    </row>
    <row r="45" spans="2:11" s="1" customFormat="1" ht="6.95" customHeight="1">
      <c r="B45" s="145"/>
      <c r="C45" s="146"/>
      <c r="D45" s="146"/>
      <c r="E45" s="146"/>
      <c r="F45" s="146"/>
      <c r="G45" s="146"/>
      <c r="H45" s="146"/>
      <c r="I45" s="147"/>
      <c r="J45" s="146"/>
      <c r="K45" s="148"/>
    </row>
    <row r="46" spans="2:11" s="1" customFormat="1" ht="36.95" customHeight="1">
      <c r="B46" s="41"/>
      <c r="C46" s="30" t="s">
        <v>591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26"/>
      <c r="J47" s="42"/>
      <c r="K47" s="45"/>
    </row>
    <row r="48" spans="2:11" s="1" customFormat="1" ht="14.45" customHeight="1">
      <c r="B48" s="41"/>
      <c r="C48" s="37" t="s">
        <v>465</v>
      </c>
      <c r="D48" s="42"/>
      <c r="E48" s="42"/>
      <c r="F48" s="42"/>
      <c r="G48" s="42"/>
      <c r="H48" s="42"/>
      <c r="I48" s="126"/>
      <c r="J48" s="42"/>
      <c r="K48" s="45"/>
    </row>
    <row r="49" spans="2:11" s="1" customFormat="1" ht="22.5" customHeight="1">
      <c r="B49" s="41"/>
      <c r="C49" s="42"/>
      <c r="D49" s="42"/>
      <c r="E49" s="405" t="str">
        <f>E7</f>
        <v>Jezero Most-napojení na komunikace a IS - část III</v>
      </c>
      <c r="F49" s="410"/>
      <c r="G49" s="410"/>
      <c r="H49" s="410"/>
      <c r="I49" s="126"/>
      <c r="J49" s="42"/>
      <c r="K49" s="45"/>
    </row>
    <row r="50" spans="2:11" ht="15">
      <c r="B50" s="28"/>
      <c r="C50" s="37" t="s">
        <v>587</v>
      </c>
      <c r="D50" s="29"/>
      <c r="E50" s="29"/>
      <c r="F50" s="29"/>
      <c r="G50" s="29"/>
      <c r="H50" s="29"/>
      <c r="I50" s="125"/>
      <c r="J50" s="29"/>
      <c r="K50" s="31"/>
    </row>
    <row r="51" spans="2:11" ht="22.5" customHeight="1">
      <c r="B51" s="28"/>
      <c r="C51" s="29"/>
      <c r="D51" s="29"/>
      <c r="E51" s="405" t="s">
        <v>1222</v>
      </c>
      <c r="F51" s="396"/>
      <c r="G51" s="396"/>
      <c r="H51" s="396"/>
      <c r="I51" s="125"/>
      <c r="J51" s="29"/>
      <c r="K51" s="31"/>
    </row>
    <row r="52" spans="2:11" ht="15">
      <c r="B52" s="28"/>
      <c r="C52" s="37" t="s">
        <v>589</v>
      </c>
      <c r="D52" s="29"/>
      <c r="E52" s="29"/>
      <c r="F52" s="29"/>
      <c r="G52" s="29"/>
      <c r="H52" s="29"/>
      <c r="I52" s="125"/>
      <c r="J52" s="29"/>
      <c r="K52" s="31"/>
    </row>
    <row r="53" spans="2:11" s="1" customFormat="1" ht="22.5" customHeight="1">
      <c r="B53" s="41"/>
      <c r="C53" s="42"/>
      <c r="D53" s="42"/>
      <c r="E53" s="385" t="s">
        <v>1324</v>
      </c>
      <c r="F53" s="406"/>
      <c r="G53" s="406"/>
      <c r="H53" s="406"/>
      <c r="I53" s="126"/>
      <c r="J53" s="42"/>
      <c r="K53" s="45"/>
    </row>
    <row r="54" spans="2:11" s="1" customFormat="1" ht="14.45" customHeight="1">
      <c r="B54" s="41"/>
      <c r="C54" s="37" t="s">
        <v>1344</v>
      </c>
      <c r="D54" s="42"/>
      <c r="E54" s="42"/>
      <c r="F54" s="42"/>
      <c r="G54" s="42"/>
      <c r="H54" s="42"/>
      <c r="I54" s="126"/>
      <c r="J54" s="42"/>
      <c r="K54" s="45"/>
    </row>
    <row r="55" spans="2:11" s="1" customFormat="1" ht="23.25" customHeight="1">
      <c r="B55" s="41"/>
      <c r="C55" s="42"/>
      <c r="D55" s="42"/>
      <c r="E55" s="407" t="str">
        <f>E13</f>
        <v>2 - Elektročást</v>
      </c>
      <c r="F55" s="406"/>
      <c r="G55" s="406"/>
      <c r="H55" s="406"/>
      <c r="I55" s="126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26"/>
      <c r="J56" s="42"/>
      <c r="K56" s="45"/>
    </row>
    <row r="57" spans="2:11" s="1" customFormat="1" ht="18" customHeight="1">
      <c r="B57" s="41"/>
      <c r="C57" s="37" t="s">
        <v>472</v>
      </c>
      <c r="D57" s="42"/>
      <c r="E57" s="42"/>
      <c r="F57" s="35" t="str">
        <f>F16</f>
        <v xml:space="preserve"> </v>
      </c>
      <c r="G57" s="42"/>
      <c r="H57" s="42"/>
      <c r="I57" s="127" t="s">
        <v>474</v>
      </c>
      <c r="J57" s="128" t="str">
        <f>IF(J16="","",J16)</f>
        <v>19. 12. 2016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26"/>
      <c r="J58" s="42"/>
      <c r="K58" s="45"/>
    </row>
    <row r="59" spans="2:11" s="1" customFormat="1" ht="15">
      <c r="B59" s="41"/>
      <c r="C59" s="37" t="s">
        <v>478</v>
      </c>
      <c r="D59" s="42"/>
      <c r="E59" s="42"/>
      <c r="F59" s="35" t="str">
        <f>E19</f>
        <v>ČR - Ministerstvo financí</v>
      </c>
      <c r="G59" s="42"/>
      <c r="H59" s="42"/>
      <c r="I59" s="127" t="s">
        <v>485</v>
      </c>
      <c r="J59" s="35" t="str">
        <f>E25</f>
        <v>Báňské projekty Teplice a.s.</v>
      </c>
      <c r="K59" s="45"/>
    </row>
    <row r="60" spans="2:11" s="1" customFormat="1" ht="14.45" customHeight="1">
      <c r="B60" s="41"/>
      <c r="C60" s="37" t="s">
        <v>482</v>
      </c>
      <c r="D60" s="42"/>
      <c r="E60" s="42"/>
      <c r="F60" s="35" t="str">
        <f>IF(E22="","",E22)</f>
        <v/>
      </c>
      <c r="G60" s="42"/>
      <c r="H60" s="42"/>
      <c r="I60" s="126"/>
      <c r="J60" s="42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29.25" customHeight="1">
      <c r="B62" s="41"/>
      <c r="C62" s="149" t="s">
        <v>592</v>
      </c>
      <c r="D62" s="51"/>
      <c r="E62" s="51"/>
      <c r="F62" s="51"/>
      <c r="G62" s="51"/>
      <c r="H62" s="51"/>
      <c r="I62" s="150"/>
      <c r="J62" s="151" t="s">
        <v>593</v>
      </c>
      <c r="K62" s="55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47" s="1" customFormat="1" ht="29.25" customHeight="1">
      <c r="B64" s="41"/>
      <c r="C64" s="152" t="s">
        <v>594</v>
      </c>
      <c r="D64" s="42"/>
      <c r="E64" s="42"/>
      <c r="F64" s="42"/>
      <c r="G64" s="42"/>
      <c r="H64" s="42"/>
      <c r="I64" s="126"/>
      <c r="J64" s="136">
        <f>J92</f>
        <v>0</v>
      </c>
      <c r="K64" s="45"/>
      <c r="AU64" s="24" t="s">
        <v>595</v>
      </c>
    </row>
    <row r="65" spans="2:11" s="8" customFormat="1" ht="24.95" customHeight="1">
      <c r="B65" s="153"/>
      <c r="C65" s="154"/>
      <c r="D65" s="155" t="s">
        <v>1412</v>
      </c>
      <c r="E65" s="156"/>
      <c r="F65" s="156"/>
      <c r="G65" s="156"/>
      <c r="H65" s="156"/>
      <c r="I65" s="157"/>
      <c r="J65" s="159">
        <f>J93</f>
        <v>0</v>
      </c>
      <c r="K65" s="160"/>
    </row>
    <row r="66" spans="2:11" s="9" customFormat="1" ht="19.9" customHeight="1">
      <c r="B66" s="161"/>
      <c r="C66" s="162"/>
      <c r="D66" s="163" t="s">
        <v>1413</v>
      </c>
      <c r="E66" s="164"/>
      <c r="F66" s="164"/>
      <c r="G66" s="164"/>
      <c r="H66" s="164"/>
      <c r="I66" s="165"/>
      <c r="J66" s="166">
        <f>J94</f>
        <v>0</v>
      </c>
      <c r="K66" s="167"/>
    </row>
    <row r="67" spans="2:11" s="9" customFormat="1" ht="19.9" customHeight="1">
      <c r="B67" s="161"/>
      <c r="C67" s="162"/>
      <c r="D67" s="163" t="s">
        <v>1414</v>
      </c>
      <c r="E67" s="164"/>
      <c r="F67" s="164"/>
      <c r="G67" s="164"/>
      <c r="H67" s="164"/>
      <c r="I67" s="165"/>
      <c r="J67" s="166">
        <f>J138</f>
        <v>0</v>
      </c>
      <c r="K67" s="167"/>
    </row>
    <row r="68" spans="2:11" s="9" customFormat="1" ht="19.9" customHeight="1">
      <c r="B68" s="161"/>
      <c r="C68" s="162"/>
      <c r="D68" s="163" t="s">
        <v>1415</v>
      </c>
      <c r="E68" s="164"/>
      <c r="F68" s="164"/>
      <c r="G68" s="164"/>
      <c r="H68" s="164"/>
      <c r="I68" s="165"/>
      <c r="J68" s="166">
        <f>J144</f>
        <v>0</v>
      </c>
      <c r="K68" s="167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6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7"/>
      <c r="J74" s="60"/>
      <c r="K74" s="60"/>
      <c r="L74" s="61"/>
    </row>
    <row r="75" spans="2:12" s="1" customFormat="1" ht="36.95" customHeight="1">
      <c r="B75" s="41"/>
      <c r="C75" s="62" t="s">
        <v>601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4.45" customHeight="1">
      <c r="B77" s="41"/>
      <c r="C77" s="65" t="s">
        <v>465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22.5" customHeight="1">
      <c r="B78" s="41"/>
      <c r="C78" s="63"/>
      <c r="D78" s="63"/>
      <c r="E78" s="408" t="str">
        <f>E7</f>
        <v>Jezero Most-napojení na komunikace a IS - část III</v>
      </c>
      <c r="F78" s="411"/>
      <c r="G78" s="411"/>
      <c r="H78" s="411"/>
      <c r="I78" s="168"/>
      <c r="J78" s="63"/>
      <c r="K78" s="63"/>
      <c r="L78" s="61"/>
    </row>
    <row r="79" spans="2:12" ht="15">
      <c r="B79" s="28"/>
      <c r="C79" s="65" t="s">
        <v>587</v>
      </c>
      <c r="D79" s="158"/>
      <c r="E79" s="158"/>
      <c r="F79" s="158"/>
      <c r="G79" s="158"/>
      <c r="H79" s="158"/>
      <c r="J79" s="158"/>
      <c r="K79" s="158"/>
      <c r="L79" s="169"/>
    </row>
    <row r="80" spans="2:12" ht="22.5" customHeight="1">
      <c r="B80" s="28"/>
      <c r="C80" s="158"/>
      <c r="D80" s="158"/>
      <c r="E80" s="408" t="s">
        <v>1222</v>
      </c>
      <c r="F80" s="413"/>
      <c r="G80" s="413"/>
      <c r="H80" s="413"/>
      <c r="J80" s="158"/>
      <c r="K80" s="158"/>
      <c r="L80" s="169"/>
    </row>
    <row r="81" spans="2:12" ht="15">
      <c r="B81" s="28"/>
      <c r="C81" s="65" t="s">
        <v>589</v>
      </c>
      <c r="D81" s="158"/>
      <c r="E81" s="158"/>
      <c r="F81" s="158"/>
      <c r="G81" s="158"/>
      <c r="H81" s="158"/>
      <c r="J81" s="158"/>
      <c r="K81" s="158"/>
      <c r="L81" s="169"/>
    </row>
    <row r="82" spans="2:12" s="1" customFormat="1" ht="22.5" customHeight="1">
      <c r="B82" s="41"/>
      <c r="C82" s="63"/>
      <c r="D82" s="63"/>
      <c r="E82" s="412" t="s">
        <v>1324</v>
      </c>
      <c r="F82" s="409"/>
      <c r="G82" s="409"/>
      <c r="H82" s="409"/>
      <c r="I82" s="168"/>
      <c r="J82" s="63"/>
      <c r="K82" s="63"/>
      <c r="L82" s="61"/>
    </row>
    <row r="83" spans="2:12" s="1" customFormat="1" ht="14.45" customHeight="1">
      <c r="B83" s="41"/>
      <c r="C83" s="65" t="s">
        <v>1344</v>
      </c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23.25" customHeight="1">
      <c r="B84" s="41"/>
      <c r="C84" s="63"/>
      <c r="D84" s="63"/>
      <c r="E84" s="376" t="str">
        <f>E13</f>
        <v>2 - Elektročást</v>
      </c>
      <c r="F84" s="409"/>
      <c r="G84" s="409"/>
      <c r="H84" s="409"/>
      <c r="I84" s="168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8" customHeight="1">
      <c r="B86" s="41"/>
      <c r="C86" s="65" t="s">
        <v>472</v>
      </c>
      <c r="D86" s="63"/>
      <c r="E86" s="63"/>
      <c r="F86" s="170" t="str">
        <f>F16</f>
        <v xml:space="preserve"> </v>
      </c>
      <c r="G86" s="63"/>
      <c r="H86" s="63"/>
      <c r="I86" s="171" t="s">
        <v>474</v>
      </c>
      <c r="J86" s="73" t="str">
        <f>IF(J16="","",J16)</f>
        <v>19. 12. 2016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15">
      <c r="B88" s="41"/>
      <c r="C88" s="65" t="s">
        <v>478</v>
      </c>
      <c r="D88" s="63"/>
      <c r="E88" s="63"/>
      <c r="F88" s="170" t="str">
        <f>E19</f>
        <v>ČR - Ministerstvo financí</v>
      </c>
      <c r="G88" s="63"/>
      <c r="H88" s="63"/>
      <c r="I88" s="171" t="s">
        <v>485</v>
      </c>
      <c r="J88" s="170" t="str">
        <f>E25</f>
        <v>Báňské projekty Teplice a.s.</v>
      </c>
      <c r="K88" s="63"/>
      <c r="L88" s="61"/>
    </row>
    <row r="89" spans="2:12" s="1" customFormat="1" ht="14.45" customHeight="1">
      <c r="B89" s="41"/>
      <c r="C89" s="65" t="s">
        <v>482</v>
      </c>
      <c r="D89" s="63"/>
      <c r="E89" s="63"/>
      <c r="F89" s="170" t="str">
        <f>IF(E22="","",E22)</f>
        <v/>
      </c>
      <c r="G89" s="63"/>
      <c r="H89" s="63"/>
      <c r="I89" s="168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68"/>
      <c r="J90" s="63"/>
      <c r="K90" s="63"/>
      <c r="L90" s="61"/>
    </row>
    <row r="91" spans="2:20" s="10" customFormat="1" ht="29.25" customHeight="1">
      <c r="B91" s="172"/>
      <c r="C91" s="173" t="s">
        <v>602</v>
      </c>
      <c r="D91" s="174" t="s">
        <v>509</v>
      </c>
      <c r="E91" s="174" t="s">
        <v>505</v>
      </c>
      <c r="F91" s="174" t="s">
        <v>603</v>
      </c>
      <c r="G91" s="174" t="s">
        <v>604</v>
      </c>
      <c r="H91" s="174" t="s">
        <v>605</v>
      </c>
      <c r="I91" s="175" t="s">
        <v>606</v>
      </c>
      <c r="J91" s="174" t="s">
        <v>593</v>
      </c>
      <c r="K91" s="176" t="s">
        <v>607</v>
      </c>
      <c r="L91" s="177"/>
      <c r="M91" s="80" t="s">
        <v>608</v>
      </c>
      <c r="N91" s="81" t="s">
        <v>494</v>
      </c>
      <c r="O91" s="81" t="s">
        <v>609</v>
      </c>
      <c r="P91" s="81" t="s">
        <v>610</v>
      </c>
      <c r="Q91" s="81" t="s">
        <v>611</v>
      </c>
      <c r="R91" s="81" t="s">
        <v>612</v>
      </c>
      <c r="S91" s="81" t="s">
        <v>613</v>
      </c>
      <c r="T91" s="82" t="s">
        <v>614</v>
      </c>
    </row>
    <row r="92" spans="2:63" s="1" customFormat="1" ht="29.25" customHeight="1">
      <c r="B92" s="41"/>
      <c r="C92" s="86" t="s">
        <v>594</v>
      </c>
      <c r="D92" s="63"/>
      <c r="E92" s="63"/>
      <c r="F92" s="63"/>
      <c r="G92" s="63"/>
      <c r="H92" s="63"/>
      <c r="I92" s="168"/>
      <c r="J92" s="178">
        <f>BK92</f>
        <v>0</v>
      </c>
      <c r="K92" s="63"/>
      <c r="L92" s="61"/>
      <c r="M92" s="83"/>
      <c r="N92" s="84"/>
      <c r="O92" s="84"/>
      <c r="P92" s="179">
        <f>P93</f>
        <v>0</v>
      </c>
      <c r="Q92" s="84"/>
      <c r="R92" s="179">
        <f>R93</f>
        <v>0</v>
      </c>
      <c r="S92" s="84"/>
      <c r="T92" s="180">
        <f>T93</f>
        <v>0</v>
      </c>
      <c r="AT92" s="24" t="s">
        <v>523</v>
      </c>
      <c r="AU92" s="24" t="s">
        <v>595</v>
      </c>
      <c r="BK92" s="181">
        <f>BK93</f>
        <v>0</v>
      </c>
    </row>
    <row r="93" spans="2:63" s="11" customFormat="1" ht="37.35" customHeight="1">
      <c r="B93" s="182"/>
      <c r="C93" s="183"/>
      <c r="D93" s="184" t="s">
        <v>523</v>
      </c>
      <c r="E93" s="185" t="s">
        <v>990</v>
      </c>
      <c r="F93" s="185" t="s">
        <v>1416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P94+P138+P144</f>
        <v>0</v>
      </c>
      <c r="Q93" s="190"/>
      <c r="R93" s="191">
        <f>R94+R138+R144</f>
        <v>0</v>
      </c>
      <c r="S93" s="190"/>
      <c r="T93" s="192">
        <f>T94+T138+T144</f>
        <v>0</v>
      </c>
      <c r="AR93" s="193" t="s">
        <v>471</v>
      </c>
      <c r="AT93" s="194" t="s">
        <v>523</v>
      </c>
      <c r="AU93" s="194" t="s">
        <v>524</v>
      </c>
      <c r="AY93" s="193" t="s">
        <v>617</v>
      </c>
      <c r="BK93" s="195">
        <f>BK94+BK138+BK144</f>
        <v>0</v>
      </c>
    </row>
    <row r="94" spans="2:63" s="11" customFormat="1" ht="19.9" customHeight="1">
      <c r="B94" s="182"/>
      <c r="C94" s="183"/>
      <c r="D94" s="196" t="s">
        <v>523</v>
      </c>
      <c r="E94" s="197" t="s">
        <v>1417</v>
      </c>
      <c r="F94" s="197" t="s">
        <v>1418</v>
      </c>
      <c r="G94" s="183"/>
      <c r="H94" s="183"/>
      <c r="I94" s="186"/>
      <c r="J94" s="198">
        <f>BK94</f>
        <v>0</v>
      </c>
      <c r="K94" s="183"/>
      <c r="L94" s="188"/>
      <c r="M94" s="189"/>
      <c r="N94" s="190"/>
      <c r="O94" s="190"/>
      <c r="P94" s="191">
        <f>SUM(P95:P137)</f>
        <v>0</v>
      </c>
      <c r="Q94" s="190"/>
      <c r="R94" s="191">
        <f>SUM(R95:R137)</f>
        <v>0</v>
      </c>
      <c r="S94" s="190"/>
      <c r="T94" s="192">
        <f>SUM(T95:T137)</f>
        <v>0</v>
      </c>
      <c r="AR94" s="193" t="s">
        <v>471</v>
      </c>
      <c r="AT94" s="194" t="s">
        <v>523</v>
      </c>
      <c r="AU94" s="194" t="s">
        <v>471</v>
      </c>
      <c r="AY94" s="193" t="s">
        <v>617</v>
      </c>
      <c r="BK94" s="195">
        <f>SUM(BK95:BK137)</f>
        <v>0</v>
      </c>
    </row>
    <row r="95" spans="2:65" s="1" customFormat="1" ht="22.5" customHeight="1">
      <c r="B95" s="41"/>
      <c r="C95" s="222" t="s">
        <v>471</v>
      </c>
      <c r="D95" s="222" t="s">
        <v>668</v>
      </c>
      <c r="E95" s="223" t="s">
        <v>1419</v>
      </c>
      <c r="F95" s="224" t="s">
        <v>1420</v>
      </c>
      <c r="G95" s="225" t="s">
        <v>1101</v>
      </c>
      <c r="H95" s="226">
        <v>1</v>
      </c>
      <c r="I95" s="227"/>
      <c r="J95" s="228">
        <f aca="true" t="shared" si="0" ref="J95:J104">ROUND(I95*H95,2)</f>
        <v>0</v>
      </c>
      <c r="K95" s="224" t="s">
        <v>469</v>
      </c>
      <c r="L95" s="229"/>
      <c r="M95" s="230" t="s">
        <v>469</v>
      </c>
      <c r="N95" s="231" t="s">
        <v>495</v>
      </c>
      <c r="O95" s="42"/>
      <c r="P95" s="208">
        <f aca="true" t="shared" si="1" ref="P95:P104">O95*H95</f>
        <v>0</v>
      </c>
      <c r="Q95" s="208">
        <v>0</v>
      </c>
      <c r="R95" s="208">
        <f aca="true" t="shared" si="2" ref="R95:R104">Q95*H95</f>
        <v>0</v>
      </c>
      <c r="S95" s="208">
        <v>0</v>
      </c>
      <c r="T95" s="209">
        <f aca="true" t="shared" si="3" ref="T95:T104">S95*H95</f>
        <v>0</v>
      </c>
      <c r="AR95" s="24" t="s">
        <v>635</v>
      </c>
      <c r="AT95" s="24" t="s">
        <v>668</v>
      </c>
      <c r="AU95" s="24" t="s">
        <v>533</v>
      </c>
      <c r="AY95" s="24" t="s">
        <v>617</v>
      </c>
      <c r="BE95" s="210">
        <f aca="true" t="shared" si="4" ref="BE95:BE104">IF(N95="základní",J95,0)</f>
        <v>0</v>
      </c>
      <c r="BF95" s="210">
        <f aca="true" t="shared" si="5" ref="BF95:BF104">IF(N95="snížená",J95,0)</f>
        <v>0</v>
      </c>
      <c r="BG95" s="210">
        <f aca="true" t="shared" si="6" ref="BG95:BG104">IF(N95="zákl. přenesená",J95,0)</f>
        <v>0</v>
      </c>
      <c r="BH95" s="210">
        <f aca="true" t="shared" si="7" ref="BH95:BH104">IF(N95="sníž. přenesená",J95,0)</f>
        <v>0</v>
      </c>
      <c r="BI95" s="210">
        <f aca="true" t="shared" si="8" ref="BI95:BI104">IF(N95="nulová",J95,0)</f>
        <v>0</v>
      </c>
      <c r="BJ95" s="24" t="s">
        <v>471</v>
      </c>
      <c r="BK95" s="210">
        <f aca="true" t="shared" si="9" ref="BK95:BK104">ROUND(I95*H95,2)</f>
        <v>0</v>
      </c>
      <c r="BL95" s="24" t="s">
        <v>624</v>
      </c>
      <c r="BM95" s="24" t="s">
        <v>533</v>
      </c>
    </row>
    <row r="96" spans="2:65" s="1" customFormat="1" ht="22.5" customHeight="1">
      <c r="B96" s="41"/>
      <c r="C96" s="222" t="s">
        <v>533</v>
      </c>
      <c r="D96" s="222" t="s">
        <v>668</v>
      </c>
      <c r="E96" s="223" t="s">
        <v>1421</v>
      </c>
      <c r="F96" s="224" t="s">
        <v>1422</v>
      </c>
      <c r="G96" s="225" t="s">
        <v>1101</v>
      </c>
      <c r="H96" s="226">
        <v>1</v>
      </c>
      <c r="I96" s="227"/>
      <c r="J96" s="228">
        <f t="shared" si="0"/>
        <v>0</v>
      </c>
      <c r="K96" s="224" t="s">
        <v>469</v>
      </c>
      <c r="L96" s="229"/>
      <c r="M96" s="230" t="s">
        <v>469</v>
      </c>
      <c r="N96" s="231" t="s">
        <v>495</v>
      </c>
      <c r="O96" s="42"/>
      <c r="P96" s="208">
        <f t="shared" si="1"/>
        <v>0</v>
      </c>
      <c r="Q96" s="208">
        <v>0</v>
      </c>
      <c r="R96" s="208">
        <f t="shared" si="2"/>
        <v>0</v>
      </c>
      <c r="S96" s="208">
        <v>0</v>
      </c>
      <c r="T96" s="209">
        <f t="shared" si="3"/>
        <v>0</v>
      </c>
      <c r="AR96" s="24" t="s">
        <v>635</v>
      </c>
      <c r="AT96" s="24" t="s">
        <v>668</v>
      </c>
      <c r="AU96" s="24" t="s">
        <v>533</v>
      </c>
      <c r="AY96" s="24" t="s">
        <v>617</v>
      </c>
      <c r="BE96" s="210">
        <f t="shared" si="4"/>
        <v>0</v>
      </c>
      <c r="BF96" s="210">
        <f t="shared" si="5"/>
        <v>0</v>
      </c>
      <c r="BG96" s="210">
        <f t="shared" si="6"/>
        <v>0</v>
      </c>
      <c r="BH96" s="210">
        <f t="shared" si="7"/>
        <v>0</v>
      </c>
      <c r="BI96" s="210">
        <f t="shared" si="8"/>
        <v>0</v>
      </c>
      <c r="BJ96" s="24" t="s">
        <v>471</v>
      </c>
      <c r="BK96" s="210">
        <f t="shared" si="9"/>
        <v>0</v>
      </c>
      <c r="BL96" s="24" t="s">
        <v>624</v>
      </c>
      <c r="BM96" s="24" t="s">
        <v>624</v>
      </c>
    </row>
    <row r="97" spans="2:65" s="1" customFormat="1" ht="22.5" customHeight="1">
      <c r="B97" s="41"/>
      <c r="C97" s="222" t="s">
        <v>557</v>
      </c>
      <c r="D97" s="222" t="s">
        <v>668</v>
      </c>
      <c r="E97" s="223" t="s">
        <v>1423</v>
      </c>
      <c r="F97" s="224" t="s">
        <v>1424</v>
      </c>
      <c r="G97" s="225" t="s">
        <v>1101</v>
      </c>
      <c r="H97" s="226">
        <v>1</v>
      </c>
      <c r="I97" s="227"/>
      <c r="J97" s="228">
        <f t="shared" si="0"/>
        <v>0</v>
      </c>
      <c r="K97" s="224" t="s">
        <v>469</v>
      </c>
      <c r="L97" s="229"/>
      <c r="M97" s="230" t="s">
        <v>469</v>
      </c>
      <c r="N97" s="231" t="s">
        <v>495</v>
      </c>
      <c r="O97" s="42"/>
      <c r="P97" s="208">
        <f t="shared" si="1"/>
        <v>0</v>
      </c>
      <c r="Q97" s="208">
        <v>0</v>
      </c>
      <c r="R97" s="208">
        <f t="shared" si="2"/>
        <v>0</v>
      </c>
      <c r="S97" s="208">
        <v>0</v>
      </c>
      <c r="T97" s="209">
        <f t="shared" si="3"/>
        <v>0</v>
      </c>
      <c r="AR97" s="24" t="s">
        <v>635</v>
      </c>
      <c r="AT97" s="24" t="s">
        <v>668</v>
      </c>
      <c r="AU97" s="24" t="s">
        <v>533</v>
      </c>
      <c r="AY97" s="24" t="s">
        <v>617</v>
      </c>
      <c r="BE97" s="210">
        <f t="shared" si="4"/>
        <v>0</v>
      </c>
      <c r="BF97" s="210">
        <f t="shared" si="5"/>
        <v>0</v>
      </c>
      <c r="BG97" s="210">
        <f t="shared" si="6"/>
        <v>0</v>
      </c>
      <c r="BH97" s="210">
        <f t="shared" si="7"/>
        <v>0</v>
      </c>
      <c r="BI97" s="210">
        <f t="shared" si="8"/>
        <v>0</v>
      </c>
      <c r="BJ97" s="24" t="s">
        <v>471</v>
      </c>
      <c r="BK97" s="210">
        <f t="shared" si="9"/>
        <v>0</v>
      </c>
      <c r="BL97" s="24" t="s">
        <v>624</v>
      </c>
      <c r="BM97" s="24" t="s">
        <v>640</v>
      </c>
    </row>
    <row r="98" spans="2:65" s="1" customFormat="1" ht="22.5" customHeight="1">
      <c r="B98" s="41"/>
      <c r="C98" s="222" t="s">
        <v>624</v>
      </c>
      <c r="D98" s="222" t="s">
        <v>668</v>
      </c>
      <c r="E98" s="223" t="s">
        <v>1425</v>
      </c>
      <c r="F98" s="224" t="s">
        <v>1426</v>
      </c>
      <c r="G98" s="225" t="s">
        <v>1101</v>
      </c>
      <c r="H98" s="226">
        <v>1</v>
      </c>
      <c r="I98" s="227"/>
      <c r="J98" s="228">
        <f t="shared" si="0"/>
        <v>0</v>
      </c>
      <c r="K98" s="224" t="s">
        <v>469</v>
      </c>
      <c r="L98" s="229"/>
      <c r="M98" s="230" t="s">
        <v>469</v>
      </c>
      <c r="N98" s="231" t="s">
        <v>495</v>
      </c>
      <c r="O98" s="42"/>
      <c r="P98" s="208">
        <f t="shared" si="1"/>
        <v>0</v>
      </c>
      <c r="Q98" s="208">
        <v>0</v>
      </c>
      <c r="R98" s="208">
        <f t="shared" si="2"/>
        <v>0</v>
      </c>
      <c r="S98" s="208">
        <v>0</v>
      </c>
      <c r="T98" s="209">
        <f t="shared" si="3"/>
        <v>0</v>
      </c>
      <c r="AR98" s="24" t="s">
        <v>635</v>
      </c>
      <c r="AT98" s="24" t="s">
        <v>668</v>
      </c>
      <c r="AU98" s="24" t="s">
        <v>533</v>
      </c>
      <c r="AY98" s="24" t="s">
        <v>617</v>
      </c>
      <c r="BE98" s="210">
        <f t="shared" si="4"/>
        <v>0</v>
      </c>
      <c r="BF98" s="210">
        <f t="shared" si="5"/>
        <v>0</v>
      </c>
      <c r="BG98" s="210">
        <f t="shared" si="6"/>
        <v>0</v>
      </c>
      <c r="BH98" s="210">
        <f t="shared" si="7"/>
        <v>0</v>
      </c>
      <c r="BI98" s="210">
        <f t="shared" si="8"/>
        <v>0</v>
      </c>
      <c r="BJ98" s="24" t="s">
        <v>471</v>
      </c>
      <c r="BK98" s="210">
        <f t="shared" si="9"/>
        <v>0</v>
      </c>
      <c r="BL98" s="24" t="s">
        <v>624</v>
      </c>
      <c r="BM98" s="24" t="s">
        <v>635</v>
      </c>
    </row>
    <row r="99" spans="2:65" s="1" customFormat="1" ht="22.5" customHeight="1">
      <c r="B99" s="41"/>
      <c r="C99" s="222" t="s">
        <v>636</v>
      </c>
      <c r="D99" s="222" t="s">
        <v>668</v>
      </c>
      <c r="E99" s="223" t="s">
        <v>1427</v>
      </c>
      <c r="F99" s="224" t="s">
        <v>1428</v>
      </c>
      <c r="G99" s="225" t="s">
        <v>1101</v>
      </c>
      <c r="H99" s="226">
        <v>2</v>
      </c>
      <c r="I99" s="227"/>
      <c r="J99" s="228">
        <f t="shared" si="0"/>
        <v>0</v>
      </c>
      <c r="K99" s="224" t="s">
        <v>469</v>
      </c>
      <c r="L99" s="229"/>
      <c r="M99" s="230" t="s">
        <v>469</v>
      </c>
      <c r="N99" s="231" t="s">
        <v>495</v>
      </c>
      <c r="O99" s="42"/>
      <c r="P99" s="208">
        <f t="shared" si="1"/>
        <v>0</v>
      </c>
      <c r="Q99" s="208">
        <v>0</v>
      </c>
      <c r="R99" s="208">
        <f t="shared" si="2"/>
        <v>0</v>
      </c>
      <c r="S99" s="208">
        <v>0</v>
      </c>
      <c r="T99" s="209">
        <f t="shared" si="3"/>
        <v>0</v>
      </c>
      <c r="AR99" s="24" t="s">
        <v>635</v>
      </c>
      <c r="AT99" s="24" t="s">
        <v>668</v>
      </c>
      <c r="AU99" s="24" t="s">
        <v>533</v>
      </c>
      <c r="AY99" s="24" t="s">
        <v>617</v>
      </c>
      <c r="BE99" s="210">
        <f t="shared" si="4"/>
        <v>0</v>
      </c>
      <c r="BF99" s="210">
        <f t="shared" si="5"/>
        <v>0</v>
      </c>
      <c r="BG99" s="210">
        <f t="shared" si="6"/>
        <v>0</v>
      </c>
      <c r="BH99" s="210">
        <f t="shared" si="7"/>
        <v>0</v>
      </c>
      <c r="BI99" s="210">
        <f t="shared" si="8"/>
        <v>0</v>
      </c>
      <c r="BJ99" s="24" t="s">
        <v>471</v>
      </c>
      <c r="BK99" s="210">
        <f t="shared" si="9"/>
        <v>0</v>
      </c>
      <c r="BL99" s="24" t="s">
        <v>624</v>
      </c>
      <c r="BM99" s="24" t="s">
        <v>476</v>
      </c>
    </row>
    <row r="100" spans="2:65" s="1" customFormat="1" ht="22.5" customHeight="1">
      <c r="B100" s="41"/>
      <c r="C100" s="222" t="s">
        <v>640</v>
      </c>
      <c r="D100" s="222" t="s">
        <v>668</v>
      </c>
      <c r="E100" s="223" t="s">
        <v>1429</v>
      </c>
      <c r="F100" s="224" t="s">
        <v>1430</v>
      </c>
      <c r="G100" s="225" t="s">
        <v>1101</v>
      </c>
      <c r="H100" s="226">
        <v>1</v>
      </c>
      <c r="I100" s="227"/>
      <c r="J100" s="228">
        <f t="shared" si="0"/>
        <v>0</v>
      </c>
      <c r="K100" s="224" t="s">
        <v>469</v>
      </c>
      <c r="L100" s="229"/>
      <c r="M100" s="230" t="s">
        <v>469</v>
      </c>
      <c r="N100" s="231" t="s">
        <v>495</v>
      </c>
      <c r="O100" s="42"/>
      <c r="P100" s="208">
        <f t="shared" si="1"/>
        <v>0</v>
      </c>
      <c r="Q100" s="208">
        <v>0</v>
      </c>
      <c r="R100" s="208">
        <f t="shared" si="2"/>
        <v>0</v>
      </c>
      <c r="S100" s="208">
        <v>0</v>
      </c>
      <c r="T100" s="209">
        <f t="shared" si="3"/>
        <v>0</v>
      </c>
      <c r="AR100" s="24" t="s">
        <v>635</v>
      </c>
      <c r="AT100" s="24" t="s">
        <v>668</v>
      </c>
      <c r="AU100" s="24" t="s">
        <v>533</v>
      </c>
      <c r="AY100" s="24" t="s">
        <v>617</v>
      </c>
      <c r="BE100" s="210">
        <f t="shared" si="4"/>
        <v>0</v>
      </c>
      <c r="BF100" s="210">
        <f t="shared" si="5"/>
        <v>0</v>
      </c>
      <c r="BG100" s="210">
        <f t="shared" si="6"/>
        <v>0</v>
      </c>
      <c r="BH100" s="210">
        <f t="shared" si="7"/>
        <v>0</v>
      </c>
      <c r="BI100" s="210">
        <f t="shared" si="8"/>
        <v>0</v>
      </c>
      <c r="BJ100" s="24" t="s">
        <v>471</v>
      </c>
      <c r="BK100" s="210">
        <f t="shared" si="9"/>
        <v>0</v>
      </c>
      <c r="BL100" s="24" t="s">
        <v>624</v>
      </c>
      <c r="BM100" s="24" t="s">
        <v>654</v>
      </c>
    </row>
    <row r="101" spans="2:65" s="1" customFormat="1" ht="22.5" customHeight="1">
      <c r="B101" s="41"/>
      <c r="C101" s="222" t="s">
        <v>632</v>
      </c>
      <c r="D101" s="222" t="s">
        <v>668</v>
      </c>
      <c r="E101" s="223" t="s">
        <v>1431</v>
      </c>
      <c r="F101" s="224" t="s">
        <v>1432</v>
      </c>
      <c r="G101" s="225" t="s">
        <v>1101</v>
      </c>
      <c r="H101" s="226">
        <v>1</v>
      </c>
      <c r="I101" s="227"/>
      <c r="J101" s="228">
        <f t="shared" si="0"/>
        <v>0</v>
      </c>
      <c r="K101" s="224" t="s">
        <v>469</v>
      </c>
      <c r="L101" s="229"/>
      <c r="M101" s="230" t="s">
        <v>469</v>
      </c>
      <c r="N101" s="231" t="s">
        <v>495</v>
      </c>
      <c r="O101" s="42"/>
      <c r="P101" s="208">
        <f t="shared" si="1"/>
        <v>0</v>
      </c>
      <c r="Q101" s="208">
        <v>0</v>
      </c>
      <c r="R101" s="208">
        <f t="shared" si="2"/>
        <v>0</v>
      </c>
      <c r="S101" s="208">
        <v>0</v>
      </c>
      <c r="T101" s="209">
        <f t="shared" si="3"/>
        <v>0</v>
      </c>
      <c r="AR101" s="24" t="s">
        <v>635</v>
      </c>
      <c r="AT101" s="24" t="s">
        <v>668</v>
      </c>
      <c r="AU101" s="24" t="s">
        <v>533</v>
      </c>
      <c r="AY101" s="24" t="s">
        <v>617</v>
      </c>
      <c r="BE101" s="210">
        <f t="shared" si="4"/>
        <v>0</v>
      </c>
      <c r="BF101" s="210">
        <f t="shared" si="5"/>
        <v>0</v>
      </c>
      <c r="BG101" s="210">
        <f t="shared" si="6"/>
        <v>0</v>
      </c>
      <c r="BH101" s="210">
        <f t="shared" si="7"/>
        <v>0</v>
      </c>
      <c r="BI101" s="210">
        <f t="shared" si="8"/>
        <v>0</v>
      </c>
      <c r="BJ101" s="24" t="s">
        <v>471</v>
      </c>
      <c r="BK101" s="210">
        <f t="shared" si="9"/>
        <v>0</v>
      </c>
      <c r="BL101" s="24" t="s">
        <v>624</v>
      </c>
      <c r="BM101" s="24" t="s">
        <v>672</v>
      </c>
    </row>
    <row r="102" spans="2:65" s="1" customFormat="1" ht="22.5" customHeight="1">
      <c r="B102" s="41"/>
      <c r="C102" s="222" t="s">
        <v>635</v>
      </c>
      <c r="D102" s="222" t="s">
        <v>668</v>
      </c>
      <c r="E102" s="223" t="s">
        <v>1433</v>
      </c>
      <c r="F102" s="224" t="s">
        <v>1434</v>
      </c>
      <c r="G102" s="225" t="s">
        <v>1101</v>
      </c>
      <c r="H102" s="226">
        <v>1</v>
      </c>
      <c r="I102" s="227"/>
      <c r="J102" s="228">
        <f t="shared" si="0"/>
        <v>0</v>
      </c>
      <c r="K102" s="224" t="s">
        <v>469</v>
      </c>
      <c r="L102" s="229"/>
      <c r="M102" s="230" t="s">
        <v>469</v>
      </c>
      <c r="N102" s="231" t="s">
        <v>495</v>
      </c>
      <c r="O102" s="42"/>
      <c r="P102" s="208">
        <f t="shared" si="1"/>
        <v>0</v>
      </c>
      <c r="Q102" s="208">
        <v>0</v>
      </c>
      <c r="R102" s="208">
        <f t="shared" si="2"/>
        <v>0</v>
      </c>
      <c r="S102" s="208">
        <v>0</v>
      </c>
      <c r="T102" s="209">
        <f t="shared" si="3"/>
        <v>0</v>
      </c>
      <c r="AR102" s="24" t="s">
        <v>635</v>
      </c>
      <c r="AT102" s="24" t="s">
        <v>668</v>
      </c>
      <c r="AU102" s="24" t="s">
        <v>533</v>
      </c>
      <c r="AY102" s="24" t="s">
        <v>617</v>
      </c>
      <c r="BE102" s="210">
        <f t="shared" si="4"/>
        <v>0</v>
      </c>
      <c r="BF102" s="210">
        <f t="shared" si="5"/>
        <v>0</v>
      </c>
      <c r="BG102" s="210">
        <f t="shared" si="6"/>
        <v>0</v>
      </c>
      <c r="BH102" s="210">
        <f t="shared" si="7"/>
        <v>0</v>
      </c>
      <c r="BI102" s="210">
        <f t="shared" si="8"/>
        <v>0</v>
      </c>
      <c r="BJ102" s="24" t="s">
        <v>471</v>
      </c>
      <c r="BK102" s="210">
        <f t="shared" si="9"/>
        <v>0</v>
      </c>
      <c r="BL102" s="24" t="s">
        <v>624</v>
      </c>
      <c r="BM102" s="24" t="s">
        <v>680</v>
      </c>
    </row>
    <row r="103" spans="2:65" s="1" customFormat="1" ht="22.5" customHeight="1">
      <c r="B103" s="41"/>
      <c r="C103" s="222" t="s">
        <v>643</v>
      </c>
      <c r="D103" s="222" t="s">
        <v>668</v>
      </c>
      <c r="E103" s="223" t="s">
        <v>1435</v>
      </c>
      <c r="F103" s="224" t="s">
        <v>1436</v>
      </c>
      <c r="G103" s="225" t="s">
        <v>1101</v>
      </c>
      <c r="H103" s="226">
        <v>2</v>
      </c>
      <c r="I103" s="227"/>
      <c r="J103" s="228">
        <f t="shared" si="0"/>
        <v>0</v>
      </c>
      <c r="K103" s="224" t="s">
        <v>469</v>
      </c>
      <c r="L103" s="229"/>
      <c r="M103" s="230" t="s">
        <v>469</v>
      </c>
      <c r="N103" s="231" t="s">
        <v>495</v>
      </c>
      <c r="O103" s="42"/>
      <c r="P103" s="208">
        <f t="shared" si="1"/>
        <v>0</v>
      </c>
      <c r="Q103" s="208">
        <v>0</v>
      </c>
      <c r="R103" s="208">
        <f t="shared" si="2"/>
        <v>0</v>
      </c>
      <c r="S103" s="208">
        <v>0</v>
      </c>
      <c r="T103" s="209">
        <f t="shared" si="3"/>
        <v>0</v>
      </c>
      <c r="AR103" s="24" t="s">
        <v>635</v>
      </c>
      <c r="AT103" s="24" t="s">
        <v>668</v>
      </c>
      <c r="AU103" s="24" t="s">
        <v>533</v>
      </c>
      <c r="AY103" s="24" t="s">
        <v>617</v>
      </c>
      <c r="BE103" s="210">
        <f t="shared" si="4"/>
        <v>0</v>
      </c>
      <c r="BF103" s="210">
        <f t="shared" si="5"/>
        <v>0</v>
      </c>
      <c r="BG103" s="210">
        <f t="shared" si="6"/>
        <v>0</v>
      </c>
      <c r="BH103" s="210">
        <f t="shared" si="7"/>
        <v>0</v>
      </c>
      <c r="BI103" s="210">
        <f t="shared" si="8"/>
        <v>0</v>
      </c>
      <c r="BJ103" s="24" t="s">
        <v>471</v>
      </c>
      <c r="BK103" s="210">
        <f t="shared" si="9"/>
        <v>0</v>
      </c>
      <c r="BL103" s="24" t="s">
        <v>624</v>
      </c>
      <c r="BM103" s="24" t="s">
        <v>661</v>
      </c>
    </row>
    <row r="104" spans="2:65" s="1" customFormat="1" ht="22.5" customHeight="1">
      <c r="B104" s="41"/>
      <c r="C104" s="222" t="s">
        <v>476</v>
      </c>
      <c r="D104" s="222" t="s">
        <v>668</v>
      </c>
      <c r="E104" s="223" t="s">
        <v>1437</v>
      </c>
      <c r="F104" s="224" t="s">
        <v>1438</v>
      </c>
      <c r="G104" s="225" t="s">
        <v>798</v>
      </c>
      <c r="H104" s="226">
        <v>20</v>
      </c>
      <c r="I104" s="227"/>
      <c r="J104" s="228">
        <f t="shared" si="0"/>
        <v>0</v>
      </c>
      <c r="K104" s="224" t="s">
        <v>469</v>
      </c>
      <c r="L104" s="229"/>
      <c r="M104" s="230" t="s">
        <v>469</v>
      </c>
      <c r="N104" s="231" t="s">
        <v>495</v>
      </c>
      <c r="O104" s="42"/>
      <c r="P104" s="208">
        <f t="shared" si="1"/>
        <v>0</v>
      </c>
      <c r="Q104" s="208">
        <v>0</v>
      </c>
      <c r="R104" s="208">
        <f t="shared" si="2"/>
        <v>0</v>
      </c>
      <c r="S104" s="208">
        <v>0</v>
      </c>
      <c r="T104" s="209">
        <f t="shared" si="3"/>
        <v>0</v>
      </c>
      <c r="AR104" s="24" t="s">
        <v>635</v>
      </c>
      <c r="AT104" s="24" t="s">
        <v>668</v>
      </c>
      <c r="AU104" s="24" t="s">
        <v>533</v>
      </c>
      <c r="AY104" s="24" t="s">
        <v>617</v>
      </c>
      <c r="BE104" s="210">
        <f t="shared" si="4"/>
        <v>0</v>
      </c>
      <c r="BF104" s="210">
        <f t="shared" si="5"/>
        <v>0</v>
      </c>
      <c r="BG104" s="210">
        <f t="shared" si="6"/>
        <v>0</v>
      </c>
      <c r="BH104" s="210">
        <f t="shared" si="7"/>
        <v>0</v>
      </c>
      <c r="BI104" s="210">
        <f t="shared" si="8"/>
        <v>0</v>
      </c>
      <c r="BJ104" s="24" t="s">
        <v>471</v>
      </c>
      <c r="BK104" s="210">
        <f t="shared" si="9"/>
        <v>0</v>
      </c>
      <c r="BL104" s="24" t="s">
        <v>624</v>
      </c>
      <c r="BM104" s="24" t="s">
        <v>695</v>
      </c>
    </row>
    <row r="105" spans="2:47" s="1" customFormat="1" ht="27">
      <c r="B105" s="41"/>
      <c r="C105" s="63"/>
      <c r="D105" s="213" t="s">
        <v>699</v>
      </c>
      <c r="E105" s="63"/>
      <c r="F105" s="232" t="s">
        <v>1439</v>
      </c>
      <c r="G105" s="63"/>
      <c r="H105" s="63"/>
      <c r="I105" s="168"/>
      <c r="J105" s="63"/>
      <c r="K105" s="63"/>
      <c r="L105" s="61"/>
      <c r="M105" s="233"/>
      <c r="N105" s="42"/>
      <c r="O105" s="42"/>
      <c r="P105" s="42"/>
      <c r="Q105" s="42"/>
      <c r="R105" s="42"/>
      <c r="S105" s="42"/>
      <c r="T105" s="78"/>
      <c r="AT105" s="24" t="s">
        <v>699</v>
      </c>
      <c r="AU105" s="24" t="s">
        <v>533</v>
      </c>
    </row>
    <row r="106" spans="2:65" s="1" customFormat="1" ht="22.5" customHeight="1">
      <c r="B106" s="41"/>
      <c r="C106" s="222" t="s">
        <v>658</v>
      </c>
      <c r="D106" s="222" t="s">
        <v>668</v>
      </c>
      <c r="E106" s="223" t="s">
        <v>1440</v>
      </c>
      <c r="F106" s="224" t="s">
        <v>1441</v>
      </c>
      <c r="G106" s="225" t="s">
        <v>798</v>
      </c>
      <c r="H106" s="226">
        <v>5</v>
      </c>
      <c r="I106" s="227"/>
      <c r="J106" s="228">
        <f aca="true" t="shared" si="10" ref="J106:J137">ROUND(I106*H106,2)</f>
        <v>0</v>
      </c>
      <c r="K106" s="224" t="s">
        <v>469</v>
      </c>
      <c r="L106" s="229"/>
      <c r="M106" s="230" t="s">
        <v>469</v>
      </c>
      <c r="N106" s="231" t="s">
        <v>495</v>
      </c>
      <c r="O106" s="42"/>
      <c r="P106" s="208">
        <f aca="true" t="shared" si="11" ref="P106:P137">O106*H106</f>
        <v>0</v>
      </c>
      <c r="Q106" s="208">
        <v>0</v>
      </c>
      <c r="R106" s="208">
        <f aca="true" t="shared" si="12" ref="R106:R137">Q106*H106</f>
        <v>0</v>
      </c>
      <c r="S106" s="208">
        <v>0</v>
      </c>
      <c r="T106" s="209">
        <f aca="true" t="shared" si="13" ref="T106:T137">S106*H106</f>
        <v>0</v>
      </c>
      <c r="AR106" s="24" t="s">
        <v>635</v>
      </c>
      <c r="AT106" s="24" t="s">
        <v>668</v>
      </c>
      <c r="AU106" s="24" t="s">
        <v>533</v>
      </c>
      <c r="AY106" s="24" t="s">
        <v>617</v>
      </c>
      <c r="BE106" s="210">
        <f aca="true" t="shared" si="14" ref="BE106:BE137">IF(N106="základní",J106,0)</f>
        <v>0</v>
      </c>
      <c r="BF106" s="210">
        <f aca="true" t="shared" si="15" ref="BF106:BF137">IF(N106="snížená",J106,0)</f>
        <v>0</v>
      </c>
      <c r="BG106" s="210">
        <f aca="true" t="shared" si="16" ref="BG106:BG137">IF(N106="zákl. přenesená",J106,0)</f>
        <v>0</v>
      </c>
      <c r="BH106" s="210">
        <f aca="true" t="shared" si="17" ref="BH106:BH137">IF(N106="sníž. přenesená",J106,0)</f>
        <v>0</v>
      </c>
      <c r="BI106" s="210">
        <f aca="true" t="shared" si="18" ref="BI106:BI137">IF(N106="nulová",J106,0)</f>
        <v>0</v>
      </c>
      <c r="BJ106" s="24" t="s">
        <v>471</v>
      </c>
      <c r="BK106" s="210">
        <f aca="true" t="shared" si="19" ref="BK106:BK137">ROUND(I106*H106,2)</f>
        <v>0</v>
      </c>
      <c r="BL106" s="24" t="s">
        <v>624</v>
      </c>
      <c r="BM106" s="24" t="s">
        <v>704</v>
      </c>
    </row>
    <row r="107" spans="2:65" s="1" customFormat="1" ht="22.5" customHeight="1">
      <c r="B107" s="41"/>
      <c r="C107" s="222" t="s">
        <v>654</v>
      </c>
      <c r="D107" s="222" t="s">
        <v>668</v>
      </c>
      <c r="E107" s="223" t="s">
        <v>1442</v>
      </c>
      <c r="F107" s="224" t="s">
        <v>1443</v>
      </c>
      <c r="G107" s="225" t="s">
        <v>798</v>
      </c>
      <c r="H107" s="226">
        <v>5</v>
      </c>
      <c r="I107" s="227"/>
      <c r="J107" s="228">
        <f t="shared" si="10"/>
        <v>0</v>
      </c>
      <c r="K107" s="224" t="s">
        <v>469</v>
      </c>
      <c r="L107" s="229"/>
      <c r="M107" s="230" t="s">
        <v>469</v>
      </c>
      <c r="N107" s="231" t="s">
        <v>495</v>
      </c>
      <c r="O107" s="42"/>
      <c r="P107" s="208">
        <f t="shared" si="11"/>
        <v>0</v>
      </c>
      <c r="Q107" s="208">
        <v>0</v>
      </c>
      <c r="R107" s="208">
        <f t="shared" si="12"/>
        <v>0</v>
      </c>
      <c r="S107" s="208">
        <v>0</v>
      </c>
      <c r="T107" s="209">
        <f t="shared" si="13"/>
        <v>0</v>
      </c>
      <c r="AR107" s="24" t="s">
        <v>635</v>
      </c>
      <c r="AT107" s="24" t="s">
        <v>668</v>
      </c>
      <c r="AU107" s="24" t="s">
        <v>533</v>
      </c>
      <c r="AY107" s="24" t="s">
        <v>617</v>
      </c>
      <c r="BE107" s="210">
        <f t="shared" si="14"/>
        <v>0</v>
      </c>
      <c r="BF107" s="210">
        <f t="shared" si="15"/>
        <v>0</v>
      </c>
      <c r="BG107" s="210">
        <f t="shared" si="16"/>
        <v>0</v>
      </c>
      <c r="BH107" s="210">
        <f t="shared" si="17"/>
        <v>0</v>
      </c>
      <c r="BI107" s="210">
        <f t="shared" si="18"/>
        <v>0</v>
      </c>
      <c r="BJ107" s="24" t="s">
        <v>471</v>
      </c>
      <c r="BK107" s="210">
        <f t="shared" si="19"/>
        <v>0</v>
      </c>
      <c r="BL107" s="24" t="s">
        <v>624</v>
      </c>
      <c r="BM107" s="24" t="s">
        <v>712</v>
      </c>
    </row>
    <row r="108" spans="2:65" s="1" customFormat="1" ht="22.5" customHeight="1">
      <c r="B108" s="41"/>
      <c r="C108" s="222" t="s">
        <v>667</v>
      </c>
      <c r="D108" s="222" t="s">
        <v>668</v>
      </c>
      <c r="E108" s="223" t="s">
        <v>1444</v>
      </c>
      <c r="F108" s="224" t="s">
        <v>1445</v>
      </c>
      <c r="G108" s="225" t="s">
        <v>798</v>
      </c>
      <c r="H108" s="226">
        <v>20</v>
      </c>
      <c r="I108" s="227"/>
      <c r="J108" s="228">
        <f t="shared" si="10"/>
        <v>0</v>
      </c>
      <c r="K108" s="224" t="s">
        <v>469</v>
      </c>
      <c r="L108" s="229"/>
      <c r="M108" s="230" t="s">
        <v>469</v>
      </c>
      <c r="N108" s="231" t="s">
        <v>495</v>
      </c>
      <c r="O108" s="42"/>
      <c r="P108" s="208">
        <f t="shared" si="11"/>
        <v>0</v>
      </c>
      <c r="Q108" s="208">
        <v>0</v>
      </c>
      <c r="R108" s="208">
        <f t="shared" si="12"/>
        <v>0</v>
      </c>
      <c r="S108" s="208">
        <v>0</v>
      </c>
      <c r="T108" s="209">
        <f t="shared" si="13"/>
        <v>0</v>
      </c>
      <c r="AR108" s="24" t="s">
        <v>635</v>
      </c>
      <c r="AT108" s="24" t="s">
        <v>668</v>
      </c>
      <c r="AU108" s="24" t="s">
        <v>533</v>
      </c>
      <c r="AY108" s="24" t="s">
        <v>617</v>
      </c>
      <c r="BE108" s="210">
        <f t="shared" si="14"/>
        <v>0</v>
      </c>
      <c r="BF108" s="210">
        <f t="shared" si="15"/>
        <v>0</v>
      </c>
      <c r="BG108" s="210">
        <f t="shared" si="16"/>
        <v>0</v>
      </c>
      <c r="BH108" s="210">
        <f t="shared" si="17"/>
        <v>0</v>
      </c>
      <c r="BI108" s="210">
        <f t="shared" si="18"/>
        <v>0</v>
      </c>
      <c r="BJ108" s="24" t="s">
        <v>471</v>
      </c>
      <c r="BK108" s="210">
        <f t="shared" si="19"/>
        <v>0</v>
      </c>
      <c r="BL108" s="24" t="s">
        <v>624</v>
      </c>
      <c r="BM108" s="24" t="s">
        <v>723</v>
      </c>
    </row>
    <row r="109" spans="2:65" s="1" customFormat="1" ht="22.5" customHeight="1">
      <c r="B109" s="41"/>
      <c r="C109" s="222" t="s">
        <v>672</v>
      </c>
      <c r="D109" s="222" t="s">
        <v>668</v>
      </c>
      <c r="E109" s="223" t="s">
        <v>1446</v>
      </c>
      <c r="F109" s="224" t="s">
        <v>1447</v>
      </c>
      <c r="G109" s="225" t="s">
        <v>798</v>
      </c>
      <c r="H109" s="226">
        <v>20</v>
      </c>
      <c r="I109" s="227"/>
      <c r="J109" s="228">
        <f t="shared" si="10"/>
        <v>0</v>
      </c>
      <c r="K109" s="224" t="s">
        <v>469</v>
      </c>
      <c r="L109" s="229"/>
      <c r="M109" s="230" t="s">
        <v>469</v>
      </c>
      <c r="N109" s="231" t="s">
        <v>495</v>
      </c>
      <c r="O109" s="42"/>
      <c r="P109" s="208">
        <f t="shared" si="11"/>
        <v>0</v>
      </c>
      <c r="Q109" s="208">
        <v>0</v>
      </c>
      <c r="R109" s="208">
        <f t="shared" si="12"/>
        <v>0</v>
      </c>
      <c r="S109" s="208">
        <v>0</v>
      </c>
      <c r="T109" s="209">
        <f t="shared" si="13"/>
        <v>0</v>
      </c>
      <c r="AR109" s="24" t="s">
        <v>635</v>
      </c>
      <c r="AT109" s="24" t="s">
        <v>668</v>
      </c>
      <c r="AU109" s="24" t="s">
        <v>533</v>
      </c>
      <c r="AY109" s="24" t="s">
        <v>617</v>
      </c>
      <c r="BE109" s="210">
        <f t="shared" si="14"/>
        <v>0</v>
      </c>
      <c r="BF109" s="210">
        <f t="shared" si="15"/>
        <v>0</v>
      </c>
      <c r="BG109" s="210">
        <f t="shared" si="16"/>
        <v>0</v>
      </c>
      <c r="BH109" s="210">
        <f t="shared" si="17"/>
        <v>0</v>
      </c>
      <c r="BI109" s="210">
        <f t="shared" si="18"/>
        <v>0</v>
      </c>
      <c r="BJ109" s="24" t="s">
        <v>471</v>
      </c>
      <c r="BK109" s="210">
        <f t="shared" si="19"/>
        <v>0</v>
      </c>
      <c r="BL109" s="24" t="s">
        <v>624</v>
      </c>
      <c r="BM109" s="24" t="s">
        <v>813</v>
      </c>
    </row>
    <row r="110" spans="2:65" s="1" customFormat="1" ht="22.5" customHeight="1">
      <c r="B110" s="41"/>
      <c r="C110" s="222" t="s">
        <v>457</v>
      </c>
      <c r="D110" s="222" t="s">
        <v>668</v>
      </c>
      <c r="E110" s="223" t="s">
        <v>1448</v>
      </c>
      <c r="F110" s="224" t="s">
        <v>1449</v>
      </c>
      <c r="G110" s="225" t="s">
        <v>798</v>
      </c>
      <c r="H110" s="226">
        <v>6</v>
      </c>
      <c r="I110" s="227"/>
      <c r="J110" s="228">
        <f t="shared" si="10"/>
        <v>0</v>
      </c>
      <c r="K110" s="224" t="s">
        <v>469</v>
      </c>
      <c r="L110" s="229"/>
      <c r="M110" s="230" t="s">
        <v>469</v>
      </c>
      <c r="N110" s="231" t="s">
        <v>495</v>
      </c>
      <c r="O110" s="42"/>
      <c r="P110" s="208">
        <f t="shared" si="11"/>
        <v>0</v>
      </c>
      <c r="Q110" s="208">
        <v>0</v>
      </c>
      <c r="R110" s="208">
        <f t="shared" si="12"/>
        <v>0</v>
      </c>
      <c r="S110" s="208">
        <v>0</v>
      </c>
      <c r="T110" s="209">
        <f t="shared" si="13"/>
        <v>0</v>
      </c>
      <c r="AR110" s="24" t="s">
        <v>635</v>
      </c>
      <c r="AT110" s="24" t="s">
        <v>668</v>
      </c>
      <c r="AU110" s="24" t="s">
        <v>533</v>
      </c>
      <c r="AY110" s="24" t="s">
        <v>617</v>
      </c>
      <c r="BE110" s="210">
        <f t="shared" si="14"/>
        <v>0</v>
      </c>
      <c r="BF110" s="210">
        <f t="shared" si="15"/>
        <v>0</v>
      </c>
      <c r="BG110" s="210">
        <f t="shared" si="16"/>
        <v>0</v>
      </c>
      <c r="BH110" s="210">
        <f t="shared" si="17"/>
        <v>0</v>
      </c>
      <c r="BI110" s="210">
        <f t="shared" si="18"/>
        <v>0</v>
      </c>
      <c r="BJ110" s="24" t="s">
        <v>471</v>
      </c>
      <c r="BK110" s="210">
        <f t="shared" si="19"/>
        <v>0</v>
      </c>
      <c r="BL110" s="24" t="s">
        <v>624</v>
      </c>
      <c r="BM110" s="24" t="s">
        <v>822</v>
      </c>
    </row>
    <row r="111" spans="2:65" s="1" customFormat="1" ht="22.5" customHeight="1">
      <c r="B111" s="41"/>
      <c r="C111" s="222" t="s">
        <v>680</v>
      </c>
      <c r="D111" s="222" t="s">
        <v>668</v>
      </c>
      <c r="E111" s="223" t="s">
        <v>1450</v>
      </c>
      <c r="F111" s="224" t="s">
        <v>1451</v>
      </c>
      <c r="G111" s="225" t="s">
        <v>798</v>
      </c>
      <c r="H111" s="226">
        <v>20</v>
      </c>
      <c r="I111" s="227"/>
      <c r="J111" s="228">
        <f t="shared" si="10"/>
        <v>0</v>
      </c>
      <c r="K111" s="224" t="s">
        <v>469</v>
      </c>
      <c r="L111" s="229"/>
      <c r="M111" s="230" t="s">
        <v>469</v>
      </c>
      <c r="N111" s="231" t="s">
        <v>495</v>
      </c>
      <c r="O111" s="42"/>
      <c r="P111" s="208">
        <f t="shared" si="11"/>
        <v>0</v>
      </c>
      <c r="Q111" s="208">
        <v>0</v>
      </c>
      <c r="R111" s="208">
        <f t="shared" si="12"/>
        <v>0</v>
      </c>
      <c r="S111" s="208">
        <v>0</v>
      </c>
      <c r="T111" s="209">
        <f t="shared" si="13"/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 t="shared" si="14"/>
        <v>0</v>
      </c>
      <c r="BF111" s="210">
        <f t="shared" si="15"/>
        <v>0</v>
      </c>
      <c r="BG111" s="210">
        <f t="shared" si="16"/>
        <v>0</v>
      </c>
      <c r="BH111" s="210">
        <f t="shared" si="17"/>
        <v>0</v>
      </c>
      <c r="BI111" s="210">
        <f t="shared" si="18"/>
        <v>0</v>
      </c>
      <c r="BJ111" s="24" t="s">
        <v>471</v>
      </c>
      <c r="BK111" s="210">
        <f t="shared" si="19"/>
        <v>0</v>
      </c>
      <c r="BL111" s="24" t="s">
        <v>624</v>
      </c>
      <c r="BM111" s="24" t="s">
        <v>831</v>
      </c>
    </row>
    <row r="112" spans="2:65" s="1" customFormat="1" ht="22.5" customHeight="1">
      <c r="B112" s="41"/>
      <c r="C112" s="222" t="s">
        <v>684</v>
      </c>
      <c r="D112" s="222" t="s">
        <v>668</v>
      </c>
      <c r="E112" s="223" t="s">
        <v>1452</v>
      </c>
      <c r="F112" s="224" t="s">
        <v>1453</v>
      </c>
      <c r="G112" s="225" t="s">
        <v>798</v>
      </c>
      <c r="H112" s="226">
        <v>12</v>
      </c>
      <c r="I112" s="227"/>
      <c r="J112" s="228">
        <f t="shared" si="10"/>
        <v>0</v>
      </c>
      <c r="K112" s="224" t="s">
        <v>469</v>
      </c>
      <c r="L112" s="229"/>
      <c r="M112" s="230" t="s">
        <v>469</v>
      </c>
      <c r="N112" s="231" t="s">
        <v>495</v>
      </c>
      <c r="O112" s="42"/>
      <c r="P112" s="208">
        <f t="shared" si="11"/>
        <v>0</v>
      </c>
      <c r="Q112" s="208">
        <v>0</v>
      </c>
      <c r="R112" s="208">
        <f t="shared" si="12"/>
        <v>0</v>
      </c>
      <c r="S112" s="208">
        <v>0</v>
      </c>
      <c r="T112" s="209">
        <f t="shared" si="13"/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 t="shared" si="14"/>
        <v>0</v>
      </c>
      <c r="BF112" s="210">
        <f t="shared" si="15"/>
        <v>0</v>
      </c>
      <c r="BG112" s="210">
        <f t="shared" si="16"/>
        <v>0</v>
      </c>
      <c r="BH112" s="210">
        <f t="shared" si="17"/>
        <v>0</v>
      </c>
      <c r="BI112" s="210">
        <f t="shared" si="18"/>
        <v>0</v>
      </c>
      <c r="BJ112" s="24" t="s">
        <v>471</v>
      </c>
      <c r="BK112" s="210">
        <f t="shared" si="19"/>
        <v>0</v>
      </c>
      <c r="BL112" s="24" t="s">
        <v>624</v>
      </c>
      <c r="BM112" s="24" t="s">
        <v>839</v>
      </c>
    </row>
    <row r="113" spans="2:65" s="1" customFormat="1" ht="22.5" customHeight="1">
      <c r="B113" s="41"/>
      <c r="C113" s="222" t="s">
        <v>661</v>
      </c>
      <c r="D113" s="222" t="s">
        <v>668</v>
      </c>
      <c r="E113" s="223" t="s">
        <v>1454</v>
      </c>
      <c r="F113" s="224" t="s">
        <v>1455</v>
      </c>
      <c r="G113" s="225" t="s">
        <v>798</v>
      </c>
      <c r="H113" s="226">
        <v>20</v>
      </c>
      <c r="I113" s="227"/>
      <c r="J113" s="228">
        <f t="shared" si="10"/>
        <v>0</v>
      </c>
      <c r="K113" s="224" t="s">
        <v>469</v>
      </c>
      <c r="L113" s="229"/>
      <c r="M113" s="230" t="s">
        <v>469</v>
      </c>
      <c r="N113" s="231" t="s">
        <v>495</v>
      </c>
      <c r="O113" s="42"/>
      <c r="P113" s="208">
        <f t="shared" si="11"/>
        <v>0</v>
      </c>
      <c r="Q113" s="208">
        <v>0</v>
      </c>
      <c r="R113" s="208">
        <f t="shared" si="12"/>
        <v>0</v>
      </c>
      <c r="S113" s="208">
        <v>0</v>
      </c>
      <c r="T113" s="209">
        <f t="shared" si="13"/>
        <v>0</v>
      </c>
      <c r="AR113" s="24" t="s">
        <v>635</v>
      </c>
      <c r="AT113" s="24" t="s">
        <v>668</v>
      </c>
      <c r="AU113" s="24" t="s">
        <v>533</v>
      </c>
      <c r="AY113" s="24" t="s">
        <v>617</v>
      </c>
      <c r="BE113" s="210">
        <f t="shared" si="14"/>
        <v>0</v>
      </c>
      <c r="BF113" s="210">
        <f t="shared" si="15"/>
        <v>0</v>
      </c>
      <c r="BG113" s="210">
        <f t="shared" si="16"/>
        <v>0</v>
      </c>
      <c r="BH113" s="210">
        <f t="shared" si="17"/>
        <v>0</v>
      </c>
      <c r="BI113" s="210">
        <f t="shared" si="18"/>
        <v>0</v>
      </c>
      <c r="BJ113" s="24" t="s">
        <v>471</v>
      </c>
      <c r="BK113" s="210">
        <f t="shared" si="19"/>
        <v>0</v>
      </c>
      <c r="BL113" s="24" t="s">
        <v>624</v>
      </c>
      <c r="BM113" s="24" t="s">
        <v>845</v>
      </c>
    </row>
    <row r="114" spans="2:65" s="1" customFormat="1" ht="22.5" customHeight="1">
      <c r="B114" s="41"/>
      <c r="C114" s="222" t="s">
        <v>691</v>
      </c>
      <c r="D114" s="222" t="s">
        <v>668</v>
      </c>
      <c r="E114" s="223" t="s">
        <v>1456</v>
      </c>
      <c r="F114" s="224" t="s">
        <v>1457</v>
      </c>
      <c r="G114" s="225" t="s">
        <v>798</v>
      </c>
      <c r="H114" s="226">
        <v>20</v>
      </c>
      <c r="I114" s="227"/>
      <c r="J114" s="228">
        <f t="shared" si="10"/>
        <v>0</v>
      </c>
      <c r="K114" s="224" t="s">
        <v>469</v>
      </c>
      <c r="L114" s="229"/>
      <c r="M114" s="230" t="s">
        <v>469</v>
      </c>
      <c r="N114" s="231" t="s">
        <v>495</v>
      </c>
      <c r="O114" s="42"/>
      <c r="P114" s="208">
        <f t="shared" si="11"/>
        <v>0</v>
      </c>
      <c r="Q114" s="208">
        <v>0</v>
      </c>
      <c r="R114" s="208">
        <f t="shared" si="12"/>
        <v>0</v>
      </c>
      <c r="S114" s="208">
        <v>0</v>
      </c>
      <c r="T114" s="209">
        <f t="shared" si="13"/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 t="shared" si="14"/>
        <v>0</v>
      </c>
      <c r="BF114" s="210">
        <f t="shared" si="15"/>
        <v>0</v>
      </c>
      <c r="BG114" s="210">
        <f t="shared" si="16"/>
        <v>0</v>
      </c>
      <c r="BH114" s="210">
        <f t="shared" si="17"/>
        <v>0</v>
      </c>
      <c r="BI114" s="210">
        <f t="shared" si="18"/>
        <v>0</v>
      </c>
      <c r="BJ114" s="24" t="s">
        <v>471</v>
      </c>
      <c r="BK114" s="210">
        <f t="shared" si="19"/>
        <v>0</v>
      </c>
      <c r="BL114" s="24" t="s">
        <v>624</v>
      </c>
      <c r="BM114" s="24" t="s">
        <v>854</v>
      </c>
    </row>
    <row r="115" spans="2:65" s="1" customFormat="1" ht="22.5" customHeight="1">
      <c r="B115" s="41"/>
      <c r="C115" s="222" t="s">
        <v>695</v>
      </c>
      <c r="D115" s="222" t="s">
        <v>668</v>
      </c>
      <c r="E115" s="223" t="s">
        <v>1458</v>
      </c>
      <c r="F115" s="224" t="s">
        <v>1459</v>
      </c>
      <c r="G115" s="225" t="s">
        <v>798</v>
      </c>
      <c r="H115" s="226">
        <v>15</v>
      </c>
      <c r="I115" s="227"/>
      <c r="J115" s="228">
        <f t="shared" si="10"/>
        <v>0</v>
      </c>
      <c r="K115" s="224" t="s">
        <v>469</v>
      </c>
      <c r="L115" s="229"/>
      <c r="M115" s="230" t="s">
        <v>469</v>
      </c>
      <c r="N115" s="231" t="s">
        <v>495</v>
      </c>
      <c r="O115" s="42"/>
      <c r="P115" s="208">
        <f t="shared" si="11"/>
        <v>0</v>
      </c>
      <c r="Q115" s="208">
        <v>0</v>
      </c>
      <c r="R115" s="208">
        <f t="shared" si="12"/>
        <v>0</v>
      </c>
      <c r="S115" s="208">
        <v>0</v>
      </c>
      <c r="T115" s="209">
        <f t="shared" si="13"/>
        <v>0</v>
      </c>
      <c r="AR115" s="24" t="s">
        <v>635</v>
      </c>
      <c r="AT115" s="24" t="s">
        <v>668</v>
      </c>
      <c r="AU115" s="24" t="s">
        <v>533</v>
      </c>
      <c r="AY115" s="24" t="s">
        <v>617</v>
      </c>
      <c r="BE115" s="210">
        <f t="shared" si="14"/>
        <v>0</v>
      </c>
      <c r="BF115" s="210">
        <f t="shared" si="15"/>
        <v>0</v>
      </c>
      <c r="BG115" s="210">
        <f t="shared" si="16"/>
        <v>0</v>
      </c>
      <c r="BH115" s="210">
        <f t="shared" si="17"/>
        <v>0</v>
      </c>
      <c r="BI115" s="210">
        <f t="shared" si="18"/>
        <v>0</v>
      </c>
      <c r="BJ115" s="24" t="s">
        <v>471</v>
      </c>
      <c r="BK115" s="210">
        <f t="shared" si="19"/>
        <v>0</v>
      </c>
      <c r="BL115" s="24" t="s">
        <v>624</v>
      </c>
      <c r="BM115" s="24" t="s">
        <v>860</v>
      </c>
    </row>
    <row r="116" spans="2:65" s="1" customFormat="1" ht="22.5" customHeight="1">
      <c r="B116" s="41"/>
      <c r="C116" s="222" t="s">
        <v>456</v>
      </c>
      <c r="D116" s="222" t="s">
        <v>668</v>
      </c>
      <c r="E116" s="223" t="s">
        <v>1460</v>
      </c>
      <c r="F116" s="224" t="s">
        <v>1461</v>
      </c>
      <c r="G116" s="225" t="s">
        <v>798</v>
      </c>
      <c r="H116" s="226">
        <v>28</v>
      </c>
      <c r="I116" s="227"/>
      <c r="J116" s="228">
        <f t="shared" si="10"/>
        <v>0</v>
      </c>
      <c r="K116" s="224" t="s">
        <v>469</v>
      </c>
      <c r="L116" s="229"/>
      <c r="M116" s="230" t="s">
        <v>469</v>
      </c>
      <c r="N116" s="231" t="s">
        <v>495</v>
      </c>
      <c r="O116" s="42"/>
      <c r="P116" s="208">
        <f t="shared" si="11"/>
        <v>0</v>
      </c>
      <c r="Q116" s="208">
        <v>0</v>
      </c>
      <c r="R116" s="208">
        <f t="shared" si="12"/>
        <v>0</v>
      </c>
      <c r="S116" s="208">
        <v>0</v>
      </c>
      <c r="T116" s="209">
        <f t="shared" si="13"/>
        <v>0</v>
      </c>
      <c r="AR116" s="24" t="s">
        <v>635</v>
      </c>
      <c r="AT116" s="24" t="s">
        <v>668</v>
      </c>
      <c r="AU116" s="24" t="s">
        <v>533</v>
      </c>
      <c r="AY116" s="24" t="s">
        <v>617</v>
      </c>
      <c r="BE116" s="210">
        <f t="shared" si="14"/>
        <v>0</v>
      </c>
      <c r="BF116" s="210">
        <f t="shared" si="15"/>
        <v>0</v>
      </c>
      <c r="BG116" s="210">
        <f t="shared" si="16"/>
        <v>0</v>
      </c>
      <c r="BH116" s="210">
        <f t="shared" si="17"/>
        <v>0</v>
      </c>
      <c r="BI116" s="210">
        <f t="shared" si="18"/>
        <v>0</v>
      </c>
      <c r="BJ116" s="24" t="s">
        <v>471</v>
      </c>
      <c r="BK116" s="210">
        <f t="shared" si="19"/>
        <v>0</v>
      </c>
      <c r="BL116" s="24" t="s">
        <v>624</v>
      </c>
      <c r="BM116" s="24" t="s">
        <v>868</v>
      </c>
    </row>
    <row r="117" spans="2:65" s="1" customFormat="1" ht="22.5" customHeight="1">
      <c r="B117" s="41"/>
      <c r="C117" s="222" t="s">
        <v>704</v>
      </c>
      <c r="D117" s="222" t="s">
        <v>668</v>
      </c>
      <c r="E117" s="223" t="s">
        <v>1462</v>
      </c>
      <c r="F117" s="224" t="s">
        <v>1463</v>
      </c>
      <c r="G117" s="225" t="s">
        <v>798</v>
      </c>
      <c r="H117" s="226">
        <v>10</v>
      </c>
      <c r="I117" s="227"/>
      <c r="J117" s="228">
        <f t="shared" si="10"/>
        <v>0</v>
      </c>
      <c r="K117" s="224" t="s">
        <v>469</v>
      </c>
      <c r="L117" s="229"/>
      <c r="M117" s="230" t="s">
        <v>469</v>
      </c>
      <c r="N117" s="231" t="s">
        <v>495</v>
      </c>
      <c r="O117" s="42"/>
      <c r="P117" s="208">
        <f t="shared" si="11"/>
        <v>0</v>
      </c>
      <c r="Q117" s="208">
        <v>0</v>
      </c>
      <c r="R117" s="208">
        <f t="shared" si="12"/>
        <v>0</v>
      </c>
      <c r="S117" s="208">
        <v>0</v>
      </c>
      <c r="T117" s="209">
        <f t="shared" si="13"/>
        <v>0</v>
      </c>
      <c r="AR117" s="24" t="s">
        <v>635</v>
      </c>
      <c r="AT117" s="24" t="s">
        <v>668</v>
      </c>
      <c r="AU117" s="24" t="s">
        <v>533</v>
      </c>
      <c r="AY117" s="24" t="s">
        <v>617</v>
      </c>
      <c r="BE117" s="210">
        <f t="shared" si="14"/>
        <v>0</v>
      </c>
      <c r="BF117" s="210">
        <f t="shared" si="15"/>
        <v>0</v>
      </c>
      <c r="BG117" s="210">
        <f t="shared" si="16"/>
        <v>0</v>
      </c>
      <c r="BH117" s="210">
        <f t="shared" si="17"/>
        <v>0</v>
      </c>
      <c r="BI117" s="210">
        <f t="shared" si="18"/>
        <v>0</v>
      </c>
      <c r="BJ117" s="24" t="s">
        <v>471</v>
      </c>
      <c r="BK117" s="210">
        <f t="shared" si="19"/>
        <v>0</v>
      </c>
      <c r="BL117" s="24" t="s">
        <v>624</v>
      </c>
      <c r="BM117" s="24" t="s">
        <v>876</v>
      </c>
    </row>
    <row r="118" spans="2:65" s="1" customFormat="1" ht="22.5" customHeight="1">
      <c r="B118" s="41"/>
      <c r="C118" s="222" t="s">
        <v>708</v>
      </c>
      <c r="D118" s="222" t="s">
        <v>668</v>
      </c>
      <c r="E118" s="223" t="s">
        <v>1464</v>
      </c>
      <c r="F118" s="224" t="s">
        <v>1465</v>
      </c>
      <c r="G118" s="225" t="s">
        <v>1101</v>
      </c>
      <c r="H118" s="226">
        <v>2</v>
      </c>
      <c r="I118" s="227"/>
      <c r="J118" s="228">
        <f t="shared" si="10"/>
        <v>0</v>
      </c>
      <c r="K118" s="224" t="s">
        <v>469</v>
      </c>
      <c r="L118" s="229"/>
      <c r="M118" s="230" t="s">
        <v>469</v>
      </c>
      <c r="N118" s="231" t="s">
        <v>495</v>
      </c>
      <c r="O118" s="42"/>
      <c r="P118" s="208">
        <f t="shared" si="11"/>
        <v>0</v>
      </c>
      <c r="Q118" s="208">
        <v>0</v>
      </c>
      <c r="R118" s="208">
        <f t="shared" si="12"/>
        <v>0</v>
      </c>
      <c r="S118" s="208">
        <v>0</v>
      </c>
      <c r="T118" s="209">
        <f t="shared" si="13"/>
        <v>0</v>
      </c>
      <c r="AR118" s="24" t="s">
        <v>635</v>
      </c>
      <c r="AT118" s="24" t="s">
        <v>668</v>
      </c>
      <c r="AU118" s="24" t="s">
        <v>533</v>
      </c>
      <c r="AY118" s="24" t="s">
        <v>617</v>
      </c>
      <c r="BE118" s="210">
        <f t="shared" si="14"/>
        <v>0</v>
      </c>
      <c r="BF118" s="210">
        <f t="shared" si="15"/>
        <v>0</v>
      </c>
      <c r="BG118" s="210">
        <f t="shared" si="16"/>
        <v>0</v>
      </c>
      <c r="BH118" s="210">
        <f t="shared" si="17"/>
        <v>0</v>
      </c>
      <c r="BI118" s="210">
        <f t="shared" si="18"/>
        <v>0</v>
      </c>
      <c r="BJ118" s="24" t="s">
        <v>471</v>
      </c>
      <c r="BK118" s="210">
        <f t="shared" si="19"/>
        <v>0</v>
      </c>
      <c r="BL118" s="24" t="s">
        <v>624</v>
      </c>
      <c r="BM118" s="24" t="s">
        <v>884</v>
      </c>
    </row>
    <row r="119" spans="2:65" s="1" customFormat="1" ht="22.5" customHeight="1">
      <c r="B119" s="41"/>
      <c r="C119" s="222" t="s">
        <v>712</v>
      </c>
      <c r="D119" s="222" t="s">
        <v>668</v>
      </c>
      <c r="E119" s="223" t="s">
        <v>1466</v>
      </c>
      <c r="F119" s="224" t="s">
        <v>1467</v>
      </c>
      <c r="G119" s="225" t="s">
        <v>1101</v>
      </c>
      <c r="H119" s="226">
        <v>1</v>
      </c>
      <c r="I119" s="227"/>
      <c r="J119" s="228">
        <f t="shared" si="10"/>
        <v>0</v>
      </c>
      <c r="K119" s="224" t="s">
        <v>469</v>
      </c>
      <c r="L119" s="229"/>
      <c r="M119" s="230" t="s">
        <v>469</v>
      </c>
      <c r="N119" s="231" t="s">
        <v>495</v>
      </c>
      <c r="O119" s="42"/>
      <c r="P119" s="208">
        <f t="shared" si="11"/>
        <v>0</v>
      </c>
      <c r="Q119" s="208">
        <v>0</v>
      </c>
      <c r="R119" s="208">
        <f t="shared" si="12"/>
        <v>0</v>
      </c>
      <c r="S119" s="208">
        <v>0</v>
      </c>
      <c r="T119" s="209">
        <f t="shared" si="13"/>
        <v>0</v>
      </c>
      <c r="AR119" s="24" t="s">
        <v>635</v>
      </c>
      <c r="AT119" s="24" t="s">
        <v>668</v>
      </c>
      <c r="AU119" s="24" t="s">
        <v>533</v>
      </c>
      <c r="AY119" s="24" t="s">
        <v>617</v>
      </c>
      <c r="BE119" s="210">
        <f t="shared" si="14"/>
        <v>0</v>
      </c>
      <c r="BF119" s="210">
        <f t="shared" si="15"/>
        <v>0</v>
      </c>
      <c r="BG119" s="210">
        <f t="shared" si="16"/>
        <v>0</v>
      </c>
      <c r="BH119" s="210">
        <f t="shared" si="17"/>
        <v>0</v>
      </c>
      <c r="BI119" s="210">
        <f t="shared" si="18"/>
        <v>0</v>
      </c>
      <c r="BJ119" s="24" t="s">
        <v>471</v>
      </c>
      <c r="BK119" s="210">
        <f t="shared" si="19"/>
        <v>0</v>
      </c>
      <c r="BL119" s="24" t="s">
        <v>624</v>
      </c>
      <c r="BM119" s="24" t="s">
        <v>892</v>
      </c>
    </row>
    <row r="120" spans="2:65" s="1" customFormat="1" ht="22.5" customHeight="1">
      <c r="B120" s="41"/>
      <c r="C120" s="222" t="s">
        <v>717</v>
      </c>
      <c r="D120" s="222" t="s">
        <v>668</v>
      </c>
      <c r="E120" s="223" t="s">
        <v>1468</v>
      </c>
      <c r="F120" s="224" t="s">
        <v>1469</v>
      </c>
      <c r="G120" s="225" t="s">
        <v>798</v>
      </c>
      <c r="H120" s="226">
        <v>55</v>
      </c>
      <c r="I120" s="227"/>
      <c r="J120" s="228">
        <f t="shared" si="10"/>
        <v>0</v>
      </c>
      <c r="K120" s="224" t="s">
        <v>469</v>
      </c>
      <c r="L120" s="229"/>
      <c r="M120" s="230" t="s">
        <v>469</v>
      </c>
      <c r="N120" s="231" t="s">
        <v>495</v>
      </c>
      <c r="O120" s="42"/>
      <c r="P120" s="208">
        <f t="shared" si="11"/>
        <v>0</v>
      </c>
      <c r="Q120" s="208">
        <v>0</v>
      </c>
      <c r="R120" s="208">
        <f t="shared" si="12"/>
        <v>0</v>
      </c>
      <c r="S120" s="208">
        <v>0</v>
      </c>
      <c r="T120" s="209">
        <f t="shared" si="13"/>
        <v>0</v>
      </c>
      <c r="AR120" s="24" t="s">
        <v>635</v>
      </c>
      <c r="AT120" s="24" t="s">
        <v>668</v>
      </c>
      <c r="AU120" s="24" t="s">
        <v>533</v>
      </c>
      <c r="AY120" s="24" t="s">
        <v>617</v>
      </c>
      <c r="BE120" s="210">
        <f t="shared" si="14"/>
        <v>0</v>
      </c>
      <c r="BF120" s="210">
        <f t="shared" si="15"/>
        <v>0</v>
      </c>
      <c r="BG120" s="210">
        <f t="shared" si="16"/>
        <v>0</v>
      </c>
      <c r="BH120" s="210">
        <f t="shared" si="17"/>
        <v>0</v>
      </c>
      <c r="BI120" s="210">
        <f t="shared" si="18"/>
        <v>0</v>
      </c>
      <c r="BJ120" s="24" t="s">
        <v>471</v>
      </c>
      <c r="BK120" s="210">
        <f t="shared" si="19"/>
        <v>0</v>
      </c>
      <c r="BL120" s="24" t="s">
        <v>624</v>
      </c>
      <c r="BM120" s="24" t="s">
        <v>900</v>
      </c>
    </row>
    <row r="121" spans="2:65" s="1" customFormat="1" ht="22.5" customHeight="1">
      <c r="B121" s="41"/>
      <c r="C121" s="222" t="s">
        <v>723</v>
      </c>
      <c r="D121" s="222" t="s">
        <v>668</v>
      </c>
      <c r="E121" s="223" t="s">
        <v>1470</v>
      </c>
      <c r="F121" s="224" t="s">
        <v>1471</v>
      </c>
      <c r="G121" s="225" t="s">
        <v>798</v>
      </c>
      <c r="H121" s="226">
        <v>45</v>
      </c>
      <c r="I121" s="227"/>
      <c r="J121" s="228">
        <f t="shared" si="10"/>
        <v>0</v>
      </c>
      <c r="K121" s="224" t="s">
        <v>469</v>
      </c>
      <c r="L121" s="229"/>
      <c r="M121" s="230" t="s">
        <v>469</v>
      </c>
      <c r="N121" s="231" t="s">
        <v>495</v>
      </c>
      <c r="O121" s="42"/>
      <c r="P121" s="208">
        <f t="shared" si="11"/>
        <v>0</v>
      </c>
      <c r="Q121" s="208">
        <v>0</v>
      </c>
      <c r="R121" s="208">
        <f t="shared" si="12"/>
        <v>0</v>
      </c>
      <c r="S121" s="208">
        <v>0</v>
      </c>
      <c r="T121" s="209">
        <f t="shared" si="13"/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 t="shared" si="14"/>
        <v>0</v>
      </c>
      <c r="BF121" s="210">
        <f t="shared" si="15"/>
        <v>0</v>
      </c>
      <c r="BG121" s="210">
        <f t="shared" si="16"/>
        <v>0</v>
      </c>
      <c r="BH121" s="210">
        <f t="shared" si="17"/>
        <v>0</v>
      </c>
      <c r="BI121" s="210">
        <f t="shared" si="18"/>
        <v>0</v>
      </c>
      <c r="BJ121" s="24" t="s">
        <v>471</v>
      </c>
      <c r="BK121" s="210">
        <f t="shared" si="19"/>
        <v>0</v>
      </c>
      <c r="BL121" s="24" t="s">
        <v>624</v>
      </c>
      <c r="BM121" s="24" t="s">
        <v>1118</v>
      </c>
    </row>
    <row r="122" spans="2:65" s="1" customFormat="1" ht="22.5" customHeight="1">
      <c r="B122" s="41"/>
      <c r="C122" s="222" t="s">
        <v>809</v>
      </c>
      <c r="D122" s="222" t="s">
        <v>668</v>
      </c>
      <c r="E122" s="223" t="s">
        <v>1472</v>
      </c>
      <c r="F122" s="224" t="s">
        <v>1473</v>
      </c>
      <c r="G122" s="225" t="s">
        <v>798</v>
      </c>
      <c r="H122" s="226">
        <v>45</v>
      </c>
      <c r="I122" s="227"/>
      <c r="J122" s="228">
        <f t="shared" si="10"/>
        <v>0</v>
      </c>
      <c r="K122" s="224" t="s">
        <v>469</v>
      </c>
      <c r="L122" s="229"/>
      <c r="M122" s="230" t="s">
        <v>469</v>
      </c>
      <c r="N122" s="231" t="s">
        <v>495</v>
      </c>
      <c r="O122" s="42"/>
      <c r="P122" s="208">
        <f t="shared" si="11"/>
        <v>0</v>
      </c>
      <c r="Q122" s="208">
        <v>0</v>
      </c>
      <c r="R122" s="208">
        <f t="shared" si="12"/>
        <v>0</v>
      </c>
      <c r="S122" s="208">
        <v>0</v>
      </c>
      <c r="T122" s="209">
        <f t="shared" si="13"/>
        <v>0</v>
      </c>
      <c r="AR122" s="24" t="s">
        <v>635</v>
      </c>
      <c r="AT122" s="24" t="s">
        <v>668</v>
      </c>
      <c r="AU122" s="24" t="s">
        <v>533</v>
      </c>
      <c r="AY122" s="24" t="s">
        <v>617</v>
      </c>
      <c r="BE122" s="210">
        <f t="shared" si="14"/>
        <v>0</v>
      </c>
      <c r="BF122" s="210">
        <f t="shared" si="15"/>
        <v>0</v>
      </c>
      <c r="BG122" s="210">
        <f t="shared" si="16"/>
        <v>0</v>
      </c>
      <c r="BH122" s="210">
        <f t="shared" si="17"/>
        <v>0</v>
      </c>
      <c r="BI122" s="210">
        <f t="shared" si="18"/>
        <v>0</v>
      </c>
      <c r="BJ122" s="24" t="s">
        <v>471</v>
      </c>
      <c r="BK122" s="210">
        <f t="shared" si="19"/>
        <v>0</v>
      </c>
      <c r="BL122" s="24" t="s">
        <v>624</v>
      </c>
      <c r="BM122" s="24" t="s">
        <v>1124</v>
      </c>
    </row>
    <row r="123" spans="2:65" s="1" customFormat="1" ht="22.5" customHeight="1">
      <c r="B123" s="41"/>
      <c r="C123" s="222" t="s">
        <v>813</v>
      </c>
      <c r="D123" s="222" t="s">
        <v>668</v>
      </c>
      <c r="E123" s="223" t="s">
        <v>1474</v>
      </c>
      <c r="F123" s="224" t="s">
        <v>1475</v>
      </c>
      <c r="G123" s="225" t="s">
        <v>1101</v>
      </c>
      <c r="H123" s="226">
        <v>2</v>
      </c>
      <c r="I123" s="227"/>
      <c r="J123" s="228">
        <f t="shared" si="10"/>
        <v>0</v>
      </c>
      <c r="K123" s="224" t="s">
        <v>469</v>
      </c>
      <c r="L123" s="229"/>
      <c r="M123" s="230" t="s">
        <v>469</v>
      </c>
      <c r="N123" s="231" t="s">
        <v>495</v>
      </c>
      <c r="O123" s="42"/>
      <c r="P123" s="208">
        <f t="shared" si="11"/>
        <v>0</v>
      </c>
      <c r="Q123" s="208">
        <v>0</v>
      </c>
      <c r="R123" s="208">
        <f t="shared" si="12"/>
        <v>0</v>
      </c>
      <c r="S123" s="208">
        <v>0</v>
      </c>
      <c r="T123" s="209">
        <f t="shared" si="13"/>
        <v>0</v>
      </c>
      <c r="AR123" s="24" t="s">
        <v>635</v>
      </c>
      <c r="AT123" s="24" t="s">
        <v>668</v>
      </c>
      <c r="AU123" s="24" t="s">
        <v>533</v>
      </c>
      <c r="AY123" s="24" t="s">
        <v>617</v>
      </c>
      <c r="BE123" s="210">
        <f t="shared" si="14"/>
        <v>0</v>
      </c>
      <c r="BF123" s="210">
        <f t="shared" si="15"/>
        <v>0</v>
      </c>
      <c r="BG123" s="210">
        <f t="shared" si="16"/>
        <v>0</v>
      </c>
      <c r="BH123" s="210">
        <f t="shared" si="17"/>
        <v>0</v>
      </c>
      <c r="BI123" s="210">
        <f t="shared" si="18"/>
        <v>0</v>
      </c>
      <c r="BJ123" s="24" t="s">
        <v>471</v>
      </c>
      <c r="BK123" s="210">
        <f t="shared" si="19"/>
        <v>0</v>
      </c>
      <c r="BL123" s="24" t="s">
        <v>624</v>
      </c>
      <c r="BM123" s="24" t="s">
        <v>1130</v>
      </c>
    </row>
    <row r="124" spans="2:65" s="1" customFormat="1" ht="22.5" customHeight="1">
      <c r="B124" s="41"/>
      <c r="C124" s="222" t="s">
        <v>818</v>
      </c>
      <c r="D124" s="222" t="s">
        <v>668</v>
      </c>
      <c r="E124" s="223" t="s">
        <v>1476</v>
      </c>
      <c r="F124" s="224" t="s">
        <v>1477</v>
      </c>
      <c r="G124" s="225" t="s">
        <v>1101</v>
      </c>
      <c r="H124" s="226">
        <v>2</v>
      </c>
      <c r="I124" s="227"/>
      <c r="J124" s="228">
        <f t="shared" si="10"/>
        <v>0</v>
      </c>
      <c r="K124" s="224" t="s">
        <v>469</v>
      </c>
      <c r="L124" s="229"/>
      <c r="M124" s="230" t="s">
        <v>469</v>
      </c>
      <c r="N124" s="231" t="s">
        <v>495</v>
      </c>
      <c r="O124" s="42"/>
      <c r="P124" s="208">
        <f t="shared" si="11"/>
        <v>0</v>
      </c>
      <c r="Q124" s="208">
        <v>0</v>
      </c>
      <c r="R124" s="208">
        <f t="shared" si="12"/>
        <v>0</v>
      </c>
      <c r="S124" s="208">
        <v>0</v>
      </c>
      <c r="T124" s="209">
        <f t="shared" si="13"/>
        <v>0</v>
      </c>
      <c r="AR124" s="24" t="s">
        <v>635</v>
      </c>
      <c r="AT124" s="24" t="s">
        <v>668</v>
      </c>
      <c r="AU124" s="24" t="s">
        <v>533</v>
      </c>
      <c r="AY124" s="24" t="s">
        <v>617</v>
      </c>
      <c r="BE124" s="210">
        <f t="shared" si="14"/>
        <v>0</v>
      </c>
      <c r="BF124" s="210">
        <f t="shared" si="15"/>
        <v>0</v>
      </c>
      <c r="BG124" s="210">
        <f t="shared" si="16"/>
        <v>0</v>
      </c>
      <c r="BH124" s="210">
        <f t="shared" si="17"/>
        <v>0</v>
      </c>
      <c r="BI124" s="210">
        <f t="shared" si="18"/>
        <v>0</v>
      </c>
      <c r="BJ124" s="24" t="s">
        <v>471</v>
      </c>
      <c r="BK124" s="210">
        <f t="shared" si="19"/>
        <v>0</v>
      </c>
      <c r="BL124" s="24" t="s">
        <v>624</v>
      </c>
      <c r="BM124" s="24" t="s">
        <v>1136</v>
      </c>
    </row>
    <row r="125" spans="2:65" s="1" customFormat="1" ht="22.5" customHeight="1">
      <c r="B125" s="41"/>
      <c r="C125" s="222" t="s">
        <v>822</v>
      </c>
      <c r="D125" s="222" t="s">
        <v>668</v>
      </c>
      <c r="E125" s="223" t="s">
        <v>1478</v>
      </c>
      <c r="F125" s="224" t="s">
        <v>1479</v>
      </c>
      <c r="G125" s="225" t="s">
        <v>1101</v>
      </c>
      <c r="H125" s="226">
        <v>10</v>
      </c>
      <c r="I125" s="227"/>
      <c r="J125" s="228">
        <f t="shared" si="10"/>
        <v>0</v>
      </c>
      <c r="K125" s="224" t="s">
        <v>469</v>
      </c>
      <c r="L125" s="229"/>
      <c r="M125" s="230" t="s">
        <v>469</v>
      </c>
      <c r="N125" s="231" t="s">
        <v>495</v>
      </c>
      <c r="O125" s="42"/>
      <c r="P125" s="208">
        <f t="shared" si="11"/>
        <v>0</v>
      </c>
      <c r="Q125" s="208">
        <v>0</v>
      </c>
      <c r="R125" s="208">
        <f t="shared" si="12"/>
        <v>0</v>
      </c>
      <c r="S125" s="208">
        <v>0</v>
      </c>
      <c r="T125" s="209">
        <f t="shared" si="13"/>
        <v>0</v>
      </c>
      <c r="AR125" s="24" t="s">
        <v>635</v>
      </c>
      <c r="AT125" s="24" t="s">
        <v>668</v>
      </c>
      <c r="AU125" s="24" t="s">
        <v>533</v>
      </c>
      <c r="AY125" s="24" t="s">
        <v>617</v>
      </c>
      <c r="BE125" s="210">
        <f t="shared" si="14"/>
        <v>0</v>
      </c>
      <c r="BF125" s="210">
        <f t="shared" si="15"/>
        <v>0</v>
      </c>
      <c r="BG125" s="210">
        <f t="shared" si="16"/>
        <v>0</v>
      </c>
      <c r="BH125" s="210">
        <f t="shared" si="17"/>
        <v>0</v>
      </c>
      <c r="BI125" s="210">
        <f t="shared" si="18"/>
        <v>0</v>
      </c>
      <c r="BJ125" s="24" t="s">
        <v>471</v>
      </c>
      <c r="BK125" s="210">
        <f t="shared" si="19"/>
        <v>0</v>
      </c>
      <c r="BL125" s="24" t="s">
        <v>624</v>
      </c>
      <c r="BM125" s="24" t="s">
        <v>863</v>
      </c>
    </row>
    <row r="126" spans="2:65" s="1" customFormat="1" ht="22.5" customHeight="1">
      <c r="B126" s="41"/>
      <c r="C126" s="222" t="s">
        <v>826</v>
      </c>
      <c r="D126" s="222" t="s">
        <v>668</v>
      </c>
      <c r="E126" s="223" t="s">
        <v>1480</v>
      </c>
      <c r="F126" s="224" t="s">
        <v>1481</v>
      </c>
      <c r="G126" s="225" t="s">
        <v>1101</v>
      </c>
      <c r="H126" s="226">
        <v>1</v>
      </c>
      <c r="I126" s="227"/>
      <c r="J126" s="228">
        <f t="shared" si="10"/>
        <v>0</v>
      </c>
      <c r="K126" s="224" t="s">
        <v>469</v>
      </c>
      <c r="L126" s="229"/>
      <c r="M126" s="230" t="s">
        <v>469</v>
      </c>
      <c r="N126" s="231" t="s">
        <v>495</v>
      </c>
      <c r="O126" s="42"/>
      <c r="P126" s="208">
        <f t="shared" si="11"/>
        <v>0</v>
      </c>
      <c r="Q126" s="208">
        <v>0</v>
      </c>
      <c r="R126" s="208">
        <f t="shared" si="12"/>
        <v>0</v>
      </c>
      <c r="S126" s="208">
        <v>0</v>
      </c>
      <c r="T126" s="209">
        <f t="shared" si="13"/>
        <v>0</v>
      </c>
      <c r="AR126" s="24" t="s">
        <v>635</v>
      </c>
      <c r="AT126" s="24" t="s">
        <v>668</v>
      </c>
      <c r="AU126" s="24" t="s">
        <v>533</v>
      </c>
      <c r="AY126" s="24" t="s">
        <v>617</v>
      </c>
      <c r="BE126" s="210">
        <f t="shared" si="14"/>
        <v>0</v>
      </c>
      <c r="BF126" s="210">
        <f t="shared" si="15"/>
        <v>0</v>
      </c>
      <c r="BG126" s="210">
        <f t="shared" si="16"/>
        <v>0</v>
      </c>
      <c r="BH126" s="210">
        <f t="shared" si="17"/>
        <v>0</v>
      </c>
      <c r="BI126" s="210">
        <f t="shared" si="18"/>
        <v>0</v>
      </c>
      <c r="BJ126" s="24" t="s">
        <v>471</v>
      </c>
      <c r="BK126" s="210">
        <f t="shared" si="19"/>
        <v>0</v>
      </c>
      <c r="BL126" s="24" t="s">
        <v>624</v>
      </c>
      <c r="BM126" s="24" t="s">
        <v>1149</v>
      </c>
    </row>
    <row r="127" spans="2:65" s="1" customFormat="1" ht="22.5" customHeight="1">
      <c r="B127" s="41"/>
      <c r="C127" s="222" t="s">
        <v>831</v>
      </c>
      <c r="D127" s="222" t="s">
        <v>668</v>
      </c>
      <c r="E127" s="223" t="s">
        <v>1482</v>
      </c>
      <c r="F127" s="224" t="s">
        <v>1483</v>
      </c>
      <c r="G127" s="225" t="s">
        <v>1101</v>
      </c>
      <c r="H127" s="226">
        <v>2</v>
      </c>
      <c r="I127" s="227"/>
      <c r="J127" s="228">
        <f t="shared" si="10"/>
        <v>0</v>
      </c>
      <c r="K127" s="224" t="s">
        <v>469</v>
      </c>
      <c r="L127" s="229"/>
      <c r="M127" s="230" t="s">
        <v>469</v>
      </c>
      <c r="N127" s="231" t="s">
        <v>495</v>
      </c>
      <c r="O127" s="42"/>
      <c r="P127" s="208">
        <f t="shared" si="11"/>
        <v>0</v>
      </c>
      <c r="Q127" s="208">
        <v>0</v>
      </c>
      <c r="R127" s="208">
        <f t="shared" si="12"/>
        <v>0</v>
      </c>
      <c r="S127" s="208">
        <v>0</v>
      </c>
      <c r="T127" s="209">
        <f t="shared" si="13"/>
        <v>0</v>
      </c>
      <c r="AR127" s="24" t="s">
        <v>635</v>
      </c>
      <c r="AT127" s="24" t="s">
        <v>668</v>
      </c>
      <c r="AU127" s="24" t="s">
        <v>533</v>
      </c>
      <c r="AY127" s="24" t="s">
        <v>617</v>
      </c>
      <c r="BE127" s="210">
        <f t="shared" si="14"/>
        <v>0</v>
      </c>
      <c r="BF127" s="210">
        <f t="shared" si="15"/>
        <v>0</v>
      </c>
      <c r="BG127" s="210">
        <f t="shared" si="16"/>
        <v>0</v>
      </c>
      <c r="BH127" s="210">
        <f t="shared" si="17"/>
        <v>0</v>
      </c>
      <c r="BI127" s="210">
        <f t="shared" si="18"/>
        <v>0</v>
      </c>
      <c r="BJ127" s="24" t="s">
        <v>471</v>
      </c>
      <c r="BK127" s="210">
        <f t="shared" si="19"/>
        <v>0</v>
      </c>
      <c r="BL127" s="24" t="s">
        <v>624</v>
      </c>
      <c r="BM127" s="24" t="s">
        <v>1157</v>
      </c>
    </row>
    <row r="128" spans="2:65" s="1" customFormat="1" ht="22.5" customHeight="1">
      <c r="B128" s="41"/>
      <c r="C128" s="222" t="s">
        <v>835</v>
      </c>
      <c r="D128" s="222" t="s">
        <v>668</v>
      </c>
      <c r="E128" s="223" t="s">
        <v>1484</v>
      </c>
      <c r="F128" s="224" t="s">
        <v>1485</v>
      </c>
      <c r="G128" s="225" t="s">
        <v>1101</v>
      </c>
      <c r="H128" s="226">
        <v>8</v>
      </c>
      <c r="I128" s="227"/>
      <c r="J128" s="228">
        <f t="shared" si="10"/>
        <v>0</v>
      </c>
      <c r="K128" s="224" t="s">
        <v>469</v>
      </c>
      <c r="L128" s="229"/>
      <c r="M128" s="230" t="s">
        <v>469</v>
      </c>
      <c r="N128" s="231" t="s">
        <v>495</v>
      </c>
      <c r="O128" s="42"/>
      <c r="P128" s="208">
        <f t="shared" si="11"/>
        <v>0</v>
      </c>
      <c r="Q128" s="208">
        <v>0</v>
      </c>
      <c r="R128" s="208">
        <f t="shared" si="12"/>
        <v>0</v>
      </c>
      <c r="S128" s="208">
        <v>0</v>
      </c>
      <c r="T128" s="209">
        <f t="shared" si="13"/>
        <v>0</v>
      </c>
      <c r="AR128" s="24" t="s">
        <v>635</v>
      </c>
      <c r="AT128" s="24" t="s">
        <v>668</v>
      </c>
      <c r="AU128" s="24" t="s">
        <v>533</v>
      </c>
      <c r="AY128" s="24" t="s">
        <v>617</v>
      </c>
      <c r="BE128" s="210">
        <f t="shared" si="14"/>
        <v>0</v>
      </c>
      <c r="BF128" s="210">
        <f t="shared" si="15"/>
        <v>0</v>
      </c>
      <c r="BG128" s="210">
        <f t="shared" si="16"/>
        <v>0</v>
      </c>
      <c r="BH128" s="210">
        <f t="shared" si="17"/>
        <v>0</v>
      </c>
      <c r="BI128" s="210">
        <f t="shared" si="18"/>
        <v>0</v>
      </c>
      <c r="BJ128" s="24" t="s">
        <v>471</v>
      </c>
      <c r="BK128" s="210">
        <f t="shared" si="19"/>
        <v>0</v>
      </c>
      <c r="BL128" s="24" t="s">
        <v>624</v>
      </c>
      <c r="BM128" s="24" t="s">
        <v>871</v>
      </c>
    </row>
    <row r="129" spans="2:65" s="1" customFormat="1" ht="22.5" customHeight="1">
      <c r="B129" s="41"/>
      <c r="C129" s="222" t="s">
        <v>839</v>
      </c>
      <c r="D129" s="222" t="s">
        <v>668</v>
      </c>
      <c r="E129" s="223" t="s">
        <v>1486</v>
      </c>
      <c r="F129" s="224" t="s">
        <v>1487</v>
      </c>
      <c r="G129" s="225" t="s">
        <v>1101</v>
      </c>
      <c r="H129" s="226">
        <v>8</v>
      </c>
      <c r="I129" s="227"/>
      <c r="J129" s="228">
        <f t="shared" si="10"/>
        <v>0</v>
      </c>
      <c r="K129" s="224" t="s">
        <v>469</v>
      </c>
      <c r="L129" s="229"/>
      <c r="M129" s="230" t="s">
        <v>469</v>
      </c>
      <c r="N129" s="231" t="s">
        <v>495</v>
      </c>
      <c r="O129" s="42"/>
      <c r="P129" s="208">
        <f t="shared" si="11"/>
        <v>0</v>
      </c>
      <c r="Q129" s="208">
        <v>0</v>
      </c>
      <c r="R129" s="208">
        <f t="shared" si="12"/>
        <v>0</v>
      </c>
      <c r="S129" s="208">
        <v>0</v>
      </c>
      <c r="T129" s="209">
        <f t="shared" si="13"/>
        <v>0</v>
      </c>
      <c r="AR129" s="24" t="s">
        <v>635</v>
      </c>
      <c r="AT129" s="24" t="s">
        <v>668</v>
      </c>
      <c r="AU129" s="24" t="s">
        <v>533</v>
      </c>
      <c r="AY129" s="24" t="s">
        <v>617</v>
      </c>
      <c r="BE129" s="210">
        <f t="shared" si="14"/>
        <v>0</v>
      </c>
      <c r="BF129" s="210">
        <f t="shared" si="15"/>
        <v>0</v>
      </c>
      <c r="BG129" s="210">
        <f t="shared" si="16"/>
        <v>0</v>
      </c>
      <c r="BH129" s="210">
        <f t="shared" si="17"/>
        <v>0</v>
      </c>
      <c r="BI129" s="210">
        <f t="shared" si="18"/>
        <v>0</v>
      </c>
      <c r="BJ129" s="24" t="s">
        <v>471</v>
      </c>
      <c r="BK129" s="210">
        <f t="shared" si="19"/>
        <v>0</v>
      </c>
      <c r="BL129" s="24" t="s">
        <v>624</v>
      </c>
      <c r="BM129" s="24" t="s">
        <v>1169</v>
      </c>
    </row>
    <row r="130" spans="2:65" s="1" customFormat="1" ht="22.5" customHeight="1">
      <c r="B130" s="41"/>
      <c r="C130" s="222" t="s">
        <v>841</v>
      </c>
      <c r="D130" s="222" t="s">
        <v>668</v>
      </c>
      <c r="E130" s="223" t="s">
        <v>1488</v>
      </c>
      <c r="F130" s="224" t="s">
        <v>1489</v>
      </c>
      <c r="G130" s="225" t="s">
        <v>798</v>
      </c>
      <c r="H130" s="226">
        <v>3</v>
      </c>
      <c r="I130" s="227"/>
      <c r="J130" s="228">
        <f t="shared" si="10"/>
        <v>0</v>
      </c>
      <c r="K130" s="224" t="s">
        <v>469</v>
      </c>
      <c r="L130" s="229"/>
      <c r="M130" s="230" t="s">
        <v>469</v>
      </c>
      <c r="N130" s="231" t="s">
        <v>495</v>
      </c>
      <c r="O130" s="42"/>
      <c r="P130" s="208">
        <f t="shared" si="11"/>
        <v>0</v>
      </c>
      <c r="Q130" s="208">
        <v>0</v>
      </c>
      <c r="R130" s="208">
        <f t="shared" si="12"/>
        <v>0</v>
      </c>
      <c r="S130" s="208">
        <v>0</v>
      </c>
      <c r="T130" s="209">
        <f t="shared" si="13"/>
        <v>0</v>
      </c>
      <c r="AR130" s="24" t="s">
        <v>635</v>
      </c>
      <c r="AT130" s="24" t="s">
        <v>668</v>
      </c>
      <c r="AU130" s="24" t="s">
        <v>533</v>
      </c>
      <c r="AY130" s="24" t="s">
        <v>617</v>
      </c>
      <c r="BE130" s="210">
        <f t="shared" si="14"/>
        <v>0</v>
      </c>
      <c r="BF130" s="210">
        <f t="shared" si="15"/>
        <v>0</v>
      </c>
      <c r="BG130" s="210">
        <f t="shared" si="16"/>
        <v>0</v>
      </c>
      <c r="BH130" s="210">
        <f t="shared" si="17"/>
        <v>0</v>
      </c>
      <c r="BI130" s="210">
        <f t="shared" si="18"/>
        <v>0</v>
      </c>
      <c r="BJ130" s="24" t="s">
        <v>471</v>
      </c>
      <c r="BK130" s="210">
        <f t="shared" si="19"/>
        <v>0</v>
      </c>
      <c r="BL130" s="24" t="s">
        <v>624</v>
      </c>
      <c r="BM130" s="24" t="s">
        <v>1174</v>
      </c>
    </row>
    <row r="131" spans="2:65" s="1" customFormat="1" ht="31.5" customHeight="1">
      <c r="B131" s="41"/>
      <c r="C131" s="222" t="s">
        <v>845</v>
      </c>
      <c r="D131" s="222" t="s">
        <v>668</v>
      </c>
      <c r="E131" s="223" t="s">
        <v>1490</v>
      </c>
      <c r="F131" s="224" t="s">
        <v>1491</v>
      </c>
      <c r="G131" s="225" t="s">
        <v>1101</v>
      </c>
      <c r="H131" s="226">
        <v>1</v>
      </c>
      <c r="I131" s="227"/>
      <c r="J131" s="228">
        <f t="shared" si="10"/>
        <v>0</v>
      </c>
      <c r="K131" s="224" t="s">
        <v>469</v>
      </c>
      <c r="L131" s="229"/>
      <c r="M131" s="230" t="s">
        <v>469</v>
      </c>
      <c r="N131" s="231" t="s">
        <v>495</v>
      </c>
      <c r="O131" s="42"/>
      <c r="P131" s="208">
        <f t="shared" si="11"/>
        <v>0</v>
      </c>
      <c r="Q131" s="208">
        <v>0</v>
      </c>
      <c r="R131" s="208">
        <f t="shared" si="12"/>
        <v>0</v>
      </c>
      <c r="S131" s="208">
        <v>0</v>
      </c>
      <c r="T131" s="209">
        <f t="shared" si="13"/>
        <v>0</v>
      </c>
      <c r="AR131" s="24" t="s">
        <v>635</v>
      </c>
      <c r="AT131" s="24" t="s">
        <v>668</v>
      </c>
      <c r="AU131" s="24" t="s">
        <v>533</v>
      </c>
      <c r="AY131" s="24" t="s">
        <v>617</v>
      </c>
      <c r="BE131" s="210">
        <f t="shared" si="14"/>
        <v>0</v>
      </c>
      <c r="BF131" s="210">
        <f t="shared" si="15"/>
        <v>0</v>
      </c>
      <c r="BG131" s="210">
        <f t="shared" si="16"/>
        <v>0</v>
      </c>
      <c r="BH131" s="210">
        <f t="shared" si="17"/>
        <v>0</v>
      </c>
      <c r="BI131" s="210">
        <f t="shared" si="18"/>
        <v>0</v>
      </c>
      <c r="BJ131" s="24" t="s">
        <v>471</v>
      </c>
      <c r="BK131" s="210">
        <f t="shared" si="19"/>
        <v>0</v>
      </c>
      <c r="BL131" s="24" t="s">
        <v>624</v>
      </c>
      <c r="BM131" s="24" t="s">
        <v>1179</v>
      </c>
    </row>
    <row r="132" spans="2:65" s="1" customFormat="1" ht="22.5" customHeight="1">
      <c r="B132" s="41"/>
      <c r="C132" s="222" t="s">
        <v>850</v>
      </c>
      <c r="D132" s="222" t="s">
        <v>668</v>
      </c>
      <c r="E132" s="223" t="s">
        <v>1492</v>
      </c>
      <c r="F132" s="224" t="s">
        <v>1493</v>
      </c>
      <c r="G132" s="225" t="s">
        <v>1101</v>
      </c>
      <c r="H132" s="226">
        <v>4</v>
      </c>
      <c r="I132" s="227"/>
      <c r="J132" s="228">
        <f t="shared" si="10"/>
        <v>0</v>
      </c>
      <c r="K132" s="224" t="s">
        <v>469</v>
      </c>
      <c r="L132" s="229"/>
      <c r="M132" s="230" t="s">
        <v>469</v>
      </c>
      <c r="N132" s="231" t="s">
        <v>495</v>
      </c>
      <c r="O132" s="42"/>
      <c r="P132" s="208">
        <f t="shared" si="11"/>
        <v>0</v>
      </c>
      <c r="Q132" s="208">
        <v>0</v>
      </c>
      <c r="R132" s="208">
        <f t="shared" si="12"/>
        <v>0</v>
      </c>
      <c r="S132" s="208">
        <v>0</v>
      </c>
      <c r="T132" s="209">
        <f t="shared" si="13"/>
        <v>0</v>
      </c>
      <c r="AR132" s="24" t="s">
        <v>635</v>
      </c>
      <c r="AT132" s="24" t="s">
        <v>668</v>
      </c>
      <c r="AU132" s="24" t="s">
        <v>533</v>
      </c>
      <c r="AY132" s="24" t="s">
        <v>617</v>
      </c>
      <c r="BE132" s="210">
        <f t="shared" si="14"/>
        <v>0</v>
      </c>
      <c r="BF132" s="210">
        <f t="shared" si="15"/>
        <v>0</v>
      </c>
      <c r="BG132" s="210">
        <f t="shared" si="16"/>
        <v>0</v>
      </c>
      <c r="BH132" s="210">
        <f t="shared" si="17"/>
        <v>0</v>
      </c>
      <c r="BI132" s="210">
        <f t="shared" si="18"/>
        <v>0</v>
      </c>
      <c r="BJ132" s="24" t="s">
        <v>471</v>
      </c>
      <c r="BK132" s="210">
        <f t="shared" si="19"/>
        <v>0</v>
      </c>
      <c r="BL132" s="24" t="s">
        <v>624</v>
      </c>
      <c r="BM132" s="24" t="s">
        <v>1184</v>
      </c>
    </row>
    <row r="133" spans="2:65" s="1" customFormat="1" ht="22.5" customHeight="1">
      <c r="B133" s="41"/>
      <c r="C133" s="222" t="s">
        <v>854</v>
      </c>
      <c r="D133" s="222" t="s">
        <v>668</v>
      </c>
      <c r="E133" s="223" t="s">
        <v>1494</v>
      </c>
      <c r="F133" s="224" t="s">
        <v>1495</v>
      </c>
      <c r="G133" s="225" t="s">
        <v>1101</v>
      </c>
      <c r="H133" s="226">
        <v>18</v>
      </c>
      <c r="I133" s="227"/>
      <c r="J133" s="228">
        <f t="shared" si="10"/>
        <v>0</v>
      </c>
      <c r="K133" s="224" t="s">
        <v>469</v>
      </c>
      <c r="L133" s="229"/>
      <c r="M133" s="230" t="s">
        <v>469</v>
      </c>
      <c r="N133" s="231" t="s">
        <v>495</v>
      </c>
      <c r="O133" s="42"/>
      <c r="P133" s="208">
        <f t="shared" si="11"/>
        <v>0</v>
      </c>
      <c r="Q133" s="208">
        <v>0</v>
      </c>
      <c r="R133" s="208">
        <f t="shared" si="12"/>
        <v>0</v>
      </c>
      <c r="S133" s="208">
        <v>0</v>
      </c>
      <c r="T133" s="209">
        <f t="shared" si="13"/>
        <v>0</v>
      </c>
      <c r="AR133" s="24" t="s">
        <v>635</v>
      </c>
      <c r="AT133" s="24" t="s">
        <v>668</v>
      </c>
      <c r="AU133" s="24" t="s">
        <v>533</v>
      </c>
      <c r="AY133" s="24" t="s">
        <v>617</v>
      </c>
      <c r="BE133" s="210">
        <f t="shared" si="14"/>
        <v>0</v>
      </c>
      <c r="BF133" s="210">
        <f t="shared" si="15"/>
        <v>0</v>
      </c>
      <c r="BG133" s="210">
        <f t="shared" si="16"/>
        <v>0</v>
      </c>
      <c r="BH133" s="210">
        <f t="shared" si="17"/>
        <v>0</v>
      </c>
      <c r="BI133" s="210">
        <f t="shared" si="18"/>
        <v>0</v>
      </c>
      <c r="BJ133" s="24" t="s">
        <v>471</v>
      </c>
      <c r="BK133" s="210">
        <f t="shared" si="19"/>
        <v>0</v>
      </c>
      <c r="BL133" s="24" t="s">
        <v>624</v>
      </c>
      <c r="BM133" s="24" t="s">
        <v>1189</v>
      </c>
    </row>
    <row r="134" spans="2:65" s="1" customFormat="1" ht="22.5" customHeight="1">
      <c r="B134" s="41"/>
      <c r="C134" s="222" t="s">
        <v>856</v>
      </c>
      <c r="D134" s="222" t="s">
        <v>668</v>
      </c>
      <c r="E134" s="223" t="s">
        <v>1496</v>
      </c>
      <c r="F134" s="224" t="s">
        <v>1497</v>
      </c>
      <c r="G134" s="225" t="s">
        <v>1498</v>
      </c>
      <c r="H134" s="226">
        <v>1</v>
      </c>
      <c r="I134" s="227"/>
      <c r="J134" s="228">
        <f t="shared" si="10"/>
        <v>0</v>
      </c>
      <c r="K134" s="224" t="s">
        <v>469</v>
      </c>
      <c r="L134" s="229"/>
      <c r="M134" s="230" t="s">
        <v>469</v>
      </c>
      <c r="N134" s="231" t="s">
        <v>495</v>
      </c>
      <c r="O134" s="42"/>
      <c r="P134" s="208">
        <f t="shared" si="11"/>
        <v>0</v>
      </c>
      <c r="Q134" s="208">
        <v>0</v>
      </c>
      <c r="R134" s="208">
        <f t="shared" si="12"/>
        <v>0</v>
      </c>
      <c r="S134" s="208">
        <v>0</v>
      </c>
      <c r="T134" s="209">
        <f t="shared" si="13"/>
        <v>0</v>
      </c>
      <c r="AR134" s="24" t="s">
        <v>635</v>
      </c>
      <c r="AT134" s="24" t="s">
        <v>668</v>
      </c>
      <c r="AU134" s="24" t="s">
        <v>533</v>
      </c>
      <c r="AY134" s="24" t="s">
        <v>617</v>
      </c>
      <c r="BE134" s="210">
        <f t="shared" si="14"/>
        <v>0</v>
      </c>
      <c r="BF134" s="210">
        <f t="shared" si="15"/>
        <v>0</v>
      </c>
      <c r="BG134" s="210">
        <f t="shared" si="16"/>
        <v>0</v>
      </c>
      <c r="BH134" s="210">
        <f t="shared" si="17"/>
        <v>0</v>
      </c>
      <c r="BI134" s="210">
        <f t="shared" si="18"/>
        <v>0</v>
      </c>
      <c r="BJ134" s="24" t="s">
        <v>471</v>
      </c>
      <c r="BK134" s="210">
        <f t="shared" si="19"/>
        <v>0</v>
      </c>
      <c r="BL134" s="24" t="s">
        <v>624</v>
      </c>
      <c r="BM134" s="24" t="s">
        <v>1195</v>
      </c>
    </row>
    <row r="135" spans="2:65" s="1" customFormat="1" ht="22.5" customHeight="1">
      <c r="B135" s="41"/>
      <c r="C135" s="222" t="s">
        <v>860</v>
      </c>
      <c r="D135" s="222" t="s">
        <v>668</v>
      </c>
      <c r="E135" s="223" t="s">
        <v>1499</v>
      </c>
      <c r="F135" s="224" t="s">
        <v>1500</v>
      </c>
      <c r="G135" s="225" t="s">
        <v>1498</v>
      </c>
      <c r="H135" s="226">
        <v>1</v>
      </c>
      <c r="I135" s="227"/>
      <c r="J135" s="228">
        <f t="shared" si="10"/>
        <v>0</v>
      </c>
      <c r="K135" s="224" t="s">
        <v>469</v>
      </c>
      <c r="L135" s="229"/>
      <c r="M135" s="230" t="s">
        <v>469</v>
      </c>
      <c r="N135" s="231" t="s">
        <v>495</v>
      </c>
      <c r="O135" s="42"/>
      <c r="P135" s="208">
        <f t="shared" si="11"/>
        <v>0</v>
      </c>
      <c r="Q135" s="208">
        <v>0</v>
      </c>
      <c r="R135" s="208">
        <f t="shared" si="12"/>
        <v>0</v>
      </c>
      <c r="S135" s="208">
        <v>0</v>
      </c>
      <c r="T135" s="209">
        <f t="shared" si="13"/>
        <v>0</v>
      </c>
      <c r="AR135" s="24" t="s">
        <v>635</v>
      </c>
      <c r="AT135" s="24" t="s">
        <v>668</v>
      </c>
      <c r="AU135" s="24" t="s">
        <v>533</v>
      </c>
      <c r="AY135" s="24" t="s">
        <v>617</v>
      </c>
      <c r="BE135" s="210">
        <f t="shared" si="14"/>
        <v>0</v>
      </c>
      <c r="BF135" s="210">
        <f t="shared" si="15"/>
        <v>0</v>
      </c>
      <c r="BG135" s="210">
        <f t="shared" si="16"/>
        <v>0</v>
      </c>
      <c r="BH135" s="210">
        <f t="shared" si="17"/>
        <v>0</v>
      </c>
      <c r="BI135" s="210">
        <f t="shared" si="18"/>
        <v>0</v>
      </c>
      <c r="BJ135" s="24" t="s">
        <v>471</v>
      </c>
      <c r="BK135" s="210">
        <f t="shared" si="19"/>
        <v>0</v>
      </c>
      <c r="BL135" s="24" t="s">
        <v>624</v>
      </c>
      <c r="BM135" s="24" t="s">
        <v>1201</v>
      </c>
    </row>
    <row r="136" spans="2:65" s="1" customFormat="1" ht="22.5" customHeight="1">
      <c r="B136" s="41"/>
      <c r="C136" s="222" t="s">
        <v>864</v>
      </c>
      <c r="D136" s="222" t="s">
        <v>668</v>
      </c>
      <c r="E136" s="223" t="s">
        <v>1501</v>
      </c>
      <c r="F136" s="224" t="s">
        <v>1502</v>
      </c>
      <c r="G136" s="225" t="s">
        <v>1503</v>
      </c>
      <c r="H136" s="282"/>
      <c r="I136" s="227"/>
      <c r="J136" s="228">
        <f t="shared" si="10"/>
        <v>0</v>
      </c>
      <c r="K136" s="224" t="s">
        <v>469</v>
      </c>
      <c r="L136" s="229"/>
      <c r="M136" s="230" t="s">
        <v>469</v>
      </c>
      <c r="N136" s="231" t="s">
        <v>495</v>
      </c>
      <c r="O136" s="42"/>
      <c r="P136" s="208">
        <f t="shared" si="11"/>
        <v>0</v>
      </c>
      <c r="Q136" s="208">
        <v>0</v>
      </c>
      <c r="R136" s="208">
        <f t="shared" si="12"/>
        <v>0</v>
      </c>
      <c r="S136" s="208">
        <v>0</v>
      </c>
      <c r="T136" s="209">
        <f t="shared" si="13"/>
        <v>0</v>
      </c>
      <c r="AR136" s="24" t="s">
        <v>635</v>
      </c>
      <c r="AT136" s="24" t="s">
        <v>668</v>
      </c>
      <c r="AU136" s="24" t="s">
        <v>533</v>
      </c>
      <c r="AY136" s="24" t="s">
        <v>617</v>
      </c>
      <c r="BE136" s="210">
        <f t="shared" si="14"/>
        <v>0</v>
      </c>
      <c r="BF136" s="210">
        <f t="shared" si="15"/>
        <v>0</v>
      </c>
      <c r="BG136" s="210">
        <f t="shared" si="16"/>
        <v>0</v>
      </c>
      <c r="BH136" s="210">
        <f t="shared" si="17"/>
        <v>0</v>
      </c>
      <c r="BI136" s="210">
        <f t="shared" si="18"/>
        <v>0</v>
      </c>
      <c r="BJ136" s="24" t="s">
        <v>471</v>
      </c>
      <c r="BK136" s="210">
        <f t="shared" si="19"/>
        <v>0</v>
      </c>
      <c r="BL136" s="24" t="s">
        <v>624</v>
      </c>
      <c r="BM136" s="24" t="s">
        <v>1207</v>
      </c>
    </row>
    <row r="137" spans="2:65" s="1" customFormat="1" ht="44.25" customHeight="1">
      <c r="B137" s="41"/>
      <c r="C137" s="222" t="s">
        <v>868</v>
      </c>
      <c r="D137" s="222" t="s">
        <v>668</v>
      </c>
      <c r="E137" s="223" t="s">
        <v>1504</v>
      </c>
      <c r="F137" s="224" t="s">
        <v>1505</v>
      </c>
      <c r="G137" s="225" t="s">
        <v>1101</v>
      </c>
      <c r="H137" s="226">
        <v>1</v>
      </c>
      <c r="I137" s="227"/>
      <c r="J137" s="228">
        <f t="shared" si="10"/>
        <v>0</v>
      </c>
      <c r="K137" s="224" t="s">
        <v>469</v>
      </c>
      <c r="L137" s="229"/>
      <c r="M137" s="230" t="s">
        <v>469</v>
      </c>
      <c r="N137" s="231" t="s">
        <v>495</v>
      </c>
      <c r="O137" s="42"/>
      <c r="P137" s="208">
        <f t="shared" si="11"/>
        <v>0</v>
      </c>
      <c r="Q137" s="208">
        <v>0</v>
      </c>
      <c r="R137" s="208">
        <f t="shared" si="12"/>
        <v>0</v>
      </c>
      <c r="S137" s="208">
        <v>0</v>
      </c>
      <c r="T137" s="209">
        <f t="shared" si="13"/>
        <v>0</v>
      </c>
      <c r="AR137" s="24" t="s">
        <v>635</v>
      </c>
      <c r="AT137" s="24" t="s">
        <v>668</v>
      </c>
      <c r="AU137" s="24" t="s">
        <v>533</v>
      </c>
      <c r="AY137" s="24" t="s">
        <v>617</v>
      </c>
      <c r="BE137" s="210">
        <f t="shared" si="14"/>
        <v>0</v>
      </c>
      <c r="BF137" s="210">
        <f t="shared" si="15"/>
        <v>0</v>
      </c>
      <c r="BG137" s="210">
        <f t="shared" si="16"/>
        <v>0</v>
      </c>
      <c r="BH137" s="210">
        <f t="shared" si="17"/>
        <v>0</v>
      </c>
      <c r="BI137" s="210">
        <f t="shared" si="18"/>
        <v>0</v>
      </c>
      <c r="BJ137" s="24" t="s">
        <v>471</v>
      </c>
      <c r="BK137" s="210">
        <f t="shared" si="19"/>
        <v>0</v>
      </c>
      <c r="BL137" s="24" t="s">
        <v>624</v>
      </c>
      <c r="BM137" s="24" t="s">
        <v>1214</v>
      </c>
    </row>
    <row r="138" spans="2:63" s="11" customFormat="1" ht="29.85" customHeight="1">
      <c r="B138" s="182"/>
      <c r="C138" s="183"/>
      <c r="D138" s="196" t="s">
        <v>523</v>
      </c>
      <c r="E138" s="197" t="s">
        <v>1506</v>
      </c>
      <c r="F138" s="197" t="s">
        <v>1507</v>
      </c>
      <c r="G138" s="183"/>
      <c r="H138" s="183"/>
      <c r="I138" s="186"/>
      <c r="J138" s="198">
        <f>BK138</f>
        <v>0</v>
      </c>
      <c r="K138" s="183"/>
      <c r="L138" s="188"/>
      <c r="M138" s="189"/>
      <c r="N138" s="190"/>
      <c r="O138" s="190"/>
      <c r="P138" s="191">
        <f>SUM(P139:P143)</f>
        <v>0</v>
      </c>
      <c r="Q138" s="190"/>
      <c r="R138" s="191">
        <f>SUM(R139:R143)</f>
        <v>0</v>
      </c>
      <c r="S138" s="190"/>
      <c r="T138" s="192">
        <f>SUM(T139:T143)</f>
        <v>0</v>
      </c>
      <c r="AR138" s="193" t="s">
        <v>471</v>
      </c>
      <c r="AT138" s="194" t="s">
        <v>523</v>
      </c>
      <c r="AU138" s="194" t="s">
        <v>471</v>
      </c>
      <c r="AY138" s="193" t="s">
        <v>617</v>
      </c>
      <c r="BK138" s="195">
        <f>SUM(BK139:BK143)</f>
        <v>0</v>
      </c>
    </row>
    <row r="139" spans="2:65" s="1" customFormat="1" ht="22.5" customHeight="1">
      <c r="B139" s="41"/>
      <c r="C139" s="199" t="s">
        <v>872</v>
      </c>
      <c r="D139" s="199" t="s">
        <v>619</v>
      </c>
      <c r="E139" s="200" t="s">
        <v>1508</v>
      </c>
      <c r="F139" s="201" t="s">
        <v>1509</v>
      </c>
      <c r="G139" s="202" t="s">
        <v>798</v>
      </c>
      <c r="H139" s="203">
        <v>70</v>
      </c>
      <c r="I139" s="204"/>
      <c r="J139" s="205">
        <f>ROUND(I139*H139,2)</f>
        <v>0</v>
      </c>
      <c r="K139" s="201" t="s">
        <v>469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1220</v>
      </c>
    </row>
    <row r="140" spans="2:65" s="1" customFormat="1" ht="31.5" customHeight="1">
      <c r="B140" s="41"/>
      <c r="C140" s="199" t="s">
        <v>876</v>
      </c>
      <c r="D140" s="199" t="s">
        <v>619</v>
      </c>
      <c r="E140" s="200" t="s">
        <v>1510</v>
      </c>
      <c r="F140" s="201" t="s">
        <v>1511</v>
      </c>
      <c r="G140" s="202" t="s">
        <v>798</v>
      </c>
      <c r="H140" s="203">
        <v>15</v>
      </c>
      <c r="I140" s="204"/>
      <c r="J140" s="205">
        <f>ROUND(I140*H140,2)</f>
        <v>0</v>
      </c>
      <c r="K140" s="201" t="s">
        <v>469</v>
      </c>
      <c r="L140" s="61"/>
      <c r="M140" s="206" t="s">
        <v>469</v>
      </c>
      <c r="N140" s="207" t="s">
        <v>495</v>
      </c>
      <c r="O140" s="42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AR140" s="24" t="s">
        <v>624</v>
      </c>
      <c r="AT140" s="24" t="s">
        <v>619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1512</v>
      </c>
    </row>
    <row r="141" spans="2:65" s="1" customFormat="1" ht="22.5" customHeight="1">
      <c r="B141" s="41"/>
      <c r="C141" s="199" t="s">
        <v>880</v>
      </c>
      <c r="D141" s="199" t="s">
        <v>619</v>
      </c>
      <c r="E141" s="200" t="s">
        <v>1513</v>
      </c>
      <c r="F141" s="201" t="s">
        <v>1514</v>
      </c>
      <c r="G141" s="202" t="s">
        <v>798</v>
      </c>
      <c r="H141" s="203">
        <v>8</v>
      </c>
      <c r="I141" s="204"/>
      <c r="J141" s="205">
        <f>ROUND(I141*H141,2)</f>
        <v>0</v>
      </c>
      <c r="K141" s="201" t="s">
        <v>469</v>
      </c>
      <c r="L141" s="61"/>
      <c r="M141" s="206" t="s">
        <v>469</v>
      </c>
      <c r="N141" s="207" t="s">
        <v>495</v>
      </c>
      <c r="O141" s="42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AR141" s="24" t="s">
        <v>624</v>
      </c>
      <c r="AT141" s="24" t="s">
        <v>619</v>
      </c>
      <c r="AU141" s="24" t="s">
        <v>533</v>
      </c>
      <c r="AY141" s="24" t="s">
        <v>617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24" t="s">
        <v>471</v>
      </c>
      <c r="BK141" s="210">
        <f>ROUND(I141*H141,2)</f>
        <v>0</v>
      </c>
      <c r="BL141" s="24" t="s">
        <v>624</v>
      </c>
      <c r="BM141" s="24" t="s">
        <v>1515</v>
      </c>
    </row>
    <row r="142" spans="2:65" s="1" customFormat="1" ht="22.5" customHeight="1">
      <c r="B142" s="41"/>
      <c r="C142" s="199" t="s">
        <v>884</v>
      </c>
      <c r="D142" s="199" t="s">
        <v>619</v>
      </c>
      <c r="E142" s="200" t="s">
        <v>1516</v>
      </c>
      <c r="F142" s="201" t="s">
        <v>1517</v>
      </c>
      <c r="G142" s="202" t="s">
        <v>622</v>
      </c>
      <c r="H142" s="203">
        <v>1.1</v>
      </c>
      <c r="I142" s="204"/>
      <c r="J142" s="205">
        <f>ROUND(I142*H142,2)</f>
        <v>0</v>
      </c>
      <c r="K142" s="201" t="s">
        <v>469</v>
      </c>
      <c r="L142" s="61"/>
      <c r="M142" s="206" t="s">
        <v>469</v>
      </c>
      <c r="N142" s="207" t="s">
        <v>495</v>
      </c>
      <c r="O142" s="42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AR142" s="24" t="s">
        <v>624</v>
      </c>
      <c r="AT142" s="24" t="s">
        <v>619</v>
      </c>
      <c r="AU142" s="24" t="s">
        <v>533</v>
      </c>
      <c r="AY142" s="24" t="s">
        <v>617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24" t="s">
        <v>471</v>
      </c>
      <c r="BK142" s="210">
        <f>ROUND(I142*H142,2)</f>
        <v>0</v>
      </c>
      <c r="BL142" s="24" t="s">
        <v>624</v>
      </c>
      <c r="BM142" s="24" t="s">
        <v>1518</v>
      </c>
    </row>
    <row r="143" spans="2:65" s="1" customFormat="1" ht="22.5" customHeight="1">
      <c r="B143" s="41"/>
      <c r="C143" s="199" t="s">
        <v>888</v>
      </c>
      <c r="D143" s="199" t="s">
        <v>619</v>
      </c>
      <c r="E143" s="200" t="s">
        <v>1519</v>
      </c>
      <c r="F143" s="201" t="s">
        <v>1520</v>
      </c>
      <c r="G143" s="202" t="s">
        <v>622</v>
      </c>
      <c r="H143" s="203">
        <v>1.1</v>
      </c>
      <c r="I143" s="204"/>
      <c r="J143" s="205">
        <f>ROUND(I143*H143,2)</f>
        <v>0</v>
      </c>
      <c r="K143" s="201" t="s">
        <v>469</v>
      </c>
      <c r="L143" s="61"/>
      <c r="M143" s="206" t="s">
        <v>469</v>
      </c>
      <c r="N143" s="207" t="s">
        <v>495</v>
      </c>
      <c r="O143" s="42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4" t="s">
        <v>624</v>
      </c>
      <c r="AT143" s="24" t="s">
        <v>619</v>
      </c>
      <c r="AU143" s="24" t="s">
        <v>533</v>
      </c>
      <c r="AY143" s="24" t="s">
        <v>617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4" t="s">
        <v>471</v>
      </c>
      <c r="BK143" s="210">
        <f>ROUND(I143*H143,2)</f>
        <v>0</v>
      </c>
      <c r="BL143" s="24" t="s">
        <v>624</v>
      </c>
      <c r="BM143" s="24" t="s">
        <v>1521</v>
      </c>
    </row>
    <row r="144" spans="2:63" s="11" customFormat="1" ht="29.85" customHeight="1">
      <c r="B144" s="182"/>
      <c r="C144" s="183"/>
      <c r="D144" s="196" t="s">
        <v>523</v>
      </c>
      <c r="E144" s="197" t="s">
        <v>1522</v>
      </c>
      <c r="F144" s="197" t="s">
        <v>1523</v>
      </c>
      <c r="G144" s="183"/>
      <c r="H144" s="183"/>
      <c r="I144" s="186"/>
      <c r="J144" s="198">
        <f>BK144</f>
        <v>0</v>
      </c>
      <c r="K144" s="183"/>
      <c r="L144" s="188"/>
      <c r="M144" s="189"/>
      <c r="N144" s="190"/>
      <c r="O144" s="190"/>
      <c r="P144" s="191">
        <f>SUM(P145:P150)</f>
        <v>0</v>
      </c>
      <c r="Q144" s="190"/>
      <c r="R144" s="191">
        <f>SUM(R145:R150)</f>
        <v>0</v>
      </c>
      <c r="S144" s="190"/>
      <c r="T144" s="192">
        <f>SUM(T145:T150)</f>
        <v>0</v>
      </c>
      <c r="AR144" s="193" t="s">
        <v>624</v>
      </c>
      <c r="AT144" s="194" t="s">
        <v>523</v>
      </c>
      <c r="AU144" s="194" t="s">
        <v>471</v>
      </c>
      <c r="AY144" s="193" t="s">
        <v>617</v>
      </c>
      <c r="BK144" s="195">
        <f>SUM(BK145:BK150)</f>
        <v>0</v>
      </c>
    </row>
    <row r="145" spans="2:65" s="1" customFormat="1" ht="22.5" customHeight="1">
      <c r="B145" s="41"/>
      <c r="C145" s="199" t="s">
        <v>892</v>
      </c>
      <c r="D145" s="199" t="s">
        <v>619</v>
      </c>
      <c r="E145" s="200" t="s">
        <v>1524</v>
      </c>
      <c r="F145" s="201" t="s">
        <v>1525</v>
      </c>
      <c r="G145" s="202" t="s">
        <v>1498</v>
      </c>
      <c r="H145" s="203">
        <v>1</v>
      </c>
      <c r="I145" s="204"/>
      <c r="J145" s="205">
        <f aca="true" t="shared" si="20" ref="J145:J150">ROUND(I145*H145,2)</f>
        <v>0</v>
      </c>
      <c r="K145" s="201" t="s">
        <v>469</v>
      </c>
      <c r="L145" s="61"/>
      <c r="M145" s="206" t="s">
        <v>469</v>
      </c>
      <c r="N145" s="207" t="s">
        <v>495</v>
      </c>
      <c r="O145" s="42"/>
      <c r="P145" s="208">
        <f aca="true" t="shared" si="21" ref="P145:P150">O145*H145</f>
        <v>0</v>
      </c>
      <c r="Q145" s="208">
        <v>0</v>
      </c>
      <c r="R145" s="208">
        <f aca="true" t="shared" si="22" ref="R145:R150">Q145*H145</f>
        <v>0</v>
      </c>
      <c r="S145" s="208">
        <v>0</v>
      </c>
      <c r="T145" s="209">
        <f aca="true" t="shared" si="23" ref="T145:T150">S145*H145</f>
        <v>0</v>
      </c>
      <c r="AR145" s="24" t="s">
        <v>624</v>
      </c>
      <c r="AT145" s="24" t="s">
        <v>619</v>
      </c>
      <c r="AU145" s="24" t="s">
        <v>533</v>
      </c>
      <c r="AY145" s="24" t="s">
        <v>617</v>
      </c>
      <c r="BE145" s="210">
        <f aca="true" t="shared" si="24" ref="BE145:BE150">IF(N145="základní",J145,0)</f>
        <v>0</v>
      </c>
      <c r="BF145" s="210">
        <f aca="true" t="shared" si="25" ref="BF145:BF150">IF(N145="snížená",J145,0)</f>
        <v>0</v>
      </c>
      <c r="BG145" s="210">
        <f aca="true" t="shared" si="26" ref="BG145:BG150">IF(N145="zákl. přenesená",J145,0)</f>
        <v>0</v>
      </c>
      <c r="BH145" s="210">
        <f aca="true" t="shared" si="27" ref="BH145:BH150">IF(N145="sníž. přenesená",J145,0)</f>
        <v>0</v>
      </c>
      <c r="BI145" s="210">
        <f aca="true" t="shared" si="28" ref="BI145:BI150">IF(N145="nulová",J145,0)</f>
        <v>0</v>
      </c>
      <c r="BJ145" s="24" t="s">
        <v>471</v>
      </c>
      <c r="BK145" s="210">
        <f aca="true" t="shared" si="29" ref="BK145:BK150">ROUND(I145*H145,2)</f>
        <v>0</v>
      </c>
      <c r="BL145" s="24" t="s">
        <v>624</v>
      </c>
      <c r="BM145" s="24" t="s">
        <v>1526</v>
      </c>
    </row>
    <row r="146" spans="2:65" s="1" customFormat="1" ht="22.5" customHeight="1">
      <c r="B146" s="41"/>
      <c r="C146" s="199" t="s">
        <v>896</v>
      </c>
      <c r="D146" s="199" t="s">
        <v>619</v>
      </c>
      <c r="E146" s="200" t="s">
        <v>1527</v>
      </c>
      <c r="F146" s="201" t="s">
        <v>1528</v>
      </c>
      <c r="G146" s="202" t="s">
        <v>1498</v>
      </c>
      <c r="H146" s="203">
        <v>1</v>
      </c>
      <c r="I146" s="204"/>
      <c r="J146" s="205">
        <f t="shared" si="20"/>
        <v>0</v>
      </c>
      <c r="K146" s="201" t="s">
        <v>469</v>
      </c>
      <c r="L146" s="61"/>
      <c r="M146" s="206" t="s">
        <v>469</v>
      </c>
      <c r="N146" s="207" t="s">
        <v>495</v>
      </c>
      <c r="O146" s="42"/>
      <c r="P146" s="208">
        <f t="shared" si="21"/>
        <v>0</v>
      </c>
      <c r="Q146" s="208">
        <v>0</v>
      </c>
      <c r="R146" s="208">
        <f t="shared" si="22"/>
        <v>0</v>
      </c>
      <c r="S146" s="208">
        <v>0</v>
      </c>
      <c r="T146" s="209">
        <f t="shared" si="23"/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 t="shared" si="24"/>
        <v>0</v>
      </c>
      <c r="BF146" s="210">
        <f t="shared" si="25"/>
        <v>0</v>
      </c>
      <c r="BG146" s="210">
        <f t="shared" si="26"/>
        <v>0</v>
      </c>
      <c r="BH146" s="210">
        <f t="shared" si="27"/>
        <v>0</v>
      </c>
      <c r="BI146" s="210">
        <f t="shared" si="28"/>
        <v>0</v>
      </c>
      <c r="BJ146" s="24" t="s">
        <v>471</v>
      </c>
      <c r="BK146" s="210">
        <f t="shared" si="29"/>
        <v>0</v>
      </c>
      <c r="BL146" s="24" t="s">
        <v>624</v>
      </c>
      <c r="BM146" s="24" t="s">
        <v>1529</v>
      </c>
    </row>
    <row r="147" spans="2:65" s="1" customFormat="1" ht="22.5" customHeight="1">
      <c r="B147" s="41"/>
      <c r="C147" s="199" t="s">
        <v>900</v>
      </c>
      <c r="D147" s="199" t="s">
        <v>619</v>
      </c>
      <c r="E147" s="200" t="s">
        <v>1530</v>
      </c>
      <c r="F147" s="201" t="s">
        <v>1531</v>
      </c>
      <c r="G147" s="202" t="s">
        <v>1498</v>
      </c>
      <c r="H147" s="203">
        <v>1</v>
      </c>
      <c r="I147" s="204"/>
      <c r="J147" s="205">
        <f t="shared" si="20"/>
        <v>0</v>
      </c>
      <c r="K147" s="201" t="s">
        <v>469</v>
      </c>
      <c r="L147" s="61"/>
      <c r="M147" s="206" t="s">
        <v>469</v>
      </c>
      <c r="N147" s="207" t="s">
        <v>495</v>
      </c>
      <c r="O147" s="42"/>
      <c r="P147" s="208">
        <f t="shared" si="21"/>
        <v>0</v>
      </c>
      <c r="Q147" s="208">
        <v>0</v>
      </c>
      <c r="R147" s="208">
        <f t="shared" si="22"/>
        <v>0</v>
      </c>
      <c r="S147" s="208">
        <v>0</v>
      </c>
      <c r="T147" s="209">
        <f t="shared" si="23"/>
        <v>0</v>
      </c>
      <c r="AR147" s="24" t="s">
        <v>624</v>
      </c>
      <c r="AT147" s="24" t="s">
        <v>619</v>
      </c>
      <c r="AU147" s="24" t="s">
        <v>533</v>
      </c>
      <c r="AY147" s="24" t="s">
        <v>617</v>
      </c>
      <c r="BE147" s="210">
        <f t="shared" si="24"/>
        <v>0</v>
      </c>
      <c r="BF147" s="210">
        <f t="shared" si="25"/>
        <v>0</v>
      </c>
      <c r="BG147" s="210">
        <f t="shared" si="26"/>
        <v>0</v>
      </c>
      <c r="BH147" s="210">
        <f t="shared" si="27"/>
        <v>0</v>
      </c>
      <c r="BI147" s="210">
        <f t="shared" si="28"/>
        <v>0</v>
      </c>
      <c r="BJ147" s="24" t="s">
        <v>471</v>
      </c>
      <c r="BK147" s="210">
        <f t="shared" si="29"/>
        <v>0</v>
      </c>
      <c r="BL147" s="24" t="s">
        <v>624</v>
      </c>
      <c r="BM147" s="24" t="s">
        <v>477</v>
      </c>
    </row>
    <row r="148" spans="2:65" s="1" customFormat="1" ht="22.5" customHeight="1">
      <c r="B148" s="41"/>
      <c r="C148" s="199" t="s">
        <v>1115</v>
      </c>
      <c r="D148" s="199" t="s">
        <v>619</v>
      </c>
      <c r="E148" s="200" t="s">
        <v>1532</v>
      </c>
      <c r="F148" s="201" t="s">
        <v>1533</v>
      </c>
      <c r="G148" s="202" t="s">
        <v>1498</v>
      </c>
      <c r="H148" s="203">
        <v>1</v>
      </c>
      <c r="I148" s="204"/>
      <c r="J148" s="205">
        <f t="shared" si="20"/>
        <v>0</v>
      </c>
      <c r="K148" s="201" t="s">
        <v>469</v>
      </c>
      <c r="L148" s="61"/>
      <c r="M148" s="206" t="s">
        <v>469</v>
      </c>
      <c r="N148" s="207" t="s">
        <v>495</v>
      </c>
      <c r="O148" s="42"/>
      <c r="P148" s="208">
        <f t="shared" si="21"/>
        <v>0</v>
      </c>
      <c r="Q148" s="208">
        <v>0</v>
      </c>
      <c r="R148" s="208">
        <f t="shared" si="22"/>
        <v>0</v>
      </c>
      <c r="S148" s="208">
        <v>0</v>
      </c>
      <c r="T148" s="209">
        <f t="shared" si="23"/>
        <v>0</v>
      </c>
      <c r="AR148" s="24" t="s">
        <v>624</v>
      </c>
      <c r="AT148" s="24" t="s">
        <v>619</v>
      </c>
      <c r="AU148" s="24" t="s">
        <v>533</v>
      </c>
      <c r="AY148" s="24" t="s">
        <v>617</v>
      </c>
      <c r="BE148" s="210">
        <f t="shared" si="24"/>
        <v>0</v>
      </c>
      <c r="BF148" s="210">
        <f t="shared" si="25"/>
        <v>0</v>
      </c>
      <c r="BG148" s="210">
        <f t="shared" si="26"/>
        <v>0</v>
      </c>
      <c r="BH148" s="210">
        <f t="shared" si="27"/>
        <v>0</v>
      </c>
      <c r="BI148" s="210">
        <f t="shared" si="28"/>
        <v>0</v>
      </c>
      <c r="BJ148" s="24" t="s">
        <v>471</v>
      </c>
      <c r="BK148" s="210">
        <f t="shared" si="29"/>
        <v>0</v>
      </c>
      <c r="BL148" s="24" t="s">
        <v>624</v>
      </c>
      <c r="BM148" s="24" t="s">
        <v>1534</v>
      </c>
    </row>
    <row r="149" spans="2:65" s="1" customFormat="1" ht="22.5" customHeight="1">
      <c r="B149" s="41"/>
      <c r="C149" s="199" t="s">
        <v>1118</v>
      </c>
      <c r="D149" s="199" t="s">
        <v>619</v>
      </c>
      <c r="E149" s="200" t="s">
        <v>1535</v>
      </c>
      <c r="F149" s="201" t="s">
        <v>1536</v>
      </c>
      <c r="G149" s="202" t="s">
        <v>1498</v>
      </c>
      <c r="H149" s="203">
        <v>1</v>
      </c>
      <c r="I149" s="204"/>
      <c r="J149" s="205">
        <f t="shared" si="20"/>
        <v>0</v>
      </c>
      <c r="K149" s="201" t="s">
        <v>469</v>
      </c>
      <c r="L149" s="61"/>
      <c r="M149" s="206" t="s">
        <v>469</v>
      </c>
      <c r="N149" s="207" t="s">
        <v>495</v>
      </c>
      <c r="O149" s="42"/>
      <c r="P149" s="208">
        <f t="shared" si="21"/>
        <v>0</v>
      </c>
      <c r="Q149" s="208">
        <v>0</v>
      </c>
      <c r="R149" s="208">
        <f t="shared" si="22"/>
        <v>0</v>
      </c>
      <c r="S149" s="208">
        <v>0</v>
      </c>
      <c r="T149" s="209">
        <f t="shared" si="23"/>
        <v>0</v>
      </c>
      <c r="AR149" s="24" t="s">
        <v>624</v>
      </c>
      <c r="AT149" s="24" t="s">
        <v>619</v>
      </c>
      <c r="AU149" s="24" t="s">
        <v>533</v>
      </c>
      <c r="AY149" s="24" t="s">
        <v>617</v>
      </c>
      <c r="BE149" s="210">
        <f t="shared" si="24"/>
        <v>0</v>
      </c>
      <c r="BF149" s="210">
        <f t="shared" si="25"/>
        <v>0</v>
      </c>
      <c r="BG149" s="210">
        <f t="shared" si="26"/>
        <v>0</v>
      </c>
      <c r="BH149" s="210">
        <f t="shared" si="27"/>
        <v>0</v>
      </c>
      <c r="BI149" s="210">
        <f t="shared" si="28"/>
        <v>0</v>
      </c>
      <c r="BJ149" s="24" t="s">
        <v>471</v>
      </c>
      <c r="BK149" s="210">
        <f t="shared" si="29"/>
        <v>0</v>
      </c>
      <c r="BL149" s="24" t="s">
        <v>624</v>
      </c>
      <c r="BM149" s="24" t="s">
        <v>1537</v>
      </c>
    </row>
    <row r="150" spans="2:65" s="1" customFormat="1" ht="22.5" customHeight="1">
      <c r="B150" s="41"/>
      <c r="C150" s="199" t="s">
        <v>1121</v>
      </c>
      <c r="D150" s="199" t="s">
        <v>619</v>
      </c>
      <c r="E150" s="200" t="s">
        <v>1538</v>
      </c>
      <c r="F150" s="201" t="s">
        <v>1539</v>
      </c>
      <c r="G150" s="202" t="s">
        <v>1498</v>
      </c>
      <c r="H150" s="203">
        <v>1</v>
      </c>
      <c r="I150" s="204"/>
      <c r="J150" s="205">
        <f t="shared" si="20"/>
        <v>0</v>
      </c>
      <c r="K150" s="201" t="s">
        <v>469</v>
      </c>
      <c r="L150" s="61"/>
      <c r="M150" s="206" t="s">
        <v>469</v>
      </c>
      <c r="N150" s="234" t="s">
        <v>495</v>
      </c>
      <c r="O150" s="235"/>
      <c r="P150" s="236">
        <f t="shared" si="21"/>
        <v>0</v>
      </c>
      <c r="Q150" s="236">
        <v>0</v>
      </c>
      <c r="R150" s="236">
        <f t="shared" si="22"/>
        <v>0</v>
      </c>
      <c r="S150" s="236">
        <v>0</v>
      </c>
      <c r="T150" s="237">
        <f t="shared" si="23"/>
        <v>0</v>
      </c>
      <c r="AR150" s="24" t="s">
        <v>624</v>
      </c>
      <c r="AT150" s="24" t="s">
        <v>619</v>
      </c>
      <c r="AU150" s="24" t="s">
        <v>533</v>
      </c>
      <c r="AY150" s="24" t="s">
        <v>617</v>
      </c>
      <c r="BE150" s="210">
        <f t="shared" si="24"/>
        <v>0</v>
      </c>
      <c r="BF150" s="210">
        <f t="shared" si="25"/>
        <v>0</v>
      </c>
      <c r="BG150" s="210">
        <f t="shared" si="26"/>
        <v>0</v>
      </c>
      <c r="BH150" s="210">
        <f t="shared" si="27"/>
        <v>0</v>
      </c>
      <c r="BI150" s="210">
        <f t="shared" si="28"/>
        <v>0</v>
      </c>
      <c r="BJ150" s="24" t="s">
        <v>471</v>
      </c>
      <c r="BK150" s="210">
        <f t="shared" si="29"/>
        <v>0</v>
      </c>
      <c r="BL150" s="24" t="s">
        <v>624</v>
      </c>
      <c r="BM150" s="24" t="s">
        <v>1540</v>
      </c>
    </row>
    <row r="151" spans="2:12" s="1" customFormat="1" ht="6.95" customHeight="1">
      <c r="B151" s="56"/>
      <c r="C151" s="57"/>
      <c r="D151" s="57"/>
      <c r="E151" s="57"/>
      <c r="F151" s="57"/>
      <c r="G151" s="57"/>
      <c r="H151" s="57"/>
      <c r="I151" s="144"/>
      <c r="J151" s="57"/>
      <c r="K151" s="57"/>
      <c r="L151" s="61"/>
    </row>
  </sheetData>
  <sheetProtection sheet="1" objects="1" scenarios="1" formatCells="0" formatColumns="0" formatRows="0" sort="0" autoFilter="0"/>
  <autoFilter ref="C91:K150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2017-01-09T14:51:46Z</dcterms:created>
  <dcterms:modified xsi:type="dcterms:W3CDTF">2017-01-10T11:36:40Z</dcterms:modified>
  <cp:category/>
  <cp:version/>
  <cp:contentType/>
  <cp:contentStatus/>
</cp:coreProperties>
</file>