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<sst xmlns="http://schemas.openxmlformats.org/spreadsheetml/2006/main" count="2214" uniqueCount="599">
  <si>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</si>
  <si>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</si>
  <si>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</si>
  <si>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</si>
  <si>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</si>
  <si>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</si>
  <si>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</si>
  <si>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</si>
  <si>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</si>
  <si>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</si>
  <si>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</si>
  <si>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</si>
  <si>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</si>
  <si>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</si>
  <si>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</si>
  <si>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</si>
  <si>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</si>
  <si>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</si>
  <si>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</si>
  <si>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</si>
  <si>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</si>
  <si>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</si>
  <si>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</si>
  <si>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</si>
  <si>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</si>
  <si>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</si>
  <si>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</si>
  <si>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</si>
  <si>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</si>
  <si>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</si>
  <si>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</si>
  <si>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</si>
  <si>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</si>
  <si>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</si>
  <si>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</si>
  <si>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</si>
  <si>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</si>
  <si>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</si>
  <si>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</si>
  <si>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</si>
  <si>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</si>
  <si>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</si>
  <si>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</si>
  <si>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</si>
  <si>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</si>
  <si>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</si>
  <si>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</si>
  <si>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</si>
  <si>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</si>
  <si>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</si>
  <si>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</si>
  <si>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</si>
  <si>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</si>
  <si>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</si>
  <si>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</si>
  <si>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</si>
  <si>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</si>
  <si>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</si>
  <si>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</si>
  <si>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</si>
  <si>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</si>
  <si>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</si>
  <si>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</si>
  <si>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</si>
  <si>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</si>
  <si>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</si>
  <si>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</si>
  <si>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</si>
  <si>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</si>
  <si>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</si>
  <si>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</si>
  <si>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</si>
  <si>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</si>
  <si>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</si>
  <si>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</si>
  <si>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</si>
  <si>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</si>
  <si>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</si>
  <si>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</si>
  <si>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</si>
  <si>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</si>
  <si>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</si>
  <si>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</si>
  <si>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</si>
  <si>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</si>
  <si>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</si>
  <si>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</si>
  <si>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</si>
  <si>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</si>
  <si>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</si>
  <si>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</si>
  <si>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</si>
  <si>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</si>
  <si>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</si>
  <si>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</si>
  <si>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</si>
  <si>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</si>
  <si>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</si>
  <si>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</si>
  <si>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</si>
  <si>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</si>
  <si>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</si>
  <si>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</si>
  <si>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</si>
  <si>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</si>
  <si>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</si>
  <si>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</si>
  <si>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</si>
  <si>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</si>
  <si>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</si>
  <si>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</si>
  <si>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</si>
  <si>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</si>
  <si>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</si>
  <si>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</si>
  <si>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</si>
  <si>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</si>
  <si>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</si>
  <si>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</si>
  <si>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</si>
  <si>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</si>
  <si>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</si>
  <si>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</si>
  <si>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</si>
  <si>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</si>
  <si>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</si>
  <si>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</si>
  <si>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</si>
  <si>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</si>
  <si>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</si>
  <si>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</si>
  <si>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</si>
  <si>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</si>
  <si>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</si>
  <si>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</si>
  <si>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Poznámka:</t>
  </si>
  <si>
    <t>Položkový rozpočet je zpracován v rozsahu dodané projektové dokumentace. Slouží investorovi pouze pro výběr zhotovitele stavby, nikoliv zhotoviteli pro závaznou smlouvu (objednávku) . V případě užití pro smlouvu je zhotovitel či dodavatel stavby povinen zkontrolovat komplexnost výkazu výměr vzhledem k projektové dokumentaci a případné rozdíly uvede pod čarou v rámci své nabídky.</t>
  </si>
  <si>
    <t>Objekt</t>
  </si>
  <si>
    <t>dopl.1</t>
  </si>
  <si>
    <t>dopl.2</t>
  </si>
  <si>
    <t>Kód</t>
  </si>
  <si>
    <t>0</t>
  </si>
  <si>
    <t>076972518R00IM</t>
  </si>
  <si>
    <t>311270010RA0IM</t>
  </si>
  <si>
    <t>317944311RT2IM</t>
  </si>
  <si>
    <t>317944313RT3IM</t>
  </si>
  <si>
    <t>310278841R00IM</t>
  </si>
  <si>
    <t>317351107R00IM</t>
  </si>
  <si>
    <t>317351108R00IM</t>
  </si>
  <si>
    <t>342256255RT1IM</t>
  </si>
  <si>
    <t>342256251RT1IM</t>
  </si>
  <si>
    <t>342256253RT1IM</t>
  </si>
  <si>
    <t>342264513RS1IM</t>
  </si>
  <si>
    <t>612421637R00IM</t>
  </si>
  <si>
    <t>612409991RT2IM</t>
  </si>
  <si>
    <t>612421231RT2IM</t>
  </si>
  <si>
    <t>622311150RT3IM</t>
  </si>
  <si>
    <t>622311231RT5IM</t>
  </si>
  <si>
    <t>622311154RT5IM</t>
  </si>
  <si>
    <t>642942111RT3IM</t>
  </si>
  <si>
    <t>642942111RT4IM</t>
  </si>
  <si>
    <t>766662112R00IM</t>
  </si>
  <si>
    <t>642941111RT3IM</t>
  </si>
  <si>
    <t>642941111RT2IM</t>
  </si>
  <si>
    <t>642941110R00IM</t>
  </si>
  <si>
    <t>766666112R00IM</t>
  </si>
  <si>
    <t>765331862R00IM</t>
  </si>
  <si>
    <t>641940090RA0IM</t>
  </si>
  <si>
    <t>766601211RT2IM</t>
  </si>
  <si>
    <t>641952211R00IM</t>
  </si>
  <si>
    <t>766627353R00IM</t>
  </si>
  <si>
    <t>998011003R00IM</t>
  </si>
  <si>
    <t>61164959IM</t>
  </si>
  <si>
    <t>61164960IM</t>
  </si>
  <si>
    <t>61164237IM</t>
  </si>
  <si>
    <t>721</t>
  </si>
  <si>
    <t>7210000000VDIM</t>
  </si>
  <si>
    <t>998721103R00IM</t>
  </si>
  <si>
    <t>722</t>
  </si>
  <si>
    <t>7220000000VDIM</t>
  </si>
  <si>
    <t>998722103R00IM</t>
  </si>
  <si>
    <t>725</t>
  </si>
  <si>
    <t>725210821R00IM</t>
  </si>
  <si>
    <t>725122816R00IM</t>
  </si>
  <si>
    <t>725330820R00IM</t>
  </si>
  <si>
    <t>785411132R00IM</t>
  </si>
  <si>
    <t>220260387R00IM</t>
  </si>
  <si>
    <t>725291146R00IM</t>
  </si>
  <si>
    <t>725291141R00IM</t>
  </si>
  <si>
    <t>725291123R00IM</t>
  </si>
  <si>
    <t>998725103R00IM</t>
  </si>
  <si>
    <t>61529073IM</t>
  </si>
  <si>
    <t>615290086IM</t>
  </si>
  <si>
    <t>728</t>
  </si>
  <si>
    <t>7280000000VDIM</t>
  </si>
  <si>
    <t>735</t>
  </si>
  <si>
    <t>7350000000VDIM</t>
  </si>
  <si>
    <t>998735103R00IM</t>
  </si>
  <si>
    <t>764</t>
  </si>
  <si>
    <t>764510491R00IM</t>
  </si>
  <si>
    <t>998764103R00IM</t>
  </si>
  <si>
    <t>55342212IM</t>
  </si>
  <si>
    <t>766</t>
  </si>
  <si>
    <t>766812830R00IM</t>
  </si>
  <si>
    <t>766812215R00IM</t>
  </si>
  <si>
    <t>998766103R00IM</t>
  </si>
  <si>
    <t>61581624AIM</t>
  </si>
  <si>
    <t>61581623AIM</t>
  </si>
  <si>
    <t>61581622AIM</t>
  </si>
  <si>
    <t>771</t>
  </si>
  <si>
    <t>771101210RT2IM</t>
  </si>
  <si>
    <t>771575107RZ1IM</t>
  </si>
  <si>
    <t>771479001R00IM</t>
  </si>
  <si>
    <t>632441121R00IM</t>
  </si>
  <si>
    <t>998771103R00IM</t>
  </si>
  <si>
    <t>59764207IM</t>
  </si>
  <si>
    <t>776</t>
  </si>
  <si>
    <t>776561110RT1IM</t>
  </si>
  <si>
    <t>998776103R00IM</t>
  </si>
  <si>
    <t>28410153IM</t>
  </si>
  <si>
    <t>781</t>
  </si>
  <si>
    <t>781101210RT2IM</t>
  </si>
  <si>
    <t>781415016RU1IM</t>
  </si>
  <si>
    <t>781670014RABIM</t>
  </si>
  <si>
    <t>998781103R00IM</t>
  </si>
  <si>
    <t>597813746IM</t>
  </si>
  <si>
    <t>597813747IM</t>
  </si>
  <si>
    <t>597813748IM</t>
  </si>
  <si>
    <t>597813749IM</t>
  </si>
  <si>
    <t>784</t>
  </si>
  <si>
    <t>784195212R00IM</t>
  </si>
  <si>
    <t>784402801R00IM</t>
  </si>
  <si>
    <t>962031132R00IM</t>
  </si>
  <si>
    <t>962032231R00IM</t>
  </si>
  <si>
    <t>965100032RABIM</t>
  </si>
  <si>
    <t>968062354R00IM</t>
  </si>
  <si>
    <t>968062456R00IM</t>
  </si>
  <si>
    <t>968092001R00IM</t>
  </si>
  <si>
    <t>979012212R00IM</t>
  </si>
  <si>
    <t>979012219R00IM</t>
  </si>
  <si>
    <t>978059531R00IM</t>
  </si>
  <si>
    <t>973041511R00IM</t>
  </si>
  <si>
    <t>971033581R00IM</t>
  </si>
  <si>
    <t>971033561R00IM</t>
  </si>
  <si>
    <t>971033541R00IM</t>
  </si>
  <si>
    <t>2100000000VDIM</t>
  </si>
  <si>
    <t>330530206R00IM</t>
  </si>
  <si>
    <t>330530209R00IM</t>
  </si>
  <si>
    <t>330030100RADIM</t>
  </si>
  <si>
    <t>331030329R00IM</t>
  </si>
  <si>
    <t>979087212R00IM</t>
  </si>
  <si>
    <t>979081111R00IM</t>
  </si>
  <si>
    <t>979081121R00IM</t>
  </si>
  <si>
    <t>979082111R00IM</t>
  </si>
  <si>
    <t>979093111R00IM</t>
  </si>
  <si>
    <t>979990001R00IM</t>
  </si>
  <si>
    <t>416022123R00</t>
  </si>
  <si>
    <t>416022121R00</t>
  </si>
  <si>
    <t>998011003R00</t>
  </si>
  <si>
    <t>908      R00</t>
  </si>
  <si>
    <t>622454321R00</t>
  </si>
  <si>
    <t>711</t>
  </si>
  <si>
    <t>711212000RT4</t>
  </si>
  <si>
    <t>711212002R00</t>
  </si>
  <si>
    <t>711212601R00</t>
  </si>
  <si>
    <t>711212602R00</t>
  </si>
  <si>
    <t>998711103R00</t>
  </si>
  <si>
    <t>784191301R00</t>
  </si>
  <si>
    <t>784195412R00</t>
  </si>
  <si>
    <t>784167102R00</t>
  </si>
  <si>
    <t>766416111R00</t>
  </si>
  <si>
    <t>766411821R00</t>
  </si>
  <si>
    <t>767</t>
  </si>
  <si>
    <t>767996801R00</t>
  </si>
  <si>
    <t>776981114RT1</t>
  </si>
  <si>
    <t>Rekonstrukce CÚ Praha</t>
  </si>
  <si>
    <t>Zkrácený popis / Varianta</t>
  </si>
  <si>
    <t>Rozměry</t>
  </si>
  <si>
    <t>Nezařazeno</t>
  </si>
  <si>
    <t>Všeobecné konstrukce a práce</t>
  </si>
  <si>
    <t>Demontáž  zábradlí</t>
  </si>
  <si>
    <t>Zdi podpěrné a volné</t>
  </si>
  <si>
    <t>Zdivo z tvárnic porobetonových, tloušťka 30 cm</t>
  </si>
  <si>
    <t>Zdivo z tvárnic porobetonových, tloušťka 45 cm</t>
  </si>
  <si>
    <t>Válcované nosníky do č.12 osazené do otvorů  I 100</t>
  </si>
  <si>
    <t>Válcované nosníky č.14-22 osazené do otvorů I 160</t>
  </si>
  <si>
    <t>Zazdívka otvorů pl.do 1 m2 tvárnicemi, tl.zdí 3Ocm</t>
  </si>
  <si>
    <t>Bednění překladů - zřízení</t>
  </si>
  <si>
    <t>Bednění překladů - odstranění</t>
  </si>
  <si>
    <t>Stěny a příčky</t>
  </si>
  <si>
    <t>Příčka z tvárnic porobetonových  tl. 150 mm</t>
  </si>
  <si>
    <t>Příčka z tvárnic porobetonových  tl.  50 mm</t>
  </si>
  <si>
    <t>Příčka z tvárnic porobetonových  tl. 100 mm</t>
  </si>
  <si>
    <t>Revizní dvířka do SDK podhledu, 300x300 mm</t>
  </si>
  <si>
    <t>Revizní dvířka do SDK podhledu, 200x200 mm</t>
  </si>
  <si>
    <t>Úprava povrchů vnitřní</t>
  </si>
  <si>
    <t>Omítka vnitřní zdiva, MVC, štuková</t>
  </si>
  <si>
    <t>Začištění omítek kolem oken</t>
  </si>
  <si>
    <t>Oprava vápen.omítek stěn do 10 % pl. - štukových</t>
  </si>
  <si>
    <t>Úprava povrchů vnější</t>
  </si>
  <si>
    <t>povrchová úprava ostění KZS s EPS oken</t>
  </si>
  <si>
    <t>Zateplovací systém ostění, EPS , 80 mm</t>
  </si>
  <si>
    <t>Zateplovací systém , ostění, EPS F tl.50 mm</t>
  </si>
  <si>
    <t>Výplně otvorů</t>
  </si>
  <si>
    <t>Osazení zárubní dveřních ocelových, pl. do 2,5 m2 70/197</t>
  </si>
  <si>
    <t>Osazení zárubní dveřních ocelových, pl. do 2,5 m2 80/197</t>
  </si>
  <si>
    <t>Montáž dveří do rám.zárubně 1kříd. š.do 80 cm</t>
  </si>
  <si>
    <t>Pouzdro pro posuvné dveře jednostranné, do zdiva 80/197</t>
  </si>
  <si>
    <t>Pouzdro pro posuvné dveře jednostranné, do zdiva 70/197</t>
  </si>
  <si>
    <t>Osazení pouzdra pro posuv.dveře jednostr.,do zdiva</t>
  </si>
  <si>
    <t>Montáž dveří posuvných, osazení závěsu, 1kř.</t>
  </si>
  <si>
    <t>Větrací mřížka   do dveří 400x80</t>
  </si>
  <si>
    <t>Montáž oken dřevěných plochy do 0,81m2</t>
  </si>
  <si>
    <t>Těsnění okenní spáry, ostění, PT fólie+ PP páska</t>
  </si>
  <si>
    <t>Osazení rámů okenních dřevěných, plocha do 2,5 m2</t>
  </si>
  <si>
    <t>Okna dřevěná, 1kř.do 2,1 m2</t>
  </si>
  <si>
    <t>Přesun hmot pro budovy zděné výšky do 24 m</t>
  </si>
  <si>
    <t>Dveře vnitř. lamino 1kř. plné  70x197</t>
  </si>
  <si>
    <t>Dveře vnitř. lamino 1kř. plné  80x197</t>
  </si>
  <si>
    <t>Dveře vnitřní profil. plné posuvné.800*1970</t>
  </si>
  <si>
    <t>Dveře vnitřní profil. plné posuvné.700/1970</t>
  </si>
  <si>
    <t>Vnitřní kanalizace</t>
  </si>
  <si>
    <t>Přesun hmot pro vnitřní kanalizaci, výšky do 24 m</t>
  </si>
  <si>
    <t>Vnitřní vodovod</t>
  </si>
  <si>
    <t>Přesun hmot pro vnitřní vodovod, výšky do 24 m</t>
  </si>
  <si>
    <t>Zařizovací předměty</t>
  </si>
  <si>
    <t>Demontáž umyvadel</t>
  </si>
  <si>
    <t>Demontáž pisoárů s nádrží + 4 záchodky</t>
  </si>
  <si>
    <t>Demontáž výlevky</t>
  </si>
  <si>
    <t>Lepení zrcadel na stěnu do v. 3,8m</t>
  </si>
  <si>
    <t>Montáž umyvadlového  pultu</t>
  </si>
  <si>
    <t>Madlo dvojité sklopné nerez Novaservis dl. 813 mm</t>
  </si>
  <si>
    <t>Madlo dvojité pevné nerez Novaservis dl. 900 mm</t>
  </si>
  <si>
    <t>Madlo svislé nerez dl. 500 mm</t>
  </si>
  <si>
    <t>Přesun hmot pro zařizovací předměty, výšky do 24 m</t>
  </si>
  <si>
    <t>Zrcadlo  bílý lesk</t>
  </si>
  <si>
    <t xml:space="preserve"> umyvadlový pult</t>
  </si>
  <si>
    <t>Vzduchotechnika</t>
  </si>
  <si>
    <t>Otopná tělesa</t>
  </si>
  <si>
    <t>Vytápění v rozsahu dle projektu</t>
  </si>
  <si>
    <t>Přesun hmot pro otopná tělesa, výšky do 24 m</t>
  </si>
  <si>
    <t>Konstrukce klempířské</t>
  </si>
  <si>
    <t>Montáž oplechování parapetů Ti Zn</t>
  </si>
  <si>
    <t>Přesun hmot pro klempířské konstr., výšky do 24 m</t>
  </si>
  <si>
    <t>Parapet vnější ohýbaný pozink tl. 0,75mm</t>
  </si>
  <si>
    <t>Konstrukce truhlářské</t>
  </si>
  <si>
    <t>Demontáž kuchyňských linek do 1,8 m</t>
  </si>
  <si>
    <t>Montáž kuchyňských linek dřev  š.do 2,4 m</t>
  </si>
  <si>
    <t>Přesun hmot pro truhlářské konstr., výšky do 24 m</t>
  </si>
  <si>
    <t>Linka kuchyňská 230/60 odhad</t>
  </si>
  <si>
    <t>Linka kuchyňská 215/60 odhad</t>
  </si>
  <si>
    <t>Linka kuchyňská 200/60 odhad</t>
  </si>
  <si>
    <t>Podlahy z dlaždic</t>
  </si>
  <si>
    <t>Penetrace podkladu pod dlažby</t>
  </si>
  <si>
    <t>Montáž podlah keram. , tmel</t>
  </si>
  <si>
    <t>Řezání dlaždic keramických odhad</t>
  </si>
  <si>
    <t>Potěr anhydrit, plocha do 500 m2, tl. 35 mm</t>
  </si>
  <si>
    <t>Přesun hmot pro podlahy z dlaždic, výšky do 24 m</t>
  </si>
  <si>
    <t>Dlažba 450x450</t>
  </si>
  <si>
    <t>Podlahy povlakové</t>
  </si>
  <si>
    <t>Položení volné  podlah, linoleum nebo imitace</t>
  </si>
  <si>
    <t>Přesun hmot pro podlahy povlakové, výšky do 24 m</t>
  </si>
  <si>
    <t>Linoleum PUR</t>
  </si>
  <si>
    <t>Obklady (keramické)</t>
  </si>
  <si>
    <t>Penetrace podkladu pod obklady</t>
  </si>
  <si>
    <t>Montáž obkladů stěn, porovin.,tmel,25x45cm</t>
  </si>
  <si>
    <t>Obklad parapetu keramický šířka 20 cm</t>
  </si>
  <si>
    <t>Přesun hmot pro obklady keramické, výšky do 24 m</t>
  </si>
  <si>
    <t>Obkládačka  béžová</t>
  </si>
  <si>
    <t>Obkládačka  bílá</t>
  </si>
  <si>
    <t>Obkládačka  žlutá</t>
  </si>
  <si>
    <t>Obkládačka  tyrkysová</t>
  </si>
  <si>
    <t>Malby</t>
  </si>
  <si>
    <t>Malba tekutá , bílá, 2 x</t>
  </si>
  <si>
    <t>Odstranění malby oškrábáním v místnosti H do 3,8 m</t>
  </si>
  <si>
    <t>Bourání konstrukcí</t>
  </si>
  <si>
    <t>Bourání příček cihelných tl. 10 cm</t>
  </si>
  <si>
    <t>Bourání zdiva z cihel pálených na MVC tl.300,  výtah</t>
  </si>
  <si>
    <t>Bourání dlažeb keramických</t>
  </si>
  <si>
    <t>Vybourání dřevěných rámů oken   pl. 1 m2</t>
  </si>
  <si>
    <t>Vybourání   dveřních zárubní pl. nad 2 m2</t>
  </si>
  <si>
    <t>Bourání parapetů  š. do 30 cm</t>
  </si>
  <si>
    <t>Svislá doprava suti a vybour. hmot na H do 4 m</t>
  </si>
  <si>
    <t>Příplatek k suti za každých dalších 4 m výšky</t>
  </si>
  <si>
    <t>Prorážení otvorů a ostatní bourací práce</t>
  </si>
  <si>
    <t>Odsekání vnitřních obkladů stěn nad 2 m2</t>
  </si>
  <si>
    <t>Vysekání  beton. podlahy pro zvedací plošinu</t>
  </si>
  <si>
    <t>Vybourání otv. zeď cihel. , tl.75 cm, MVC</t>
  </si>
  <si>
    <t>Vybourání otv. zeď cihel. , tl.60 cm, MVC</t>
  </si>
  <si>
    <t>Vybourání otv. zeď cihel. pl.1 m2, tl.45 cm, MVC</t>
  </si>
  <si>
    <t>Ostatní položky práce</t>
  </si>
  <si>
    <t>Elektroinstalace</t>
  </si>
  <si>
    <t>Demontáž výtahového stroje do nosnosti 1600 kg</t>
  </si>
  <si>
    <t>Montaž výtahového stroje do nosnosti 1600 kg</t>
  </si>
  <si>
    <t>Výtah osobní lanový 1,4x1,6</t>
  </si>
  <si>
    <t>Zvedaci plosina pro osoby inval zp1 schodišťoví</t>
  </si>
  <si>
    <t>Zvedaci plosina pro osoby inval nůžková,nerez provedení</t>
  </si>
  <si>
    <t>Nakládání suti na dopravní prostředky</t>
  </si>
  <si>
    <t>Odvoz suti a vybour. hmot na skládku do 1 km</t>
  </si>
  <si>
    <t>Příplatek k odvozu za každý další 1 km</t>
  </si>
  <si>
    <t>Vnitrostaveništní doprava suti do 10 m</t>
  </si>
  <si>
    <t>Uložení suti na skládku bez zhutnění</t>
  </si>
  <si>
    <t>Poplatek za skládku stavební suti</t>
  </si>
  <si>
    <t>doplněk 1</t>
  </si>
  <si>
    <t>Stropy a stropní konstrukce (pro pozemní stavby)</t>
  </si>
  <si>
    <t>Podhled SDK,ocel.dvouúrov.křížový rošt,1x RBI 12,5 WC,sprchy,úklid</t>
  </si>
  <si>
    <t>délka zavěšení   1m</t>
  </si>
  <si>
    <t>Podhledy SDK,ocel.dvouúrov.křížový rošt,1x RB 12,5 kuchyňky</t>
  </si>
  <si>
    <t>Hzs-práce výškových specialistů - oprava vnějších omítek</t>
  </si>
  <si>
    <t>Oprava vnějších omítek -zapravení fasády po staveb. úpravách</t>
  </si>
  <si>
    <t>Izolace proti vodě</t>
  </si>
  <si>
    <t>Penetrace podkladu pod hydroizolační nátěr-podlahy</t>
  </si>
  <si>
    <t xml:space="preserve"> penetrace na savé a nesavé podklady, wc ,výlevky a úklid  do 15cm na stěny</t>
  </si>
  <si>
    <t>Penetrace podkladu pod hydroizolační nátěr-stěny,sprchy</t>
  </si>
  <si>
    <t xml:space="preserve"> penetrace na savé a nesavé podklady do výšky 2m</t>
  </si>
  <si>
    <t>Hydroizolační povlak - nátěr nebo stěrka, wc,sprchy,úklid</t>
  </si>
  <si>
    <t>Těsnicí pás do spoje podlaha - stěna,sprchy</t>
  </si>
  <si>
    <t>Těsnicí roh  do spoje podlaha-stěna,sprchy</t>
  </si>
  <si>
    <t>Přesun hmot pro izolace proti vodě, výšky do 60 m</t>
  </si>
  <si>
    <t>Penetrace podkladu  , SDK podhledů</t>
  </si>
  <si>
    <t>Malba tekutá   bílá, 2 x,SDK podhledy</t>
  </si>
  <si>
    <t>Vyhlazení disperzním tmelem  ,SDK podhledy</t>
  </si>
  <si>
    <t>doplněk 2</t>
  </si>
  <si>
    <t>Obložení stěn deskami z aglomer. dřeva,bez materiálu</t>
  </si>
  <si>
    <t>Demontáž obložení stěn -dřevěných obkladů</t>
  </si>
  <si>
    <t>Konstrukce doplňkové stavební (zámečnické)</t>
  </si>
  <si>
    <t>Demontáž atypických ocelových konstr. do 50 kg</t>
  </si>
  <si>
    <t>Lišta hliníková podlahová krycí- doplnění</t>
  </si>
  <si>
    <t>Doba výstavby:</t>
  </si>
  <si>
    <t>Začátek výstavby:</t>
  </si>
  <si>
    <t>Konec výstavby:</t>
  </si>
  <si>
    <t>Zpracováno dne:</t>
  </si>
  <si>
    <t>M.j.</t>
  </si>
  <si>
    <t>m</t>
  </si>
  <si>
    <t>m3</t>
  </si>
  <si>
    <t>t</t>
  </si>
  <si>
    <t>m2</t>
  </si>
  <si>
    <t>kus</t>
  </si>
  <si>
    <t>kpl</t>
  </si>
  <si>
    <t>soubor</t>
  </si>
  <si>
    <t>h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</si>
  <si>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</si>
  <si>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</si>
  <si>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</si>
  <si>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</si>
  <si>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</si>
  <si>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</si>
  <si>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</si>
  <si>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</si>
  <si>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</si>
  <si>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</si>
  <si>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</si>
  <si>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</si>
  <si>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</si>
  <si>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</si>
  <si>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</si>
  <si>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</si>
  <si>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2015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</si>
  <si>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</si>
  <si>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</si>
  <si>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</si>
  <si>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</si>
  <si>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</si>
  <si>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</si>
  <si>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</si>
  <si>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</si>
  <si>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</si>
  <si>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</si>
  <si>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</si>
  <si>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</si>
  <si>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34_</t>
  </si>
  <si>
    <t>61_</t>
  </si>
  <si>
    <t>62_</t>
  </si>
  <si>
    <t>64_</t>
  </si>
  <si>
    <t>721_</t>
  </si>
  <si>
    <t>722_</t>
  </si>
  <si>
    <t>725_</t>
  </si>
  <si>
    <t>728_</t>
  </si>
  <si>
    <t>735_</t>
  </si>
  <si>
    <t>764_</t>
  </si>
  <si>
    <t>766_</t>
  </si>
  <si>
    <t>771_</t>
  </si>
  <si>
    <t>776_</t>
  </si>
  <si>
    <t>781_</t>
  </si>
  <si>
    <t>784_</t>
  </si>
  <si>
    <t>96_</t>
  </si>
  <si>
    <t>97_</t>
  </si>
  <si>
    <t>Z88888_</t>
  </si>
  <si>
    <t>41_</t>
  </si>
  <si>
    <t>711_</t>
  </si>
  <si>
    <t>767_</t>
  </si>
  <si>
    <t>_0_</t>
  </si>
  <si>
    <t>_3_</t>
  </si>
  <si>
    <t>_6_</t>
  </si>
  <si>
    <t>_72_</t>
  </si>
  <si>
    <t>_73_</t>
  </si>
  <si>
    <t>_76_</t>
  </si>
  <si>
    <t>_77_</t>
  </si>
  <si>
    <t>_78_</t>
  </si>
  <si>
    <t>_9_</t>
  </si>
  <si>
    <t>_Z_</t>
  </si>
  <si>
    <t>dopl.1_4_</t>
  </si>
  <si>
    <t>dopl.1_6_</t>
  </si>
  <si>
    <t>dopl.1_71_</t>
  </si>
  <si>
    <t>dopl.1_78_</t>
  </si>
  <si>
    <t>dopl.2_76_</t>
  </si>
  <si>
    <t>dopl.2_77_</t>
  </si>
  <si>
    <t>_</t>
  </si>
  <si>
    <t>dopl.1_</t>
  </si>
  <si>
    <t>dopl.2_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</si>
  <si>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</si>
  <si>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</si>
  <si>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</si>
  <si>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</si>
  <si>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</si>
  <si>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</si>
  <si>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</si>
  <si>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</si>
  <si>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Výkaz výměr</t>
  </si>
  <si>
    <t>3,02+1,75+2,52+3,06+2,21+1,52+1,24+1,35+2,03+2,57+1,4   1np</t>
  </si>
  <si>
    <t>3,34+1,258+0,99+1,35+2,68+5,04+1,35+2,6+1,55+1,63+1,46+1,85   2np</t>
  </si>
  <si>
    <t>2,4+2,74+1,05+1,05+2,13+2,33+2,95+1,35+1,35   3np</t>
  </si>
  <si>
    <t>2,4+2,61+0,99+0,99+2,13+2,33+2,95+1,35+1,35   4np</t>
  </si>
  <si>
    <t>2,4+3,03+1,13+1,13+2,13+2,33+2,95+1,35+1,35   5np</t>
  </si>
  <si>
    <t>2,4+3,23+1,15+1,15+2,36+2,33+2,94+1,35+1,35   6np</t>
  </si>
  <si>
    <t>1,71+5,75   1np</t>
  </si>
  <si>
    <t>1,88+5,87   3np</t>
  </si>
  <si>
    <t>1,88+8   4np</t>
  </si>
  <si>
    <t>1,88+8   5np</t>
  </si>
  <si>
    <t>1,88+6,21   6np</t>
  </si>
  <si>
    <t>8*4*2   2 pracovníci 4 dny odhad</t>
  </si>
  <si>
    <t>(0,55*1,23)+1,5*1,5</t>
  </si>
  <si>
    <t>0,55*1,23+0,55*1,23+0,77*1,23</t>
  </si>
  <si>
    <t>0,55*1,23</t>
  </si>
  <si>
    <t>0,56*1,23</t>
  </si>
  <si>
    <t>0,925*1,23+0,45*1,23+0,55*1,23</t>
  </si>
  <si>
    <t>118,28</t>
  </si>
  <si>
    <t>(118,28-1,75-1,46)*0,15</t>
  </si>
  <si>
    <t>(1,2+0,25+1,6+1,2+0,25+0,55+0,6+0,45)*2   1.06</t>
  </si>
  <si>
    <t>(0,88+0,88+1,63+1,63-0,7)*2   2,15</t>
  </si>
  <si>
    <t>135,54+20,84</t>
  </si>
  <si>
    <t>1,2+0,25+1,6+1,2+0,25+0,55+0,6+0,45   1.06</t>
  </si>
  <si>
    <t>0,88+0,88+1,63+1,63-0,7   2,15</t>
  </si>
  <si>
    <t>4+12</t>
  </si>
  <si>
    <t>3,02+1,75+2,52+3,06+2,21+1,52+1,24+1,35+2,03+2,57+1,4+1,71+5,75</t>
  </si>
  <si>
    <t>3,34+1,25+0,99+1,35+2,68+5,04+1,35+2,6+1,55+1,63+1,46+1,85</t>
  </si>
  <si>
    <t>2,4+2,74+1,05+1,05+2,13+2,33+2,95+1,35+1,35+1,88+5,87</t>
  </si>
  <si>
    <t>2,4+2,61+0,99+0,99+2,13+2,33+2,95+1,35+1,35+1,88+8</t>
  </si>
  <si>
    <t>2,4+3,03+1,13+1,13+2,13+2,33+2,95+1,35+1,35+1,88+8</t>
  </si>
  <si>
    <t>2,4+3,23+1,15+1,15+2,36+2,33+2,94+1,35+1,36+1,88+6,21</t>
  </si>
  <si>
    <t>161,34</t>
  </si>
  <si>
    <t>5,4</t>
  </si>
  <si>
    <t>8,4</t>
  </si>
  <si>
    <t>20,8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</si>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</sst>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3" fillId="35" borderId="29" xfId="0" applyNumberFormat="1" applyFont="1" applyFill="1" applyBorder="1" applyAlignment="1" applyProtection="1">
      <alignment horizontal="center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5" fillId="0" borderId="29" xfId="0" applyNumberFormat="1" applyFont="1" applyFill="1" applyBorder="1" applyAlignment="1" applyProtection="1">
      <alignment horizontal="right" vertical="center"/>
      <protection/>
    </xf>
    <xf numFmtId="49" fontId="15" fillId="0" borderId="29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4" fillId="35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35" borderId="37" xfId="0" applyNumberFormat="1" applyFont="1" applyFill="1" applyBorder="1" applyAlignment="1" applyProtection="1">
      <alignment horizontal="left" vertical="center"/>
      <protection/>
    </xf>
    <xf numFmtId="0" fontId="14" fillId="35" borderId="47" xfId="0" applyNumberFormat="1" applyFont="1" applyFill="1" applyBorder="1" applyAlignment="1" applyProtection="1">
      <alignment horizontal="left" vertical="center"/>
      <protection/>
    </xf>
    <xf numFmtId="49" fontId="15" fillId="0" borderId="48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49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50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5"/>
  <sheetViews>
    <sheetView tabSelected="1"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2.85156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78"/>
      <c r="D2" s="81" t="s">
        <v>275</v>
      </c>
      <c r="E2" s="83" t="s">
        <v>428</v>
      </c>
      <c r="F2" s="78"/>
      <c r="G2" s="83"/>
      <c r="H2" s="78"/>
      <c r="I2" s="84" t="s">
        <v>448</v>
      </c>
      <c r="J2" s="84"/>
      <c r="K2" s="78"/>
      <c r="L2" s="78"/>
      <c r="M2" s="85"/>
      <c r="N2" s="36"/>
    </row>
    <row r="3" spans="1:14" ht="12.75">
      <c r="A3" s="79"/>
      <c r="B3" s="80"/>
      <c r="C3" s="80"/>
      <c r="D3" s="82"/>
      <c r="E3" s="80"/>
      <c r="F3" s="80"/>
      <c r="G3" s="80"/>
      <c r="H3" s="80"/>
      <c r="I3" s="80"/>
      <c r="J3" s="80"/>
      <c r="K3" s="80"/>
      <c r="L3" s="80"/>
      <c r="M3" s="86"/>
      <c r="N3" s="36"/>
    </row>
    <row r="4" spans="1:14" ht="12.75">
      <c r="A4" s="87" t="s">
        <v>2</v>
      </c>
      <c r="B4" s="80"/>
      <c r="C4" s="80"/>
      <c r="D4" s="88"/>
      <c r="E4" s="89" t="s">
        <v>429</v>
      </c>
      <c r="F4" s="80"/>
      <c r="G4" s="90">
        <v>42452</v>
      </c>
      <c r="H4" s="80"/>
      <c r="I4" s="88" t="s">
        <v>449</v>
      </c>
      <c r="J4" s="88"/>
      <c r="K4" s="80"/>
      <c r="L4" s="80"/>
      <c r="M4" s="86"/>
      <c r="N4" s="36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6"/>
      <c r="N5" s="36"/>
    </row>
    <row r="6" spans="1:14" ht="12.75">
      <c r="A6" s="87" t="s">
        <v>3</v>
      </c>
      <c r="B6" s="80"/>
      <c r="C6" s="80"/>
      <c r="D6" s="88"/>
      <c r="E6" s="89" t="s">
        <v>430</v>
      </c>
      <c r="F6" s="80"/>
      <c r="G6" s="80"/>
      <c r="H6" s="80"/>
      <c r="I6" s="88" t="s">
        <v>450</v>
      </c>
      <c r="J6" s="88"/>
      <c r="K6" s="80"/>
      <c r="L6" s="80"/>
      <c r="M6" s="86"/>
      <c r="N6" s="36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6"/>
      <c r="N7" s="36"/>
    </row>
    <row r="8" spans="1:14" ht="12.75">
      <c r="A8" s="87" t="s">
        <v>4</v>
      </c>
      <c r="B8" s="80"/>
      <c r="C8" s="80"/>
      <c r="D8" s="88"/>
      <c r="E8" s="89" t="s">
        <v>431</v>
      </c>
      <c r="F8" s="80"/>
      <c r="G8" s="90">
        <v>42452</v>
      </c>
      <c r="H8" s="80"/>
      <c r="I8" s="88" t="s">
        <v>451</v>
      </c>
      <c r="J8" s="88"/>
      <c r="K8" s="80"/>
      <c r="L8" s="80"/>
      <c r="M8" s="86"/>
      <c r="N8" s="36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36"/>
    </row>
    <row r="10" spans="1:14" ht="12.75">
      <c r="A10" s="1" t="s">
        <v>5</v>
      </c>
      <c r="B10" s="11" t="s">
        <v>137</v>
      </c>
      <c r="C10" s="11" t="s">
        <v>140</v>
      </c>
      <c r="D10" s="11" t="s">
        <v>276</v>
      </c>
      <c r="E10" s="11" t="s">
        <v>432</v>
      </c>
      <c r="F10" s="19" t="s">
        <v>442</v>
      </c>
      <c r="G10" s="23" t="s">
        <v>443</v>
      </c>
      <c r="H10" s="94" t="s">
        <v>445</v>
      </c>
      <c r="I10" s="95"/>
      <c r="J10" s="96"/>
      <c r="K10" s="94" t="s">
        <v>454</v>
      </c>
      <c r="L10" s="96"/>
      <c r="M10" s="31" t="s">
        <v>455</v>
      </c>
      <c r="N10" s="37"/>
    </row>
    <row r="11" spans="1:24" ht="12.75">
      <c r="A11" s="2" t="s">
        <v>6</v>
      </c>
      <c r="B11" s="12" t="s">
        <v>6</v>
      </c>
      <c r="C11" s="12" t="s">
        <v>6</v>
      </c>
      <c r="D11" s="16" t="s">
        <v>277</v>
      </c>
      <c r="E11" s="12" t="s">
        <v>6</v>
      </c>
      <c r="F11" s="12" t="s">
        <v>6</v>
      </c>
      <c r="G11" s="24" t="s">
        <v>444</v>
      </c>
      <c r="H11" s="25" t="s">
        <v>446</v>
      </c>
      <c r="I11" s="26" t="s">
        <v>452</v>
      </c>
      <c r="J11" s="27" t="s">
        <v>453</v>
      </c>
      <c r="K11" s="25" t="s">
        <v>443</v>
      </c>
      <c r="L11" s="27" t="s">
        <v>453</v>
      </c>
      <c r="M11" s="32" t="s">
        <v>456</v>
      </c>
      <c r="N11" s="37"/>
      <c r="P11" s="29" t="s">
        <v>459</v>
      </c>
      <c r="Q11" s="29" t="s">
        <v>460</v>
      </c>
      <c r="R11" s="29" t="s">
        <v>461</v>
      </c>
      <c r="S11" s="29" t="s">
        <v>462</v>
      </c>
      <c r="T11" s="29" t="s">
        <v>463</v>
      </c>
      <c r="U11" s="29" t="s">
        <v>464</v>
      </c>
      <c r="V11" s="29" t="s">
        <v>465</v>
      </c>
      <c r="W11" s="29" t="s">
        <v>466</v>
      </c>
      <c r="X11" s="29" t="s">
        <v>467</v>
      </c>
    </row>
    <row r="12" spans="1:13" ht="12.75">
      <c r="A12" s="3"/>
      <c r="B12" s="13"/>
      <c r="C12" s="13"/>
      <c r="D12" s="97" t="s">
        <v>278</v>
      </c>
      <c r="E12" s="98"/>
      <c r="F12" s="98"/>
      <c r="G12" s="98"/>
      <c r="H12" s="40">
        <f>H13+H15+H23+H29+H33+H37+H55+H58+H61+H73+H75+H78+H82+H89+H96+H100+H109+H112+H121+H129</f>
        <v>0</v>
      </c>
      <c r="I12" s="40">
        <f>I13+I15+I23+I29+I33+I37+I55+I58+I61+I73+I75+I78+I82+I89+I96+I100+I109+I112+I121+I129</f>
        <v>0</v>
      </c>
      <c r="J12" s="40">
        <f>H12+I12</f>
        <v>0</v>
      </c>
      <c r="K12" s="28"/>
      <c r="L12" s="40">
        <f>L13+L15+L23+L29+L33+L37+L55+L58+L61+L73+L75+L78+L82+L89+L96+L100+L109+L112+L121+L129</f>
        <v>301.69301920000004</v>
      </c>
      <c r="M12" s="28"/>
    </row>
    <row r="13" spans="1:37" ht="12.75">
      <c r="A13" s="4"/>
      <c r="B13" s="14"/>
      <c r="C13" s="14" t="s">
        <v>141</v>
      </c>
      <c r="D13" s="99" t="s">
        <v>279</v>
      </c>
      <c r="E13" s="100"/>
      <c r="F13" s="100"/>
      <c r="G13" s="100"/>
      <c r="H13" s="41">
        <f>SUM(H14:H14)</f>
        <v>0</v>
      </c>
      <c r="I13" s="41">
        <f>SUM(I14:I14)</f>
        <v>0</v>
      </c>
      <c r="J13" s="41">
        <f>H13+I13</f>
        <v>0</v>
      </c>
      <c r="K13" s="29"/>
      <c r="L13" s="41">
        <f>SUM(L14:L14)</f>
        <v>0.0204</v>
      </c>
      <c r="M13" s="29"/>
      <c r="Y13" s="29"/>
      <c r="AI13" s="41">
        <f>SUM(Z14:Z14)</f>
        <v>0</v>
      </c>
      <c r="AJ13" s="41">
        <f>SUM(AA14:AA14)</f>
        <v>0</v>
      </c>
      <c r="AK13" s="41">
        <f>SUM(AB14:AB14)</f>
        <v>0</v>
      </c>
    </row>
    <row r="14" spans="1:48" ht="12.75">
      <c r="A14" s="5" t="s">
        <v>7</v>
      </c>
      <c r="B14" s="5"/>
      <c r="C14" s="5" t="s">
        <v>142</v>
      </c>
      <c r="D14" s="5" t="s">
        <v>280</v>
      </c>
      <c r="E14" s="5" t="s">
        <v>433</v>
      </c>
      <c r="F14" s="20">
        <v>1.2</v>
      </c>
      <c r="G14" s="20">
        <v>0</v>
      </c>
      <c r="H14" s="20">
        <f>F14*AE14</f>
        <v>0</v>
      </c>
      <c r="I14" s="20">
        <f>J14-H14</f>
        <v>0</v>
      </c>
      <c r="J14" s="20">
        <f>F14*G14</f>
        <v>0</v>
      </c>
      <c r="K14" s="20">
        <v>0.017</v>
      </c>
      <c r="L14" s="20">
        <f>F14*K14</f>
        <v>0.0204</v>
      </c>
      <c r="M14" s="33" t="s">
        <v>457</v>
      </c>
      <c r="P14" s="38">
        <f>IF(AG14="5",J14,0)</f>
        <v>0</v>
      </c>
      <c r="R14" s="38">
        <f>IF(AG14="1",H14,0)</f>
        <v>0</v>
      </c>
      <c r="S14" s="38">
        <f>IF(AG14="1",I14,0)</f>
        <v>0</v>
      </c>
      <c r="T14" s="38">
        <f>IF(AG14="7",H14,0)</f>
        <v>0</v>
      </c>
      <c r="U14" s="38">
        <f>IF(AG14="7",I14,0)</f>
        <v>0</v>
      </c>
      <c r="V14" s="38">
        <f>IF(AG14="2",H14,0)</f>
        <v>0</v>
      </c>
      <c r="W14" s="38">
        <f>IF(AG14="2",I14,0)</f>
        <v>0</v>
      </c>
      <c r="X14" s="38">
        <f>IF(AG14="0",J14,0)</f>
        <v>0</v>
      </c>
      <c r="Y14" s="29"/>
      <c r="Z14" s="20">
        <f>IF(AD14=0,J14,0)</f>
        <v>0</v>
      </c>
      <c r="AA14" s="20">
        <f>IF(AD14=15,J14,0)</f>
        <v>0</v>
      </c>
      <c r="AB14" s="20">
        <f>IF(AD14=21,J14,0)</f>
        <v>0</v>
      </c>
      <c r="AD14" s="38">
        <v>21</v>
      </c>
      <c r="AE14" s="38">
        <f>G14*0</f>
        <v>0</v>
      </c>
      <c r="AF14" s="38">
        <f>G14*(1-0)</f>
        <v>0</v>
      </c>
      <c r="AG14" s="33" t="s">
        <v>7</v>
      </c>
      <c r="AM14" s="38">
        <f>F14*AE14</f>
        <v>0</v>
      </c>
      <c r="AN14" s="38">
        <f>F14*AF14</f>
        <v>0</v>
      </c>
      <c r="AO14" s="39" t="s">
        <v>468</v>
      </c>
      <c r="AP14" s="39" t="s">
        <v>491</v>
      </c>
      <c r="AQ14" s="29" t="s">
        <v>507</v>
      </c>
      <c r="AS14" s="38">
        <f>AM14+AN14</f>
        <v>0</v>
      </c>
      <c r="AT14" s="38">
        <f>G14/(100-AU14)*100</f>
        <v>0</v>
      </c>
      <c r="AU14" s="38">
        <v>0</v>
      </c>
      <c r="AV14" s="38">
        <f>L14</f>
        <v>0.0204</v>
      </c>
    </row>
    <row r="15" spans="1:37" ht="12.75">
      <c r="A15" s="4"/>
      <c r="B15" s="14"/>
      <c r="C15" s="14" t="s">
        <v>37</v>
      </c>
      <c r="D15" s="99" t="s">
        <v>281</v>
      </c>
      <c r="E15" s="100"/>
      <c r="F15" s="100"/>
      <c r="G15" s="100"/>
      <c r="H15" s="41">
        <f>SUM(H16:H22)</f>
        <v>0</v>
      </c>
      <c r="I15" s="41">
        <f>SUM(I16:I22)</f>
        <v>0</v>
      </c>
      <c r="J15" s="41">
        <f>H15+I15</f>
        <v>0</v>
      </c>
      <c r="K15" s="29"/>
      <c r="L15" s="41">
        <f>SUM(L16:L22)</f>
        <v>15.4562544</v>
      </c>
      <c r="M15" s="29"/>
      <c r="Y15" s="29"/>
      <c r="AI15" s="41">
        <f>SUM(Z16:Z22)</f>
        <v>0</v>
      </c>
      <c r="AJ15" s="41">
        <f>SUM(AA16:AA22)</f>
        <v>0</v>
      </c>
      <c r="AK15" s="41">
        <f>SUM(AB16:AB22)</f>
        <v>0</v>
      </c>
    </row>
    <row r="16" spans="1:48" ht="12.75">
      <c r="A16" s="5" t="s">
        <v>8</v>
      </c>
      <c r="B16" s="5"/>
      <c r="C16" s="5" t="s">
        <v>143</v>
      </c>
      <c r="D16" s="5" t="s">
        <v>282</v>
      </c>
      <c r="E16" s="5" t="s">
        <v>434</v>
      </c>
      <c r="F16" s="20">
        <v>5.82</v>
      </c>
      <c r="G16" s="20">
        <v>0</v>
      </c>
      <c r="H16" s="20">
        <f aca="true" t="shared" si="0" ref="H16:H22">F16*AE16</f>
        <v>0</v>
      </c>
      <c r="I16" s="20">
        <f aca="true" t="shared" si="1" ref="I16:I22">J16-H16</f>
        <v>0</v>
      </c>
      <c r="J16" s="20">
        <f aca="true" t="shared" si="2" ref="J16:J22">F16*G16</f>
        <v>0</v>
      </c>
      <c r="K16" s="20">
        <v>0.72508</v>
      </c>
      <c r="L16" s="20">
        <f aca="true" t="shared" si="3" ref="L16:L22">F16*K16</f>
        <v>4.2199656</v>
      </c>
      <c r="M16" s="33" t="s">
        <v>457</v>
      </c>
      <c r="P16" s="38">
        <f aca="true" t="shared" si="4" ref="P16:P22">IF(AG16="5",J16,0)</f>
        <v>0</v>
      </c>
      <c r="R16" s="38">
        <f aca="true" t="shared" si="5" ref="R16:R22">IF(AG16="1",H16,0)</f>
        <v>0</v>
      </c>
      <c r="S16" s="38">
        <f aca="true" t="shared" si="6" ref="S16:S22">IF(AG16="1",I16,0)</f>
        <v>0</v>
      </c>
      <c r="T16" s="38">
        <f aca="true" t="shared" si="7" ref="T16:T22">IF(AG16="7",H16,0)</f>
        <v>0</v>
      </c>
      <c r="U16" s="38">
        <f aca="true" t="shared" si="8" ref="U16:U22">IF(AG16="7",I16,0)</f>
        <v>0</v>
      </c>
      <c r="V16" s="38">
        <f aca="true" t="shared" si="9" ref="V16:V22">IF(AG16="2",H16,0)</f>
        <v>0</v>
      </c>
      <c r="W16" s="38">
        <f aca="true" t="shared" si="10" ref="W16:W22">IF(AG16="2",I16,0)</f>
        <v>0</v>
      </c>
      <c r="X16" s="38">
        <f aca="true" t="shared" si="11" ref="X16:X22">IF(AG16="0",J16,0)</f>
        <v>0</v>
      </c>
      <c r="Y16" s="29"/>
      <c r="Z16" s="20">
        <f aca="true" t="shared" si="12" ref="Z16:Z22">IF(AD16=0,J16,0)</f>
        <v>0</v>
      </c>
      <c r="AA16" s="20">
        <f aca="true" t="shared" si="13" ref="AA16:AA22">IF(AD16=15,J16,0)</f>
        <v>0</v>
      </c>
      <c r="AB16" s="20">
        <f aca="true" t="shared" si="14" ref="AB16:AB22">IF(AD16=21,J16,0)</f>
        <v>0</v>
      </c>
      <c r="AD16" s="38">
        <v>21</v>
      </c>
      <c r="AE16" s="38">
        <f aca="true" t="shared" si="15" ref="AE16:AE22">G16*0</f>
        <v>0</v>
      </c>
      <c r="AF16" s="38">
        <f aca="true" t="shared" si="16" ref="AF16:AF22">G16*(1-0)</f>
        <v>0</v>
      </c>
      <c r="AG16" s="33" t="s">
        <v>7</v>
      </c>
      <c r="AM16" s="38">
        <f aca="true" t="shared" si="17" ref="AM16:AM22">F16*AE16</f>
        <v>0</v>
      </c>
      <c r="AN16" s="38">
        <f aca="true" t="shared" si="18" ref="AN16:AN22">F16*AF16</f>
        <v>0</v>
      </c>
      <c r="AO16" s="39" t="s">
        <v>469</v>
      </c>
      <c r="AP16" s="39" t="s">
        <v>492</v>
      </c>
      <c r="AQ16" s="29" t="s">
        <v>507</v>
      </c>
      <c r="AS16" s="38">
        <f aca="true" t="shared" si="19" ref="AS16:AS22">AM16+AN16</f>
        <v>0</v>
      </c>
      <c r="AT16" s="38">
        <f aca="true" t="shared" si="20" ref="AT16:AT22">G16/(100-AU16)*100</f>
        <v>0</v>
      </c>
      <c r="AU16" s="38">
        <v>0</v>
      </c>
      <c r="AV16" s="38">
        <f aca="true" t="shared" si="21" ref="AV16:AV22">L16</f>
        <v>4.2199656</v>
      </c>
    </row>
    <row r="17" spans="1:48" ht="12.75">
      <c r="A17" s="5" t="s">
        <v>9</v>
      </c>
      <c r="B17" s="5"/>
      <c r="C17" s="5" t="s">
        <v>143</v>
      </c>
      <c r="D17" s="5" t="s">
        <v>283</v>
      </c>
      <c r="E17" s="5" t="s">
        <v>434</v>
      </c>
      <c r="F17" s="20">
        <v>1.18</v>
      </c>
      <c r="G17" s="20">
        <v>0</v>
      </c>
      <c r="H17" s="20">
        <f t="shared" si="0"/>
        <v>0</v>
      </c>
      <c r="I17" s="20">
        <f t="shared" si="1"/>
        <v>0</v>
      </c>
      <c r="J17" s="20">
        <f t="shared" si="2"/>
        <v>0</v>
      </c>
      <c r="K17" s="20">
        <v>0.72508</v>
      </c>
      <c r="L17" s="20">
        <f t="shared" si="3"/>
        <v>0.8555943999999999</v>
      </c>
      <c r="M17" s="33" t="s">
        <v>457</v>
      </c>
      <c r="P17" s="38">
        <f t="shared" si="4"/>
        <v>0</v>
      </c>
      <c r="R17" s="38">
        <f t="shared" si="5"/>
        <v>0</v>
      </c>
      <c r="S17" s="38">
        <f t="shared" si="6"/>
        <v>0</v>
      </c>
      <c r="T17" s="38">
        <f t="shared" si="7"/>
        <v>0</v>
      </c>
      <c r="U17" s="38">
        <f t="shared" si="8"/>
        <v>0</v>
      </c>
      <c r="V17" s="38">
        <f t="shared" si="9"/>
        <v>0</v>
      </c>
      <c r="W17" s="38">
        <f t="shared" si="10"/>
        <v>0</v>
      </c>
      <c r="X17" s="38">
        <f t="shared" si="11"/>
        <v>0</v>
      </c>
      <c r="Y17" s="29"/>
      <c r="Z17" s="20">
        <f t="shared" si="12"/>
        <v>0</v>
      </c>
      <c r="AA17" s="20">
        <f t="shared" si="13"/>
        <v>0</v>
      </c>
      <c r="AB17" s="20">
        <f t="shared" si="14"/>
        <v>0</v>
      </c>
      <c r="AD17" s="38">
        <v>21</v>
      </c>
      <c r="AE17" s="38">
        <f t="shared" si="15"/>
        <v>0</v>
      </c>
      <c r="AF17" s="38">
        <f t="shared" si="16"/>
        <v>0</v>
      </c>
      <c r="AG17" s="33" t="s">
        <v>7</v>
      </c>
      <c r="AM17" s="38">
        <f t="shared" si="17"/>
        <v>0</v>
      </c>
      <c r="AN17" s="38">
        <f t="shared" si="18"/>
        <v>0</v>
      </c>
      <c r="AO17" s="39" t="s">
        <v>469</v>
      </c>
      <c r="AP17" s="39" t="s">
        <v>492</v>
      </c>
      <c r="AQ17" s="29" t="s">
        <v>507</v>
      </c>
      <c r="AS17" s="38">
        <f t="shared" si="19"/>
        <v>0</v>
      </c>
      <c r="AT17" s="38">
        <f t="shared" si="20"/>
        <v>0</v>
      </c>
      <c r="AU17" s="38">
        <v>0</v>
      </c>
      <c r="AV17" s="38">
        <f t="shared" si="21"/>
        <v>0.8555943999999999</v>
      </c>
    </row>
    <row r="18" spans="1:48" ht="12.75">
      <c r="A18" s="5" t="s">
        <v>10</v>
      </c>
      <c r="B18" s="5"/>
      <c r="C18" s="5" t="s">
        <v>144</v>
      </c>
      <c r="D18" s="5" t="s">
        <v>284</v>
      </c>
      <c r="E18" s="5" t="s">
        <v>435</v>
      </c>
      <c r="F18" s="20">
        <v>0.5</v>
      </c>
      <c r="G18" s="20">
        <v>0</v>
      </c>
      <c r="H18" s="20">
        <f t="shared" si="0"/>
        <v>0</v>
      </c>
      <c r="I18" s="20">
        <f t="shared" si="1"/>
        <v>0</v>
      </c>
      <c r="J18" s="20">
        <f t="shared" si="2"/>
        <v>0</v>
      </c>
      <c r="K18" s="20">
        <v>1.09</v>
      </c>
      <c r="L18" s="20">
        <f t="shared" si="3"/>
        <v>0.545</v>
      </c>
      <c r="M18" s="33" t="s">
        <v>457</v>
      </c>
      <c r="P18" s="38">
        <f t="shared" si="4"/>
        <v>0</v>
      </c>
      <c r="R18" s="38">
        <f t="shared" si="5"/>
        <v>0</v>
      </c>
      <c r="S18" s="38">
        <f t="shared" si="6"/>
        <v>0</v>
      </c>
      <c r="T18" s="38">
        <f t="shared" si="7"/>
        <v>0</v>
      </c>
      <c r="U18" s="38">
        <f t="shared" si="8"/>
        <v>0</v>
      </c>
      <c r="V18" s="38">
        <f t="shared" si="9"/>
        <v>0</v>
      </c>
      <c r="W18" s="38">
        <f t="shared" si="10"/>
        <v>0</v>
      </c>
      <c r="X18" s="38">
        <f t="shared" si="11"/>
        <v>0</v>
      </c>
      <c r="Y18" s="29"/>
      <c r="Z18" s="20">
        <f t="shared" si="12"/>
        <v>0</v>
      </c>
      <c r="AA18" s="20">
        <f t="shared" si="13"/>
        <v>0</v>
      </c>
      <c r="AB18" s="20">
        <f t="shared" si="14"/>
        <v>0</v>
      </c>
      <c r="AD18" s="38">
        <v>21</v>
      </c>
      <c r="AE18" s="38">
        <f t="shared" si="15"/>
        <v>0</v>
      </c>
      <c r="AF18" s="38">
        <f t="shared" si="16"/>
        <v>0</v>
      </c>
      <c r="AG18" s="33" t="s">
        <v>7</v>
      </c>
      <c r="AM18" s="38">
        <f t="shared" si="17"/>
        <v>0</v>
      </c>
      <c r="AN18" s="38">
        <f t="shared" si="18"/>
        <v>0</v>
      </c>
      <c r="AO18" s="39" t="s">
        <v>469</v>
      </c>
      <c r="AP18" s="39" t="s">
        <v>492</v>
      </c>
      <c r="AQ18" s="29" t="s">
        <v>507</v>
      </c>
      <c r="AS18" s="38">
        <f t="shared" si="19"/>
        <v>0</v>
      </c>
      <c r="AT18" s="38">
        <f t="shared" si="20"/>
        <v>0</v>
      </c>
      <c r="AU18" s="38">
        <v>0</v>
      </c>
      <c r="AV18" s="38">
        <f t="shared" si="21"/>
        <v>0.545</v>
      </c>
    </row>
    <row r="19" spans="1:48" ht="12.75">
      <c r="A19" s="5" t="s">
        <v>11</v>
      </c>
      <c r="B19" s="5"/>
      <c r="C19" s="5" t="s">
        <v>145</v>
      </c>
      <c r="D19" s="5" t="s">
        <v>285</v>
      </c>
      <c r="E19" s="5" t="s">
        <v>435</v>
      </c>
      <c r="F19" s="20">
        <v>0.4</v>
      </c>
      <c r="G19" s="20">
        <v>0</v>
      </c>
      <c r="H19" s="20">
        <f t="shared" si="0"/>
        <v>0</v>
      </c>
      <c r="I19" s="20">
        <f t="shared" si="1"/>
        <v>0</v>
      </c>
      <c r="J19" s="20">
        <f t="shared" si="2"/>
        <v>0</v>
      </c>
      <c r="K19" s="20">
        <v>1.09</v>
      </c>
      <c r="L19" s="20">
        <f t="shared" si="3"/>
        <v>0.43600000000000005</v>
      </c>
      <c r="M19" s="33" t="s">
        <v>457</v>
      </c>
      <c r="P19" s="38">
        <f t="shared" si="4"/>
        <v>0</v>
      </c>
      <c r="R19" s="38">
        <f t="shared" si="5"/>
        <v>0</v>
      </c>
      <c r="S19" s="38">
        <f t="shared" si="6"/>
        <v>0</v>
      </c>
      <c r="T19" s="38">
        <f t="shared" si="7"/>
        <v>0</v>
      </c>
      <c r="U19" s="38">
        <f t="shared" si="8"/>
        <v>0</v>
      </c>
      <c r="V19" s="38">
        <f t="shared" si="9"/>
        <v>0</v>
      </c>
      <c r="W19" s="38">
        <f t="shared" si="10"/>
        <v>0</v>
      </c>
      <c r="X19" s="38">
        <f t="shared" si="11"/>
        <v>0</v>
      </c>
      <c r="Y19" s="29"/>
      <c r="Z19" s="20">
        <f t="shared" si="12"/>
        <v>0</v>
      </c>
      <c r="AA19" s="20">
        <f t="shared" si="13"/>
        <v>0</v>
      </c>
      <c r="AB19" s="20">
        <f t="shared" si="14"/>
        <v>0</v>
      </c>
      <c r="AD19" s="38">
        <v>21</v>
      </c>
      <c r="AE19" s="38">
        <f t="shared" si="15"/>
        <v>0</v>
      </c>
      <c r="AF19" s="38">
        <f t="shared" si="16"/>
        <v>0</v>
      </c>
      <c r="AG19" s="33" t="s">
        <v>7</v>
      </c>
      <c r="AM19" s="38">
        <f t="shared" si="17"/>
        <v>0</v>
      </c>
      <c r="AN19" s="38">
        <f t="shared" si="18"/>
        <v>0</v>
      </c>
      <c r="AO19" s="39" t="s">
        <v>469</v>
      </c>
      <c r="AP19" s="39" t="s">
        <v>492</v>
      </c>
      <c r="AQ19" s="29" t="s">
        <v>507</v>
      </c>
      <c r="AS19" s="38">
        <f t="shared" si="19"/>
        <v>0</v>
      </c>
      <c r="AT19" s="38">
        <f t="shared" si="20"/>
        <v>0</v>
      </c>
      <c r="AU19" s="38">
        <v>0</v>
      </c>
      <c r="AV19" s="38">
        <f t="shared" si="21"/>
        <v>0.43600000000000005</v>
      </c>
    </row>
    <row r="20" spans="1:48" ht="12.75">
      <c r="A20" s="5" t="s">
        <v>12</v>
      </c>
      <c r="B20" s="5"/>
      <c r="C20" s="5" t="s">
        <v>146</v>
      </c>
      <c r="D20" s="5" t="s">
        <v>286</v>
      </c>
      <c r="E20" s="5" t="s">
        <v>434</v>
      </c>
      <c r="F20" s="20">
        <v>8.5</v>
      </c>
      <c r="G20" s="20">
        <v>0</v>
      </c>
      <c r="H20" s="20">
        <f t="shared" si="0"/>
        <v>0</v>
      </c>
      <c r="I20" s="20">
        <f t="shared" si="1"/>
        <v>0</v>
      </c>
      <c r="J20" s="20">
        <f t="shared" si="2"/>
        <v>0</v>
      </c>
      <c r="K20" s="20">
        <v>1.09346</v>
      </c>
      <c r="L20" s="20">
        <f t="shared" si="3"/>
        <v>9.294410000000001</v>
      </c>
      <c r="M20" s="33" t="s">
        <v>457</v>
      </c>
      <c r="P20" s="38">
        <f t="shared" si="4"/>
        <v>0</v>
      </c>
      <c r="R20" s="38">
        <f t="shared" si="5"/>
        <v>0</v>
      </c>
      <c r="S20" s="38">
        <f t="shared" si="6"/>
        <v>0</v>
      </c>
      <c r="T20" s="38">
        <f t="shared" si="7"/>
        <v>0</v>
      </c>
      <c r="U20" s="38">
        <f t="shared" si="8"/>
        <v>0</v>
      </c>
      <c r="V20" s="38">
        <f t="shared" si="9"/>
        <v>0</v>
      </c>
      <c r="W20" s="38">
        <f t="shared" si="10"/>
        <v>0</v>
      </c>
      <c r="X20" s="38">
        <f t="shared" si="11"/>
        <v>0</v>
      </c>
      <c r="Y20" s="29"/>
      <c r="Z20" s="20">
        <f t="shared" si="12"/>
        <v>0</v>
      </c>
      <c r="AA20" s="20">
        <f t="shared" si="13"/>
        <v>0</v>
      </c>
      <c r="AB20" s="20">
        <f t="shared" si="14"/>
        <v>0</v>
      </c>
      <c r="AD20" s="38">
        <v>21</v>
      </c>
      <c r="AE20" s="38">
        <f t="shared" si="15"/>
        <v>0</v>
      </c>
      <c r="AF20" s="38">
        <f t="shared" si="16"/>
        <v>0</v>
      </c>
      <c r="AG20" s="33" t="s">
        <v>7</v>
      </c>
      <c r="AM20" s="38">
        <f t="shared" si="17"/>
        <v>0</v>
      </c>
      <c r="AN20" s="38">
        <f t="shared" si="18"/>
        <v>0</v>
      </c>
      <c r="AO20" s="39" t="s">
        <v>469</v>
      </c>
      <c r="AP20" s="39" t="s">
        <v>492</v>
      </c>
      <c r="AQ20" s="29" t="s">
        <v>507</v>
      </c>
      <c r="AS20" s="38">
        <f t="shared" si="19"/>
        <v>0</v>
      </c>
      <c r="AT20" s="38">
        <f t="shared" si="20"/>
        <v>0</v>
      </c>
      <c r="AU20" s="38">
        <v>0</v>
      </c>
      <c r="AV20" s="38">
        <f t="shared" si="21"/>
        <v>9.294410000000001</v>
      </c>
    </row>
    <row r="21" spans="1:48" ht="12.75">
      <c r="A21" s="5" t="s">
        <v>13</v>
      </c>
      <c r="B21" s="5"/>
      <c r="C21" s="5" t="s">
        <v>147</v>
      </c>
      <c r="D21" s="5" t="s">
        <v>287</v>
      </c>
      <c r="E21" s="5" t="s">
        <v>436</v>
      </c>
      <c r="F21" s="20">
        <v>11.91</v>
      </c>
      <c r="G21" s="20">
        <v>0</v>
      </c>
      <c r="H21" s="20">
        <f t="shared" si="0"/>
        <v>0</v>
      </c>
      <c r="I21" s="20">
        <f t="shared" si="1"/>
        <v>0</v>
      </c>
      <c r="J21" s="20">
        <f t="shared" si="2"/>
        <v>0</v>
      </c>
      <c r="K21" s="20">
        <v>0.00884</v>
      </c>
      <c r="L21" s="20">
        <f t="shared" si="3"/>
        <v>0.10528440000000001</v>
      </c>
      <c r="M21" s="33" t="s">
        <v>457</v>
      </c>
      <c r="P21" s="38">
        <f t="shared" si="4"/>
        <v>0</v>
      </c>
      <c r="R21" s="38">
        <f t="shared" si="5"/>
        <v>0</v>
      </c>
      <c r="S21" s="38">
        <f t="shared" si="6"/>
        <v>0</v>
      </c>
      <c r="T21" s="38">
        <f t="shared" si="7"/>
        <v>0</v>
      </c>
      <c r="U21" s="38">
        <f t="shared" si="8"/>
        <v>0</v>
      </c>
      <c r="V21" s="38">
        <f t="shared" si="9"/>
        <v>0</v>
      </c>
      <c r="W21" s="38">
        <f t="shared" si="10"/>
        <v>0</v>
      </c>
      <c r="X21" s="38">
        <f t="shared" si="11"/>
        <v>0</v>
      </c>
      <c r="Y21" s="29"/>
      <c r="Z21" s="20">
        <f t="shared" si="12"/>
        <v>0</v>
      </c>
      <c r="AA21" s="20">
        <f t="shared" si="13"/>
        <v>0</v>
      </c>
      <c r="AB21" s="20">
        <f t="shared" si="14"/>
        <v>0</v>
      </c>
      <c r="AD21" s="38">
        <v>21</v>
      </c>
      <c r="AE21" s="38">
        <f t="shared" si="15"/>
        <v>0</v>
      </c>
      <c r="AF21" s="38">
        <f t="shared" si="16"/>
        <v>0</v>
      </c>
      <c r="AG21" s="33" t="s">
        <v>7</v>
      </c>
      <c r="AM21" s="38">
        <f t="shared" si="17"/>
        <v>0</v>
      </c>
      <c r="AN21" s="38">
        <f t="shared" si="18"/>
        <v>0</v>
      </c>
      <c r="AO21" s="39" t="s">
        <v>469</v>
      </c>
      <c r="AP21" s="39" t="s">
        <v>492</v>
      </c>
      <c r="AQ21" s="29" t="s">
        <v>507</v>
      </c>
      <c r="AS21" s="38">
        <f t="shared" si="19"/>
        <v>0</v>
      </c>
      <c r="AT21" s="38">
        <f t="shared" si="20"/>
        <v>0</v>
      </c>
      <c r="AU21" s="38">
        <v>0</v>
      </c>
      <c r="AV21" s="38">
        <f t="shared" si="21"/>
        <v>0.10528440000000001</v>
      </c>
    </row>
    <row r="22" spans="1:48" ht="12.75">
      <c r="A22" s="5" t="s">
        <v>14</v>
      </c>
      <c r="B22" s="5"/>
      <c r="C22" s="5" t="s">
        <v>148</v>
      </c>
      <c r="D22" s="5" t="s">
        <v>288</v>
      </c>
      <c r="E22" s="5" t="s">
        <v>436</v>
      </c>
      <c r="F22" s="20">
        <v>11.91</v>
      </c>
      <c r="G22" s="20">
        <v>0</v>
      </c>
      <c r="H22" s="20">
        <f t="shared" si="0"/>
        <v>0</v>
      </c>
      <c r="I22" s="20">
        <f t="shared" si="1"/>
        <v>0</v>
      </c>
      <c r="J22" s="20">
        <f t="shared" si="2"/>
        <v>0</v>
      </c>
      <c r="K22" s="20">
        <v>0</v>
      </c>
      <c r="L22" s="20">
        <f t="shared" si="3"/>
        <v>0</v>
      </c>
      <c r="M22" s="33" t="s">
        <v>457</v>
      </c>
      <c r="P22" s="38">
        <f t="shared" si="4"/>
        <v>0</v>
      </c>
      <c r="R22" s="38">
        <f t="shared" si="5"/>
        <v>0</v>
      </c>
      <c r="S22" s="38">
        <f t="shared" si="6"/>
        <v>0</v>
      </c>
      <c r="T22" s="38">
        <f t="shared" si="7"/>
        <v>0</v>
      </c>
      <c r="U22" s="38">
        <f t="shared" si="8"/>
        <v>0</v>
      </c>
      <c r="V22" s="38">
        <f t="shared" si="9"/>
        <v>0</v>
      </c>
      <c r="W22" s="38">
        <f t="shared" si="10"/>
        <v>0</v>
      </c>
      <c r="X22" s="38">
        <f t="shared" si="11"/>
        <v>0</v>
      </c>
      <c r="Y22" s="29"/>
      <c r="Z22" s="20">
        <f t="shared" si="12"/>
        <v>0</v>
      </c>
      <c r="AA22" s="20">
        <f t="shared" si="13"/>
        <v>0</v>
      </c>
      <c r="AB22" s="20">
        <f t="shared" si="14"/>
        <v>0</v>
      </c>
      <c r="AD22" s="38">
        <v>21</v>
      </c>
      <c r="AE22" s="38">
        <f t="shared" si="15"/>
        <v>0</v>
      </c>
      <c r="AF22" s="38">
        <f t="shared" si="16"/>
        <v>0</v>
      </c>
      <c r="AG22" s="33" t="s">
        <v>7</v>
      </c>
      <c r="AM22" s="38">
        <f t="shared" si="17"/>
        <v>0</v>
      </c>
      <c r="AN22" s="38">
        <f t="shared" si="18"/>
        <v>0</v>
      </c>
      <c r="AO22" s="39" t="s">
        <v>469</v>
      </c>
      <c r="AP22" s="39" t="s">
        <v>492</v>
      </c>
      <c r="AQ22" s="29" t="s">
        <v>507</v>
      </c>
      <c r="AS22" s="38">
        <f t="shared" si="19"/>
        <v>0</v>
      </c>
      <c r="AT22" s="38">
        <f t="shared" si="20"/>
        <v>0</v>
      </c>
      <c r="AU22" s="38">
        <v>0</v>
      </c>
      <c r="AV22" s="38">
        <f t="shared" si="21"/>
        <v>0</v>
      </c>
    </row>
    <row r="23" spans="1:37" ht="12.75">
      <c r="A23" s="4"/>
      <c r="B23" s="14"/>
      <c r="C23" s="14" t="s">
        <v>40</v>
      </c>
      <c r="D23" s="99" t="s">
        <v>289</v>
      </c>
      <c r="E23" s="100"/>
      <c r="F23" s="100"/>
      <c r="G23" s="100"/>
      <c r="H23" s="41">
        <f>SUM(H24:H28)</f>
        <v>0</v>
      </c>
      <c r="I23" s="41">
        <f>SUM(I24:I28)</f>
        <v>0</v>
      </c>
      <c r="J23" s="41">
        <f>H23+I23</f>
        <v>0</v>
      </c>
      <c r="K23" s="29"/>
      <c r="L23" s="41">
        <f>SUM(L24:L28)</f>
        <v>50.8311135</v>
      </c>
      <c r="M23" s="29"/>
      <c r="Y23" s="29"/>
      <c r="AI23" s="41">
        <f>SUM(Z24:Z28)</f>
        <v>0</v>
      </c>
      <c r="AJ23" s="41">
        <f>SUM(AA24:AA28)</f>
        <v>0</v>
      </c>
      <c r="AK23" s="41">
        <f>SUM(AB24:AB28)</f>
        <v>0</v>
      </c>
    </row>
    <row r="24" spans="1:48" ht="12.75">
      <c r="A24" s="5" t="s">
        <v>15</v>
      </c>
      <c r="B24" s="5"/>
      <c r="C24" s="5" t="s">
        <v>149</v>
      </c>
      <c r="D24" s="5" t="s">
        <v>290</v>
      </c>
      <c r="E24" s="5" t="s">
        <v>436</v>
      </c>
      <c r="F24" s="20">
        <v>167.74</v>
      </c>
      <c r="G24" s="20">
        <v>0</v>
      </c>
      <c r="H24" s="20">
        <f>F24*AE24</f>
        <v>0</v>
      </c>
      <c r="I24" s="20">
        <f>J24-H24</f>
        <v>0</v>
      </c>
      <c r="J24" s="20">
        <f>F24*G24</f>
        <v>0</v>
      </c>
      <c r="K24" s="20">
        <v>0.11386</v>
      </c>
      <c r="L24" s="20">
        <f>F24*K24</f>
        <v>19.0988764</v>
      </c>
      <c r="M24" s="33" t="s">
        <v>457</v>
      </c>
      <c r="P24" s="38">
        <f>IF(AG24="5",J24,0)</f>
        <v>0</v>
      </c>
      <c r="R24" s="38">
        <f>IF(AG24="1",H24,0)</f>
        <v>0</v>
      </c>
      <c r="S24" s="38">
        <f>IF(AG24="1",I24,0)</f>
        <v>0</v>
      </c>
      <c r="T24" s="38">
        <f>IF(AG24="7",H24,0)</f>
        <v>0</v>
      </c>
      <c r="U24" s="38">
        <f>IF(AG24="7",I24,0)</f>
        <v>0</v>
      </c>
      <c r="V24" s="38">
        <f>IF(AG24="2",H24,0)</f>
        <v>0</v>
      </c>
      <c r="W24" s="38">
        <f>IF(AG24="2",I24,0)</f>
        <v>0</v>
      </c>
      <c r="X24" s="38">
        <f>IF(AG24="0",J24,0)</f>
        <v>0</v>
      </c>
      <c r="Y24" s="29"/>
      <c r="Z24" s="20">
        <f>IF(AD24=0,J24,0)</f>
        <v>0</v>
      </c>
      <c r="AA24" s="20">
        <f>IF(AD24=15,J24,0)</f>
        <v>0</v>
      </c>
      <c r="AB24" s="20">
        <f>IF(AD24=21,J24,0)</f>
        <v>0</v>
      </c>
      <c r="AD24" s="38">
        <v>21</v>
      </c>
      <c r="AE24" s="38">
        <f>G24*0</f>
        <v>0</v>
      </c>
      <c r="AF24" s="38">
        <f>G24*(1-0)</f>
        <v>0</v>
      </c>
      <c r="AG24" s="33" t="s">
        <v>7</v>
      </c>
      <c r="AM24" s="38">
        <f>F24*AE24</f>
        <v>0</v>
      </c>
      <c r="AN24" s="38">
        <f>F24*AF24</f>
        <v>0</v>
      </c>
      <c r="AO24" s="39" t="s">
        <v>470</v>
      </c>
      <c r="AP24" s="39" t="s">
        <v>492</v>
      </c>
      <c r="AQ24" s="29" t="s">
        <v>507</v>
      </c>
      <c r="AS24" s="38">
        <f>AM24+AN24</f>
        <v>0</v>
      </c>
      <c r="AT24" s="38">
        <f>G24/(100-AU24)*100</f>
        <v>0</v>
      </c>
      <c r="AU24" s="38">
        <v>0</v>
      </c>
      <c r="AV24" s="38">
        <f>L24</f>
        <v>19.0988764</v>
      </c>
    </row>
    <row r="25" spans="1:48" ht="12.75">
      <c r="A25" s="5" t="s">
        <v>16</v>
      </c>
      <c r="B25" s="5"/>
      <c r="C25" s="5" t="s">
        <v>150</v>
      </c>
      <c r="D25" s="5" t="s">
        <v>291</v>
      </c>
      <c r="E25" s="5" t="s">
        <v>436</v>
      </c>
      <c r="F25" s="20">
        <v>29.5</v>
      </c>
      <c r="G25" s="20">
        <v>0</v>
      </c>
      <c r="H25" s="20">
        <f>F25*AE25</f>
        <v>0</v>
      </c>
      <c r="I25" s="20">
        <f>J25-H25</f>
        <v>0</v>
      </c>
      <c r="J25" s="20">
        <f>F25*G25</f>
        <v>0</v>
      </c>
      <c r="K25" s="20">
        <v>0.03848</v>
      </c>
      <c r="L25" s="20">
        <f>F25*K25</f>
        <v>1.13516</v>
      </c>
      <c r="M25" s="33" t="s">
        <v>457</v>
      </c>
      <c r="P25" s="38">
        <f>IF(AG25="5",J25,0)</f>
        <v>0</v>
      </c>
      <c r="R25" s="38">
        <f>IF(AG25="1",H25,0)</f>
        <v>0</v>
      </c>
      <c r="S25" s="38">
        <f>IF(AG25="1",I25,0)</f>
        <v>0</v>
      </c>
      <c r="T25" s="38">
        <f>IF(AG25="7",H25,0)</f>
        <v>0</v>
      </c>
      <c r="U25" s="38">
        <f>IF(AG25="7",I25,0)</f>
        <v>0</v>
      </c>
      <c r="V25" s="38">
        <f>IF(AG25="2",H25,0)</f>
        <v>0</v>
      </c>
      <c r="W25" s="38">
        <f>IF(AG25="2",I25,0)</f>
        <v>0</v>
      </c>
      <c r="X25" s="38">
        <f>IF(AG25="0",J25,0)</f>
        <v>0</v>
      </c>
      <c r="Y25" s="29"/>
      <c r="Z25" s="20">
        <f>IF(AD25=0,J25,0)</f>
        <v>0</v>
      </c>
      <c r="AA25" s="20">
        <f>IF(AD25=15,J25,0)</f>
        <v>0</v>
      </c>
      <c r="AB25" s="20">
        <f>IF(AD25=21,J25,0)</f>
        <v>0</v>
      </c>
      <c r="AD25" s="38">
        <v>21</v>
      </c>
      <c r="AE25" s="38">
        <f>G25*0</f>
        <v>0</v>
      </c>
      <c r="AF25" s="38">
        <f>G25*(1-0)</f>
        <v>0</v>
      </c>
      <c r="AG25" s="33" t="s">
        <v>7</v>
      </c>
      <c r="AM25" s="38">
        <f>F25*AE25</f>
        <v>0</v>
      </c>
      <c r="AN25" s="38">
        <f>F25*AF25</f>
        <v>0</v>
      </c>
      <c r="AO25" s="39" t="s">
        <v>470</v>
      </c>
      <c r="AP25" s="39" t="s">
        <v>492</v>
      </c>
      <c r="AQ25" s="29" t="s">
        <v>507</v>
      </c>
      <c r="AS25" s="38">
        <f>AM25+AN25</f>
        <v>0</v>
      </c>
      <c r="AT25" s="38">
        <f>G25/(100-AU25)*100</f>
        <v>0</v>
      </c>
      <c r="AU25" s="38">
        <v>0</v>
      </c>
      <c r="AV25" s="38">
        <f>L25</f>
        <v>1.13516</v>
      </c>
    </row>
    <row r="26" spans="1:48" ht="12.75">
      <c r="A26" s="5" t="s">
        <v>17</v>
      </c>
      <c r="B26" s="5"/>
      <c r="C26" s="5" t="s">
        <v>151</v>
      </c>
      <c r="D26" s="5" t="s">
        <v>292</v>
      </c>
      <c r="E26" s="5" t="s">
        <v>436</v>
      </c>
      <c r="F26" s="20">
        <v>400.63</v>
      </c>
      <c r="G26" s="20">
        <v>0</v>
      </c>
      <c r="H26" s="20">
        <f>F26*AE26</f>
        <v>0</v>
      </c>
      <c r="I26" s="20">
        <f>J26-H26</f>
        <v>0</v>
      </c>
      <c r="J26" s="20">
        <f>F26*G26</f>
        <v>0</v>
      </c>
      <c r="K26" s="20">
        <v>0.07617</v>
      </c>
      <c r="L26" s="20">
        <f>F26*K26</f>
        <v>30.5159871</v>
      </c>
      <c r="M26" s="33" t="s">
        <v>457</v>
      </c>
      <c r="P26" s="38">
        <f>IF(AG26="5",J26,0)</f>
        <v>0</v>
      </c>
      <c r="R26" s="38">
        <f>IF(AG26="1",H26,0)</f>
        <v>0</v>
      </c>
      <c r="S26" s="38">
        <f>IF(AG26="1",I26,0)</f>
        <v>0</v>
      </c>
      <c r="T26" s="38">
        <f>IF(AG26="7",H26,0)</f>
        <v>0</v>
      </c>
      <c r="U26" s="38">
        <f>IF(AG26="7",I26,0)</f>
        <v>0</v>
      </c>
      <c r="V26" s="38">
        <f>IF(AG26="2",H26,0)</f>
        <v>0</v>
      </c>
      <c r="W26" s="38">
        <f>IF(AG26="2",I26,0)</f>
        <v>0</v>
      </c>
      <c r="X26" s="38">
        <f>IF(AG26="0",J26,0)</f>
        <v>0</v>
      </c>
      <c r="Y26" s="29"/>
      <c r="Z26" s="20">
        <f>IF(AD26=0,J26,0)</f>
        <v>0</v>
      </c>
      <c r="AA26" s="20">
        <f>IF(AD26=15,J26,0)</f>
        <v>0</v>
      </c>
      <c r="AB26" s="20">
        <f>IF(AD26=21,J26,0)</f>
        <v>0</v>
      </c>
      <c r="AD26" s="38">
        <v>21</v>
      </c>
      <c r="AE26" s="38">
        <f>G26*0</f>
        <v>0</v>
      </c>
      <c r="AF26" s="38">
        <f>G26*(1-0)</f>
        <v>0</v>
      </c>
      <c r="AG26" s="33" t="s">
        <v>7</v>
      </c>
      <c r="AM26" s="38">
        <f>F26*AE26</f>
        <v>0</v>
      </c>
      <c r="AN26" s="38">
        <f>F26*AF26</f>
        <v>0</v>
      </c>
      <c r="AO26" s="39" t="s">
        <v>470</v>
      </c>
      <c r="AP26" s="39" t="s">
        <v>492</v>
      </c>
      <c r="AQ26" s="29" t="s">
        <v>507</v>
      </c>
      <c r="AS26" s="38">
        <f>AM26+AN26</f>
        <v>0</v>
      </c>
      <c r="AT26" s="38">
        <f>G26/(100-AU26)*100</f>
        <v>0</v>
      </c>
      <c r="AU26" s="38">
        <v>0</v>
      </c>
      <c r="AV26" s="38">
        <f>L26</f>
        <v>30.5159871</v>
      </c>
    </row>
    <row r="27" spans="1:48" ht="12.75">
      <c r="A27" s="5" t="s">
        <v>18</v>
      </c>
      <c r="B27" s="5"/>
      <c r="C27" s="5" t="s">
        <v>152</v>
      </c>
      <c r="D27" s="5" t="s">
        <v>293</v>
      </c>
      <c r="E27" s="5" t="s">
        <v>437</v>
      </c>
      <c r="F27" s="20">
        <v>3</v>
      </c>
      <c r="G27" s="20">
        <v>0</v>
      </c>
      <c r="H27" s="20">
        <f>F27*AE27</f>
        <v>0</v>
      </c>
      <c r="I27" s="20">
        <f>J27-H27</f>
        <v>0</v>
      </c>
      <c r="J27" s="20">
        <f>F27*G27</f>
        <v>0</v>
      </c>
      <c r="K27" s="20">
        <v>0.00477</v>
      </c>
      <c r="L27" s="20">
        <f>F27*K27</f>
        <v>0.01431</v>
      </c>
      <c r="M27" s="33" t="s">
        <v>457</v>
      </c>
      <c r="P27" s="38">
        <f>IF(AG27="5",J27,0)</f>
        <v>0</v>
      </c>
      <c r="R27" s="38">
        <f>IF(AG27="1",H27,0)</f>
        <v>0</v>
      </c>
      <c r="S27" s="38">
        <f>IF(AG27="1",I27,0)</f>
        <v>0</v>
      </c>
      <c r="T27" s="38">
        <f>IF(AG27="7",H27,0)</f>
        <v>0</v>
      </c>
      <c r="U27" s="38">
        <f>IF(AG27="7",I27,0)</f>
        <v>0</v>
      </c>
      <c r="V27" s="38">
        <f>IF(AG27="2",H27,0)</f>
        <v>0</v>
      </c>
      <c r="W27" s="38">
        <f>IF(AG27="2",I27,0)</f>
        <v>0</v>
      </c>
      <c r="X27" s="38">
        <f>IF(AG27="0",J27,0)</f>
        <v>0</v>
      </c>
      <c r="Y27" s="29"/>
      <c r="Z27" s="20">
        <f>IF(AD27=0,J27,0)</f>
        <v>0</v>
      </c>
      <c r="AA27" s="20">
        <f>IF(AD27=15,J27,0)</f>
        <v>0</v>
      </c>
      <c r="AB27" s="20">
        <f>IF(AD27=21,J27,0)</f>
        <v>0</v>
      </c>
      <c r="AD27" s="38">
        <v>21</v>
      </c>
      <c r="AE27" s="38">
        <f>G27*0</f>
        <v>0</v>
      </c>
      <c r="AF27" s="38">
        <f>G27*(1-0)</f>
        <v>0</v>
      </c>
      <c r="AG27" s="33" t="s">
        <v>7</v>
      </c>
      <c r="AM27" s="38">
        <f>F27*AE27</f>
        <v>0</v>
      </c>
      <c r="AN27" s="38">
        <f>F27*AF27</f>
        <v>0</v>
      </c>
      <c r="AO27" s="39" t="s">
        <v>470</v>
      </c>
      <c r="AP27" s="39" t="s">
        <v>492</v>
      </c>
      <c r="AQ27" s="29" t="s">
        <v>507</v>
      </c>
      <c r="AS27" s="38">
        <f>AM27+AN27</f>
        <v>0</v>
      </c>
      <c r="AT27" s="38">
        <f>G27/(100-AU27)*100</f>
        <v>0</v>
      </c>
      <c r="AU27" s="38">
        <v>0</v>
      </c>
      <c r="AV27" s="38">
        <f>L27</f>
        <v>0.01431</v>
      </c>
    </row>
    <row r="28" spans="1:48" ht="12.75">
      <c r="A28" s="5" t="s">
        <v>19</v>
      </c>
      <c r="B28" s="5"/>
      <c r="C28" s="5" t="s">
        <v>152</v>
      </c>
      <c r="D28" s="5" t="s">
        <v>294</v>
      </c>
      <c r="E28" s="5" t="s">
        <v>437</v>
      </c>
      <c r="F28" s="20">
        <v>14</v>
      </c>
      <c r="G28" s="20">
        <v>0</v>
      </c>
      <c r="H28" s="20">
        <f>F28*AE28</f>
        <v>0</v>
      </c>
      <c r="I28" s="20">
        <f>J28-H28</f>
        <v>0</v>
      </c>
      <c r="J28" s="20">
        <f>F28*G28</f>
        <v>0</v>
      </c>
      <c r="K28" s="20">
        <v>0.00477</v>
      </c>
      <c r="L28" s="20">
        <f>F28*K28</f>
        <v>0.06678</v>
      </c>
      <c r="M28" s="33" t="s">
        <v>457</v>
      </c>
      <c r="P28" s="38">
        <f>IF(AG28="5",J28,0)</f>
        <v>0</v>
      </c>
      <c r="R28" s="38">
        <f>IF(AG28="1",H28,0)</f>
        <v>0</v>
      </c>
      <c r="S28" s="38">
        <f>IF(AG28="1",I28,0)</f>
        <v>0</v>
      </c>
      <c r="T28" s="38">
        <f>IF(AG28="7",H28,0)</f>
        <v>0</v>
      </c>
      <c r="U28" s="38">
        <f>IF(AG28="7",I28,0)</f>
        <v>0</v>
      </c>
      <c r="V28" s="38">
        <f>IF(AG28="2",H28,0)</f>
        <v>0</v>
      </c>
      <c r="W28" s="38">
        <f>IF(AG28="2",I28,0)</f>
        <v>0</v>
      </c>
      <c r="X28" s="38">
        <f>IF(AG28="0",J28,0)</f>
        <v>0</v>
      </c>
      <c r="Y28" s="29"/>
      <c r="Z28" s="20">
        <f>IF(AD28=0,J28,0)</f>
        <v>0</v>
      </c>
      <c r="AA28" s="20">
        <f>IF(AD28=15,J28,0)</f>
        <v>0</v>
      </c>
      <c r="AB28" s="20">
        <f>IF(AD28=21,J28,0)</f>
        <v>0</v>
      </c>
      <c r="AD28" s="38">
        <v>21</v>
      </c>
      <c r="AE28" s="38">
        <f>G28*0</f>
        <v>0</v>
      </c>
      <c r="AF28" s="38">
        <f>G28*(1-0)</f>
        <v>0</v>
      </c>
      <c r="AG28" s="33" t="s">
        <v>7</v>
      </c>
      <c r="AM28" s="38">
        <f>F28*AE28</f>
        <v>0</v>
      </c>
      <c r="AN28" s="38">
        <f>F28*AF28</f>
        <v>0</v>
      </c>
      <c r="AO28" s="39" t="s">
        <v>470</v>
      </c>
      <c r="AP28" s="39" t="s">
        <v>492</v>
      </c>
      <c r="AQ28" s="29" t="s">
        <v>507</v>
      </c>
      <c r="AS28" s="38">
        <f>AM28+AN28</f>
        <v>0</v>
      </c>
      <c r="AT28" s="38">
        <f>G28/(100-AU28)*100</f>
        <v>0</v>
      </c>
      <c r="AU28" s="38">
        <v>0</v>
      </c>
      <c r="AV28" s="38">
        <f>L28</f>
        <v>0.06678</v>
      </c>
    </row>
    <row r="29" spans="1:37" ht="12.75">
      <c r="A29" s="4"/>
      <c r="B29" s="14"/>
      <c r="C29" s="14" t="s">
        <v>67</v>
      </c>
      <c r="D29" s="99" t="s">
        <v>295</v>
      </c>
      <c r="E29" s="100"/>
      <c r="F29" s="100"/>
      <c r="G29" s="100"/>
      <c r="H29" s="41">
        <f>SUM(H30:H32)</f>
        <v>0</v>
      </c>
      <c r="I29" s="41">
        <f>SUM(I30:I32)</f>
        <v>0</v>
      </c>
      <c r="J29" s="41">
        <f>H29+I29</f>
        <v>0</v>
      </c>
      <c r="K29" s="29"/>
      <c r="L29" s="41">
        <f>SUM(L30:L32)</f>
        <v>63.6105858</v>
      </c>
      <c r="M29" s="29"/>
      <c r="Y29" s="29"/>
      <c r="AI29" s="41">
        <f>SUM(Z30:Z32)</f>
        <v>0</v>
      </c>
      <c r="AJ29" s="41">
        <f>SUM(AA30:AA32)</f>
        <v>0</v>
      </c>
      <c r="AK29" s="41">
        <f>SUM(AB30:AB32)</f>
        <v>0</v>
      </c>
    </row>
    <row r="30" spans="1:48" ht="12.75">
      <c r="A30" s="5" t="s">
        <v>20</v>
      </c>
      <c r="B30" s="5"/>
      <c r="C30" s="5" t="s">
        <v>153</v>
      </c>
      <c r="D30" s="5" t="s">
        <v>296</v>
      </c>
      <c r="E30" s="5" t="s">
        <v>436</v>
      </c>
      <c r="F30" s="20">
        <v>1332.73</v>
      </c>
      <c r="G30" s="20">
        <v>0</v>
      </c>
      <c r="H30" s="20">
        <f>F30*AE30</f>
        <v>0</v>
      </c>
      <c r="I30" s="20">
        <f>J30-H30</f>
        <v>0</v>
      </c>
      <c r="J30" s="20">
        <f>F30*G30</f>
        <v>0</v>
      </c>
      <c r="K30" s="20">
        <v>0.04766</v>
      </c>
      <c r="L30" s="20">
        <f>F30*K30</f>
        <v>63.5179118</v>
      </c>
      <c r="M30" s="33" t="s">
        <v>457</v>
      </c>
      <c r="P30" s="38">
        <f>IF(AG30="5",J30,0)</f>
        <v>0</v>
      </c>
      <c r="R30" s="38">
        <f>IF(AG30="1",H30,0)</f>
        <v>0</v>
      </c>
      <c r="S30" s="38">
        <f>IF(AG30="1",I30,0)</f>
        <v>0</v>
      </c>
      <c r="T30" s="38">
        <f>IF(AG30="7",H30,0)</f>
        <v>0</v>
      </c>
      <c r="U30" s="38">
        <f>IF(AG30="7",I30,0)</f>
        <v>0</v>
      </c>
      <c r="V30" s="38">
        <f>IF(AG30="2",H30,0)</f>
        <v>0</v>
      </c>
      <c r="W30" s="38">
        <f>IF(AG30="2",I30,0)</f>
        <v>0</v>
      </c>
      <c r="X30" s="38">
        <f>IF(AG30="0",J30,0)</f>
        <v>0</v>
      </c>
      <c r="Y30" s="29"/>
      <c r="Z30" s="20">
        <f>IF(AD30=0,J30,0)</f>
        <v>0</v>
      </c>
      <c r="AA30" s="20">
        <f>IF(AD30=15,J30,0)</f>
        <v>0</v>
      </c>
      <c r="AB30" s="20">
        <f>IF(AD30=21,J30,0)</f>
        <v>0</v>
      </c>
      <c r="AD30" s="38">
        <v>21</v>
      </c>
      <c r="AE30" s="38">
        <f>G30*0</f>
        <v>0</v>
      </c>
      <c r="AF30" s="38">
        <f>G30*(1-0)</f>
        <v>0</v>
      </c>
      <c r="AG30" s="33" t="s">
        <v>7</v>
      </c>
      <c r="AM30" s="38">
        <f>F30*AE30</f>
        <v>0</v>
      </c>
      <c r="AN30" s="38">
        <f>F30*AF30</f>
        <v>0</v>
      </c>
      <c r="AO30" s="39" t="s">
        <v>471</v>
      </c>
      <c r="AP30" s="39" t="s">
        <v>493</v>
      </c>
      <c r="AQ30" s="29" t="s">
        <v>507</v>
      </c>
      <c r="AS30" s="38">
        <f>AM30+AN30</f>
        <v>0</v>
      </c>
      <c r="AT30" s="38">
        <f>G30/(100-AU30)*100</f>
        <v>0</v>
      </c>
      <c r="AU30" s="38">
        <v>0</v>
      </c>
      <c r="AV30" s="38">
        <f>L30</f>
        <v>63.5179118</v>
      </c>
    </row>
    <row r="31" spans="1:48" ht="12.75">
      <c r="A31" s="5" t="s">
        <v>21</v>
      </c>
      <c r="B31" s="5"/>
      <c r="C31" s="5" t="s">
        <v>154</v>
      </c>
      <c r="D31" s="5" t="s">
        <v>297</v>
      </c>
      <c r="E31" s="5" t="s">
        <v>433</v>
      </c>
      <c r="F31" s="20">
        <v>22.3</v>
      </c>
      <c r="G31" s="20">
        <v>0</v>
      </c>
      <c r="H31" s="20">
        <f>F31*AE31</f>
        <v>0</v>
      </c>
      <c r="I31" s="20">
        <f>J31-H31</f>
        <v>0</v>
      </c>
      <c r="J31" s="20">
        <f>F31*G31</f>
        <v>0</v>
      </c>
      <c r="K31" s="20">
        <v>0.00238</v>
      </c>
      <c r="L31" s="20">
        <f>F31*K31</f>
        <v>0.053074</v>
      </c>
      <c r="M31" s="33" t="s">
        <v>457</v>
      </c>
      <c r="P31" s="38">
        <f>IF(AG31="5",J31,0)</f>
        <v>0</v>
      </c>
      <c r="R31" s="38">
        <f>IF(AG31="1",H31,0)</f>
        <v>0</v>
      </c>
      <c r="S31" s="38">
        <f>IF(AG31="1",I31,0)</f>
        <v>0</v>
      </c>
      <c r="T31" s="38">
        <f>IF(AG31="7",H31,0)</f>
        <v>0</v>
      </c>
      <c r="U31" s="38">
        <f>IF(AG31="7",I31,0)</f>
        <v>0</v>
      </c>
      <c r="V31" s="38">
        <f>IF(AG31="2",H31,0)</f>
        <v>0</v>
      </c>
      <c r="W31" s="38">
        <f>IF(AG31="2",I31,0)</f>
        <v>0</v>
      </c>
      <c r="X31" s="38">
        <f>IF(AG31="0",J31,0)</f>
        <v>0</v>
      </c>
      <c r="Y31" s="29"/>
      <c r="Z31" s="20">
        <f>IF(AD31=0,J31,0)</f>
        <v>0</v>
      </c>
      <c r="AA31" s="20">
        <f>IF(AD31=15,J31,0)</f>
        <v>0</v>
      </c>
      <c r="AB31" s="20">
        <f>IF(AD31=21,J31,0)</f>
        <v>0</v>
      </c>
      <c r="AD31" s="38">
        <v>21</v>
      </c>
      <c r="AE31" s="38">
        <f>G31*0</f>
        <v>0</v>
      </c>
      <c r="AF31" s="38">
        <f>G31*(1-0)</f>
        <v>0</v>
      </c>
      <c r="AG31" s="33" t="s">
        <v>7</v>
      </c>
      <c r="AM31" s="38">
        <f>F31*AE31</f>
        <v>0</v>
      </c>
      <c r="AN31" s="38">
        <f>F31*AF31</f>
        <v>0</v>
      </c>
      <c r="AO31" s="39" t="s">
        <v>471</v>
      </c>
      <c r="AP31" s="39" t="s">
        <v>493</v>
      </c>
      <c r="AQ31" s="29" t="s">
        <v>507</v>
      </c>
      <c r="AS31" s="38">
        <f>AM31+AN31</f>
        <v>0</v>
      </c>
      <c r="AT31" s="38">
        <f>G31/(100-AU31)*100</f>
        <v>0</v>
      </c>
      <c r="AU31" s="38">
        <v>0</v>
      </c>
      <c r="AV31" s="38">
        <f>L31</f>
        <v>0.053074</v>
      </c>
    </row>
    <row r="32" spans="1:48" ht="12.75">
      <c r="A32" s="5" t="s">
        <v>22</v>
      </c>
      <c r="B32" s="5"/>
      <c r="C32" s="5" t="s">
        <v>155</v>
      </c>
      <c r="D32" s="5" t="s">
        <v>298</v>
      </c>
      <c r="E32" s="5" t="s">
        <v>436</v>
      </c>
      <c r="F32" s="20">
        <v>20</v>
      </c>
      <c r="G32" s="20">
        <v>0</v>
      </c>
      <c r="H32" s="20">
        <f>F32*AE32</f>
        <v>0</v>
      </c>
      <c r="I32" s="20">
        <f>J32-H32</f>
        <v>0</v>
      </c>
      <c r="J32" s="20">
        <f>F32*G32</f>
        <v>0</v>
      </c>
      <c r="K32" s="20">
        <v>0.00198</v>
      </c>
      <c r="L32" s="20">
        <f>F32*K32</f>
        <v>0.039599999999999996</v>
      </c>
      <c r="M32" s="33" t="s">
        <v>457</v>
      </c>
      <c r="P32" s="38">
        <f>IF(AG32="5",J32,0)</f>
        <v>0</v>
      </c>
      <c r="R32" s="38">
        <f>IF(AG32="1",H32,0)</f>
        <v>0</v>
      </c>
      <c r="S32" s="38">
        <f>IF(AG32="1",I32,0)</f>
        <v>0</v>
      </c>
      <c r="T32" s="38">
        <f>IF(AG32="7",H32,0)</f>
        <v>0</v>
      </c>
      <c r="U32" s="38">
        <f>IF(AG32="7",I32,0)</f>
        <v>0</v>
      </c>
      <c r="V32" s="38">
        <f>IF(AG32="2",H32,0)</f>
        <v>0</v>
      </c>
      <c r="W32" s="38">
        <f>IF(AG32="2",I32,0)</f>
        <v>0</v>
      </c>
      <c r="X32" s="38">
        <f>IF(AG32="0",J32,0)</f>
        <v>0</v>
      </c>
      <c r="Y32" s="29"/>
      <c r="Z32" s="20">
        <f>IF(AD32=0,J32,0)</f>
        <v>0</v>
      </c>
      <c r="AA32" s="20">
        <f>IF(AD32=15,J32,0)</f>
        <v>0</v>
      </c>
      <c r="AB32" s="20">
        <f>IF(AD32=21,J32,0)</f>
        <v>0</v>
      </c>
      <c r="AD32" s="38">
        <v>21</v>
      </c>
      <c r="AE32" s="38">
        <f>G32*0</f>
        <v>0</v>
      </c>
      <c r="AF32" s="38">
        <f>G32*(1-0)</f>
        <v>0</v>
      </c>
      <c r="AG32" s="33" t="s">
        <v>7</v>
      </c>
      <c r="AM32" s="38">
        <f>F32*AE32</f>
        <v>0</v>
      </c>
      <c r="AN32" s="38">
        <f>F32*AF32</f>
        <v>0</v>
      </c>
      <c r="AO32" s="39" t="s">
        <v>471</v>
      </c>
      <c r="AP32" s="39" t="s">
        <v>493</v>
      </c>
      <c r="AQ32" s="29" t="s">
        <v>507</v>
      </c>
      <c r="AS32" s="38">
        <f>AM32+AN32</f>
        <v>0</v>
      </c>
      <c r="AT32" s="38">
        <f>G32/(100-AU32)*100</f>
        <v>0</v>
      </c>
      <c r="AU32" s="38">
        <v>0</v>
      </c>
      <c r="AV32" s="38">
        <f>L32</f>
        <v>0.039599999999999996</v>
      </c>
    </row>
    <row r="33" spans="1:37" ht="12.75">
      <c r="A33" s="4"/>
      <c r="B33" s="14"/>
      <c r="C33" s="14" t="s">
        <v>68</v>
      </c>
      <c r="D33" s="99" t="s">
        <v>299</v>
      </c>
      <c r="E33" s="100"/>
      <c r="F33" s="100"/>
      <c r="G33" s="100"/>
      <c r="H33" s="41">
        <f>SUM(H34:H36)</f>
        <v>0</v>
      </c>
      <c r="I33" s="41">
        <f>SUM(I34:I36)</f>
        <v>0</v>
      </c>
      <c r="J33" s="41">
        <f>H33+I33</f>
        <v>0</v>
      </c>
      <c r="K33" s="29"/>
      <c r="L33" s="41">
        <f>SUM(L34:L36)</f>
        <v>0.3447346</v>
      </c>
      <c r="M33" s="29"/>
      <c r="Y33" s="29"/>
      <c r="AI33" s="41">
        <f>SUM(Z34:Z36)</f>
        <v>0</v>
      </c>
      <c r="AJ33" s="41">
        <f>SUM(AA34:AA36)</f>
        <v>0</v>
      </c>
      <c r="AK33" s="41">
        <f>SUM(AB34:AB36)</f>
        <v>0</v>
      </c>
    </row>
    <row r="34" spans="1:48" ht="12.75">
      <c r="A34" s="5" t="s">
        <v>23</v>
      </c>
      <c r="B34" s="5"/>
      <c r="C34" s="5" t="s">
        <v>156</v>
      </c>
      <c r="D34" s="5" t="s">
        <v>300</v>
      </c>
      <c r="E34" s="5" t="s">
        <v>436</v>
      </c>
      <c r="F34" s="20">
        <v>15.08</v>
      </c>
      <c r="G34" s="20">
        <v>0</v>
      </c>
      <c r="H34" s="20">
        <f>F34*AE34</f>
        <v>0</v>
      </c>
      <c r="I34" s="20">
        <f>J34-H34</f>
        <v>0</v>
      </c>
      <c r="J34" s="20">
        <f>F34*G34</f>
        <v>0</v>
      </c>
      <c r="K34" s="20">
        <v>0.01013</v>
      </c>
      <c r="L34" s="20">
        <f>F34*K34</f>
        <v>0.1527604</v>
      </c>
      <c r="M34" s="33" t="s">
        <v>457</v>
      </c>
      <c r="P34" s="38">
        <f>IF(AG34="5",J34,0)</f>
        <v>0</v>
      </c>
      <c r="R34" s="38">
        <f>IF(AG34="1",H34,0)</f>
        <v>0</v>
      </c>
      <c r="S34" s="38">
        <f>IF(AG34="1",I34,0)</f>
        <v>0</v>
      </c>
      <c r="T34" s="38">
        <f>IF(AG34="7",H34,0)</f>
        <v>0</v>
      </c>
      <c r="U34" s="38">
        <f>IF(AG34="7",I34,0)</f>
        <v>0</v>
      </c>
      <c r="V34" s="38">
        <f>IF(AG34="2",H34,0)</f>
        <v>0</v>
      </c>
      <c r="W34" s="38">
        <f>IF(AG34="2",I34,0)</f>
        <v>0</v>
      </c>
      <c r="X34" s="38">
        <f>IF(AG34="0",J34,0)</f>
        <v>0</v>
      </c>
      <c r="Y34" s="29"/>
      <c r="Z34" s="20">
        <f>IF(AD34=0,J34,0)</f>
        <v>0</v>
      </c>
      <c r="AA34" s="20">
        <f>IF(AD34=15,J34,0)</f>
        <v>0</v>
      </c>
      <c r="AB34" s="20">
        <f>IF(AD34=21,J34,0)</f>
        <v>0</v>
      </c>
      <c r="AD34" s="38">
        <v>21</v>
      </c>
      <c r="AE34" s="38">
        <f>G34*0</f>
        <v>0</v>
      </c>
      <c r="AF34" s="38">
        <f>G34*(1-0)</f>
        <v>0</v>
      </c>
      <c r="AG34" s="33" t="s">
        <v>7</v>
      </c>
      <c r="AM34" s="38">
        <f>F34*AE34</f>
        <v>0</v>
      </c>
      <c r="AN34" s="38">
        <f>F34*AF34</f>
        <v>0</v>
      </c>
      <c r="AO34" s="39" t="s">
        <v>472</v>
      </c>
      <c r="AP34" s="39" t="s">
        <v>493</v>
      </c>
      <c r="AQ34" s="29" t="s">
        <v>507</v>
      </c>
      <c r="AS34" s="38">
        <f>AM34+AN34</f>
        <v>0</v>
      </c>
      <c r="AT34" s="38">
        <f>G34/(100-AU34)*100</f>
        <v>0</v>
      </c>
      <c r="AU34" s="38">
        <v>0</v>
      </c>
      <c r="AV34" s="38">
        <f>L34</f>
        <v>0.1527604</v>
      </c>
    </row>
    <row r="35" spans="1:48" ht="12.75">
      <c r="A35" s="5" t="s">
        <v>24</v>
      </c>
      <c r="B35" s="5"/>
      <c r="C35" s="5" t="s">
        <v>157</v>
      </c>
      <c r="D35" s="5" t="s">
        <v>301</v>
      </c>
      <c r="E35" s="5" t="s">
        <v>436</v>
      </c>
      <c r="F35" s="20">
        <v>13.05</v>
      </c>
      <c r="G35" s="20">
        <v>0</v>
      </c>
      <c r="H35" s="20">
        <f>F35*AE35</f>
        <v>0</v>
      </c>
      <c r="I35" s="20">
        <f>J35-H35</f>
        <v>0</v>
      </c>
      <c r="J35" s="20">
        <f>F35*G35</f>
        <v>0</v>
      </c>
      <c r="K35" s="20">
        <v>0.01262</v>
      </c>
      <c r="L35" s="20">
        <f>F35*K35</f>
        <v>0.164691</v>
      </c>
      <c r="M35" s="33" t="s">
        <v>457</v>
      </c>
      <c r="P35" s="38">
        <f>IF(AG35="5",J35,0)</f>
        <v>0</v>
      </c>
      <c r="R35" s="38">
        <f>IF(AG35="1",H35,0)</f>
        <v>0</v>
      </c>
      <c r="S35" s="38">
        <f>IF(AG35="1",I35,0)</f>
        <v>0</v>
      </c>
      <c r="T35" s="38">
        <f>IF(AG35="7",H35,0)</f>
        <v>0</v>
      </c>
      <c r="U35" s="38">
        <f>IF(AG35="7",I35,0)</f>
        <v>0</v>
      </c>
      <c r="V35" s="38">
        <f>IF(AG35="2",H35,0)</f>
        <v>0</v>
      </c>
      <c r="W35" s="38">
        <f>IF(AG35="2",I35,0)</f>
        <v>0</v>
      </c>
      <c r="X35" s="38">
        <f>IF(AG35="0",J35,0)</f>
        <v>0</v>
      </c>
      <c r="Y35" s="29"/>
      <c r="Z35" s="20">
        <f>IF(AD35=0,J35,0)</f>
        <v>0</v>
      </c>
      <c r="AA35" s="20">
        <f>IF(AD35=15,J35,0)</f>
        <v>0</v>
      </c>
      <c r="AB35" s="20">
        <f>IF(AD35=21,J35,0)</f>
        <v>0</v>
      </c>
      <c r="AD35" s="38">
        <v>21</v>
      </c>
      <c r="AE35" s="38">
        <f>G35*0</f>
        <v>0</v>
      </c>
      <c r="AF35" s="38">
        <f>G35*(1-0)</f>
        <v>0</v>
      </c>
      <c r="AG35" s="33" t="s">
        <v>7</v>
      </c>
      <c r="AM35" s="38">
        <f>F35*AE35</f>
        <v>0</v>
      </c>
      <c r="AN35" s="38">
        <f>F35*AF35</f>
        <v>0</v>
      </c>
      <c r="AO35" s="39" t="s">
        <v>472</v>
      </c>
      <c r="AP35" s="39" t="s">
        <v>493</v>
      </c>
      <c r="AQ35" s="29" t="s">
        <v>507</v>
      </c>
      <c r="AS35" s="38">
        <f>AM35+AN35</f>
        <v>0</v>
      </c>
      <c r="AT35" s="38">
        <f>G35/(100-AU35)*100</f>
        <v>0</v>
      </c>
      <c r="AU35" s="38">
        <v>0</v>
      </c>
      <c r="AV35" s="38">
        <f>L35</f>
        <v>0.164691</v>
      </c>
    </row>
    <row r="36" spans="1:48" ht="12.75">
      <c r="A36" s="5" t="s">
        <v>25</v>
      </c>
      <c r="B36" s="5"/>
      <c r="C36" s="5" t="s">
        <v>158</v>
      </c>
      <c r="D36" s="5" t="s">
        <v>302</v>
      </c>
      <c r="E36" s="5" t="s">
        <v>436</v>
      </c>
      <c r="F36" s="20">
        <v>2.03</v>
      </c>
      <c r="G36" s="20">
        <v>0</v>
      </c>
      <c r="H36" s="20">
        <f>F36*AE36</f>
        <v>0</v>
      </c>
      <c r="I36" s="20">
        <f>J36-H36</f>
        <v>0</v>
      </c>
      <c r="J36" s="20">
        <f>F36*G36</f>
        <v>0</v>
      </c>
      <c r="K36" s="20">
        <v>0.01344</v>
      </c>
      <c r="L36" s="20">
        <f>F36*K36</f>
        <v>0.027283199999999997</v>
      </c>
      <c r="M36" s="33" t="s">
        <v>457</v>
      </c>
      <c r="P36" s="38">
        <f>IF(AG36="5",J36,0)</f>
        <v>0</v>
      </c>
      <c r="R36" s="38">
        <f>IF(AG36="1",H36,0)</f>
        <v>0</v>
      </c>
      <c r="S36" s="38">
        <f>IF(AG36="1",I36,0)</f>
        <v>0</v>
      </c>
      <c r="T36" s="38">
        <f>IF(AG36="7",H36,0)</f>
        <v>0</v>
      </c>
      <c r="U36" s="38">
        <f>IF(AG36="7",I36,0)</f>
        <v>0</v>
      </c>
      <c r="V36" s="38">
        <f>IF(AG36="2",H36,0)</f>
        <v>0</v>
      </c>
      <c r="W36" s="38">
        <f>IF(AG36="2",I36,0)</f>
        <v>0</v>
      </c>
      <c r="X36" s="38">
        <f>IF(AG36="0",J36,0)</f>
        <v>0</v>
      </c>
      <c r="Y36" s="29"/>
      <c r="Z36" s="20">
        <f>IF(AD36=0,J36,0)</f>
        <v>0</v>
      </c>
      <c r="AA36" s="20">
        <f>IF(AD36=15,J36,0)</f>
        <v>0</v>
      </c>
      <c r="AB36" s="20">
        <f>IF(AD36=21,J36,0)</f>
        <v>0</v>
      </c>
      <c r="AD36" s="38">
        <v>21</v>
      </c>
      <c r="AE36" s="38">
        <f>G36*0</f>
        <v>0</v>
      </c>
      <c r="AF36" s="38">
        <f>G36*(1-0)</f>
        <v>0</v>
      </c>
      <c r="AG36" s="33" t="s">
        <v>7</v>
      </c>
      <c r="AM36" s="38">
        <f>F36*AE36</f>
        <v>0</v>
      </c>
      <c r="AN36" s="38">
        <f>F36*AF36</f>
        <v>0</v>
      </c>
      <c r="AO36" s="39" t="s">
        <v>472</v>
      </c>
      <c r="AP36" s="39" t="s">
        <v>493</v>
      </c>
      <c r="AQ36" s="29" t="s">
        <v>507</v>
      </c>
      <c r="AS36" s="38">
        <f>AM36+AN36</f>
        <v>0</v>
      </c>
      <c r="AT36" s="38">
        <f>G36/(100-AU36)*100</f>
        <v>0</v>
      </c>
      <c r="AU36" s="38">
        <v>0</v>
      </c>
      <c r="AV36" s="38">
        <f>L36</f>
        <v>0.027283199999999997</v>
      </c>
    </row>
    <row r="37" spans="1:37" ht="12.75">
      <c r="A37" s="4"/>
      <c r="B37" s="14"/>
      <c r="C37" s="14" t="s">
        <v>70</v>
      </c>
      <c r="D37" s="99" t="s">
        <v>303</v>
      </c>
      <c r="E37" s="100"/>
      <c r="F37" s="100"/>
      <c r="G37" s="100"/>
      <c r="H37" s="41">
        <f>SUM(H38:H54)</f>
        <v>0</v>
      </c>
      <c r="I37" s="41">
        <f>SUM(I38:I54)</f>
        <v>0</v>
      </c>
      <c r="J37" s="41">
        <f>H37+I37</f>
        <v>0</v>
      </c>
      <c r="K37" s="29"/>
      <c r="L37" s="41">
        <f>SUM(L38:L54)</f>
        <v>8.241554</v>
      </c>
      <c r="M37" s="29"/>
      <c r="Y37" s="29"/>
      <c r="AI37" s="41">
        <f>SUM(Z38:Z54)</f>
        <v>0</v>
      </c>
      <c r="AJ37" s="41">
        <f>SUM(AA38:AA54)</f>
        <v>0</v>
      </c>
      <c r="AK37" s="41">
        <f>SUM(AB38:AB54)</f>
        <v>0</v>
      </c>
    </row>
    <row r="38" spans="1:48" ht="12.75">
      <c r="A38" s="5" t="s">
        <v>26</v>
      </c>
      <c r="B38" s="5"/>
      <c r="C38" s="5" t="s">
        <v>159</v>
      </c>
      <c r="D38" s="5" t="s">
        <v>304</v>
      </c>
      <c r="E38" s="5" t="s">
        <v>437</v>
      </c>
      <c r="F38" s="20">
        <v>23</v>
      </c>
      <c r="G38" s="20">
        <v>0</v>
      </c>
      <c r="H38" s="20">
        <f aca="true" t="shared" si="22" ref="H38:H54">F38*AE38</f>
        <v>0</v>
      </c>
      <c r="I38" s="20">
        <f aca="true" t="shared" si="23" ref="I38:I54">J38-H38</f>
        <v>0</v>
      </c>
      <c r="J38" s="20">
        <f aca="true" t="shared" si="24" ref="J38:J54">F38*G38</f>
        <v>0</v>
      </c>
      <c r="K38" s="20">
        <v>0.03055</v>
      </c>
      <c r="L38" s="20">
        <f aca="true" t="shared" si="25" ref="L38:L54">F38*K38</f>
        <v>0.70265</v>
      </c>
      <c r="M38" s="33" t="s">
        <v>457</v>
      </c>
      <c r="P38" s="38">
        <f aca="true" t="shared" si="26" ref="P38:P54">IF(AG38="5",J38,0)</f>
        <v>0</v>
      </c>
      <c r="R38" s="38">
        <f aca="true" t="shared" si="27" ref="R38:R54">IF(AG38="1",H38,0)</f>
        <v>0</v>
      </c>
      <c r="S38" s="38">
        <f aca="true" t="shared" si="28" ref="S38:S54">IF(AG38="1",I38,0)</f>
        <v>0</v>
      </c>
      <c r="T38" s="38">
        <f aca="true" t="shared" si="29" ref="T38:T54">IF(AG38="7",H38,0)</f>
        <v>0</v>
      </c>
      <c r="U38" s="38">
        <f aca="true" t="shared" si="30" ref="U38:U54">IF(AG38="7",I38,0)</f>
        <v>0</v>
      </c>
      <c r="V38" s="38">
        <f aca="true" t="shared" si="31" ref="V38:V54">IF(AG38="2",H38,0)</f>
        <v>0</v>
      </c>
      <c r="W38" s="38">
        <f aca="true" t="shared" si="32" ref="W38:W54">IF(AG38="2",I38,0)</f>
        <v>0</v>
      </c>
      <c r="X38" s="38">
        <f aca="true" t="shared" si="33" ref="X38:X54">IF(AG38="0",J38,0)</f>
        <v>0</v>
      </c>
      <c r="Y38" s="29"/>
      <c r="Z38" s="20">
        <f aca="true" t="shared" si="34" ref="Z38:Z54">IF(AD38=0,J38,0)</f>
        <v>0</v>
      </c>
      <c r="AA38" s="20">
        <f aca="true" t="shared" si="35" ref="AA38:AA54">IF(AD38=15,J38,0)</f>
        <v>0</v>
      </c>
      <c r="AB38" s="20">
        <f aca="true" t="shared" si="36" ref="AB38:AB54">IF(AD38=21,J38,0)</f>
        <v>0</v>
      </c>
      <c r="AD38" s="38">
        <v>21</v>
      </c>
      <c r="AE38" s="38">
        <f aca="true" t="shared" si="37" ref="AE38:AE50">G38*0</f>
        <v>0</v>
      </c>
      <c r="AF38" s="38">
        <f aca="true" t="shared" si="38" ref="AF38:AF50">G38*(1-0)</f>
        <v>0</v>
      </c>
      <c r="AG38" s="33" t="s">
        <v>7</v>
      </c>
      <c r="AM38" s="38">
        <f aca="true" t="shared" si="39" ref="AM38:AM54">F38*AE38</f>
        <v>0</v>
      </c>
      <c r="AN38" s="38">
        <f aca="true" t="shared" si="40" ref="AN38:AN54">F38*AF38</f>
        <v>0</v>
      </c>
      <c r="AO38" s="39" t="s">
        <v>473</v>
      </c>
      <c r="AP38" s="39" t="s">
        <v>493</v>
      </c>
      <c r="AQ38" s="29" t="s">
        <v>507</v>
      </c>
      <c r="AS38" s="38">
        <f aca="true" t="shared" si="41" ref="AS38:AS54">AM38+AN38</f>
        <v>0</v>
      </c>
      <c r="AT38" s="38">
        <f aca="true" t="shared" si="42" ref="AT38:AT54">G38/(100-AU38)*100</f>
        <v>0</v>
      </c>
      <c r="AU38" s="38">
        <v>0</v>
      </c>
      <c r="AV38" s="38">
        <f aca="true" t="shared" si="43" ref="AV38:AV54">L38</f>
        <v>0.70265</v>
      </c>
    </row>
    <row r="39" spans="1:48" ht="12.75">
      <c r="A39" s="5" t="s">
        <v>27</v>
      </c>
      <c r="B39" s="5"/>
      <c r="C39" s="5" t="s">
        <v>160</v>
      </c>
      <c r="D39" s="5" t="s">
        <v>305</v>
      </c>
      <c r="E39" s="5" t="s">
        <v>437</v>
      </c>
      <c r="F39" s="20">
        <v>29</v>
      </c>
      <c r="G39" s="20">
        <v>0</v>
      </c>
      <c r="H39" s="20">
        <f t="shared" si="22"/>
        <v>0</v>
      </c>
      <c r="I39" s="20">
        <f t="shared" si="23"/>
        <v>0</v>
      </c>
      <c r="J39" s="20">
        <f t="shared" si="24"/>
        <v>0</v>
      </c>
      <c r="K39" s="20">
        <v>0.03083</v>
      </c>
      <c r="L39" s="20">
        <f t="shared" si="25"/>
        <v>0.89407</v>
      </c>
      <c r="M39" s="33" t="s">
        <v>457</v>
      </c>
      <c r="P39" s="38">
        <f t="shared" si="26"/>
        <v>0</v>
      </c>
      <c r="R39" s="38">
        <f t="shared" si="27"/>
        <v>0</v>
      </c>
      <c r="S39" s="38">
        <f t="shared" si="28"/>
        <v>0</v>
      </c>
      <c r="T39" s="38">
        <f t="shared" si="29"/>
        <v>0</v>
      </c>
      <c r="U39" s="38">
        <f t="shared" si="30"/>
        <v>0</v>
      </c>
      <c r="V39" s="38">
        <f t="shared" si="31"/>
        <v>0</v>
      </c>
      <c r="W39" s="38">
        <f t="shared" si="32"/>
        <v>0</v>
      </c>
      <c r="X39" s="38">
        <f t="shared" si="33"/>
        <v>0</v>
      </c>
      <c r="Y39" s="29"/>
      <c r="Z39" s="20">
        <f t="shared" si="34"/>
        <v>0</v>
      </c>
      <c r="AA39" s="20">
        <f t="shared" si="35"/>
        <v>0</v>
      </c>
      <c r="AB39" s="20">
        <f t="shared" si="36"/>
        <v>0</v>
      </c>
      <c r="AD39" s="38">
        <v>21</v>
      </c>
      <c r="AE39" s="38">
        <f t="shared" si="37"/>
        <v>0</v>
      </c>
      <c r="AF39" s="38">
        <f t="shared" si="38"/>
        <v>0</v>
      </c>
      <c r="AG39" s="33" t="s">
        <v>7</v>
      </c>
      <c r="AM39" s="38">
        <f t="shared" si="39"/>
        <v>0</v>
      </c>
      <c r="AN39" s="38">
        <f t="shared" si="40"/>
        <v>0</v>
      </c>
      <c r="AO39" s="39" t="s">
        <v>473</v>
      </c>
      <c r="AP39" s="39" t="s">
        <v>493</v>
      </c>
      <c r="AQ39" s="29" t="s">
        <v>507</v>
      </c>
      <c r="AS39" s="38">
        <f t="shared" si="41"/>
        <v>0</v>
      </c>
      <c r="AT39" s="38">
        <f t="shared" si="42"/>
        <v>0</v>
      </c>
      <c r="AU39" s="38">
        <v>0</v>
      </c>
      <c r="AV39" s="38">
        <f t="shared" si="43"/>
        <v>0.89407</v>
      </c>
    </row>
    <row r="40" spans="1:48" ht="12.75">
      <c r="A40" s="5" t="s">
        <v>28</v>
      </c>
      <c r="B40" s="5"/>
      <c r="C40" s="5" t="s">
        <v>161</v>
      </c>
      <c r="D40" s="5" t="s">
        <v>306</v>
      </c>
      <c r="E40" s="5" t="s">
        <v>437</v>
      </c>
      <c r="F40" s="20">
        <v>52</v>
      </c>
      <c r="G40" s="20">
        <v>0</v>
      </c>
      <c r="H40" s="20">
        <f t="shared" si="22"/>
        <v>0</v>
      </c>
      <c r="I40" s="20">
        <f t="shared" si="23"/>
        <v>0</v>
      </c>
      <c r="J40" s="20">
        <f t="shared" si="24"/>
        <v>0</v>
      </c>
      <c r="K40" s="20">
        <v>0</v>
      </c>
      <c r="L40" s="20">
        <f t="shared" si="25"/>
        <v>0</v>
      </c>
      <c r="M40" s="33" t="s">
        <v>457</v>
      </c>
      <c r="P40" s="38">
        <f t="shared" si="26"/>
        <v>0</v>
      </c>
      <c r="R40" s="38">
        <f t="shared" si="27"/>
        <v>0</v>
      </c>
      <c r="S40" s="38">
        <f t="shared" si="28"/>
        <v>0</v>
      </c>
      <c r="T40" s="38">
        <f t="shared" si="29"/>
        <v>0</v>
      </c>
      <c r="U40" s="38">
        <f t="shared" si="30"/>
        <v>0</v>
      </c>
      <c r="V40" s="38">
        <f t="shared" si="31"/>
        <v>0</v>
      </c>
      <c r="W40" s="38">
        <f t="shared" si="32"/>
        <v>0</v>
      </c>
      <c r="X40" s="38">
        <f t="shared" si="33"/>
        <v>0</v>
      </c>
      <c r="Y40" s="29"/>
      <c r="Z40" s="20">
        <f t="shared" si="34"/>
        <v>0</v>
      </c>
      <c r="AA40" s="20">
        <f t="shared" si="35"/>
        <v>0</v>
      </c>
      <c r="AB40" s="20">
        <f t="shared" si="36"/>
        <v>0</v>
      </c>
      <c r="AD40" s="38">
        <v>21</v>
      </c>
      <c r="AE40" s="38">
        <f t="shared" si="37"/>
        <v>0</v>
      </c>
      <c r="AF40" s="38">
        <f t="shared" si="38"/>
        <v>0</v>
      </c>
      <c r="AG40" s="33" t="s">
        <v>7</v>
      </c>
      <c r="AM40" s="38">
        <f t="shared" si="39"/>
        <v>0</v>
      </c>
      <c r="AN40" s="38">
        <f t="shared" si="40"/>
        <v>0</v>
      </c>
      <c r="AO40" s="39" t="s">
        <v>473</v>
      </c>
      <c r="AP40" s="39" t="s">
        <v>493</v>
      </c>
      <c r="AQ40" s="29" t="s">
        <v>507</v>
      </c>
      <c r="AS40" s="38">
        <f t="shared" si="41"/>
        <v>0</v>
      </c>
      <c r="AT40" s="38">
        <f t="shared" si="42"/>
        <v>0</v>
      </c>
      <c r="AU40" s="38">
        <v>0</v>
      </c>
      <c r="AV40" s="38">
        <f t="shared" si="43"/>
        <v>0</v>
      </c>
    </row>
    <row r="41" spans="1:48" ht="12.75">
      <c r="A41" s="5" t="s">
        <v>29</v>
      </c>
      <c r="B41" s="5"/>
      <c r="C41" s="5" t="s">
        <v>162</v>
      </c>
      <c r="D41" s="5" t="s">
        <v>307</v>
      </c>
      <c r="E41" s="5" t="s">
        <v>437</v>
      </c>
      <c r="F41" s="20">
        <v>16</v>
      </c>
      <c r="G41" s="20">
        <v>0</v>
      </c>
      <c r="H41" s="20">
        <f t="shared" si="22"/>
        <v>0</v>
      </c>
      <c r="I41" s="20">
        <f t="shared" si="23"/>
        <v>0</v>
      </c>
      <c r="J41" s="20">
        <f t="shared" si="24"/>
        <v>0</v>
      </c>
      <c r="K41" s="20">
        <v>0.04275</v>
      </c>
      <c r="L41" s="20">
        <f t="shared" si="25"/>
        <v>0.684</v>
      </c>
      <c r="M41" s="33" t="s">
        <v>457</v>
      </c>
      <c r="P41" s="38">
        <f t="shared" si="26"/>
        <v>0</v>
      </c>
      <c r="R41" s="38">
        <f t="shared" si="27"/>
        <v>0</v>
      </c>
      <c r="S41" s="38">
        <f t="shared" si="28"/>
        <v>0</v>
      </c>
      <c r="T41" s="38">
        <f t="shared" si="29"/>
        <v>0</v>
      </c>
      <c r="U41" s="38">
        <f t="shared" si="30"/>
        <v>0</v>
      </c>
      <c r="V41" s="38">
        <f t="shared" si="31"/>
        <v>0</v>
      </c>
      <c r="W41" s="38">
        <f t="shared" si="32"/>
        <v>0</v>
      </c>
      <c r="X41" s="38">
        <f t="shared" si="33"/>
        <v>0</v>
      </c>
      <c r="Y41" s="29"/>
      <c r="Z41" s="20">
        <f t="shared" si="34"/>
        <v>0</v>
      </c>
      <c r="AA41" s="20">
        <f t="shared" si="35"/>
        <v>0</v>
      </c>
      <c r="AB41" s="20">
        <f t="shared" si="36"/>
        <v>0</v>
      </c>
      <c r="AD41" s="38">
        <v>21</v>
      </c>
      <c r="AE41" s="38">
        <f t="shared" si="37"/>
        <v>0</v>
      </c>
      <c r="AF41" s="38">
        <f t="shared" si="38"/>
        <v>0</v>
      </c>
      <c r="AG41" s="33" t="s">
        <v>7</v>
      </c>
      <c r="AM41" s="38">
        <f t="shared" si="39"/>
        <v>0</v>
      </c>
      <c r="AN41" s="38">
        <f t="shared" si="40"/>
        <v>0</v>
      </c>
      <c r="AO41" s="39" t="s">
        <v>473</v>
      </c>
      <c r="AP41" s="39" t="s">
        <v>493</v>
      </c>
      <c r="AQ41" s="29" t="s">
        <v>507</v>
      </c>
      <c r="AS41" s="38">
        <f t="shared" si="41"/>
        <v>0</v>
      </c>
      <c r="AT41" s="38">
        <f t="shared" si="42"/>
        <v>0</v>
      </c>
      <c r="AU41" s="38">
        <v>0</v>
      </c>
      <c r="AV41" s="38">
        <f t="shared" si="43"/>
        <v>0.684</v>
      </c>
    </row>
    <row r="42" spans="1:48" ht="12.75">
      <c r="A42" s="5" t="s">
        <v>30</v>
      </c>
      <c r="B42" s="5"/>
      <c r="C42" s="5" t="s">
        <v>163</v>
      </c>
      <c r="D42" s="5" t="s">
        <v>308</v>
      </c>
      <c r="E42" s="5" t="s">
        <v>437</v>
      </c>
      <c r="F42" s="20">
        <v>2</v>
      </c>
      <c r="G42" s="20">
        <v>0</v>
      </c>
      <c r="H42" s="20">
        <f t="shared" si="22"/>
        <v>0</v>
      </c>
      <c r="I42" s="20">
        <f t="shared" si="23"/>
        <v>0</v>
      </c>
      <c r="J42" s="20">
        <f t="shared" si="24"/>
        <v>0</v>
      </c>
      <c r="K42" s="20">
        <v>0.03725</v>
      </c>
      <c r="L42" s="20">
        <f t="shared" si="25"/>
        <v>0.0745</v>
      </c>
      <c r="M42" s="33" t="s">
        <v>457</v>
      </c>
      <c r="P42" s="38">
        <f t="shared" si="26"/>
        <v>0</v>
      </c>
      <c r="R42" s="38">
        <f t="shared" si="27"/>
        <v>0</v>
      </c>
      <c r="S42" s="38">
        <f t="shared" si="28"/>
        <v>0</v>
      </c>
      <c r="T42" s="38">
        <f t="shared" si="29"/>
        <v>0</v>
      </c>
      <c r="U42" s="38">
        <f t="shared" si="30"/>
        <v>0</v>
      </c>
      <c r="V42" s="38">
        <f t="shared" si="31"/>
        <v>0</v>
      </c>
      <c r="W42" s="38">
        <f t="shared" si="32"/>
        <v>0</v>
      </c>
      <c r="X42" s="38">
        <f t="shared" si="33"/>
        <v>0</v>
      </c>
      <c r="Y42" s="29"/>
      <c r="Z42" s="20">
        <f t="shared" si="34"/>
        <v>0</v>
      </c>
      <c r="AA42" s="20">
        <f t="shared" si="35"/>
        <v>0</v>
      </c>
      <c r="AB42" s="20">
        <f t="shared" si="36"/>
        <v>0</v>
      </c>
      <c r="AD42" s="38">
        <v>21</v>
      </c>
      <c r="AE42" s="38">
        <f t="shared" si="37"/>
        <v>0</v>
      </c>
      <c r="AF42" s="38">
        <f t="shared" si="38"/>
        <v>0</v>
      </c>
      <c r="AG42" s="33" t="s">
        <v>7</v>
      </c>
      <c r="AM42" s="38">
        <f t="shared" si="39"/>
        <v>0</v>
      </c>
      <c r="AN42" s="38">
        <f t="shared" si="40"/>
        <v>0</v>
      </c>
      <c r="AO42" s="39" t="s">
        <v>473</v>
      </c>
      <c r="AP42" s="39" t="s">
        <v>493</v>
      </c>
      <c r="AQ42" s="29" t="s">
        <v>507</v>
      </c>
      <c r="AS42" s="38">
        <f t="shared" si="41"/>
        <v>0</v>
      </c>
      <c r="AT42" s="38">
        <f t="shared" si="42"/>
        <v>0</v>
      </c>
      <c r="AU42" s="38">
        <v>0</v>
      </c>
      <c r="AV42" s="38">
        <f t="shared" si="43"/>
        <v>0.0745</v>
      </c>
    </row>
    <row r="43" spans="1:48" ht="12.75">
      <c r="A43" s="5" t="s">
        <v>31</v>
      </c>
      <c r="B43" s="5"/>
      <c r="C43" s="5" t="s">
        <v>164</v>
      </c>
      <c r="D43" s="5" t="s">
        <v>309</v>
      </c>
      <c r="E43" s="5" t="s">
        <v>437</v>
      </c>
      <c r="F43" s="20">
        <v>18</v>
      </c>
      <c r="G43" s="20">
        <v>0</v>
      </c>
      <c r="H43" s="20">
        <f t="shared" si="22"/>
        <v>0</v>
      </c>
      <c r="I43" s="20">
        <f t="shared" si="23"/>
        <v>0</v>
      </c>
      <c r="J43" s="20">
        <f t="shared" si="24"/>
        <v>0</v>
      </c>
      <c r="K43" s="20">
        <v>0.00025</v>
      </c>
      <c r="L43" s="20">
        <f t="shared" si="25"/>
        <v>0.0045000000000000005</v>
      </c>
      <c r="M43" s="33" t="s">
        <v>457</v>
      </c>
      <c r="P43" s="38">
        <f t="shared" si="26"/>
        <v>0</v>
      </c>
      <c r="R43" s="38">
        <f t="shared" si="27"/>
        <v>0</v>
      </c>
      <c r="S43" s="38">
        <f t="shared" si="28"/>
        <v>0</v>
      </c>
      <c r="T43" s="38">
        <f t="shared" si="29"/>
        <v>0</v>
      </c>
      <c r="U43" s="38">
        <f t="shared" si="30"/>
        <v>0</v>
      </c>
      <c r="V43" s="38">
        <f t="shared" si="31"/>
        <v>0</v>
      </c>
      <c r="W43" s="38">
        <f t="shared" si="32"/>
        <v>0</v>
      </c>
      <c r="X43" s="38">
        <f t="shared" si="33"/>
        <v>0</v>
      </c>
      <c r="Y43" s="29"/>
      <c r="Z43" s="20">
        <f t="shared" si="34"/>
        <v>0</v>
      </c>
      <c r="AA43" s="20">
        <f t="shared" si="35"/>
        <v>0</v>
      </c>
      <c r="AB43" s="20">
        <f t="shared" si="36"/>
        <v>0</v>
      </c>
      <c r="AD43" s="38">
        <v>21</v>
      </c>
      <c r="AE43" s="38">
        <f t="shared" si="37"/>
        <v>0</v>
      </c>
      <c r="AF43" s="38">
        <f t="shared" si="38"/>
        <v>0</v>
      </c>
      <c r="AG43" s="33" t="s">
        <v>7</v>
      </c>
      <c r="AM43" s="38">
        <f t="shared" si="39"/>
        <v>0</v>
      </c>
      <c r="AN43" s="38">
        <f t="shared" si="40"/>
        <v>0</v>
      </c>
      <c r="AO43" s="39" t="s">
        <v>473</v>
      </c>
      <c r="AP43" s="39" t="s">
        <v>493</v>
      </c>
      <c r="AQ43" s="29" t="s">
        <v>507</v>
      </c>
      <c r="AS43" s="38">
        <f t="shared" si="41"/>
        <v>0</v>
      </c>
      <c r="AT43" s="38">
        <f t="shared" si="42"/>
        <v>0</v>
      </c>
      <c r="AU43" s="38">
        <v>0</v>
      </c>
      <c r="AV43" s="38">
        <f t="shared" si="43"/>
        <v>0.0045000000000000005</v>
      </c>
    </row>
    <row r="44" spans="1:48" ht="12.75">
      <c r="A44" s="5" t="s">
        <v>32</v>
      </c>
      <c r="B44" s="5"/>
      <c r="C44" s="5" t="s">
        <v>165</v>
      </c>
      <c r="D44" s="5" t="s">
        <v>310</v>
      </c>
      <c r="E44" s="5" t="s">
        <v>437</v>
      </c>
      <c r="F44" s="20">
        <v>18</v>
      </c>
      <c r="G44" s="20">
        <v>0</v>
      </c>
      <c r="H44" s="20">
        <f t="shared" si="22"/>
        <v>0</v>
      </c>
      <c r="I44" s="20">
        <f t="shared" si="23"/>
        <v>0</v>
      </c>
      <c r="J44" s="20">
        <f t="shared" si="24"/>
        <v>0</v>
      </c>
      <c r="K44" s="20">
        <v>0</v>
      </c>
      <c r="L44" s="20">
        <f t="shared" si="25"/>
        <v>0</v>
      </c>
      <c r="M44" s="33" t="s">
        <v>457</v>
      </c>
      <c r="P44" s="38">
        <f t="shared" si="26"/>
        <v>0</v>
      </c>
      <c r="R44" s="38">
        <f t="shared" si="27"/>
        <v>0</v>
      </c>
      <c r="S44" s="38">
        <f t="shared" si="28"/>
        <v>0</v>
      </c>
      <c r="T44" s="38">
        <f t="shared" si="29"/>
        <v>0</v>
      </c>
      <c r="U44" s="38">
        <f t="shared" si="30"/>
        <v>0</v>
      </c>
      <c r="V44" s="38">
        <f t="shared" si="31"/>
        <v>0</v>
      </c>
      <c r="W44" s="38">
        <f t="shared" si="32"/>
        <v>0</v>
      </c>
      <c r="X44" s="38">
        <f t="shared" si="33"/>
        <v>0</v>
      </c>
      <c r="Y44" s="29"/>
      <c r="Z44" s="20">
        <f t="shared" si="34"/>
        <v>0</v>
      </c>
      <c r="AA44" s="20">
        <f t="shared" si="35"/>
        <v>0</v>
      </c>
      <c r="AB44" s="20">
        <f t="shared" si="36"/>
        <v>0</v>
      </c>
      <c r="AD44" s="38">
        <v>21</v>
      </c>
      <c r="AE44" s="38">
        <f t="shared" si="37"/>
        <v>0</v>
      </c>
      <c r="AF44" s="38">
        <f t="shared" si="38"/>
        <v>0</v>
      </c>
      <c r="AG44" s="33" t="s">
        <v>7</v>
      </c>
      <c r="AM44" s="38">
        <f t="shared" si="39"/>
        <v>0</v>
      </c>
      <c r="AN44" s="38">
        <f t="shared" si="40"/>
        <v>0</v>
      </c>
      <c r="AO44" s="39" t="s">
        <v>473</v>
      </c>
      <c r="AP44" s="39" t="s">
        <v>493</v>
      </c>
      <c r="AQ44" s="29" t="s">
        <v>507</v>
      </c>
      <c r="AS44" s="38">
        <f t="shared" si="41"/>
        <v>0</v>
      </c>
      <c r="AT44" s="38">
        <f t="shared" si="42"/>
        <v>0</v>
      </c>
      <c r="AU44" s="38">
        <v>0</v>
      </c>
      <c r="AV44" s="38">
        <f t="shared" si="43"/>
        <v>0</v>
      </c>
    </row>
    <row r="45" spans="1:48" ht="12.75">
      <c r="A45" s="5" t="s">
        <v>33</v>
      </c>
      <c r="B45" s="5"/>
      <c r="C45" s="5" t="s">
        <v>166</v>
      </c>
      <c r="D45" s="5" t="s">
        <v>311</v>
      </c>
      <c r="E45" s="5" t="s">
        <v>433</v>
      </c>
      <c r="F45" s="20">
        <v>67.2</v>
      </c>
      <c r="G45" s="20">
        <v>0</v>
      </c>
      <c r="H45" s="20">
        <f t="shared" si="22"/>
        <v>0</v>
      </c>
      <c r="I45" s="20">
        <f t="shared" si="23"/>
        <v>0</v>
      </c>
      <c r="J45" s="20">
        <f t="shared" si="24"/>
        <v>0</v>
      </c>
      <c r="K45" s="20">
        <v>0.00017</v>
      </c>
      <c r="L45" s="20">
        <f t="shared" si="25"/>
        <v>0.011424000000000002</v>
      </c>
      <c r="M45" s="33" t="s">
        <v>457</v>
      </c>
      <c r="P45" s="38">
        <f t="shared" si="26"/>
        <v>0</v>
      </c>
      <c r="R45" s="38">
        <f t="shared" si="27"/>
        <v>0</v>
      </c>
      <c r="S45" s="38">
        <f t="shared" si="28"/>
        <v>0</v>
      </c>
      <c r="T45" s="38">
        <f t="shared" si="29"/>
        <v>0</v>
      </c>
      <c r="U45" s="38">
        <f t="shared" si="30"/>
        <v>0</v>
      </c>
      <c r="V45" s="38">
        <f t="shared" si="31"/>
        <v>0</v>
      </c>
      <c r="W45" s="38">
        <f t="shared" si="32"/>
        <v>0</v>
      </c>
      <c r="X45" s="38">
        <f t="shared" si="33"/>
        <v>0</v>
      </c>
      <c r="Y45" s="29"/>
      <c r="Z45" s="20">
        <f t="shared" si="34"/>
        <v>0</v>
      </c>
      <c r="AA45" s="20">
        <f t="shared" si="35"/>
        <v>0</v>
      </c>
      <c r="AB45" s="20">
        <f t="shared" si="36"/>
        <v>0</v>
      </c>
      <c r="AD45" s="38">
        <v>21</v>
      </c>
      <c r="AE45" s="38">
        <f t="shared" si="37"/>
        <v>0</v>
      </c>
      <c r="AF45" s="38">
        <f t="shared" si="38"/>
        <v>0</v>
      </c>
      <c r="AG45" s="33" t="s">
        <v>7</v>
      </c>
      <c r="AM45" s="38">
        <f t="shared" si="39"/>
        <v>0</v>
      </c>
      <c r="AN45" s="38">
        <f t="shared" si="40"/>
        <v>0</v>
      </c>
      <c r="AO45" s="39" t="s">
        <v>473</v>
      </c>
      <c r="AP45" s="39" t="s">
        <v>493</v>
      </c>
      <c r="AQ45" s="29" t="s">
        <v>507</v>
      </c>
      <c r="AS45" s="38">
        <f t="shared" si="41"/>
        <v>0</v>
      </c>
      <c r="AT45" s="38">
        <f t="shared" si="42"/>
        <v>0</v>
      </c>
      <c r="AU45" s="38">
        <v>0</v>
      </c>
      <c r="AV45" s="38">
        <f t="shared" si="43"/>
        <v>0.011424000000000002</v>
      </c>
    </row>
    <row r="46" spans="1:48" ht="12.75">
      <c r="A46" s="5" t="s">
        <v>34</v>
      </c>
      <c r="B46" s="5"/>
      <c r="C46" s="5" t="s">
        <v>167</v>
      </c>
      <c r="D46" s="5" t="s">
        <v>312</v>
      </c>
      <c r="E46" s="5" t="s">
        <v>437</v>
      </c>
      <c r="F46" s="20">
        <v>15</v>
      </c>
      <c r="G46" s="20">
        <v>0</v>
      </c>
      <c r="H46" s="20">
        <f t="shared" si="22"/>
        <v>0</v>
      </c>
      <c r="I46" s="20">
        <f t="shared" si="23"/>
        <v>0</v>
      </c>
      <c r="J46" s="20">
        <f t="shared" si="24"/>
        <v>0</v>
      </c>
      <c r="K46" s="20">
        <v>0.22526</v>
      </c>
      <c r="L46" s="20">
        <f t="shared" si="25"/>
        <v>3.3789</v>
      </c>
      <c r="M46" s="33" t="s">
        <v>457</v>
      </c>
      <c r="P46" s="38">
        <f t="shared" si="26"/>
        <v>0</v>
      </c>
      <c r="R46" s="38">
        <f t="shared" si="27"/>
        <v>0</v>
      </c>
      <c r="S46" s="38">
        <f t="shared" si="28"/>
        <v>0</v>
      </c>
      <c r="T46" s="38">
        <f t="shared" si="29"/>
        <v>0</v>
      </c>
      <c r="U46" s="38">
        <f t="shared" si="30"/>
        <v>0</v>
      </c>
      <c r="V46" s="38">
        <f t="shared" si="31"/>
        <v>0</v>
      </c>
      <c r="W46" s="38">
        <f t="shared" si="32"/>
        <v>0</v>
      </c>
      <c r="X46" s="38">
        <f t="shared" si="33"/>
        <v>0</v>
      </c>
      <c r="Y46" s="29"/>
      <c r="Z46" s="20">
        <f t="shared" si="34"/>
        <v>0</v>
      </c>
      <c r="AA46" s="20">
        <f t="shared" si="35"/>
        <v>0</v>
      </c>
      <c r="AB46" s="20">
        <f t="shared" si="36"/>
        <v>0</v>
      </c>
      <c r="AD46" s="38">
        <v>21</v>
      </c>
      <c r="AE46" s="38">
        <f t="shared" si="37"/>
        <v>0</v>
      </c>
      <c r="AF46" s="38">
        <f t="shared" si="38"/>
        <v>0</v>
      </c>
      <c r="AG46" s="33" t="s">
        <v>7</v>
      </c>
      <c r="AM46" s="38">
        <f t="shared" si="39"/>
        <v>0</v>
      </c>
      <c r="AN46" s="38">
        <f t="shared" si="40"/>
        <v>0</v>
      </c>
      <c r="AO46" s="39" t="s">
        <v>473</v>
      </c>
      <c r="AP46" s="39" t="s">
        <v>493</v>
      </c>
      <c r="AQ46" s="29" t="s">
        <v>507</v>
      </c>
      <c r="AS46" s="38">
        <f t="shared" si="41"/>
        <v>0</v>
      </c>
      <c r="AT46" s="38">
        <f t="shared" si="42"/>
        <v>0</v>
      </c>
      <c r="AU46" s="38">
        <v>0</v>
      </c>
      <c r="AV46" s="38">
        <f t="shared" si="43"/>
        <v>3.3789</v>
      </c>
    </row>
    <row r="47" spans="1:48" ht="12.75">
      <c r="A47" s="5" t="s">
        <v>35</v>
      </c>
      <c r="B47" s="5"/>
      <c r="C47" s="5" t="s">
        <v>168</v>
      </c>
      <c r="D47" s="5" t="s">
        <v>313</v>
      </c>
      <c r="E47" s="5" t="s">
        <v>433</v>
      </c>
      <c r="F47" s="20">
        <v>50.25</v>
      </c>
      <c r="G47" s="20">
        <v>0</v>
      </c>
      <c r="H47" s="20">
        <f t="shared" si="22"/>
        <v>0</v>
      </c>
      <c r="I47" s="20">
        <f t="shared" si="23"/>
        <v>0</v>
      </c>
      <c r="J47" s="20">
        <f t="shared" si="24"/>
        <v>0</v>
      </c>
      <c r="K47" s="20">
        <v>4E-05</v>
      </c>
      <c r="L47" s="20">
        <f t="shared" si="25"/>
        <v>0.00201</v>
      </c>
      <c r="M47" s="33" t="s">
        <v>457</v>
      </c>
      <c r="P47" s="38">
        <f t="shared" si="26"/>
        <v>0</v>
      </c>
      <c r="R47" s="38">
        <f t="shared" si="27"/>
        <v>0</v>
      </c>
      <c r="S47" s="38">
        <f t="shared" si="28"/>
        <v>0</v>
      </c>
      <c r="T47" s="38">
        <f t="shared" si="29"/>
        <v>0</v>
      </c>
      <c r="U47" s="38">
        <f t="shared" si="30"/>
        <v>0</v>
      </c>
      <c r="V47" s="38">
        <f t="shared" si="31"/>
        <v>0</v>
      </c>
      <c r="W47" s="38">
        <f t="shared" si="32"/>
        <v>0</v>
      </c>
      <c r="X47" s="38">
        <f t="shared" si="33"/>
        <v>0</v>
      </c>
      <c r="Y47" s="29"/>
      <c r="Z47" s="20">
        <f t="shared" si="34"/>
        <v>0</v>
      </c>
      <c r="AA47" s="20">
        <f t="shared" si="35"/>
        <v>0</v>
      </c>
      <c r="AB47" s="20">
        <f t="shared" si="36"/>
        <v>0</v>
      </c>
      <c r="AD47" s="38">
        <v>21</v>
      </c>
      <c r="AE47" s="38">
        <f t="shared" si="37"/>
        <v>0</v>
      </c>
      <c r="AF47" s="38">
        <f t="shared" si="38"/>
        <v>0</v>
      </c>
      <c r="AG47" s="33" t="s">
        <v>7</v>
      </c>
      <c r="AM47" s="38">
        <f t="shared" si="39"/>
        <v>0</v>
      </c>
      <c r="AN47" s="38">
        <f t="shared" si="40"/>
        <v>0</v>
      </c>
      <c r="AO47" s="39" t="s">
        <v>473</v>
      </c>
      <c r="AP47" s="39" t="s">
        <v>493</v>
      </c>
      <c r="AQ47" s="29" t="s">
        <v>507</v>
      </c>
      <c r="AS47" s="38">
        <f t="shared" si="41"/>
        <v>0</v>
      </c>
      <c r="AT47" s="38">
        <f t="shared" si="42"/>
        <v>0</v>
      </c>
      <c r="AU47" s="38">
        <v>0</v>
      </c>
      <c r="AV47" s="38">
        <f t="shared" si="43"/>
        <v>0.00201</v>
      </c>
    </row>
    <row r="48" spans="1:48" ht="12.75">
      <c r="A48" s="5" t="s">
        <v>36</v>
      </c>
      <c r="B48" s="5"/>
      <c r="C48" s="5" t="s">
        <v>169</v>
      </c>
      <c r="D48" s="5" t="s">
        <v>314</v>
      </c>
      <c r="E48" s="5" t="s">
        <v>437</v>
      </c>
      <c r="F48" s="20">
        <v>15</v>
      </c>
      <c r="G48" s="20">
        <v>0</v>
      </c>
      <c r="H48" s="20">
        <f t="shared" si="22"/>
        <v>0</v>
      </c>
      <c r="I48" s="20">
        <f t="shared" si="23"/>
        <v>0</v>
      </c>
      <c r="J48" s="20">
        <f t="shared" si="24"/>
        <v>0</v>
      </c>
      <c r="K48" s="20">
        <v>0.04128</v>
      </c>
      <c r="L48" s="20">
        <f t="shared" si="25"/>
        <v>0.6192</v>
      </c>
      <c r="M48" s="33" t="s">
        <v>457</v>
      </c>
      <c r="P48" s="38">
        <f t="shared" si="26"/>
        <v>0</v>
      </c>
      <c r="R48" s="38">
        <f t="shared" si="27"/>
        <v>0</v>
      </c>
      <c r="S48" s="38">
        <f t="shared" si="28"/>
        <v>0</v>
      </c>
      <c r="T48" s="38">
        <f t="shared" si="29"/>
        <v>0</v>
      </c>
      <c r="U48" s="38">
        <f t="shared" si="30"/>
        <v>0</v>
      </c>
      <c r="V48" s="38">
        <f t="shared" si="31"/>
        <v>0</v>
      </c>
      <c r="W48" s="38">
        <f t="shared" si="32"/>
        <v>0</v>
      </c>
      <c r="X48" s="38">
        <f t="shared" si="33"/>
        <v>0</v>
      </c>
      <c r="Y48" s="29"/>
      <c r="Z48" s="20">
        <f t="shared" si="34"/>
        <v>0</v>
      </c>
      <c r="AA48" s="20">
        <f t="shared" si="35"/>
        <v>0</v>
      </c>
      <c r="AB48" s="20">
        <f t="shared" si="36"/>
        <v>0</v>
      </c>
      <c r="AD48" s="38">
        <v>21</v>
      </c>
      <c r="AE48" s="38">
        <f t="shared" si="37"/>
        <v>0</v>
      </c>
      <c r="AF48" s="38">
        <f t="shared" si="38"/>
        <v>0</v>
      </c>
      <c r="AG48" s="33" t="s">
        <v>7</v>
      </c>
      <c r="AM48" s="38">
        <f t="shared" si="39"/>
        <v>0</v>
      </c>
      <c r="AN48" s="38">
        <f t="shared" si="40"/>
        <v>0</v>
      </c>
      <c r="AO48" s="39" t="s">
        <v>473</v>
      </c>
      <c r="AP48" s="39" t="s">
        <v>493</v>
      </c>
      <c r="AQ48" s="29" t="s">
        <v>507</v>
      </c>
      <c r="AS48" s="38">
        <f t="shared" si="41"/>
        <v>0</v>
      </c>
      <c r="AT48" s="38">
        <f t="shared" si="42"/>
        <v>0</v>
      </c>
      <c r="AU48" s="38">
        <v>0</v>
      </c>
      <c r="AV48" s="38">
        <f t="shared" si="43"/>
        <v>0.6192</v>
      </c>
    </row>
    <row r="49" spans="1:48" ht="12.75">
      <c r="A49" s="5" t="s">
        <v>37</v>
      </c>
      <c r="B49" s="5"/>
      <c r="C49" s="5" t="s">
        <v>170</v>
      </c>
      <c r="D49" s="5" t="s">
        <v>315</v>
      </c>
      <c r="E49" s="5" t="s">
        <v>437</v>
      </c>
      <c r="F49" s="20">
        <v>15</v>
      </c>
      <c r="G49" s="20">
        <v>0</v>
      </c>
      <c r="H49" s="20">
        <f t="shared" si="22"/>
        <v>0</v>
      </c>
      <c r="I49" s="20">
        <f t="shared" si="23"/>
        <v>0</v>
      </c>
      <c r="J49" s="20">
        <f t="shared" si="24"/>
        <v>0</v>
      </c>
      <c r="K49" s="20">
        <v>0.00442</v>
      </c>
      <c r="L49" s="20">
        <f t="shared" si="25"/>
        <v>0.0663</v>
      </c>
      <c r="M49" s="33" t="s">
        <v>457</v>
      </c>
      <c r="P49" s="38">
        <f t="shared" si="26"/>
        <v>0</v>
      </c>
      <c r="R49" s="38">
        <f t="shared" si="27"/>
        <v>0</v>
      </c>
      <c r="S49" s="38">
        <f t="shared" si="28"/>
        <v>0</v>
      </c>
      <c r="T49" s="38">
        <f t="shared" si="29"/>
        <v>0</v>
      </c>
      <c r="U49" s="38">
        <f t="shared" si="30"/>
        <v>0</v>
      </c>
      <c r="V49" s="38">
        <f t="shared" si="31"/>
        <v>0</v>
      </c>
      <c r="W49" s="38">
        <f t="shared" si="32"/>
        <v>0</v>
      </c>
      <c r="X49" s="38">
        <f t="shared" si="33"/>
        <v>0</v>
      </c>
      <c r="Y49" s="29"/>
      <c r="Z49" s="20">
        <f t="shared" si="34"/>
        <v>0</v>
      </c>
      <c r="AA49" s="20">
        <f t="shared" si="35"/>
        <v>0</v>
      </c>
      <c r="AB49" s="20">
        <f t="shared" si="36"/>
        <v>0</v>
      </c>
      <c r="AD49" s="38">
        <v>21</v>
      </c>
      <c r="AE49" s="38">
        <f t="shared" si="37"/>
        <v>0</v>
      </c>
      <c r="AF49" s="38">
        <f t="shared" si="38"/>
        <v>0</v>
      </c>
      <c r="AG49" s="33" t="s">
        <v>7</v>
      </c>
      <c r="AM49" s="38">
        <f t="shared" si="39"/>
        <v>0</v>
      </c>
      <c r="AN49" s="38">
        <f t="shared" si="40"/>
        <v>0</v>
      </c>
      <c r="AO49" s="39" t="s">
        <v>473</v>
      </c>
      <c r="AP49" s="39" t="s">
        <v>493</v>
      </c>
      <c r="AQ49" s="29" t="s">
        <v>507</v>
      </c>
      <c r="AS49" s="38">
        <f t="shared" si="41"/>
        <v>0</v>
      </c>
      <c r="AT49" s="38">
        <f t="shared" si="42"/>
        <v>0</v>
      </c>
      <c r="AU49" s="38">
        <v>0</v>
      </c>
      <c r="AV49" s="38">
        <f t="shared" si="43"/>
        <v>0.0663</v>
      </c>
    </row>
    <row r="50" spans="1:48" ht="12.75">
      <c r="A50" s="5" t="s">
        <v>38</v>
      </c>
      <c r="B50" s="5"/>
      <c r="C50" s="5" t="s">
        <v>171</v>
      </c>
      <c r="D50" s="5" t="s">
        <v>316</v>
      </c>
      <c r="E50" s="5" t="s">
        <v>435</v>
      </c>
      <c r="F50" s="20">
        <v>138.50464</v>
      </c>
      <c r="G50" s="20">
        <v>0</v>
      </c>
      <c r="H50" s="20">
        <f t="shared" si="22"/>
        <v>0</v>
      </c>
      <c r="I50" s="20">
        <f t="shared" si="23"/>
        <v>0</v>
      </c>
      <c r="J50" s="20">
        <f t="shared" si="24"/>
        <v>0</v>
      </c>
      <c r="K50" s="20">
        <v>0</v>
      </c>
      <c r="L50" s="20">
        <f t="shared" si="25"/>
        <v>0</v>
      </c>
      <c r="M50" s="33" t="s">
        <v>457</v>
      </c>
      <c r="P50" s="38">
        <f t="shared" si="26"/>
        <v>0</v>
      </c>
      <c r="R50" s="38">
        <f t="shared" si="27"/>
        <v>0</v>
      </c>
      <c r="S50" s="38">
        <f t="shared" si="28"/>
        <v>0</v>
      </c>
      <c r="T50" s="38">
        <f t="shared" si="29"/>
        <v>0</v>
      </c>
      <c r="U50" s="38">
        <f t="shared" si="30"/>
        <v>0</v>
      </c>
      <c r="V50" s="38">
        <f t="shared" si="31"/>
        <v>0</v>
      </c>
      <c r="W50" s="38">
        <f t="shared" si="32"/>
        <v>0</v>
      </c>
      <c r="X50" s="38">
        <f t="shared" si="33"/>
        <v>0</v>
      </c>
      <c r="Y50" s="29"/>
      <c r="Z50" s="20">
        <f t="shared" si="34"/>
        <v>0</v>
      </c>
      <c r="AA50" s="20">
        <f t="shared" si="35"/>
        <v>0</v>
      </c>
      <c r="AB50" s="20">
        <f t="shared" si="36"/>
        <v>0</v>
      </c>
      <c r="AD50" s="38">
        <v>21</v>
      </c>
      <c r="AE50" s="38">
        <f t="shared" si="37"/>
        <v>0</v>
      </c>
      <c r="AF50" s="38">
        <f t="shared" si="38"/>
        <v>0</v>
      </c>
      <c r="AG50" s="33" t="s">
        <v>7</v>
      </c>
      <c r="AM50" s="38">
        <f t="shared" si="39"/>
        <v>0</v>
      </c>
      <c r="AN50" s="38">
        <f t="shared" si="40"/>
        <v>0</v>
      </c>
      <c r="AO50" s="39" t="s">
        <v>473</v>
      </c>
      <c r="AP50" s="39" t="s">
        <v>493</v>
      </c>
      <c r="AQ50" s="29" t="s">
        <v>507</v>
      </c>
      <c r="AS50" s="38">
        <f t="shared" si="41"/>
        <v>0</v>
      </c>
      <c r="AT50" s="38">
        <f t="shared" si="42"/>
        <v>0</v>
      </c>
      <c r="AU50" s="38">
        <v>0</v>
      </c>
      <c r="AV50" s="38">
        <f t="shared" si="43"/>
        <v>0</v>
      </c>
    </row>
    <row r="51" spans="1:48" ht="12.75">
      <c r="A51" s="6" t="s">
        <v>39</v>
      </c>
      <c r="B51" s="6"/>
      <c r="C51" s="6" t="s">
        <v>172</v>
      </c>
      <c r="D51" s="6" t="s">
        <v>317</v>
      </c>
      <c r="E51" s="6" t="s">
        <v>437</v>
      </c>
      <c r="F51" s="21">
        <v>23</v>
      </c>
      <c r="G51" s="21">
        <v>0</v>
      </c>
      <c r="H51" s="21">
        <f t="shared" si="22"/>
        <v>0</v>
      </c>
      <c r="I51" s="21">
        <f t="shared" si="23"/>
        <v>0</v>
      </c>
      <c r="J51" s="21">
        <f t="shared" si="24"/>
        <v>0</v>
      </c>
      <c r="K51" s="21">
        <v>0.018</v>
      </c>
      <c r="L51" s="21">
        <f t="shared" si="25"/>
        <v>0.414</v>
      </c>
      <c r="M51" s="34" t="s">
        <v>457</v>
      </c>
      <c r="P51" s="38">
        <f t="shared" si="26"/>
        <v>0</v>
      </c>
      <c r="R51" s="38">
        <f t="shared" si="27"/>
        <v>0</v>
      </c>
      <c r="S51" s="38">
        <f t="shared" si="28"/>
        <v>0</v>
      </c>
      <c r="T51" s="38">
        <f t="shared" si="29"/>
        <v>0</v>
      </c>
      <c r="U51" s="38">
        <f t="shared" si="30"/>
        <v>0</v>
      </c>
      <c r="V51" s="38">
        <f t="shared" si="31"/>
        <v>0</v>
      </c>
      <c r="W51" s="38">
        <f t="shared" si="32"/>
        <v>0</v>
      </c>
      <c r="X51" s="38">
        <f t="shared" si="33"/>
        <v>0</v>
      </c>
      <c r="Y51" s="29"/>
      <c r="Z51" s="21">
        <f t="shared" si="34"/>
        <v>0</v>
      </c>
      <c r="AA51" s="21">
        <f t="shared" si="35"/>
        <v>0</v>
      </c>
      <c r="AB51" s="21">
        <f t="shared" si="36"/>
        <v>0</v>
      </c>
      <c r="AD51" s="38">
        <v>21</v>
      </c>
      <c r="AE51" s="38">
        <f>G51*1</f>
        <v>0</v>
      </c>
      <c r="AF51" s="38">
        <f>G51*(1-1)</f>
        <v>0</v>
      </c>
      <c r="AG51" s="34" t="s">
        <v>7</v>
      </c>
      <c r="AM51" s="38">
        <f t="shared" si="39"/>
        <v>0</v>
      </c>
      <c r="AN51" s="38">
        <f t="shared" si="40"/>
        <v>0</v>
      </c>
      <c r="AO51" s="39" t="s">
        <v>473</v>
      </c>
      <c r="AP51" s="39" t="s">
        <v>493</v>
      </c>
      <c r="AQ51" s="29" t="s">
        <v>507</v>
      </c>
      <c r="AS51" s="38">
        <f t="shared" si="41"/>
        <v>0</v>
      </c>
      <c r="AT51" s="38">
        <f t="shared" si="42"/>
        <v>0</v>
      </c>
      <c r="AU51" s="38">
        <v>0</v>
      </c>
      <c r="AV51" s="38">
        <f t="shared" si="43"/>
        <v>0.414</v>
      </c>
    </row>
    <row r="52" spans="1:48" ht="12.75">
      <c r="A52" s="6" t="s">
        <v>40</v>
      </c>
      <c r="B52" s="6"/>
      <c r="C52" s="6" t="s">
        <v>173</v>
      </c>
      <c r="D52" s="6" t="s">
        <v>318</v>
      </c>
      <c r="E52" s="6" t="s">
        <v>437</v>
      </c>
      <c r="F52" s="21">
        <v>29</v>
      </c>
      <c r="G52" s="21">
        <v>0</v>
      </c>
      <c r="H52" s="21">
        <f t="shared" si="22"/>
        <v>0</v>
      </c>
      <c r="I52" s="21">
        <f t="shared" si="23"/>
        <v>0</v>
      </c>
      <c r="J52" s="21">
        <f t="shared" si="24"/>
        <v>0</v>
      </c>
      <c r="K52" s="21">
        <v>0.02</v>
      </c>
      <c r="L52" s="21">
        <f t="shared" si="25"/>
        <v>0.58</v>
      </c>
      <c r="M52" s="34" t="s">
        <v>457</v>
      </c>
      <c r="P52" s="38">
        <f t="shared" si="26"/>
        <v>0</v>
      </c>
      <c r="R52" s="38">
        <f t="shared" si="27"/>
        <v>0</v>
      </c>
      <c r="S52" s="38">
        <f t="shared" si="28"/>
        <v>0</v>
      </c>
      <c r="T52" s="38">
        <f t="shared" si="29"/>
        <v>0</v>
      </c>
      <c r="U52" s="38">
        <f t="shared" si="30"/>
        <v>0</v>
      </c>
      <c r="V52" s="38">
        <f t="shared" si="31"/>
        <v>0</v>
      </c>
      <c r="W52" s="38">
        <f t="shared" si="32"/>
        <v>0</v>
      </c>
      <c r="X52" s="38">
        <f t="shared" si="33"/>
        <v>0</v>
      </c>
      <c r="Y52" s="29"/>
      <c r="Z52" s="21">
        <f t="shared" si="34"/>
        <v>0</v>
      </c>
      <c r="AA52" s="21">
        <f t="shared" si="35"/>
        <v>0</v>
      </c>
      <c r="AB52" s="21">
        <f t="shared" si="36"/>
        <v>0</v>
      </c>
      <c r="AD52" s="38">
        <v>21</v>
      </c>
      <c r="AE52" s="38">
        <f>G52*1</f>
        <v>0</v>
      </c>
      <c r="AF52" s="38">
        <f>G52*(1-1)</f>
        <v>0</v>
      </c>
      <c r="AG52" s="34" t="s">
        <v>7</v>
      </c>
      <c r="AM52" s="38">
        <f t="shared" si="39"/>
        <v>0</v>
      </c>
      <c r="AN52" s="38">
        <f t="shared" si="40"/>
        <v>0</v>
      </c>
      <c r="AO52" s="39" t="s">
        <v>473</v>
      </c>
      <c r="AP52" s="39" t="s">
        <v>493</v>
      </c>
      <c r="AQ52" s="29" t="s">
        <v>507</v>
      </c>
      <c r="AS52" s="38">
        <f t="shared" si="41"/>
        <v>0</v>
      </c>
      <c r="AT52" s="38">
        <f t="shared" si="42"/>
        <v>0</v>
      </c>
      <c r="AU52" s="38">
        <v>0</v>
      </c>
      <c r="AV52" s="38">
        <f t="shared" si="43"/>
        <v>0.58</v>
      </c>
    </row>
    <row r="53" spans="1:48" ht="12.75">
      <c r="A53" s="6" t="s">
        <v>41</v>
      </c>
      <c r="B53" s="6"/>
      <c r="C53" s="6" t="s">
        <v>174</v>
      </c>
      <c r="D53" s="6" t="s">
        <v>319</v>
      </c>
      <c r="E53" s="6" t="s">
        <v>437</v>
      </c>
      <c r="F53" s="21">
        <v>16</v>
      </c>
      <c r="G53" s="21">
        <v>0</v>
      </c>
      <c r="H53" s="21">
        <f t="shared" si="22"/>
        <v>0</v>
      </c>
      <c r="I53" s="21">
        <f t="shared" si="23"/>
        <v>0</v>
      </c>
      <c r="J53" s="21">
        <f t="shared" si="24"/>
        <v>0</v>
      </c>
      <c r="K53" s="21">
        <v>0.045</v>
      </c>
      <c r="L53" s="21">
        <f t="shared" si="25"/>
        <v>0.72</v>
      </c>
      <c r="M53" s="34" t="s">
        <v>457</v>
      </c>
      <c r="P53" s="38">
        <f t="shared" si="26"/>
        <v>0</v>
      </c>
      <c r="R53" s="38">
        <f t="shared" si="27"/>
        <v>0</v>
      </c>
      <c r="S53" s="38">
        <f t="shared" si="28"/>
        <v>0</v>
      </c>
      <c r="T53" s="38">
        <f t="shared" si="29"/>
        <v>0</v>
      </c>
      <c r="U53" s="38">
        <f t="shared" si="30"/>
        <v>0</v>
      </c>
      <c r="V53" s="38">
        <f t="shared" si="31"/>
        <v>0</v>
      </c>
      <c r="W53" s="38">
        <f t="shared" si="32"/>
        <v>0</v>
      </c>
      <c r="X53" s="38">
        <f t="shared" si="33"/>
        <v>0</v>
      </c>
      <c r="Y53" s="29"/>
      <c r="Z53" s="21">
        <f t="shared" si="34"/>
        <v>0</v>
      </c>
      <c r="AA53" s="21">
        <f t="shared" si="35"/>
        <v>0</v>
      </c>
      <c r="AB53" s="21">
        <f t="shared" si="36"/>
        <v>0</v>
      </c>
      <c r="AD53" s="38">
        <v>21</v>
      </c>
      <c r="AE53" s="38">
        <f>G53*1</f>
        <v>0</v>
      </c>
      <c r="AF53" s="38">
        <f>G53*(1-1)</f>
        <v>0</v>
      </c>
      <c r="AG53" s="34" t="s">
        <v>7</v>
      </c>
      <c r="AM53" s="38">
        <f t="shared" si="39"/>
        <v>0</v>
      </c>
      <c r="AN53" s="38">
        <f t="shared" si="40"/>
        <v>0</v>
      </c>
      <c r="AO53" s="39" t="s">
        <v>473</v>
      </c>
      <c r="AP53" s="39" t="s">
        <v>493</v>
      </c>
      <c r="AQ53" s="29" t="s">
        <v>507</v>
      </c>
      <c r="AS53" s="38">
        <f t="shared" si="41"/>
        <v>0</v>
      </c>
      <c r="AT53" s="38">
        <f t="shared" si="42"/>
        <v>0</v>
      </c>
      <c r="AU53" s="38">
        <v>0</v>
      </c>
      <c r="AV53" s="38">
        <f t="shared" si="43"/>
        <v>0.72</v>
      </c>
    </row>
    <row r="54" spans="1:48" ht="12.75">
      <c r="A54" s="6" t="s">
        <v>42</v>
      </c>
      <c r="B54" s="6"/>
      <c r="C54" s="6" t="s">
        <v>174</v>
      </c>
      <c r="D54" s="6" t="s">
        <v>320</v>
      </c>
      <c r="E54" s="6" t="s">
        <v>437</v>
      </c>
      <c r="F54" s="21">
        <v>2</v>
      </c>
      <c r="G54" s="21">
        <v>0</v>
      </c>
      <c r="H54" s="21">
        <f t="shared" si="22"/>
        <v>0</v>
      </c>
      <c r="I54" s="21">
        <f t="shared" si="23"/>
        <v>0</v>
      </c>
      <c r="J54" s="21">
        <f t="shared" si="24"/>
        <v>0</v>
      </c>
      <c r="K54" s="21">
        <v>0.045</v>
      </c>
      <c r="L54" s="21">
        <f t="shared" si="25"/>
        <v>0.09</v>
      </c>
      <c r="M54" s="34" t="s">
        <v>457</v>
      </c>
      <c r="P54" s="38">
        <f t="shared" si="26"/>
        <v>0</v>
      </c>
      <c r="R54" s="38">
        <f t="shared" si="27"/>
        <v>0</v>
      </c>
      <c r="S54" s="38">
        <f t="shared" si="28"/>
        <v>0</v>
      </c>
      <c r="T54" s="38">
        <f t="shared" si="29"/>
        <v>0</v>
      </c>
      <c r="U54" s="38">
        <f t="shared" si="30"/>
        <v>0</v>
      </c>
      <c r="V54" s="38">
        <f t="shared" si="31"/>
        <v>0</v>
      </c>
      <c r="W54" s="38">
        <f t="shared" si="32"/>
        <v>0</v>
      </c>
      <c r="X54" s="38">
        <f t="shared" si="33"/>
        <v>0</v>
      </c>
      <c r="Y54" s="29"/>
      <c r="Z54" s="21">
        <f t="shared" si="34"/>
        <v>0</v>
      </c>
      <c r="AA54" s="21">
        <f t="shared" si="35"/>
        <v>0</v>
      </c>
      <c r="AB54" s="21">
        <f t="shared" si="36"/>
        <v>0</v>
      </c>
      <c r="AD54" s="38">
        <v>21</v>
      </c>
      <c r="AE54" s="38">
        <f>G54*1</f>
        <v>0</v>
      </c>
      <c r="AF54" s="38">
        <f>G54*(1-1)</f>
        <v>0</v>
      </c>
      <c r="AG54" s="34" t="s">
        <v>7</v>
      </c>
      <c r="AM54" s="38">
        <f t="shared" si="39"/>
        <v>0</v>
      </c>
      <c r="AN54" s="38">
        <f t="shared" si="40"/>
        <v>0</v>
      </c>
      <c r="AO54" s="39" t="s">
        <v>473</v>
      </c>
      <c r="AP54" s="39" t="s">
        <v>493</v>
      </c>
      <c r="AQ54" s="29" t="s">
        <v>507</v>
      </c>
      <c r="AS54" s="38">
        <f t="shared" si="41"/>
        <v>0</v>
      </c>
      <c r="AT54" s="38">
        <f t="shared" si="42"/>
        <v>0</v>
      </c>
      <c r="AU54" s="38">
        <v>0</v>
      </c>
      <c r="AV54" s="38">
        <f t="shared" si="43"/>
        <v>0.09</v>
      </c>
    </row>
    <row r="55" spans="1:37" ht="12.75">
      <c r="A55" s="4"/>
      <c r="B55" s="14"/>
      <c r="C55" s="14" t="s">
        <v>175</v>
      </c>
      <c r="D55" s="99" t="s">
        <v>321</v>
      </c>
      <c r="E55" s="100"/>
      <c r="F55" s="100"/>
      <c r="G55" s="100"/>
      <c r="H55" s="41">
        <f>SUM(H56:H57)</f>
        <v>0</v>
      </c>
      <c r="I55" s="41">
        <f>SUM(I56:I57)</f>
        <v>0</v>
      </c>
      <c r="J55" s="41">
        <f>H55+I55</f>
        <v>0</v>
      </c>
      <c r="K55" s="29"/>
      <c r="L55" s="41">
        <f>SUM(L56:L57)</f>
        <v>0.5</v>
      </c>
      <c r="M55" s="29"/>
      <c r="Y55" s="29"/>
      <c r="AI55" s="41">
        <f>SUM(Z56:Z57)</f>
        <v>0</v>
      </c>
      <c r="AJ55" s="41">
        <f>SUM(AA56:AA57)</f>
        <v>0</v>
      </c>
      <c r="AK55" s="41">
        <f>SUM(AB56:AB57)</f>
        <v>0</v>
      </c>
    </row>
    <row r="56" spans="1:48" ht="12.75">
      <c r="A56" s="5" t="s">
        <v>43</v>
      </c>
      <c r="B56" s="5"/>
      <c r="C56" s="5" t="s">
        <v>176</v>
      </c>
      <c r="D56" s="5" t="s">
        <v>321</v>
      </c>
      <c r="E56" s="5" t="s">
        <v>438</v>
      </c>
      <c r="F56" s="20">
        <v>1</v>
      </c>
      <c r="G56" s="20">
        <v>0</v>
      </c>
      <c r="H56" s="20">
        <f>F56*AE56</f>
        <v>0</v>
      </c>
      <c r="I56" s="20">
        <f>J56-H56</f>
        <v>0</v>
      </c>
      <c r="J56" s="20">
        <f>F56*G56</f>
        <v>0</v>
      </c>
      <c r="K56" s="20">
        <v>0.5</v>
      </c>
      <c r="L56" s="20">
        <f>F56*K56</f>
        <v>0.5</v>
      </c>
      <c r="M56" s="33" t="s">
        <v>457</v>
      </c>
      <c r="P56" s="38">
        <f>IF(AG56="5",J56,0)</f>
        <v>0</v>
      </c>
      <c r="R56" s="38">
        <f>IF(AG56="1",H56,0)</f>
        <v>0</v>
      </c>
      <c r="S56" s="38">
        <f>IF(AG56="1",I56,0)</f>
        <v>0</v>
      </c>
      <c r="T56" s="38">
        <f>IF(AG56="7",H56,0)</f>
        <v>0</v>
      </c>
      <c r="U56" s="38">
        <f>IF(AG56="7",I56,0)</f>
        <v>0</v>
      </c>
      <c r="V56" s="38">
        <f>IF(AG56="2",H56,0)</f>
        <v>0</v>
      </c>
      <c r="W56" s="38">
        <f>IF(AG56="2",I56,0)</f>
        <v>0</v>
      </c>
      <c r="X56" s="38">
        <f>IF(AG56="0",J56,0)</f>
        <v>0</v>
      </c>
      <c r="Y56" s="29"/>
      <c r="Z56" s="20">
        <f>IF(AD56=0,J56,0)</f>
        <v>0</v>
      </c>
      <c r="AA56" s="20">
        <f>IF(AD56=15,J56,0)</f>
        <v>0</v>
      </c>
      <c r="AB56" s="20">
        <f>IF(AD56=21,J56,0)</f>
        <v>0</v>
      </c>
      <c r="AD56" s="38">
        <v>21</v>
      </c>
      <c r="AE56" s="38">
        <f>G56*0</f>
        <v>0</v>
      </c>
      <c r="AF56" s="38">
        <f>G56*(1-0)</f>
        <v>0</v>
      </c>
      <c r="AG56" s="33" t="s">
        <v>13</v>
      </c>
      <c r="AM56" s="38">
        <f>F56*AE56</f>
        <v>0</v>
      </c>
      <c r="AN56" s="38">
        <f>F56*AF56</f>
        <v>0</v>
      </c>
      <c r="AO56" s="39" t="s">
        <v>474</v>
      </c>
      <c r="AP56" s="39" t="s">
        <v>494</v>
      </c>
      <c r="AQ56" s="29" t="s">
        <v>507</v>
      </c>
      <c r="AS56" s="38">
        <f>AM56+AN56</f>
        <v>0</v>
      </c>
      <c r="AT56" s="38">
        <f>G56/(100-AU56)*100</f>
        <v>0</v>
      </c>
      <c r="AU56" s="38">
        <v>0</v>
      </c>
      <c r="AV56" s="38">
        <f>L56</f>
        <v>0.5</v>
      </c>
    </row>
    <row r="57" spans="1:48" ht="12.75">
      <c r="A57" s="5" t="s">
        <v>44</v>
      </c>
      <c r="B57" s="5"/>
      <c r="C57" s="5" t="s">
        <v>177</v>
      </c>
      <c r="D57" s="5" t="s">
        <v>322</v>
      </c>
      <c r="E57" s="5" t="s">
        <v>435</v>
      </c>
      <c r="F57" s="20">
        <v>0.5</v>
      </c>
      <c r="G57" s="20">
        <v>0</v>
      </c>
      <c r="H57" s="20">
        <f>F57*AE57</f>
        <v>0</v>
      </c>
      <c r="I57" s="20">
        <f>J57-H57</f>
        <v>0</v>
      </c>
      <c r="J57" s="20">
        <f>F57*G57</f>
        <v>0</v>
      </c>
      <c r="K57" s="20">
        <v>0</v>
      </c>
      <c r="L57" s="20">
        <f>F57*K57</f>
        <v>0</v>
      </c>
      <c r="M57" s="33" t="s">
        <v>457</v>
      </c>
      <c r="P57" s="38">
        <f>IF(AG57="5",J57,0)</f>
        <v>0</v>
      </c>
      <c r="R57" s="38">
        <f>IF(AG57="1",H57,0)</f>
        <v>0</v>
      </c>
      <c r="S57" s="38">
        <f>IF(AG57="1",I57,0)</f>
        <v>0</v>
      </c>
      <c r="T57" s="38">
        <f>IF(AG57="7",H57,0)</f>
        <v>0</v>
      </c>
      <c r="U57" s="38">
        <f>IF(AG57="7",I57,0)</f>
        <v>0</v>
      </c>
      <c r="V57" s="38">
        <f>IF(AG57="2",H57,0)</f>
        <v>0</v>
      </c>
      <c r="W57" s="38">
        <f>IF(AG57="2",I57,0)</f>
        <v>0</v>
      </c>
      <c r="X57" s="38">
        <f>IF(AG57="0",J57,0)</f>
        <v>0</v>
      </c>
      <c r="Y57" s="29"/>
      <c r="Z57" s="20">
        <f>IF(AD57=0,J57,0)</f>
        <v>0</v>
      </c>
      <c r="AA57" s="20">
        <f>IF(AD57=15,J57,0)</f>
        <v>0</v>
      </c>
      <c r="AB57" s="20">
        <f>IF(AD57=21,J57,0)</f>
        <v>0</v>
      </c>
      <c r="AD57" s="38">
        <v>21</v>
      </c>
      <c r="AE57" s="38">
        <f>G57*0</f>
        <v>0</v>
      </c>
      <c r="AF57" s="38">
        <f>G57*(1-0)</f>
        <v>0</v>
      </c>
      <c r="AG57" s="33" t="s">
        <v>13</v>
      </c>
      <c r="AM57" s="38">
        <f>F57*AE57</f>
        <v>0</v>
      </c>
      <c r="AN57" s="38">
        <f>F57*AF57</f>
        <v>0</v>
      </c>
      <c r="AO57" s="39" t="s">
        <v>474</v>
      </c>
      <c r="AP57" s="39" t="s">
        <v>494</v>
      </c>
      <c r="AQ57" s="29" t="s">
        <v>507</v>
      </c>
      <c r="AS57" s="38">
        <f>AM57+AN57</f>
        <v>0</v>
      </c>
      <c r="AT57" s="38">
        <f>G57/(100-AU57)*100</f>
        <v>0</v>
      </c>
      <c r="AU57" s="38">
        <v>0</v>
      </c>
      <c r="AV57" s="38">
        <f>L57</f>
        <v>0</v>
      </c>
    </row>
    <row r="58" spans="1:37" ht="12.75">
      <c r="A58" s="4"/>
      <c r="B58" s="14"/>
      <c r="C58" s="14" t="s">
        <v>178</v>
      </c>
      <c r="D58" s="99" t="s">
        <v>323</v>
      </c>
      <c r="E58" s="100"/>
      <c r="F58" s="100"/>
      <c r="G58" s="100"/>
      <c r="H58" s="41">
        <f>SUM(H59:H60)</f>
        <v>0</v>
      </c>
      <c r="I58" s="41">
        <f>SUM(I59:I60)</f>
        <v>0</v>
      </c>
      <c r="J58" s="41">
        <f>H58+I58</f>
        <v>0</v>
      </c>
      <c r="K58" s="29"/>
      <c r="L58" s="41">
        <f>SUM(L59:L60)</f>
        <v>0.3</v>
      </c>
      <c r="M58" s="29"/>
      <c r="Y58" s="29"/>
      <c r="AI58" s="41">
        <f>SUM(Z59:Z60)</f>
        <v>0</v>
      </c>
      <c r="AJ58" s="41">
        <f>SUM(AA59:AA60)</f>
        <v>0</v>
      </c>
      <c r="AK58" s="41">
        <f>SUM(AB59:AB60)</f>
        <v>0</v>
      </c>
    </row>
    <row r="59" spans="1:48" ht="12.75">
      <c r="A59" s="5" t="s">
        <v>45</v>
      </c>
      <c r="B59" s="5"/>
      <c r="C59" s="5" t="s">
        <v>179</v>
      </c>
      <c r="D59" s="5" t="s">
        <v>323</v>
      </c>
      <c r="E59" s="5" t="s">
        <v>438</v>
      </c>
      <c r="F59" s="20">
        <v>1</v>
      </c>
      <c r="G59" s="20">
        <v>0</v>
      </c>
      <c r="H59" s="20">
        <f>F59*AE59</f>
        <v>0</v>
      </c>
      <c r="I59" s="20">
        <f>J59-H59</f>
        <v>0</v>
      </c>
      <c r="J59" s="20">
        <f>F59*G59</f>
        <v>0</v>
      </c>
      <c r="K59" s="20">
        <v>0.3</v>
      </c>
      <c r="L59" s="20">
        <f>F59*K59</f>
        <v>0.3</v>
      </c>
      <c r="M59" s="33" t="s">
        <v>457</v>
      </c>
      <c r="P59" s="38">
        <f>IF(AG59="5",J59,0)</f>
        <v>0</v>
      </c>
      <c r="R59" s="38">
        <f>IF(AG59="1",H59,0)</f>
        <v>0</v>
      </c>
      <c r="S59" s="38">
        <f>IF(AG59="1",I59,0)</f>
        <v>0</v>
      </c>
      <c r="T59" s="38">
        <f>IF(AG59="7",H59,0)</f>
        <v>0</v>
      </c>
      <c r="U59" s="38">
        <f>IF(AG59="7",I59,0)</f>
        <v>0</v>
      </c>
      <c r="V59" s="38">
        <f>IF(AG59="2",H59,0)</f>
        <v>0</v>
      </c>
      <c r="W59" s="38">
        <f>IF(AG59="2",I59,0)</f>
        <v>0</v>
      </c>
      <c r="X59" s="38">
        <f>IF(AG59="0",J59,0)</f>
        <v>0</v>
      </c>
      <c r="Y59" s="29"/>
      <c r="Z59" s="20">
        <f>IF(AD59=0,J59,0)</f>
        <v>0</v>
      </c>
      <c r="AA59" s="20">
        <f>IF(AD59=15,J59,0)</f>
        <v>0</v>
      </c>
      <c r="AB59" s="20">
        <f>IF(AD59=21,J59,0)</f>
        <v>0</v>
      </c>
      <c r="AD59" s="38">
        <v>21</v>
      </c>
      <c r="AE59" s="38">
        <f>G59*0</f>
        <v>0</v>
      </c>
      <c r="AF59" s="38">
        <f>G59*(1-0)</f>
        <v>0</v>
      </c>
      <c r="AG59" s="33" t="s">
        <v>13</v>
      </c>
      <c r="AM59" s="38">
        <f>F59*AE59</f>
        <v>0</v>
      </c>
      <c r="AN59" s="38">
        <f>F59*AF59</f>
        <v>0</v>
      </c>
      <c r="AO59" s="39" t="s">
        <v>475</v>
      </c>
      <c r="AP59" s="39" t="s">
        <v>494</v>
      </c>
      <c r="AQ59" s="29" t="s">
        <v>507</v>
      </c>
      <c r="AS59" s="38">
        <f>AM59+AN59</f>
        <v>0</v>
      </c>
      <c r="AT59" s="38">
        <f>G59/(100-AU59)*100</f>
        <v>0</v>
      </c>
      <c r="AU59" s="38">
        <v>0</v>
      </c>
      <c r="AV59" s="38">
        <f>L59</f>
        <v>0.3</v>
      </c>
    </row>
    <row r="60" spans="1:48" ht="12.75">
      <c r="A60" s="5" t="s">
        <v>46</v>
      </c>
      <c r="B60" s="5"/>
      <c r="C60" s="5" t="s">
        <v>180</v>
      </c>
      <c r="D60" s="5" t="s">
        <v>324</v>
      </c>
      <c r="E60" s="5" t="s">
        <v>435</v>
      </c>
      <c r="F60" s="20">
        <v>0.3</v>
      </c>
      <c r="G60" s="20">
        <v>0</v>
      </c>
      <c r="H60" s="20">
        <f>F60*AE60</f>
        <v>0</v>
      </c>
      <c r="I60" s="20">
        <f>J60-H60</f>
        <v>0</v>
      </c>
      <c r="J60" s="20">
        <f>F60*G60</f>
        <v>0</v>
      </c>
      <c r="K60" s="20">
        <v>0</v>
      </c>
      <c r="L60" s="20">
        <f>F60*K60</f>
        <v>0</v>
      </c>
      <c r="M60" s="33" t="s">
        <v>457</v>
      </c>
      <c r="P60" s="38">
        <f>IF(AG60="5",J60,0)</f>
        <v>0</v>
      </c>
      <c r="R60" s="38">
        <f>IF(AG60="1",H60,0)</f>
        <v>0</v>
      </c>
      <c r="S60" s="38">
        <f>IF(AG60="1",I60,0)</f>
        <v>0</v>
      </c>
      <c r="T60" s="38">
        <f>IF(AG60="7",H60,0)</f>
        <v>0</v>
      </c>
      <c r="U60" s="38">
        <f>IF(AG60="7",I60,0)</f>
        <v>0</v>
      </c>
      <c r="V60" s="38">
        <f>IF(AG60="2",H60,0)</f>
        <v>0</v>
      </c>
      <c r="W60" s="38">
        <f>IF(AG60="2",I60,0)</f>
        <v>0</v>
      </c>
      <c r="X60" s="38">
        <f>IF(AG60="0",J60,0)</f>
        <v>0</v>
      </c>
      <c r="Y60" s="29"/>
      <c r="Z60" s="20">
        <f>IF(AD60=0,J60,0)</f>
        <v>0</v>
      </c>
      <c r="AA60" s="20">
        <f>IF(AD60=15,J60,0)</f>
        <v>0</v>
      </c>
      <c r="AB60" s="20">
        <f>IF(AD60=21,J60,0)</f>
        <v>0</v>
      </c>
      <c r="AD60" s="38">
        <v>21</v>
      </c>
      <c r="AE60" s="38">
        <f>G60*0</f>
        <v>0</v>
      </c>
      <c r="AF60" s="38">
        <f>G60*(1-0)</f>
        <v>0</v>
      </c>
      <c r="AG60" s="33" t="s">
        <v>13</v>
      </c>
      <c r="AM60" s="38">
        <f>F60*AE60</f>
        <v>0</v>
      </c>
      <c r="AN60" s="38">
        <f>F60*AF60</f>
        <v>0</v>
      </c>
      <c r="AO60" s="39" t="s">
        <v>475</v>
      </c>
      <c r="AP60" s="39" t="s">
        <v>494</v>
      </c>
      <c r="AQ60" s="29" t="s">
        <v>507</v>
      </c>
      <c r="AS60" s="38">
        <f>AM60+AN60</f>
        <v>0</v>
      </c>
      <c r="AT60" s="38">
        <f>G60/(100-AU60)*100</f>
        <v>0</v>
      </c>
      <c r="AU60" s="38">
        <v>0</v>
      </c>
      <c r="AV60" s="38">
        <f>L60</f>
        <v>0</v>
      </c>
    </row>
    <row r="61" spans="1:37" ht="12.75">
      <c r="A61" s="4"/>
      <c r="B61" s="14"/>
      <c r="C61" s="14" t="s">
        <v>181</v>
      </c>
      <c r="D61" s="99" t="s">
        <v>325</v>
      </c>
      <c r="E61" s="100"/>
      <c r="F61" s="100"/>
      <c r="G61" s="100"/>
      <c r="H61" s="41">
        <f>SUM(H62:H72)</f>
        <v>0</v>
      </c>
      <c r="I61" s="41">
        <f>SUM(I62:I72)</f>
        <v>0</v>
      </c>
      <c r="J61" s="41">
        <f>H61+I61</f>
        <v>0</v>
      </c>
      <c r="K61" s="29"/>
      <c r="L61" s="41">
        <f>SUM(L62:L72)</f>
        <v>5.0177483</v>
      </c>
      <c r="M61" s="29"/>
      <c r="Y61" s="29"/>
      <c r="AI61" s="41">
        <f>SUM(Z62:Z72)</f>
        <v>0</v>
      </c>
      <c r="AJ61" s="41">
        <f>SUM(AA62:AA72)</f>
        <v>0</v>
      </c>
      <c r="AK61" s="41">
        <f>SUM(AB62:AB72)</f>
        <v>0</v>
      </c>
    </row>
    <row r="62" spans="1:48" ht="12.75">
      <c r="A62" s="5" t="s">
        <v>47</v>
      </c>
      <c r="B62" s="5"/>
      <c r="C62" s="5" t="s">
        <v>182</v>
      </c>
      <c r="D62" s="5" t="s">
        <v>326</v>
      </c>
      <c r="E62" s="5" t="s">
        <v>439</v>
      </c>
      <c r="F62" s="20">
        <v>14</v>
      </c>
      <c r="G62" s="20">
        <v>0</v>
      </c>
      <c r="H62" s="20">
        <f aca="true" t="shared" si="44" ref="H62:H72">F62*AE62</f>
        <v>0</v>
      </c>
      <c r="I62" s="20">
        <f aca="true" t="shared" si="45" ref="I62:I72">J62-H62</f>
        <v>0</v>
      </c>
      <c r="J62" s="20">
        <f aca="true" t="shared" si="46" ref="J62:J72">F62*G62</f>
        <v>0</v>
      </c>
      <c r="K62" s="20">
        <v>0.01946</v>
      </c>
      <c r="L62" s="20">
        <f aca="true" t="shared" si="47" ref="L62:L72">F62*K62</f>
        <v>0.27244</v>
      </c>
      <c r="M62" s="33" t="s">
        <v>457</v>
      </c>
      <c r="P62" s="38">
        <f aca="true" t="shared" si="48" ref="P62:P72">IF(AG62="5",J62,0)</f>
        <v>0</v>
      </c>
      <c r="R62" s="38">
        <f aca="true" t="shared" si="49" ref="R62:R72">IF(AG62="1",H62,0)</f>
        <v>0</v>
      </c>
      <c r="S62" s="38">
        <f aca="true" t="shared" si="50" ref="S62:S72">IF(AG62="1",I62,0)</f>
        <v>0</v>
      </c>
      <c r="T62" s="38">
        <f aca="true" t="shared" si="51" ref="T62:T72">IF(AG62="7",H62,0)</f>
        <v>0</v>
      </c>
      <c r="U62" s="38">
        <f aca="true" t="shared" si="52" ref="U62:U72">IF(AG62="7",I62,0)</f>
        <v>0</v>
      </c>
      <c r="V62" s="38">
        <f aca="true" t="shared" si="53" ref="V62:V72">IF(AG62="2",H62,0)</f>
        <v>0</v>
      </c>
      <c r="W62" s="38">
        <f aca="true" t="shared" si="54" ref="W62:W72">IF(AG62="2",I62,0)</f>
        <v>0</v>
      </c>
      <c r="X62" s="38">
        <f aca="true" t="shared" si="55" ref="X62:X72">IF(AG62="0",J62,0)</f>
        <v>0</v>
      </c>
      <c r="Y62" s="29"/>
      <c r="Z62" s="20">
        <f aca="true" t="shared" si="56" ref="Z62:Z72">IF(AD62=0,J62,0)</f>
        <v>0</v>
      </c>
      <c r="AA62" s="20">
        <f aca="true" t="shared" si="57" ref="AA62:AA72">IF(AD62=15,J62,0)</f>
        <v>0</v>
      </c>
      <c r="AB62" s="20">
        <f aca="true" t="shared" si="58" ref="AB62:AB72">IF(AD62=21,J62,0)</f>
        <v>0</v>
      </c>
      <c r="AD62" s="38">
        <v>21</v>
      </c>
      <c r="AE62" s="38">
        <f aca="true" t="shared" si="59" ref="AE62:AE70">G62*0</f>
        <v>0</v>
      </c>
      <c r="AF62" s="38">
        <f aca="true" t="shared" si="60" ref="AF62:AF70">G62*(1-0)</f>
        <v>0</v>
      </c>
      <c r="AG62" s="33" t="s">
        <v>13</v>
      </c>
      <c r="AM62" s="38">
        <f aca="true" t="shared" si="61" ref="AM62:AM72">F62*AE62</f>
        <v>0</v>
      </c>
      <c r="AN62" s="38">
        <f aca="true" t="shared" si="62" ref="AN62:AN72">F62*AF62</f>
        <v>0</v>
      </c>
      <c r="AO62" s="39" t="s">
        <v>476</v>
      </c>
      <c r="AP62" s="39" t="s">
        <v>494</v>
      </c>
      <c r="AQ62" s="29" t="s">
        <v>507</v>
      </c>
      <c r="AS62" s="38">
        <f aca="true" t="shared" si="63" ref="AS62:AS72">AM62+AN62</f>
        <v>0</v>
      </c>
      <c r="AT62" s="38">
        <f aca="true" t="shared" si="64" ref="AT62:AT72">G62/(100-AU62)*100</f>
        <v>0</v>
      </c>
      <c r="AU62" s="38">
        <v>0</v>
      </c>
      <c r="AV62" s="38">
        <f aca="true" t="shared" si="65" ref="AV62:AV72">L62</f>
        <v>0.27244</v>
      </c>
    </row>
    <row r="63" spans="1:48" ht="12.75">
      <c r="A63" s="5" t="s">
        <v>48</v>
      </c>
      <c r="B63" s="5"/>
      <c r="C63" s="5" t="s">
        <v>183</v>
      </c>
      <c r="D63" s="5" t="s">
        <v>327</v>
      </c>
      <c r="E63" s="5" t="s">
        <v>439</v>
      </c>
      <c r="F63" s="20">
        <v>12</v>
      </c>
      <c r="G63" s="20">
        <v>0</v>
      </c>
      <c r="H63" s="20">
        <f t="shared" si="44"/>
        <v>0</v>
      </c>
      <c r="I63" s="20">
        <f t="shared" si="45"/>
        <v>0</v>
      </c>
      <c r="J63" s="20">
        <f t="shared" si="46"/>
        <v>0</v>
      </c>
      <c r="K63" s="20">
        <v>0.0489</v>
      </c>
      <c r="L63" s="20">
        <f t="shared" si="47"/>
        <v>0.5868</v>
      </c>
      <c r="M63" s="33" t="s">
        <v>457</v>
      </c>
      <c r="P63" s="38">
        <f t="shared" si="48"/>
        <v>0</v>
      </c>
      <c r="R63" s="38">
        <f t="shared" si="49"/>
        <v>0</v>
      </c>
      <c r="S63" s="38">
        <f t="shared" si="50"/>
        <v>0</v>
      </c>
      <c r="T63" s="38">
        <f t="shared" si="51"/>
        <v>0</v>
      </c>
      <c r="U63" s="38">
        <f t="shared" si="52"/>
        <v>0</v>
      </c>
      <c r="V63" s="38">
        <f t="shared" si="53"/>
        <v>0</v>
      </c>
      <c r="W63" s="38">
        <f t="shared" si="54"/>
        <v>0</v>
      </c>
      <c r="X63" s="38">
        <f t="shared" si="55"/>
        <v>0</v>
      </c>
      <c r="Y63" s="29"/>
      <c r="Z63" s="20">
        <f t="shared" si="56"/>
        <v>0</v>
      </c>
      <c r="AA63" s="20">
        <f t="shared" si="57"/>
        <v>0</v>
      </c>
      <c r="AB63" s="20">
        <f t="shared" si="58"/>
        <v>0</v>
      </c>
      <c r="AD63" s="38">
        <v>21</v>
      </c>
      <c r="AE63" s="38">
        <f t="shared" si="59"/>
        <v>0</v>
      </c>
      <c r="AF63" s="38">
        <f t="shared" si="60"/>
        <v>0</v>
      </c>
      <c r="AG63" s="33" t="s">
        <v>13</v>
      </c>
      <c r="AM63" s="38">
        <f t="shared" si="61"/>
        <v>0</v>
      </c>
      <c r="AN63" s="38">
        <f t="shared" si="62"/>
        <v>0</v>
      </c>
      <c r="AO63" s="39" t="s">
        <v>476</v>
      </c>
      <c r="AP63" s="39" t="s">
        <v>494</v>
      </c>
      <c r="AQ63" s="29" t="s">
        <v>507</v>
      </c>
      <c r="AS63" s="38">
        <f t="shared" si="63"/>
        <v>0</v>
      </c>
      <c r="AT63" s="38">
        <f t="shared" si="64"/>
        <v>0</v>
      </c>
      <c r="AU63" s="38">
        <v>0</v>
      </c>
      <c r="AV63" s="38">
        <f t="shared" si="65"/>
        <v>0.5868</v>
      </c>
    </row>
    <row r="64" spans="1:48" ht="12.75">
      <c r="A64" s="5" t="s">
        <v>49</v>
      </c>
      <c r="B64" s="5"/>
      <c r="C64" s="5" t="s">
        <v>184</v>
      </c>
      <c r="D64" s="5" t="s">
        <v>328</v>
      </c>
      <c r="E64" s="5" t="s">
        <v>439</v>
      </c>
      <c r="F64" s="20">
        <v>4</v>
      </c>
      <c r="G64" s="20">
        <v>0</v>
      </c>
      <c r="H64" s="20">
        <f t="shared" si="44"/>
        <v>0</v>
      </c>
      <c r="I64" s="20">
        <f t="shared" si="45"/>
        <v>0</v>
      </c>
      <c r="J64" s="20">
        <f t="shared" si="46"/>
        <v>0</v>
      </c>
      <c r="K64" s="20">
        <v>0.0347</v>
      </c>
      <c r="L64" s="20">
        <f t="shared" si="47"/>
        <v>0.1388</v>
      </c>
      <c r="M64" s="33" t="s">
        <v>457</v>
      </c>
      <c r="P64" s="38">
        <f t="shared" si="48"/>
        <v>0</v>
      </c>
      <c r="R64" s="38">
        <f t="shared" si="49"/>
        <v>0</v>
      </c>
      <c r="S64" s="38">
        <f t="shared" si="50"/>
        <v>0</v>
      </c>
      <c r="T64" s="38">
        <f t="shared" si="51"/>
        <v>0</v>
      </c>
      <c r="U64" s="38">
        <f t="shared" si="52"/>
        <v>0</v>
      </c>
      <c r="V64" s="38">
        <f t="shared" si="53"/>
        <v>0</v>
      </c>
      <c r="W64" s="38">
        <f t="shared" si="54"/>
        <v>0</v>
      </c>
      <c r="X64" s="38">
        <f t="shared" si="55"/>
        <v>0</v>
      </c>
      <c r="Y64" s="29"/>
      <c r="Z64" s="20">
        <f t="shared" si="56"/>
        <v>0</v>
      </c>
      <c r="AA64" s="20">
        <f t="shared" si="57"/>
        <v>0</v>
      </c>
      <c r="AB64" s="20">
        <f t="shared" si="58"/>
        <v>0</v>
      </c>
      <c r="AD64" s="38">
        <v>21</v>
      </c>
      <c r="AE64" s="38">
        <f t="shared" si="59"/>
        <v>0</v>
      </c>
      <c r="AF64" s="38">
        <f t="shared" si="60"/>
        <v>0</v>
      </c>
      <c r="AG64" s="33" t="s">
        <v>13</v>
      </c>
      <c r="AM64" s="38">
        <f t="shared" si="61"/>
        <v>0</v>
      </c>
      <c r="AN64" s="38">
        <f t="shared" si="62"/>
        <v>0</v>
      </c>
      <c r="AO64" s="39" t="s">
        <v>476</v>
      </c>
      <c r="AP64" s="39" t="s">
        <v>494</v>
      </c>
      <c r="AQ64" s="29" t="s">
        <v>507</v>
      </c>
      <c r="AS64" s="38">
        <f t="shared" si="63"/>
        <v>0</v>
      </c>
      <c r="AT64" s="38">
        <f t="shared" si="64"/>
        <v>0</v>
      </c>
      <c r="AU64" s="38">
        <v>0</v>
      </c>
      <c r="AV64" s="38">
        <f t="shared" si="65"/>
        <v>0.1388</v>
      </c>
    </row>
    <row r="65" spans="1:48" ht="12.75">
      <c r="A65" s="5" t="s">
        <v>50</v>
      </c>
      <c r="B65" s="5"/>
      <c r="C65" s="5" t="s">
        <v>185</v>
      </c>
      <c r="D65" s="5" t="s">
        <v>329</v>
      </c>
      <c r="E65" s="5" t="s">
        <v>436</v>
      </c>
      <c r="F65" s="20">
        <v>20.99</v>
      </c>
      <c r="G65" s="20">
        <v>0</v>
      </c>
      <c r="H65" s="20">
        <f t="shared" si="44"/>
        <v>0</v>
      </c>
      <c r="I65" s="20">
        <f t="shared" si="45"/>
        <v>0</v>
      </c>
      <c r="J65" s="20">
        <f t="shared" si="46"/>
        <v>0</v>
      </c>
      <c r="K65" s="20">
        <v>0.00017</v>
      </c>
      <c r="L65" s="20">
        <f t="shared" si="47"/>
        <v>0.0035683</v>
      </c>
      <c r="M65" s="33" t="s">
        <v>457</v>
      </c>
      <c r="P65" s="38">
        <f t="shared" si="48"/>
        <v>0</v>
      </c>
      <c r="R65" s="38">
        <f t="shared" si="49"/>
        <v>0</v>
      </c>
      <c r="S65" s="38">
        <f t="shared" si="50"/>
        <v>0</v>
      </c>
      <c r="T65" s="38">
        <f t="shared" si="51"/>
        <v>0</v>
      </c>
      <c r="U65" s="38">
        <f t="shared" si="52"/>
        <v>0</v>
      </c>
      <c r="V65" s="38">
        <f t="shared" si="53"/>
        <v>0</v>
      </c>
      <c r="W65" s="38">
        <f t="shared" si="54"/>
        <v>0</v>
      </c>
      <c r="X65" s="38">
        <f t="shared" si="55"/>
        <v>0</v>
      </c>
      <c r="Y65" s="29"/>
      <c r="Z65" s="20">
        <f t="shared" si="56"/>
        <v>0</v>
      </c>
      <c r="AA65" s="20">
        <f t="shared" si="57"/>
        <v>0</v>
      </c>
      <c r="AB65" s="20">
        <f t="shared" si="58"/>
        <v>0</v>
      </c>
      <c r="AD65" s="38">
        <v>21</v>
      </c>
      <c r="AE65" s="38">
        <f t="shared" si="59"/>
        <v>0</v>
      </c>
      <c r="AF65" s="38">
        <f t="shared" si="60"/>
        <v>0</v>
      </c>
      <c r="AG65" s="33" t="s">
        <v>13</v>
      </c>
      <c r="AM65" s="38">
        <f t="shared" si="61"/>
        <v>0</v>
      </c>
      <c r="AN65" s="38">
        <f t="shared" si="62"/>
        <v>0</v>
      </c>
      <c r="AO65" s="39" t="s">
        <v>476</v>
      </c>
      <c r="AP65" s="39" t="s">
        <v>494</v>
      </c>
      <c r="AQ65" s="29" t="s">
        <v>507</v>
      </c>
      <c r="AS65" s="38">
        <f t="shared" si="63"/>
        <v>0</v>
      </c>
      <c r="AT65" s="38">
        <f t="shared" si="64"/>
        <v>0</v>
      </c>
      <c r="AU65" s="38">
        <v>0</v>
      </c>
      <c r="AV65" s="38">
        <f t="shared" si="65"/>
        <v>0.0035683</v>
      </c>
    </row>
    <row r="66" spans="1:48" ht="12.75">
      <c r="A66" s="5" t="s">
        <v>51</v>
      </c>
      <c r="B66" s="5"/>
      <c r="C66" s="5" t="s">
        <v>186</v>
      </c>
      <c r="D66" s="5" t="s">
        <v>330</v>
      </c>
      <c r="E66" s="5" t="s">
        <v>437</v>
      </c>
      <c r="F66" s="20">
        <v>13</v>
      </c>
      <c r="G66" s="20">
        <v>0</v>
      </c>
      <c r="H66" s="20">
        <f t="shared" si="44"/>
        <v>0</v>
      </c>
      <c r="I66" s="20">
        <f t="shared" si="45"/>
        <v>0</v>
      </c>
      <c r="J66" s="20">
        <f t="shared" si="46"/>
        <v>0</v>
      </c>
      <c r="K66" s="20">
        <v>0.25168</v>
      </c>
      <c r="L66" s="20">
        <f t="shared" si="47"/>
        <v>3.27184</v>
      </c>
      <c r="M66" s="33" t="s">
        <v>457</v>
      </c>
      <c r="P66" s="38">
        <f t="shared" si="48"/>
        <v>0</v>
      </c>
      <c r="R66" s="38">
        <f t="shared" si="49"/>
        <v>0</v>
      </c>
      <c r="S66" s="38">
        <f t="shared" si="50"/>
        <v>0</v>
      </c>
      <c r="T66" s="38">
        <f t="shared" si="51"/>
        <v>0</v>
      </c>
      <c r="U66" s="38">
        <f t="shared" si="52"/>
        <v>0</v>
      </c>
      <c r="V66" s="38">
        <f t="shared" si="53"/>
        <v>0</v>
      </c>
      <c r="W66" s="38">
        <f t="shared" si="54"/>
        <v>0</v>
      </c>
      <c r="X66" s="38">
        <f t="shared" si="55"/>
        <v>0</v>
      </c>
      <c r="Y66" s="29"/>
      <c r="Z66" s="20">
        <f t="shared" si="56"/>
        <v>0</v>
      </c>
      <c r="AA66" s="20">
        <f t="shared" si="57"/>
        <v>0</v>
      </c>
      <c r="AB66" s="20">
        <f t="shared" si="58"/>
        <v>0</v>
      </c>
      <c r="AD66" s="38">
        <v>21</v>
      </c>
      <c r="AE66" s="38">
        <f t="shared" si="59"/>
        <v>0</v>
      </c>
      <c r="AF66" s="38">
        <f t="shared" si="60"/>
        <v>0</v>
      </c>
      <c r="AG66" s="33" t="s">
        <v>13</v>
      </c>
      <c r="AM66" s="38">
        <f t="shared" si="61"/>
        <v>0</v>
      </c>
      <c r="AN66" s="38">
        <f t="shared" si="62"/>
        <v>0</v>
      </c>
      <c r="AO66" s="39" t="s">
        <v>476</v>
      </c>
      <c r="AP66" s="39" t="s">
        <v>494</v>
      </c>
      <c r="AQ66" s="29" t="s">
        <v>507</v>
      </c>
      <c r="AS66" s="38">
        <f t="shared" si="63"/>
        <v>0</v>
      </c>
      <c r="AT66" s="38">
        <f t="shared" si="64"/>
        <v>0</v>
      </c>
      <c r="AU66" s="38">
        <v>0</v>
      </c>
      <c r="AV66" s="38">
        <f t="shared" si="65"/>
        <v>3.27184</v>
      </c>
    </row>
    <row r="67" spans="1:48" ht="12.75">
      <c r="A67" s="5" t="s">
        <v>52</v>
      </c>
      <c r="B67" s="5"/>
      <c r="C67" s="5" t="s">
        <v>187</v>
      </c>
      <c r="D67" s="5" t="s">
        <v>331</v>
      </c>
      <c r="E67" s="5" t="s">
        <v>439</v>
      </c>
      <c r="F67" s="20">
        <v>1</v>
      </c>
      <c r="G67" s="20">
        <v>0</v>
      </c>
      <c r="H67" s="20">
        <f t="shared" si="44"/>
        <v>0</v>
      </c>
      <c r="I67" s="20">
        <f t="shared" si="45"/>
        <v>0</v>
      </c>
      <c r="J67" s="20">
        <f t="shared" si="46"/>
        <v>0</v>
      </c>
      <c r="K67" s="20">
        <v>0.0022</v>
      </c>
      <c r="L67" s="20">
        <f t="shared" si="47"/>
        <v>0.0022</v>
      </c>
      <c r="M67" s="33" t="s">
        <v>457</v>
      </c>
      <c r="P67" s="38">
        <f t="shared" si="48"/>
        <v>0</v>
      </c>
      <c r="R67" s="38">
        <f t="shared" si="49"/>
        <v>0</v>
      </c>
      <c r="S67" s="38">
        <f t="shared" si="50"/>
        <v>0</v>
      </c>
      <c r="T67" s="38">
        <f t="shared" si="51"/>
        <v>0</v>
      </c>
      <c r="U67" s="38">
        <f t="shared" si="52"/>
        <v>0</v>
      </c>
      <c r="V67" s="38">
        <f t="shared" si="53"/>
        <v>0</v>
      </c>
      <c r="W67" s="38">
        <f t="shared" si="54"/>
        <v>0</v>
      </c>
      <c r="X67" s="38">
        <f t="shared" si="55"/>
        <v>0</v>
      </c>
      <c r="Y67" s="29"/>
      <c r="Z67" s="20">
        <f t="shared" si="56"/>
        <v>0</v>
      </c>
      <c r="AA67" s="20">
        <f t="shared" si="57"/>
        <v>0</v>
      </c>
      <c r="AB67" s="20">
        <f t="shared" si="58"/>
        <v>0</v>
      </c>
      <c r="AD67" s="38">
        <v>21</v>
      </c>
      <c r="AE67" s="38">
        <f t="shared" si="59"/>
        <v>0</v>
      </c>
      <c r="AF67" s="38">
        <f t="shared" si="60"/>
        <v>0</v>
      </c>
      <c r="AG67" s="33" t="s">
        <v>13</v>
      </c>
      <c r="AM67" s="38">
        <f t="shared" si="61"/>
        <v>0</v>
      </c>
      <c r="AN67" s="38">
        <f t="shared" si="62"/>
        <v>0</v>
      </c>
      <c r="AO67" s="39" t="s">
        <v>476</v>
      </c>
      <c r="AP67" s="39" t="s">
        <v>494</v>
      </c>
      <c r="AQ67" s="29" t="s">
        <v>507</v>
      </c>
      <c r="AS67" s="38">
        <f t="shared" si="63"/>
        <v>0</v>
      </c>
      <c r="AT67" s="38">
        <f t="shared" si="64"/>
        <v>0</v>
      </c>
      <c r="AU67" s="38">
        <v>0</v>
      </c>
      <c r="AV67" s="38">
        <f t="shared" si="65"/>
        <v>0.0022</v>
      </c>
    </row>
    <row r="68" spans="1:48" ht="12.75">
      <c r="A68" s="5" t="s">
        <v>53</v>
      </c>
      <c r="B68" s="5"/>
      <c r="C68" s="5" t="s">
        <v>188</v>
      </c>
      <c r="D68" s="5" t="s">
        <v>332</v>
      </c>
      <c r="E68" s="5" t="s">
        <v>439</v>
      </c>
      <c r="F68" s="20">
        <v>1</v>
      </c>
      <c r="G68" s="20">
        <v>0</v>
      </c>
      <c r="H68" s="20">
        <f t="shared" si="44"/>
        <v>0</v>
      </c>
      <c r="I68" s="20">
        <f t="shared" si="45"/>
        <v>0</v>
      </c>
      <c r="J68" s="20">
        <f t="shared" si="46"/>
        <v>0</v>
      </c>
      <c r="K68" s="20">
        <v>0.0018</v>
      </c>
      <c r="L68" s="20">
        <f t="shared" si="47"/>
        <v>0.0018</v>
      </c>
      <c r="M68" s="33" t="s">
        <v>457</v>
      </c>
      <c r="P68" s="38">
        <f t="shared" si="48"/>
        <v>0</v>
      </c>
      <c r="R68" s="38">
        <f t="shared" si="49"/>
        <v>0</v>
      </c>
      <c r="S68" s="38">
        <f t="shared" si="50"/>
        <v>0</v>
      </c>
      <c r="T68" s="38">
        <f t="shared" si="51"/>
        <v>0</v>
      </c>
      <c r="U68" s="38">
        <f t="shared" si="52"/>
        <v>0</v>
      </c>
      <c r="V68" s="38">
        <f t="shared" si="53"/>
        <v>0</v>
      </c>
      <c r="W68" s="38">
        <f t="shared" si="54"/>
        <v>0</v>
      </c>
      <c r="X68" s="38">
        <f t="shared" si="55"/>
        <v>0</v>
      </c>
      <c r="Y68" s="29"/>
      <c r="Z68" s="20">
        <f t="shared" si="56"/>
        <v>0</v>
      </c>
      <c r="AA68" s="20">
        <f t="shared" si="57"/>
        <v>0</v>
      </c>
      <c r="AB68" s="20">
        <f t="shared" si="58"/>
        <v>0</v>
      </c>
      <c r="AD68" s="38">
        <v>21</v>
      </c>
      <c r="AE68" s="38">
        <f t="shared" si="59"/>
        <v>0</v>
      </c>
      <c r="AF68" s="38">
        <f t="shared" si="60"/>
        <v>0</v>
      </c>
      <c r="AG68" s="33" t="s">
        <v>13</v>
      </c>
      <c r="AM68" s="38">
        <f t="shared" si="61"/>
        <v>0</v>
      </c>
      <c r="AN68" s="38">
        <f t="shared" si="62"/>
        <v>0</v>
      </c>
      <c r="AO68" s="39" t="s">
        <v>476</v>
      </c>
      <c r="AP68" s="39" t="s">
        <v>494</v>
      </c>
      <c r="AQ68" s="29" t="s">
        <v>507</v>
      </c>
      <c r="AS68" s="38">
        <f t="shared" si="63"/>
        <v>0</v>
      </c>
      <c r="AT68" s="38">
        <f t="shared" si="64"/>
        <v>0</v>
      </c>
      <c r="AU68" s="38">
        <v>0</v>
      </c>
      <c r="AV68" s="38">
        <f t="shared" si="65"/>
        <v>0.0018</v>
      </c>
    </row>
    <row r="69" spans="1:48" ht="12.75">
      <c r="A69" s="5" t="s">
        <v>54</v>
      </c>
      <c r="B69" s="5"/>
      <c r="C69" s="5" t="s">
        <v>189</v>
      </c>
      <c r="D69" s="5" t="s">
        <v>333</v>
      </c>
      <c r="E69" s="5" t="s">
        <v>439</v>
      </c>
      <c r="F69" s="20">
        <v>1</v>
      </c>
      <c r="G69" s="20">
        <v>0</v>
      </c>
      <c r="H69" s="20">
        <f t="shared" si="44"/>
        <v>0</v>
      </c>
      <c r="I69" s="20">
        <f t="shared" si="45"/>
        <v>0</v>
      </c>
      <c r="J69" s="20">
        <f t="shared" si="46"/>
        <v>0</v>
      </c>
      <c r="K69" s="20">
        <v>0.0013</v>
      </c>
      <c r="L69" s="20">
        <f t="shared" si="47"/>
        <v>0.0013</v>
      </c>
      <c r="M69" s="33" t="s">
        <v>457</v>
      </c>
      <c r="P69" s="38">
        <f t="shared" si="48"/>
        <v>0</v>
      </c>
      <c r="R69" s="38">
        <f t="shared" si="49"/>
        <v>0</v>
      </c>
      <c r="S69" s="38">
        <f t="shared" si="50"/>
        <v>0</v>
      </c>
      <c r="T69" s="38">
        <f t="shared" si="51"/>
        <v>0</v>
      </c>
      <c r="U69" s="38">
        <f t="shared" si="52"/>
        <v>0</v>
      </c>
      <c r="V69" s="38">
        <f t="shared" si="53"/>
        <v>0</v>
      </c>
      <c r="W69" s="38">
        <f t="shared" si="54"/>
        <v>0</v>
      </c>
      <c r="X69" s="38">
        <f t="shared" si="55"/>
        <v>0</v>
      </c>
      <c r="Y69" s="29"/>
      <c r="Z69" s="20">
        <f t="shared" si="56"/>
        <v>0</v>
      </c>
      <c r="AA69" s="20">
        <f t="shared" si="57"/>
        <v>0</v>
      </c>
      <c r="AB69" s="20">
        <f t="shared" si="58"/>
        <v>0</v>
      </c>
      <c r="AD69" s="38">
        <v>21</v>
      </c>
      <c r="AE69" s="38">
        <f t="shared" si="59"/>
        <v>0</v>
      </c>
      <c r="AF69" s="38">
        <f t="shared" si="60"/>
        <v>0</v>
      </c>
      <c r="AG69" s="33" t="s">
        <v>13</v>
      </c>
      <c r="AM69" s="38">
        <f t="shared" si="61"/>
        <v>0</v>
      </c>
      <c r="AN69" s="38">
        <f t="shared" si="62"/>
        <v>0</v>
      </c>
      <c r="AO69" s="39" t="s">
        <v>476</v>
      </c>
      <c r="AP69" s="39" t="s">
        <v>494</v>
      </c>
      <c r="AQ69" s="29" t="s">
        <v>507</v>
      </c>
      <c r="AS69" s="38">
        <f t="shared" si="63"/>
        <v>0</v>
      </c>
      <c r="AT69" s="38">
        <f t="shared" si="64"/>
        <v>0</v>
      </c>
      <c r="AU69" s="38">
        <v>0</v>
      </c>
      <c r="AV69" s="38">
        <f t="shared" si="65"/>
        <v>0.0013</v>
      </c>
    </row>
    <row r="70" spans="1:48" ht="12.75">
      <c r="A70" s="5" t="s">
        <v>55</v>
      </c>
      <c r="B70" s="5"/>
      <c r="C70" s="5" t="s">
        <v>190</v>
      </c>
      <c r="D70" s="5" t="s">
        <v>334</v>
      </c>
      <c r="E70" s="5" t="s">
        <v>435</v>
      </c>
      <c r="F70" s="20">
        <v>5.01775</v>
      </c>
      <c r="G70" s="20">
        <v>0</v>
      </c>
      <c r="H70" s="20">
        <f t="shared" si="44"/>
        <v>0</v>
      </c>
      <c r="I70" s="20">
        <f t="shared" si="45"/>
        <v>0</v>
      </c>
      <c r="J70" s="20">
        <f t="shared" si="46"/>
        <v>0</v>
      </c>
      <c r="K70" s="20">
        <v>0</v>
      </c>
      <c r="L70" s="20">
        <f t="shared" si="47"/>
        <v>0</v>
      </c>
      <c r="M70" s="33" t="s">
        <v>457</v>
      </c>
      <c r="P70" s="38">
        <f t="shared" si="48"/>
        <v>0</v>
      </c>
      <c r="R70" s="38">
        <f t="shared" si="49"/>
        <v>0</v>
      </c>
      <c r="S70" s="38">
        <f t="shared" si="50"/>
        <v>0</v>
      </c>
      <c r="T70" s="38">
        <f t="shared" si="51"/>
        <v>0</v>
      </c>
      <c r="U70" s="38">
        <f t="shared" si="52"/>
        <v>0</v>
      </c>
      <c r="V70" s="38">
        <f t="shared" si="53"/>
        <v>0</v>
      </c>
      <c r="W70" s="38">
        <f t="shared" si="54"/>
        <v>0</v>
      </c>
      <c r="X70" s="38">
        <f t="shared" si="55"/>
        <v>0</v>
      </c>
      <c r="Y70" s="29"/>
      <c r="Z70" s="20">
        <f t="shared" si="56"/>
        <v>0</v>
      </c>
      <c r="AA70" s="20">
        <f t="shared" si="57"/>
        <v>0</v>
      </c>
      <c r="AB70" s="20">
        <f t="shared" si="58"/>
        <v>0</v>
      </c>
      <c r="AD70" s="38">
        <v>21</v>
      </c>
      <c r="AE70" s="38">
        <f t="shared" si="59"/>
        <v>0</v>
      </c>
      <c r="AF70" s="38">
        <f t="shared" si="60"/>
        <v>0</v>
      </c>
      <c r="AG70" s="33" t="s">
        <v>13</v>
      </c>
      <c r="AM70" s="38">
        <f t="shared" si="61"/>
        <v>0</v>
      </c>
      <c r="AN70" s="38">
        <f t="shared" si="62"/>
        <v>0</v>
      </c>
      <c r="AO70" s="39" t="s">
        <v>476</v>
      </c>
      <c r="AP70" s="39" t="s">
        <v>494</v>
      </c>
      <c r="AQ70" s="29" t="s">
        <v>507</v>
      </c>
      <c r="AS70" s="38">
        <f t="shared" si="63"/>
        <v>0</v>
      </c>
      <c r="AT70" s="38">
        <f t="shared" si="64"/>
        <v>0</v>
      </c>
      <c r="AU70" s="38">
        <v>0</v>
      </c>
      <c r="AV70" s="38">
        <f t="shared" si="65"/>
        <v>0</v>
      </c>
    </row>
    <row r="71" spans="1:48" ht="12.75">
      <c r="A71" s="6" t="s">
        <v>56</v>
      </c>
      <c r="B71" s="6"/>
      <c r="C71" s="6" t="s">
        <v>191</v>
      </c>
      <c r="D71" s="6" t="s">
        <v>335</v>
      </c>
      <c r="E71" s="6" t="s">
        <v>437</v>
      </c>
      <c r="F71" s="21">
        <v>14</v>
      </c>
      <c r="G71" s="21">
        <v>0</v>
      </c>
      <c r="H71" s="21">
        <f t="shared" si="44"/>
        <v>0</v>
      </c>
      <c r="I71" s="21">
        <f t="shared" si="45"/>
        <v>0</v>
      </c>
      <c r="J71" s="21">
        <f t="shared" si="46"/>
        <v>0</v>
      </c>
      <c r="K71" s="21">
        <v>0.011</v>
      </c>
      <c r="L71" s="21">
        <f t="shared" si="47"/>
        <v>0.154</v>
      </c>
      <c r="M71" s="34" t="s">
        <v>457</v>
      </c>
      <c r="P71" s="38">
        <f t="shared" si="48"/>
        <v>0</v>
      </c>
      <c r="R71" s="38">
        <f t="shared" si="49"/>
        <v>0</v>
      </c>
      <c r="S71" s="38">
        <f t="shared" si="50"/>
        <v>0</v>
      </c>
      <c r="T71" s="38">
        <f t="shared" si="51"/>
        <v>0</v>
      </c>
      <c r="U71" s="38">
        <f t="shared" si="52"/>
        <v>0</v>
      </c>
      <c r="V71" s="38">
        <f t="shared" si="53"/>
        <v>0</v>
      </c>
      <c r="W71" s="38">
        <f t="shared" si="54"/>
        <v>0</v>
      </c>
      <c r="X71" s="38">
        <f t="shared" si="55"/>
        <v>0</v>
      </c>
      <c r="Y71" s="29"/>
      <c r="Z71" s="21">
        <f t="shared" si="56"/>
        <v>0</v>
      </c>
      <c r="AA71" s="21">
        <f t="shared" si="57"/>
        <v>0</v>
      </c>
      <c r="AB71" s="21">
        <f t="shared" si="58"/>
        <v>0</v>
      </c>
      <c r="AD71" s="38">
        <v>21</v>
      </c>
      <c r="AE71" s="38">
        <f>G71*1</f>
        <v>0</v>
      </c>
      <c r="AF71" s="38">
        <f>G71*(1-1)</f>
        <v>0</v>
      </c>
      <c r="AG71" s="34" t="s">
        <v>13</v>
      </c>
      <c r="AM71" s="38">
        <f t="shared" si="61"/>
        <v>0</v>
      </c>
      <c r="AN71" s="38">
        <f t="shared" si="62"/>
        <v>0</v>
      </c>
      <c r="AO71" s="39" t="s">
        <v>476</v>
      </c>
      <c r="AP71" s="39" t="s">
        <v>494</v>
      </c>
      <c r="AQ71" s="29" t="s">
        <v>507</v>
      </c>
      <c r="AS71" s="38">
        <f t="shared" si="63"/>
        <v>0</v>
      </c>
      <c r="AT71" s="38">
        <f t="shared" si="64"/>
        <v>0</v>
      </c>
      <c r="AU71" s="38">
        <v>0</v>
      </c>
      <c r="AV71" s="38">
        <f t="shared" si="65"/>
        <v>0.154</v>
      </c>
    </row>
    <row r="72" spans="1:48" ht="12.75">
      <c r="A72" s="6" t="s">
        <v>57</v>
      </c>
      <c r="B72" s="6"/>
      <c r="C72" s="6" t="s">
        <v>192</v>
      </c>
      <c r="D72" s="6" t="s">
        <v>336</v>
      </c>
      <c r="E72" s="6" t="s">
        <v>437</v>
      </c>
      <c r="F72" s="21">
        <v>13</v>
      </c>
      <c r="G72" s="21">
        <v>0</v>
      </c>
      <c r="H72" s="21">
        <f t="shared" si="44"/>
        <v>0</v>
      </c>
      <c r="I72" s="21">
        <f t="shared" si="45"/>
        <v>0</v>
      </c>
      <c r="J72" s="21">
        <f t="shared" si="46"/>
        <v>0</v>
      </c>
      <c r="K72" s="21">
        <v>0.045</v>
      </c>
      <c r="L72" s="21">
        <f t="shared" si="47"/>
        <v>0.585</v>
      </c>
      <c r="M72" s="34" t="s">
        <v>457</v>
      </c>
      <c r="P72" s="38">
        <f t="shared" si="48"/>
        <v>0</v>
      </c>
      <c r="R72" s="38">
        <f t="shared" si="49"/>
        <v>0</v>
      </c>
      <c r="S72" s="38">
        <f t="shared" si="50"/>
        <v>0</v>
      </c>
      <c r="T72" s="38">
        <f t="shared" si="51"/>
        <v>0</v>
      </c>
      <c r="U72" s="38">
        <f t="shared" si="52"/>
        <v>0</v>
      </c>
      <c r="V72" s="38">
        <f t="shared" si="53"/>
        <v>0</v>
      </c>
      <c r="W72" s="38">
        <f t="shared" si="54"/>
        <v>0</v>
      </c>
      <c r="X72" s="38">
        <f t="shared" si="55"/>
        <v>0</v>
      </c>
      <c r="Y72" s="29"/>
      <c r="Z72" s="21">
        <f t="shared" si="56"/>
        <v>0</v>
      </c>
      <c r="AA72" s="21">
        <f t="shared" si="57"/>
        <v>0</v>
      </c>
      <c r="AB72" s="21">
        <f t="shared" si="58"/>
        <v>0</v>
      </c>
      <c r="AD72" s="38">
        <v>21</v>
      </c>
      <c r="AE72" s="38">
        <f>G72*1</f>
        <v>0</v>
      </c>
      <c r="AF72" s="38">
        <f>G72*(1-1)</f>
        <v>0</v>
      </c>
      <c r="AG72" s="34" t="s">
        <v>13</v>
      </c>
      <c r="AM72" s="38">
        <f t="shared" si="61"/>
        <v>0</v>
      </c>
      <c r="AN72" s="38">
        <f t="shared" si="62"/>
        <v>0</v>
      </c>
      <c r="AO72" s="39" t="s">
        <v>476</v>
      </c>
      <c r="AP72" s="39" t="s">
        <v>494</v>
      </c>
      <c r="AQ72" s="29" t="s">
        <v>507</v>
      </c>
      <c r="AS72" s="38">
        <f t="shared" si="63"/>
        <v>0</v>
      </c>
      <c r="AT72" s="38">
        <f t="shared" si="64"/>
        <v>0</v>
      </c>
      <c r="AU72" s="38">
        <v>0</v>
      </c>
      <c r="AV72" s="38">
        <f t="shared" si="65"/>
        <v>0.585</v>
      </c>
    </row>
    <row r="73" spans="1:37" ht="12.75">
      <c r="A73" s="4"/>
      <c r="B73" s="14"/>
      <c r="C73" s="14" t="s">
        <v>193</v>
      </c>
      <c r="D73" s="99" t="s">
        <v>337</v>
      </c>
      <c r="E73" s="100"/>
      <c r="F73" s="100"/>
      <c r="G73" s="100"/>
      <c r="H73" s="41">
        <f>SUM(H74:H74)</f>
        <v>0</v>
      </c>
      <c r="I73" s="41">
        <f>SUM(I74:I74)</f>
        <v>0</v>
      </c>
      <c r="J73" s="41">
        <f>H73+I73</f>
        <v>0</v>
      </c>
      <c r="K73" s="29"/>
      <c r="L73" s="41">
        <f>SUM(L74:L74)</f>
        <v>0.5</v>
      </c>
      <c r="M73" s="29"/>
      <c r="Y73" s="29"/>
      <c r="AI73" s="41">
        <f>SUM(Z74:Z74)</f>
        <v>0</v>
      </c>
      <c r="AJ73" s="41">
        <f>SUM(AA74:AA74)</f>
        <v>0</v>
      </c>
      <c r="AK73" s="41">
        <f>SUM(AB74:AB74)</f>
        <v>0</v>
      </c>
    </row>
    <row r="74" spans="1:48" ht="12.75">
      <c r="A74" s="5" t="s">
        <v>58</v>
      </c>
      <c r="B74" s="5"/>
      <c r="C74" s="5" t="s">
        <v>194</v>
      </c>
      <c r="D74" s="5" t="s">
        <v>337</v>
      </c>
      <c r="E74" s="5" t="s">
        <v>438</v>
      </c>
      <c r="F74" s="20">
        <v>1</v>
      </c>
      <c r="G74" s="20">
        <v>0</v>
      </c>
      <c r="H74" s="20">
        <f>F74*AE74</f>
        <v>0</v>
      </c>
      <c r="I74" s="20">
        <f>J74-H74</f>
        <v>0</v>
      </c>
      <c r="J74" s="20">
        <f>F74*G74</f>
        <v>0</v>
      </c>
      <c r="K74" s="20">
        <v>0.5</v>
      </c>
      <c r="L74" s="20">
        <f>F74*K74</f>
        <v>0.5</v>
      </c>
      <c r="M74" s="33" t="s">
        <v>457</v>
      </c>
      <c r="P74" s="38">
        <f>IF(AG74="5",J74,0)</f>
        <v>0</v>
      </c>
      <c r="R74" s="38">
        <f>IF(AG74="1",H74,0)</f>
        <v>0</v>
      </c>
      <c r="S74" s="38">
        <f>IF(AG74="1",I74,0)</f>
        <v>0</v>
      </c>
      <c r="T74" s="38">
        <f>IF(AG74="7",H74,0)</f>
        <v>0</v>
      </c>
      <c r="U74" s="38">
        <f>IF(AG74="7",I74,0)</f>
        <v>0</v>
      </c>
      <c r="V74" s="38">
        <f>IF(AG74="2",H74,0)</f>
        <v>0</v>
      </c>
      <c r="W74" s="38">
        <f>IF(AG74="2",I74,0)</f>
        <v>0</v>
      </c>
      <c r="X74" s="38">
        <f>IF(AG74="0",J74,0)</f>
        <v>0</v>
      </c>
      <c r="Y74" s="29"/>
      <c r="Z74" s="20">
        <f>IF(AD74=0,J74,0)</f>
        <v>0</v>
      </c>
      <c r="AA74" s="20">
        <f>IF(AD74=15,J74,0)</f>
        <v>0</v>
      </c>
      <c r="AB74" s="20">
        <f>IF(AD74=21,J74,0)</f>
        <v>0</v>
      </c>
      <c r="AD74" s="38">
        <v>21</v>
      </c>
      <c r="AE74" s="38">
        <f>G74*0.705803489538936</f>
        <v>0</v>
      </c>
      <c r="AF74" s="38">
        <f>G74*(1-0.705803489538936)</f>
        <v>0</v>
      </c>
      <c r="AG74" s="33" t="s">
        <v>13</v>
      </c>
      <c r="AM74" s="38">
        <f>F74*AE74</f>
        <v>0</v>
      </c>
      <c r="AN74" s="38">
        <f>F74*AF74</f>
        <v>0</v>
      </c>
      <c r="AO74" s="39" t="s">
        <v>477</v>
      </c>
      <c r="AP74" s="39" t="s">
        <v>494</v>
      </c>
      <c r="AQ74" s="29" t="s">
        <v>507</v>
      </c>
      <c r="AS74" s="38">
        <f>AM74+AN74</f>
        <v>0</v>
      </c>
      <c r="AT74" s="38">
        <f>G74/(100-AU74)*100</f>
        <v>0</v>
      </c>
      <c r="AU74" s="38">
        <v>0</v>
      </c>
      <c r="AV74" s="38">
        <f>L74</f>
        <v>0.5</v>
      </c>
    </row>
    <row r="75" spans="1:37" ht="12.75">
      <c r="A75" s="4"/>
      <c r="B75" s="14"/>
      <c r="C75" s="14" t="s">
        <v>195</v>
      </c>
      <c r="D75" s="99" t="s">
        <v>338</v>
      </c>
      <c r="E75" s="100"/>
      <c r="F75" s="100"/>
      <c r="G75" s="100"/>
      <c r="H75" s="41">
        <f>SUM(H76:H77)</f>
        <v>0</v>
      </c>
      <c r="I75" s="41">
        <f>SUM(I76:I77)</f>
        <v>0</v>
      </c>
      <c r="J75" s="41">
        <f>H75+I75</f>
        <v>0</v>
      </c>
      <c r="K75" s="29"/>
      <c r="L75" s="41">
        <f>SUM(L76:L77)</f>
        <v>0.5</v>
      </c>
      <c r="M75" s="29"/>
      <c r="Y75" s="29"/>
      <c r="AI75" s="41">
        <f>SUM(Z76:Z77)</f>
        <v>0</v>
      </c>
      <c r="AJ75" s="41">
        <f>SUM(AA76:AA77)</f>
        <v>0</v>
      </c>
      <c r="AK75" s="41">
        <f>SUM(AB76:AB77)</f>
        <v>0</v>
      </c>
    </row>
    <row r="76" spans="1:48" ht="12.75">
      <c r="A76" s="5" t="s">
        <v>59</v>
      </c>
      <c r="B76" s="5"/>
      <c r="C76" s="5" t="s">
        <v>196</v>
      </c>
      <c r="D76" s="5" t="s">
        <v>339</v>
      </c>
      <c r="E76" s="5" t="s">
        <v>438</v>
      </c>
      <c r="F76" s="20">
        <v>1</v>
      </c>
      <c r="G76" s="20">
        <v>0</v>
      </c>
      <c r="H76" s="20">
        <f>F76*AE76</f>
        <v>0</v>
      </c>
      <c r="I76" s="20">
        <f>J76-H76</f>
        <v>0</v>
      </c>
      <c r="J76" s="20">
        <f>F76*G76</f>
        <v>0</v>
      </c>
      <c r="K76" s="20">
        <v>0.5</v>
      </c>
      <c r="L76" s="20">
        <f>F76*K76</f>
        <v>0.5</v>
      </c>
      <c r="M76" s="33" t="s">
        <v>457</v>
      </c>
      <c r="P76" s="38">
        <f>IF(AG76="5",J76,0)</f>
        <v>0</v>
      </c>
      <c r="R76" s="38">
        <f>IF(AG76="1",H76,0)</f>
        <v>0</v>
      </c>
      <c r="S76" s="38">
        <f>IF(AG76="1",I76,0)</f>
        <v>0</v>
      </c>
      <c r="T76" s="38">
        <f>IF(AG76="7",H76,0)</f>
        <v>0</v>
      </c>
      <c r="U76" s="38">
        <f>IF(AG76="7",I76,0)</f>
        <v>0</v>
      </c>
      <c r="V76" s="38">
        <f>IF(AG76="2",H76,0)</f>
        <v>0</v>
      </c>
      <c r="W76" s="38">
        <f>IF(AG76="2",I76,0)</f>
        <v>0</v>
      </c>
      <c r="X76" s="38">
        <f>IF(AG76="0",J76,0)</f>
        <v>0</v>
      </c>
      <c r="Y76" s="29"/>
      <c r="Z76" s="20">
        <f>IF(AD76=0,J76,0)</f>
        <v>0</v>
      </c>
      <c r="AA76" s="20">
        <f>IF(AD76=15,J76,0)</f>
        <v>0</v>
      </c>
      <c r="AB76" s="20">
        <f>IF(AD76=21,J76,0)</f>
        <v>0</v>
      </c>
      <c r="AD76" s="38">
        <v>21</v>
      </c>
      <c r="AE76" s="38">
        <f>G76*0.709265292008663</f>
        <v>0</v>
      </c>
      <c r="AF76" s="38">
        <f>G76*(1-0.709265292008663)</f>
        <v>0</v>
      </c>
      <c r="AG76" s="33" t="s">
        <v>13</v>
      </c>
      <c r="AM76" s="38">
        <f>F76*AE76</f>
        <v>0</v>
      </c>
      <c r="AN76" s="38">
        <f>F76*AF76</f>
        <v>0</v>
      </c>
      <c r="AO76" s="39" t="s">
        <v>478</v>
      </c>
      <c r="AP76" s="39" t="s">
        <v>495</v>
      </c>
      <c r="AQ76" s="29" t="s">
        <v>507</v>
      </c>
      <c r="AS76" s="38">
        <f>AM76+AN76</f>
        <v>0</v>
      </c>
      <c r="AT76" s="38">
        <f>G76/(100-AU76)*100</f>
        <v>0</v>
      </c>
      <c r="AU76" s="38">
        <v>0</v>
      </c>
      <c r="AV76" s="38">
        <f>L76</f>
        <v>0.5</v>
      </c>
    </row>
    <row r="77" spans="1:48" ht="12.75">
      <c r="A77" s="5" t="s">
        <v>60</v>
      </c>
      <c r="B77" s="5"/>
      <c r="C77" s="5" t="s">
        <v>197</v>
      </c>
      <c r="D77" s="5" t="s">
        <v>340</v>
      </c>
      <c r="E77" s="5" t="s">
        <v>435</v>
      </c>
      <c r="F77" s="20">
        <v>0.5</v>
      </c>
      <c r="G77" s="20">
        <v>0</v>
      </c>
      <c r="H77" s="20">
        <f>F77*AE77</f>
        <v>0</v>
      </c>
      <c r="I77" s="20">
        <f>J77-H77</f>
        <v>0</v>
      </c>
      <c r="J77" s="20">
        <f>F77*G77</f>
        <v>0</v>
      </c>
      <c r="K77" s="20">
        <v>0</v>
      </c>
      <c r="L77" s="20">
        <f>F77*K77</f>
        <v>0</v>
      </c>
      <c r="M77" s="33" t="s">
        <v>457</v>
      </c>
      <c r="P77" s="38">
        <f>IF(AG77="5",J77,0)</f>
        <v>0</v>
      </c>
      <c r="R77" s="38">
        <f>IF(AG77="1",H77,0)</f>
        <v>0</v>
      </c>
      <c r="S77" s="38">
        <f>IF(AG77="1",I77,0)</f>
        <v>0</v>
      </c>
      <c r="T77" s="38">
        <f>IF(AG77="7",H77,0)</f>
        <v>0</v>
      </c>
      <c r="U77" s="38">
        <f>IF(AG77="7",I77,0)</f>
        <v>0</v>
      </c>
      <c r="V77" s="38">
        <f>IF(AG77="2",H77,0)</f>
        <v>0</v>
      </c>
      <c r="W77" s="38">
        <f>IF(AG77="2",I77,0)</f>
        <v>0</v>
      </c>
      <c r="X77" s="38">
        <f>IF(AG77="0",J77,0)</f>
        <v>0</v>
      </c>
      <c r="Y77" s="29"/>
      <c r="Z77" s="20">
        <f>IF(AD77=0,J77,0)</f>
        <v>0</v>
      </c>
      <c r="AA77" s="20">
        <f>IF(AD77=15,J77,0)</f>
        <v>0</v>
      </c>
      <c r="AB77" s="20">
        <f>IF(AD77=21,J77,0)</f>
        <v>0</v>
      </c>
      <c r="AD77" s="38">
        <v>21</v>
      </c>
      <c r="AE77" s="38">
        <f>G77*0</f>
        <v>0</v>
      </c>
      <c r="AF77" s="38">
        <f>G77*(1-0)</f>
        <v>0</v>
      </c>
      <c r="AG77" s="33" t="s">
        <v>13</v>
      </c>
      <c r="AM77" s="38">
        <f>F77*AE77</f>
        <v>0</v>
      </c>
      <c r="AN77" s="38">
        <f>F77*AF77</f>
        <v>0</v>
      </c>
      <c r="AO77" s="39" t="s">
        <v>478</v>
      </c>
      <c r="AP77" s="39" t="s">
        <v>495</v>
      </c>
      <c r="AQ77" s="29" t="s">
        <v>507</v>
      </c>
      <c r="AS77" s="38">
        <f>AM77+AN77</f>
        <v>0</v>
      </c>
      <c r="AT77" s="38">
        <f>G77/(100-AU77)*100</f>
        <v>0</v>
      </c>
      <c r="AU77" s="38">
        <v>0</v>
      </c>
      <c r="AV77" s="38">
        <f>L77</f>
        <v>0</v>
      </c>
    </row>
    <row r="78" spans="1:37" ht="12.75">
      <c r="A78" s="4"/>
      <c r="B78" s="14"/>
      <c r="C78" s="14" t="s">
        <v>198</v>
      </c>
      <c r="D78" s="99" t="s">
        <v>341</v>
      </c>
      <c r="E78" s="100"/>
      <c r="F78" s="100"/>
      <c r="G78" s="100"/>
      <c r="H78" s="41">
        <f>SUM(H79:H81)</f>
        <v>0</v>
      </c>
      <c r="I78" s="41">
        <f>SUM(I79:I81)</f>
        <v>0</v>
      </c>
      <c r="J78" s="41">
        <f>H78+I78</f>
        <v>0</v>
      </c>
      <c r="K78" s="29"/>
      <c r="L78" s="41">
        <f>SUM(L79:L81)</f>
        <v>0.0215733</v>
      </c>
      <c r="M78" s="29"/>
      <c r="Y78" s="29"/>
      <c r="AI78" s="41">
        <f>SUM(Z79:Z81)</f>
        <v>0</v>
      </c>
      <c r="AJ78" s="41">
        <f>SUM(AA79:AA81)</f>
        <v>0</v>
      </c>
      <c r="AK78" s="41">
        <f>SUM(AB79:AB81)</f>
        <v>0</v>
      </c>
    </row>
    <row r="79" spans="1:48" ht="12.75">
      <c r="A79" s="5" t="s">
        <v>61</v>
      </c>
      <c r="B79" s="5"/>
      <c r="C79" s="5" t="s">
        <v>199</v>
      </c>
      <c r="D79" s="5" t="s">
        <v>342</v>
      </c>
      <c r="E79" s="5" t="s">
        <v>433</v>
      </c>
      <c r="F79" s="20">
        <v>6.75</v>
      </c>
      <c r="G79" s="20">
        <v>0</v>
      </c>
      <c r="H79" s="20">
        <f>F79*AE79</f>
        <v>0</v>
      </c>
      <c r="I79" s="20">
        <f>J79-H79</f>
        <v>0</v>
      </c>
      <c r="J79" s="20">
        <f>F79*G79</f>
        <v>0</v>
      </c>
      <c r="K79" s="20">
        <v>0.00093</v>
      </c>
      <c r="L79" s="20">
        <f>F79*K79</f>
        <v>0.0062775</v>
      </c>
      <c r="M79" s="33" t="s">
        <v>457</v>
      </c>
      <c r="P79" s="38">
        <f>IF(AG79="5",J79,0)</f>
        <v>0</v>
      </c>
      <c r="R79" s="38">
        <f>IF(AG79="1",H79,0)</f>
        <v>0</v>
      </c>
      <c r="S79" s="38">
        <f>IF(AG79="1",I79,0)</f>
        <v>0</v>
      </c>
      <c r="T79" s="38">
        <f>IF(AG79="7",H79,0)</f>
        <v>0</v>
      </c>
      <c r="U79" s="38">
        <f>IF(AG79="7",I79,0)</f>
        <v>0</v>
      </c>
      <c r="V79" s="38">
        <f>IF(AG79="2",H79,0)</f>
        <v>0</v>
      </c>
      <c r="W79" s="38">
        <f>IF(AG79="2",I79,0)</f>
        <v>0</v>
      </c>
      <c r="X79" s="38">
        <f>IF(AG79="0",J79,0)</f>
        <v>0</v>
      </c>
      <c r="Y79" s="29"/>
      <c r="Z79" s="20">
        <f>IF(AD79=0,J79,0)</f>
        <v>0</v>
      </c>
      <c r="AA79" s="20">
        <f>IF(AD79=15,J79,0)</f>
        <v>0</v>
      </c>
      <c r="AB79" s="20">
        <f>IF(AD79=21,J79,0)</f>
        <v>0</v>
      </c>
      <c r="AD79" s="38">
        <v>21</v>
      </c>
      <c r="AE79" s="38">
        <f>G79*0</f>
        <v>0</v>
      </c>
      <c r="AF79" s="38">
        <f>G79*(1-0)</f>
        <v>0</v>
      </c>
      <c r="AG79" s="33" t="s">
        <v>13</v>
      </c>
      <c r="AM79" s="38">
        <f>F79*AE79</f>
        <v>0</v>
      </c>
      <c r="AN79" s="38">
        <f>F79*AF79</f>
        <v>0</v>
      </c>
      <c r="AO79" s="39" t="s">
        <v>479</v>
      </c>
      <c r="AP79" s="39" t="s">
        <v>496</v>
      </c>
      <c r="AQ79" s="29" t="s">
        <v>507</v>
      </c>
      <c r="AS79" s="38">
        <f>AM79+AN79</f>
        <v>0</v>
      </c>
      <c r="AT79" s="38">
        <f>G79/(100-AU79)*100</f>
        <v>0</v>
      </c>
      <c r="AU79" s="38">
        <v>0</v>
      </c>
      <c r="AV79" s="38">
        <f>L79</f>
        <v>0.0062775</v>
      </c>
    </row>
    <row r="80" spans="1:48" ht="12.75">
      <c r="A80" s="5" t="s">
        <v>62</v>
      </c>
      <c r="B80" s="5"/>
      <c r="C80" s="5" t="s">
        <v>200</v>
      </c>
      <c r="D80" s="5" t="s">
        <v>343</v>
      </c>
      <c r="E80" s="5" t="s">
        <v>435</v>
      </c>
      <c r="F80" s="20">
        <v>0.02157</v>
      </c>
      <c r="G80" s="20">
        <v>0</v>
      </c>
      <c r="H80" s="20">
        <f>F80*AE80</f>
        <v>0</v>
      </c>
      <c r="I80" s="20">
        <f>J80-H80</f>
        <v>0</v>
      </c>
      <c r="J80" s="20">
        <f>F80*G80</f>
        <v>0</v>
      </c>
      <c r="K80" s="20">
        <v>0</v>
      </c>
      <c r="L80" s="20">
        <f>F80*K80</f>
        <v>0</v>
      </c>
      <c r="M80" s="33" t="s">
        <v>457</v>
      </c>
      <c r="P80" s="38">
        <f>IF(AG80="5",J80,0)</f>
        <v>0</v>
      </c>
      <c r="R80" s="38">
        <f>IF(AG80="1",H80,0)</f>
        <v>0</v>
      </c>
      <c r="S80" s="38">
        <f>IF(AG80="1",I80,0)</f>
        <v>0</v>
      </c>
      <c r="T80" s="38">
        <f>IF(AG80="7",H80,0)</f>
        <v>0</v>
      </c>
      <c r="U80" s="38">
        <f>IF(AG80="7",I80,0)</f>
        <v>0</v>
      </c>
      <c r="V80" s="38">
        <f>IF(AG80="2",H80,0)</f>
        <v>0</v>
      </c>
      <c r="W80" s="38">
        <f>IF(AG80="2",I80,0)</f>
        <v>0</v>
      </c>
      <c r="X80" s="38">
        <f>IF(AG80="0",J80,0)</f>
        <v>0</v>
      </c>
      <c r="Y80" s="29"/>
      <c r="Z80" s="20">
        <f>IF(AD80=0,J80,0)</f>
        <v>0</v>
      </c>
      <c r="AA80" s="20">
        <f>IF(AD80=15,J80,0)</f>
        <v>0</v>
      </c>
      <c r="AB80" s="20">
        <f>IF(AD80=21,J80,0)</f>
        <v>0</v>
      </c>
      <c r="AD80" s="38">
        <v>21</v>
      </c>
      <c r="AE80" s="38">
        <f>G80*0</f>
        <v>0</v>
      </c>
      <c r="AF80" s="38">
        <f>G80*(1-0)</f>
        <v>0</v>
      </c>
      <c r="AG80" s="33" t="s">
        <v>13</v>
      </c>
      <c r="AM80" s="38">
        <f>F80*AE80</f>
        <v>0</v>
      </c>
      <c r="AN80" s="38">
        <f>F80*AF80</f>
        <v>0</v>
      </c>
      <c r="AO80" s="39" t="s">
        <v>479</v>
      </c>
      <c r="AP80" s="39" t="s">
        <v>496</v>
      </c>
      <c r="AQ80" s="29" t="s">
        <v>507</v>
      </c>
      <c r="AS80" s="38">
        <f>AM80+AN80</f>
        <v>0</v>
      </c>
      <c r="AT80" s="38">
        <f>G80/(100-AU80)*100</f>
        <v>0</v>
      </c>
      <c r="AU80" s="38">
        <v>0</v>
      </c>
      <c r="AV80" s="38">
        <f>L80</f>
        <v>0</v>
      </c>
    </row>
    <row r="81" spans="1:48" ht="12.75">
      <c r="A81" s="6" t="s">
        <v>63</v>
      </c>
      <c r="B81" s="6"/>
      <c r="C81" s="6" t="s">
        <v>201</v>
      </c>
      <c r="D81" s="6" t="s">
        <v>344</v>
      </c>
      <c r="E81" s="6" t="s">
        <v>433</v>
      </c>
      <c r="F81" s="21">
        <v>6.89</v>
      </c>
      <c r="G81" s="21">
        <v>0</v>
      </c>
      <c r="H81" s="21">
        <f>F81*AE81</f>
        <v>0</v>
      </c>
      <c r="I81" s="21">
        <f>J81-H81</f>
        <v>0</v>
      </c>
      <c r="J81" s="21">
        <f>F81*G81</f>
        <v>0</v>
      </c>
      <c r="K81" s="21">
        <v>0.00222</v>
      </c>
      <c r="L81" s="21">
        <f>F81*K81</f>
        <v>0.0152958</v>
      </c>
      <c r="M81" s="34" t="s">
        <v>457</v>
      </c>
      <c r="P81" s="38">
        <f>IF(AG81="5",J81,0)</f>
        <v>0</v>
      </c>
      <c r="R81" s="38">
        <f>IF(AG81="1",H81,0)</f>
        <v>0</v>
      </c>
      <c r="S81" s="38">
        <f>IF(AG81="1",I81,0)</f>
        <v>0</v>
      </c>
      <c r="T81" s="38">
        <f>IF(AG81="7",H81,0)</f>
        <v>0</v>
      </c>
      <c r="U81" s="38">
        <f>IF(AG81="7",I81,0)</f>
        <v>0</v>
      </c>
      <c r="V81" s="38">
        <f>IF(AG81="2",H81,0)</f>
        <v>0</v>
      </c>
      <c r="W81" s="38">
        <f>IF(AG81="2",I81,0)</f>
        <v>0</v>
      </c>
      <c r="X81" s="38">
        <f>IF(AG81="0",J81,0)</f>
        <v>0</v>
      </c>
      <c r="Y81" s="29"/>
      <c r="Z81" s="21">
        <f>IF(AD81=0,J81,0)</f>
        <v>0</v>
      </c>
      <c r="AA81" s="21">
        <f>IF(AD81=15,J81,0)</f>
        <v>0</v>
      </c>
      <c r="AB81" s="21">
        <f>IF(AD81=21,J81,0)</f>
        <v>0</v>
      </c>
      <c r="AD81" s="38">
        <v>21</v>
      </c>
      <c r="AE81" s="38">
        <f>G81*1</f>
        <v>0</v>
      </c>
      <c r="AF81" s="38">
        <f>G81*(1-1)</f>
        <v>0</v>
      </c>
      <c r="AG81" s="34" t="s">
        <v>13</v>
      </c>
      <c r="AM81" s="38">
        <f>F81*AE81</f>
        <v>0</v>
      </c>
      <c r="AN81" s="38">
        <f>F81*AF81</f>
        <v>0</v>
      </c>
      <c r="AO81" s="39" t="s">
        <v>479</v>
      </c>
      <c r="AP81" s="39" t="s">
        <v>496</v>
      </c>
      <c r="AQ81" s="29" t="s">
        <v>507</v>
      </c>
      <c r="AS81" s="38">
        <f>AM81+AN81</f>
        <v>0</v>
      </c>
      <c r="AT81" s="38">
        <f>G81/(100-AU81)*100</f>
        <v>0</v>
      </c>
      <c r="AU81" s="38">
        <v>0</v>
      </c>
      <c r="AV81" s="38">
        <f>L81</f>
        <v>0.0152958</v>
      </c>
    </row>
    <row r="82" spans="1:37" ht="12.75">
      <c r="A82" s="4"/>
      <c r="B82" s="14"/>
      <c r="C82" s="14" t="s">
        <v>202</v>
      </c>
      <c r="D82" s="99" t="s">
        <v>345</v>
      </c>
      <c r="E82" s="100"/>
      <c r="F82" s="100"/>
      <c r="G82" s="100"/>
      <c r="H82" s="41">
        <f>SUM(H83:H88)</f>
        <v>0</v>
      </c>
      <c r="I82" s="41">
        <f>SUM(I83:I88)</f>
        <v>0</v>
      </c>
      <c r="J82" s="41">
        <f>H82+I82</f>
        <v>0</v>
      </c>
      <c r="K82" s="29"/>
      <c r="L82" s="41">
        <f>SUM(L83:L88)</f>
        <v>2.532</v>
      </c>
      <c r="M82" s="29"/>
      <c r="Y82" s="29"/>
      <c r="AI82" s="41">
        <f>SUM(Z83:Z88)</f>
        <v>0</v>
      </c>
      <c r="AJ82" s="41">
        <f>SUM(AA83:AA88)</f>
        <v>0</v>
      </c>
      <c r="AK82" s="41">
        <f>SUM(AB83:AB88)</f>
        <v>0</v>
      </c>
    </row>
    <row r="83" spans="1:48" ht="12.75">
      <c r="A83" s="5" t="s">
        <v>64</v>
      </c>
      <c r="B83" s="5"/>
      <c r="C83" s="5" t="s">
        <v>203</v>
      </c>
      <c r="D83" s="5" t="s">
        <v>346</v>
      </c>
      <c r="E83" s="5" t="s">
        <v>437</v>
      </c>
      <c r="F83" s="20">
        <v>10</v>
      </c>
      <c r="G83" s="20">
        <v>0</v>
      </c>
      <c r="H83" s="20">
        <f aca="true" t="shared" si="66" ref="H83:H88">F83*AE83</f>
        <v>0</v>
      </c>
      <c r="I83" s="20">
        <f aca="true" t="shared" si="67" ref="I83:I88">J83-H83</f>
        <v>0</v>
      </c>
      <c r="J83" s="20">
        <f aca="true" t="shared" si="68" ref="J83:J88">F83*G83</f>
        <v>0</v>
      </c>
      <c r="K83" s="20">
        <v>0.166</v>
      </c>
      <c r="L83" s="20">
        <f aca="true" t="shared" si="69" ref="L83:L88">F83*K83</f>
        <v>1.6600000000000001</v>
      </c>
      <c r="M83" s="33" t="s">
        <v>457</v>
      </c>
      <c r="P83" s="38">
        <f aca="true" t="shared" si="70" ref="P83:P88">IF(AG83="5",J83,0)</f>
        <v>0</v>
      </c>
      <c r="R83" s="38">
        <f aca="true" t="shared" si="71" ref="R83:R88">IF(AG83="1",H83,0)</f>
        <v>0</v>
      </c>
      <c r="S83" s="38">
        <f aca="true" t="shared" si="72" ref="S83:S88">IF(AG83="1",I83,0)</f>
        <v>0</v>
      </c>
      <c r="T83" s="38">
        <f aca="true" t="shared" si="73" ref="T83:T88">IF(AG83="7",H83,0)</f>
        <v>0</v>
      </c>
      <c r="U83" s="38">
        <f aca="true" t="shared" si="74" ref="U83:U88">IF(AG83="7",I83,0)</f>
        <v>0</v>
      </c>
      <c r="V83" s="38">
        <f aca="true" t="shared" si="75" ref="V83:V88">IF(AG83="2",H83,0)</f>
        <v>0</v>
      </c>
      <c r="W83" s="38">
        <f aca="true" t="shared" si="76" ref="W83:W88">IF(AG83="2",I83,0)</f>
        <v>0</v>
      </c>
      <c r="X83" s="38">
        <f aca="true" t="shared" si="77" ref="X83:X88">IF(AG83="0",J83,0)</f>
        <v>0</v>
      </c>
      <c r="Y83" s="29"/>
      <c r="Z83" s="20">
        <f aca="true" t="shared" si="78" ref="Z83:Z88">IF(AD83=0,J83,0)</f>
        <v>0</v>
      </c>
      <c r="AA83" s="20">
        <f aca="true" t="shared" si="79" ref="AA83:AA88">IF(AD83=15,J83,0)</f>
        <v>0</v>
      </c>
      <c r="AB83" s="20">
        <f aca="true" t="shared" si="80" ref="AB83:AB88">IF(AD83=21,J83,0)</f>
        <v>0</v>
      </c>
      <c r="AD83" s="38">
        <v>21</v>
      </c>
      <c r="AE83" s="38">
        <f>G83*0</f>
        <v>0</v>
      </c>
      <c r="AF83" s="38">
        <f>G83*(1-0)</f>
        <v>0</v>
      </c>
      <c r="AG83" s="33" t="s">
        <v>13</v>
      </c>
      <c r="AM83" s="38">
        <f aca="true" t="shared" si="81" ref="AM83:AM88">F83*AE83</f>
        <v>0</v>
      </c>
      <c r="AN83" s="38">
        <f aca="true" t="shared" si="82" ref="AN83:AN88">F83*AF83</f>
        <v>0</v>
      </c>
      <c r="AO83" s="39" t="s">
        <v>480</v>
      </c>
      <c r="AP83" s="39" t="s">
        <v>496</v>
      </c>
      <c r="AQ83" s="29" t="s">
        <v>507</v>
      </c>
      <c r="AS83" s="38">
        <f aca="true" t="shared" si="83" ref="AS83:AS88">AM83+AN83</f>
        <v>0</v>
      </c>
      <c r="AT83" s="38">
        <f aca="true" t="shared" si="84" ref="AT83:AT88">G83/(100-AU83)*100</f>
        <v>0</v>
      </c>
      <c r="AU83" s="38">
        <v>0</v>
      </c>
      <c r="AV83" s="38">
        <f aca="true" t="shared" si="85" ref="AV83:AV88">L83</f>
        <v>1.6600000000000001</v>
      </c>
    </row>
    <row r="84" spans="1:48" ht="12.75">
      <c r="A84" s="5" t="s">
        <v>65</v>
      </c>
      <c r="B84" s="5"/>
      <c r="C84" s="5" t="s">
        <v>204</v>
      </c>
      <c r="D84" s="5" t="s">
        <v>347</v>
      </c>
      <c r="E84" s="5" t="s">
        <v>437</v>
      </c>
      <c r="F84" s="20">
        <v>6</v>
      </c>
      <c r="G84" s="20">
        <v>0</v>
      </c>
      <c r="H84" s="20">
        <f t="shared" si="66"/>
        <v>0</v>
      </c>
      <c r="I84" s="20">
        <f t="shared" si="67"/>
        <v>0</v>
      </c>
      <c r="J84" s="20">
        <f t="shared" si="68"/>
        <v>0</v>
      </c>
      <c r="K84" s="20">
        <v>0</v>
      </c>
      <c r="L84" s="20">
        <f t="shared" si="69"/>
        <v>0</v>
      </c>
      <c r="M84" s="33" t="s">
        <v>457</v>
      </c>
      <c r="P84" s="38">
        <f t="shared" si="70"/>
        <v>0</v>
      </c>
      <c r="R84" s="38">
        <f t="shared" si="71"/>
        <v>0</v>
      </c>
      <c r="S84" s="38">
        <f t="shared" si="72"/>
        <v>0</v>
      </c>
      <c r="T84" s="38">
        <f t="shared" si="73"/>
        <v>0</v>
      </c>
      <c r="U84" s="38">
        <f t="shared" si="74"/>
        <v>0</v>
      </c>
      <c r="V84" s="38">
        <f t="shared" si="75"/>
        <v>0</v>
      </c>
      <c r="W84" s="38">
        <f t="shared" si="76"/>
        <v>0</v>
      </c>
      <c r="X84" s="38">
        <f t="shared" si="77"/>
        <v>0</v>
      </c>
      <c r="Y84" s="29"/>
      <c r="Z84" s="20">
        <f t="shared" si="78"/>
        <v>0</v>
      </c>
      <c r="AA84" s="20">
        <f t="shared" si="79"/>
        <v>0</v>
      </c>
      <c r="AB84" s="20">
        <f t="shared" si="80"/>
        <v>0</v>
      </c>
      <c r="AD84" s="38">
        <v>21</v>
      </c>
      <c r="AE84" s="38">
        <f>G84*0</f>
        <v>0</v>
      </c>
      <c r="AF84" s="38">
        <f>G84*(1-0)</f>
        <v>0</v>
      </c>
      <c r="AG84" s="33" t="s">
        <v>13</v>
      </c>
      <c r="AM84" s="38">
        <f t="shared" si="81"/>
        <v>0</v>
      </c>
      <c r="AN84" s="38">
        <f t="shared" si="82"/>
        <v>0</v>
      </c>
      <c r="AO84" s="39" t="s">
        <v>480</v>
      </c>
      <c r="AP84" s="39" t="s">
        <v>496</v>
      </c>
      <c r="AQ84" s="29" t="s">
        <v>507</v>
      </c>
      <c r="AS84" s="38">
        <f t="shared" si="83"/>
        <v>0</v>
      </c>
      <c r="AT84" s="38">
        <f t="shared" si="84"/>
        <v>0</v>
      </c>
      <c r="AU84" s="38">
        <v>0</v>
      </c>
      <c r="AV84" s="38">
        <f t="shared" si="85"/>
        <v>0</v>
      </c>
    </row>
    <row r="85" spans="1:48" ht="12.75">
      <c r="A85" s="5" t="s">
        <v>66</v>
      </c>
      <c r="B85" s="5"/>
      <c r="C85" s="5" t="s">
        <v>205</v>
      </c>
      <c r="D85" s="5" t="s">
        <v>348</v>
      </c>
      <c r="E85" s="5" t="s">
        <v>435</v>
      </c>
      <c r="F85" s="20">
        <v>2.532</v>
      </c>
      <c r="G85" s="20">
        <v>0</v>
      </c>
      <c r="H85" s="20">
        <f t="shared" si="66"/>
        <v>0</v>
      </c>
      <c r="I85" s="20">
        <f t="shared" si="67"/>
        <v>0</v>
      </c>
      <c r="J85" s="20">
        <f t="shared" si="68"/>
        <v>0</v>
      </c>
      <c r="K85" s="20">
        <v>0</v>
      </c>
      <c r="L85" s="20">
        <f t="shared" si="69"/>
        <v>0</v>
      </c>
      <c r="M85" s="33" t="s">
        <v>457</v>
      </c>
      <c r="P85" s="38">
        <f t="shared" si="70"/>
        <v>0</v>
      </c>
      <c r="R85" s="38">
        <f t="shared" si="71"/>
        <v>0</v>
      </c>
      <c r="S85" s="38">
        <f t="shared" si="72"/>
        <v>0</v>
      </c>
      <c r="T85" s="38">
        <f t="shared" si="73"/>
        <v>0</v>
      </c>
      <c r="U85" s="38">
        <f t="shared" si="74"/>
        <v>0</v>
      </c>
      <c r="V85" s="38">
        <f t="shared" si="75"/>
        <v>0</v>
      </c>
      <c r="W85" s="38">
        <f t="shared" si="76"/>
        <v>0</v>
      </c>
      <c r="X85" s="38">
        <f t="shared" si="77"/>
        <v>0</v>
      </c>
      <c r="Y85" s="29"/>
      <c r="Z85" s="20">
        <f t="shared" si="78"/>
        <v>0</v>
      </c>
      <c r="AA85" s="20">
        <f t="shared" si="79"/>
        <v>0</v>
      </c>
      <c r="AB85" s="20">
        <f t="shared" si="80"/>
        <v>0</v>
      </c>
      <c r="AD85" s="38">
        <v>21</v>
      </c>
      <c r="AE85" s="38">
        <f>G85*0</f>
        <v>0</v>
      </c>
      <c r="AF85" s="38">
        <f>G85*(1-0)</f>
        <v>0</v>
      </c>
      <c r="AG85" s="33" t="s">
        <v>13</v>
      </c>
      <c r="AM85" s="38">
        <f t="shared" si="81"/>
        <v>0</v>
      </c>
      <c r="AN85" s="38">
        <f t="shared" si="82"/>
        <v>0</v>
      </c>
      <c r="AO85" s="39" t="s">
        <v>480</v>
      </c>
      <c r="AP85" s="39" t="s">
        <v>496</v>
      </c>
      <c r="AQ85" s="29" t="s">
        <v>507</v>
      </c>
      <c r="AS85" s="38">
        <f t="shared" si="83"/>
        <v>0</v>
      </c>
      <c r="AT85" s="38">
        <f t="shared" si="84"/>
        <v>0</v>
      </c>
      <c r="AU85" s="38">
        <v>0</v>
      </c>
      <c r="AV85" s="38">
        <f t="shared" si="85"/>
        <v>0</v>
      </c>
    </row>
    <row r="86" spans="1:48" ht="12.75">
      <c r="A86" s="6" t="s">
        <v>67</v>
      </c>
      <c r="B86" s="6"/>
      <c r="C86" s="6" t="s">
        <v>206</v>
      </c>
      <c r="D86" s="6" t="s">
        <v>349</v>
      </c>
      <c r="E86" s="6" t="s">
        <v>439</v>
      </c>
      <c r="F86" s="21">
        <v>1</v>
      </c>
      <c r="G86" s="21">
        <v>0</v>
      </c>
      <c r="H86" s="21">
        <f t="shared" si="66"/>
        <v>0</v>
      </c>
      <c r="I86" s="21">
        <f t="shared" si="67"/>
        <v>0</v>
      </c>
      <c r="J86" s="21">
        <f t="shared" si="68"/>
        <v>0</v>
      </c>
      <c r="K86" s="21">
        <v>0.184</v>
      </c>
      <c r="L86" s="21">
        <f t="shared" si="69"/>
        <v>0.184</v>
      </c>
      <c r="M86" s="34" t="s">
        <v>457</v>
      </c>
      <c r="P86" s="38">
        <f t="shared" si="70"/>
        <v>0</v>
      </c>
      <c r="R86" s="38">
        <f t="shared" si="71"/>
        <v>0</v>
      </c>
      <c r="S86" s="38">
        <f t="shared" si="72"/>
        <v>0</v>
      </c>
      <c r="T86" s="38">
        <f t="shared" si="73"/>
        <v>0</v>
      </c>
      <c r="U86" s="38">
        <f t="shared" si="74"/>
        <v>0</v>
      </c>
      <c r="V86" s="38">
        <f t="shared" si="75"/>
        <v>0</v>
      </c>
      <c r="W86" s="38">
        <f t="shared" si="76"/>
        <v>0</v>
      </c>
      <c r="X86" s="38">
        <f t="shared" si="77"/>
        <v>0</v>
      </c>
      <c r="Y86" s="29"/>
      <c r="Z86" s="21">
        <f t="shared" si="78"/>
        <v>0</v>
      </c>
      <c r="AA86" s="21">
        <f t="shared" si="79"/>
        <v>0</v>
      </c>
      <c r="AB86" s="21">
        <f t="shared" si="80"/>
        <v>0</v>
      </c>
      <c r="AD86" s="38">
        <v>21</v>
      </c>
      <c r="AE86" s="38">
        <f>G86*1</f>
        <v>0</v>
      </c>
      <c r="AF86" s="38">
        <f>G86*(1-1)</f>
        <v>0</v>
      </c>
      <c r="AG86" s="34" t="s">
        <v>13</v>
      </c>
      <c r="AM86" s="38">
        <f t="shared" si="81"/>
        <v>0</v>
      </c>
      <c r="AN86" s="38">
        <f t="shared" si="82"/>
        <v>0</v>
      </c>
      <c r="AO86" s="39" t="s">
        <v>480</v>
      </c>
      <c r="AP86" s="39" t="s">
        <v>496</v>
      </c>
      <c r="AQ86" s="29" t="s">
        <v>507</v>
      </c>
      <c r="AS86" s="38">
        <f t="shared" si="83"/>
        <v>0</v>
      </c>
      <c r="AT86" s="38">
        <f t="shared" si="84"/>
        <v>0</v>
      </c>
      <c r="AU86" s="38">
        <v>0</v>
      </c>
      <c r="AV86" s="38">
        <f t="shared" si="85"/>
        <v>0.184</v>
      </c>
    </row>
    <row r="87" spans="1:48" ht="12.75">
      <c r="A87" s="6" t="s">
        <v>68</v>
      </c>
      <c r="B87" s="6"/>
      <c r="C87" s="6" t="s">
        <v>207</v>
      </c>
      <c r="D87" s="6" t="s">
        <v>350</v>
      </c>
      <c r="E87" s="6" t="s">
        <v>439</v>
      </c>
      <c r="F87" s="21">
        <v>2</v>
      </c>
      <c r="G87" s="21">
        <v>0</v>
      </c>
      <c r="H87" s="21">
        <f t="shared" si="66"/>
        <v>0</v>
      </c>
      <c r="I87" s="21">
        <f t="shared" si="67"/>
        <v>0</v>
      </c>
      <c r="J87" s="21">
        <f t="shared" si="68"/>
        <v>0</v>
      </c>
      <c r="K87" s="21">
        <v>0.161</v>
      </c>
      <c r="L87" s="21">
        <f t="shared" si="69"/>
        <v>0.322</v>
      </c>
      <c r="M87" s="34" t="s">
        <v>457</v>
      </c>
      <c r="P87" s="38">
        <f t="shared" si="70"/>
        <v>0</v>
      </c>
      <c r="R87" s="38">
        <f t="shared" si="71"/>
        <v>0</v>
      </c>
      <c r="S87" s="38">
        <f t="shared" si="72"/>
        <v>0</v>
      </c>
      <c r="T87" s="38">
        <f t="shared" si="73"/>
        <v>0</v>
      </c>
      <c r="U87" s="38">
        <f t="shared" si="74"/>
        <v>0</v>
      </c>
      <c r="V87" s="38">
        <f t="shared" si="75"/>
        <v>0</v>
      </c>
      <c r="W87" s="38">
        <f t="shared" si="76"/>
        <v>0</v>
      </c>
      <c r="X87" s="38">
        <f t="shared" si="77"/>
        <v>0</v>
      </c>
      <c r="Y87" s="29"/>
      <c r="Z87" s="21">
        <f t="shared" si="78"/>
        <v>0</v>
      </c>
      <c r="AA87" s="21">
        <f t="shared" si="79"/>
        <v>0</v>
      </c>
      <c r="AB87" s="21">
        <f t="shared" si="80"/>
        <v>0</v>
      </c>
      <c r="AD87" s="38">
        <v>21</v>
      </c>
      <c r="AE87" s="38">
        <f>G87*1</f>
        <v>0</v>
      </c>
      <c r="AF87" s="38">
        <f>G87*(1-1)</f>
        <v>0</v>
      </c>
      <c r="AG87" s="34" t="s">
        <v>13</v>
      </c>
      <c r="AM87" s="38">
        <f t="shared" si="81"/>
        <v>0</v>
      </c>
      <c r="AN87" s="38">
        <f t="shared" si="82"/>
        <v>0</v>
      </c>
      <c r="AO87" s="39" t="s">
        <v>480</v>
      </c>
      <c r="AP87" s="39" t="s">
        <v>496</v>
      </c>
      <c r="AQ87" s="29" t="s">
        <v>507</v>
      </c>
      <c r="AS87" s="38">
        <f t="shared" si="83"/>
        <v>0</v>
      </c>
      <c r="AT87" s="38">
        <f t="shared" si="84"/>
        <v>0</v>
      </c>
      <c r="AU87" s="38">
        <v>0</v>
      </c>
      <c r="AV87" s="38">
        <f t="shared" si="85"/>
        <v>0.322</v>
      </c>
    </row>
    <row r="88" spans="1:48" ht="12.75">
      <c r="A88" s="6" t="s">
        <v>69</v>
      </c>
      <c r="B88" s="6"/>
      <c r="C88" s="6" t="s">
        <v>208</v>
      </c>
      <c r="D88" s="6" t="s">
        <v>351</v>
      </c>
      <c r="E88" s="6" t="s">
        <v>439</v>
      </c>
      <c r="F88" s="21">
        <v>3</v>
      </c>
      <c r="G88" s="21">
        <v>0</v>
      </c>
      <c r="H88" s="21">
        <f t="shared" si="66"/>
        <v>0</v>
      </c>
      <c r="I88" s="21">
        <f t="shared" si="67"/>
        <v>0</v>
      </c>
      <c r="J88" s="21">
        <f t="shared" si="68"/>
        <v>0</v>
      </c>
      <c r="K88" s="21">
        <v>0.122</v>
      </c>
      <c r="L88" s="21">
        <f t="shared" si="69"/>
        <v>0.366</v>
      </c>
      <c r="M88" s="34" t="s">
        <v>457</v>
      </c>
      <c r="P88" s="38">
        <f t="shared" si="70"/>
        <v>0</v>
      </c>
      <c r="R88" s="38">
        <f t="shared" si="71"/>
        <v>0</v>
      </c>
      <c r="S88" s="38">
        <f t="shared" si="72"/>
        <v>0</v>
      </c>
      <c r="T88" s="38">
        <f t="shared" si="73"/>
        <v>0</v>
      </c>
      <c r="U88" s="38">
        <f t="shared" si="74"/>
        <v>0</v>
      </c>
      <c r="V88" s="38">
        <f t="shared" si="75"/>
        <v>0</v>
      </c>
      <c r="W88" s="38">
        <f t="shared" si="76"/>
        <v>0</v>
      </c>
      <c r="X88" s="38">
        <f t="shared" si="77"/>
        <v>0</v>
      </c>
      <c r="Y88" s="29"/>
      <c r="Z88" s="21">
        <f t="shared" si="78"/>
        <v>0</v>
      </c>
      <c r="AA88" s="21">
        <f t="shared" si="79"/>
        <v>0</v>
      </c>
      <c r="AB88" s="21">
        <f t="shared" si="80"/>
        <v>0</v>
      </c>
      <c r="AD88" s="38">
        <v>21</v>
      </c>
      <c r="AE88" s="38">
        <f>G88*1</f>
        <v>0</v>
      </c>
      <c r="AF88" s="38">
        <f>G88*(1-1)</f>
        <v>0</v>
      </c>
      <c r="AG88" s="34" t="s">
        <v>13</v>
      </c>
      <c r="AM88" s="38">
        <f t="shared" si="81"/>
        <v>0</v>
      </c>
      <c r="AN88" s="38">
        <f t="shared" si="82"/>
        <v>0</v>
      </c>
      <c r="AO88" s="39" t="s">
        <v>480</v>
      </c>
      <c r="AP88" s="39" t="s">
        <v>496</v>
      </c>
      <c r="AQ88" s="29" t="s">
        <v>507</v>
      </c>
      <c r="AS88" s="38">
        <f t="shared" si="83"/>
        <v>0</v>
      </c>
      <c r="AT88" s="38">
        <f t="shared" si="84"/>
        <v>0</v>
      </c>
      <c r="AU88" s="38">
        <v>0</v>
      </c>
      <c r="AV88" s="38">
        <f t="shared" si="85"/>
        <v>0.366</v>
      </c>
    </row>
    <row r="89" spans="1:37" ht="12.75">
      <c r="A89" s="4"/>
      <c r="B89" s="14"/>
      <c r="C89" s="14" t="s">
        <v>209</v>
      </c>
      <c r="D89" s="99" t="s">
        <v>352</v>
      </c>
      <c r="E89" s="100"/>
      <c r="F89" s="100"/>
      <c r="G89" s="100"/>
      <c r="H89" s="41">
        <f>SUM(H90:H95)</f>
        <v>0</v>
      </c>
      <c r="I89" s="41">
        <f>SUM(I90:I95)</f>
        <v>0</v>
      </c>
      <c r="J89" s="41">
        <f>H89+I89</f>
        <v>0</v>
      </c>
      <c r="K89" s="29"/>
      <c r="L89" s="41">
        <f>SUM(L90:L95)</f>
        <v>18.274395100000003</v>
      </c>
      <c r="M89" s="29"/>
      <c r="Y89" s="29"/>
      <c r="AI89" s="41">
        <f>SUM(Z90:Z95)</f>
        <v>0</v>
      </c>
      <c r="AJ89" s="41">
        <f>SUM(AA90:AA95)</f>
        <v>0</v>
      </c>
      <c r="AK89" s="41">
        <f>SUM(AB90:AB95)</f>
        <v>0</v>
      </c>
    </row>
    <row r="90" spans="1:48" ht="12.75">
      <c r="A90" s="5" t="s">
        <v>70</v>
      </c>
      <c r="B90" s="5"/>
      <c r="C90" s="5" t="s">
        <v>210</v>
      </c>
      <c r="D90" s="5" t="s">
        <v>353</v>
      </c>
      <c r="E90" s="5" t="s">
        <v>436</v>
      </c>
      <c r="F90" s="20">
        <v>166.91</v>
      </c>
      <c r="G90" s="20">
        <v>0</v>
      </c>
      <c r="H90" s="20">
        <f aca="true" t="shared" si="86" ref="H90:H95">F90*AE90</f>
        <v>0</v>
      </c>
      <c r="I90" s="20">
        <f aca="true" t="shared" si="87" ref="I90:I95">J90-H90</f>
        <v>0</v>
      </c>
      <c r="J90" s="20">
        <f aca="true" t="shared" si="88" ref="J90:J95">F90*G90</f>
        <v>0</v>
      </c>
      <c r="K90" s="20">
        <v>0.00011</v>
      </c>
      <c r="L90" s="20">
        <f aca="true" t="shared" si="89" ref="L90:L95">F90*K90</f>
        <v>0.0183601</v>
      </c>
      <c r="M90" s="33" t="s">
        <v>457</v>
      </c>
      <c r="P90" s="38">
        <f aca="true" t="shared" si="90" ref="P90:P95">IF(AG90="5",J90,0)</f>
        <v>0</v>
      </c>
      <c r="R90" s="38">
        <f aca="true" t="shared" si="91" ref="R90:R95">IF(AG90="1",H90,0)</f>
        <v>0</v>
      </c>
      <c r="S90" s="38">
        <f aca="true" t="shared" si="92" ref="S90:S95">IF(AG90="1",I90,0)</f>
        <v>0</v>
      </c>
      <c r="T90" s="38">
        <f aca="true" t="shared" si="93" ref="T90:T95">IF(AG90="7",H90,0)</f>
        <v>0</v>
      </c>
      <c r="U90" s="38">
        <f aca="true" t="shared" si="94" ref="U90:U95">IF(AG90="7",I90,0)</f>
        <v>0</v>
      </c>
      <c r="V90" s="38">
        <f aca="true" t="shared" si="95" ref="V90:V95">IF(AG90="2",H90,0)</f>
        <v>0</v>
      </c>
      <c r="W90" s="38">
        <f aca="true" t="shared" si="96" ref="W90:W95">IF(AG90="2",I90,0)</f>
        <v>0</v>
      </c>
      <c r="X90" s="38">
        <f aca="true" t="shared" si="97" ref="X90:X95">IF(AG90="0",J90,0)</f>
        <v>0</v>
      </c>
      <c r="Y90" s="29"/>
      <c r="Z90" s="20">
        <f aca="true" t="shared" si="98" ref="Z90:Z95">IF(AD90=0,J90,0)</f>
        <v>0</v>
      </c>
      <c r="AA90" s="20">
        <f aca="true" t="shared" si="99" ref="AA90:AA95">IF(AD90=15,J90,0)</f>
        <v>0</v>
      </c>
      <c r="AB90" s="20">
        <f aca="true" t="shared" si="100" ref="AB90:AB95">IF(AD90=21,J90,0)</f>
        <v>0</v>
      </c>
      <c r="AD90" s="38">
        <v>21</v>
      </c>
      <c r="AE90" s="38">
        <f>G90*0</f>
        <v>0</v>
      </c>
      <c r="AF90" s="38">
        <f>G90*(1-0)</f>
        <v>0</v>
      </c>
      <c r="AG90" s="33" t="s">
        <v>13</v>
      </c>
      <c r="AM90" s="38">
        <f aca="true" t="shared" si="101" ref="AM90:AM95">F90*AE90</f>
        <v>0</v>
      </c>
      <c r="AN90" s="38">
        <f aca="true" t="shared" si="102" ref="AN90:AN95">F90*AF90</f>
        <v>0</v>
      </c>
      <c r="AO90" s="39" t="s">
        <v>481</v>
      </c>
      <c r="AP90" s="39" t="s">
        <v>497</v>
      </c>
      <c r="AQ90" s="29" t="s">
        <v>507</v>
      </c>
      <c r="AS90" s="38">
        <f aca="true" t="shared" si="103" ref="AS90:AS95">AM90+AN90</f>
        <v>0</v>
      </c>
      <c r="AT90" s="38">
        <f aca="true" t="shared" si="104" ref="AT90:AT95">G90/(100-AU90)*100</f>
        <v>0</v>
      </c>
      <c r="AU90" s="38">
        <v>0</v>
      </c>
      <c r="AV90" s="38">
        <f aca="true" t="shared" si="105" ref="AV90:AV95">L90</f>
        <v>0.0183601</v>
      </c>
    </row>
    <row r="91" spans="1:48" ht="12.75">
      <c r="A91" s="5" t="s">
        <v>71</v>
      </c>
      <c r="B91" s="5"/>
      <c r="C91" s="5" t="s">
        <v>211</v>
      </c>
      <c r="D91" s="5" t="s">
        <v>354</v>
      </c>
      <c r="E91" s="5" t="s">
        <v>436</v>
      </c>
      <c r="F91" s="20">
        <v>166.91</v>
      </c>
      <c r="G91" s="20">
        <v>0</v>
      </c>
      <c r="H91" s="20">
        <f t="shared" si="86"/>
        <v>0</v>
      </c>
      <c r="I91" s="20">
        <f t="shared" si="87"/>
        <v>0</v>
      </c>
      <c r="J91" s="20">
        <f t="shared" si="88"/>
        <v>0</v>
      </c>
      <c r="K91" s="20">
        <v>0</v>
      </c>
      <c r="L91" s="20">
        <f t="shared" si="89"/>
        <v>0</v>
      </c>
      <c r="M91" s="33" t="s">
        <v>457</v>
      </c>
      <c r="P91" s="38">
        <f t="shared" si="90"/>
        <v>0</v>
      </c>
      <c r="R91" s="38">
        <f t="shared" si="91"/>
        <v>0</v>
      </c>
      <c r="S91" s="38">
        <f t="shared" si="92"/>
        <v>0</v>
      </c>
      <c r="T91" s="38">
        <f t="shared" si="93"/>
        <v>0</v>
      </c>
      <c r="U91" s="38">
        <f t="shared" si="94"/>
        <v>0</v>
      </c>
      <c r="V91" s="38">
        <f t="shared" si="95"/>
        <v>0</v>
      </c>
      <c r="W91" s="38">
        <f t="shared" si="96"/>
        <v>0</v>
      </c>
      <c r="X91" s="38">
        <f t="shared" si="97"/>
        <v>0</v>
      </c>
      <c r="Y91" s="29"/>
      <c r="Z91" s="20">
        <f t="shared" si="98"/>
        <v>0</v>
      </c>
      <c r="AA91" s="20">
        <f t="shared" si="99"/>
        <v>0</v>
      </c>
      <c r="AB91" s="20">
        <f t="shared" si="100"/>
        <v>0</v>
      </c>
      <c r="AD91" s="38">
        <v>21</v>
      </c>
      <c r="AE91" s="38">
        <f>G91*0</f>
        <v>0</v>
      </c>
      <c r="AF91" s="38">
        <f>G91*(1-0)</f>
        <v>0</v>
      </c>
      <c r="AG91" s="33" t="s">
        <v>13</v>
      </c>
      <c r="AM91" s="38">
        <f t="shared" si="101"/>
        <v>0</v>
      </c>
      <c r="AN91" s="38">
        <f t="shared" si="102"/>
        <v>0</v>
      </c>
      <c r="AO91" s="39" t="s">
        <v>481</v>
      </c>
      <c r="AP91" s="39" t="s">
        <v>497</v>
      </c>
      <c r="AQ91" s="29" t="s">
        <v>507</v>
      </c>
      <c r="AS91" s="38">
        <f t="shared" si="103"/>
        <v>0</v>
      </c>
      <c r="AT91" s="38">
        <f t="shared" si="104"/>
        <v>0</v>
      </c>
      <c r="AU91" s="38">
        <v>0</v>
      </c>
      <c r="AV91" s="38">
        <f t="shared" si="105"/>
        <v>0</v>
      </c>
    </row>
    <row r="92" spans="1:48" ht="12.75">
      <c r="A92" s="5" t="s">
        <v>72</v>
      </c>
      <c r="B92" s="5"/>
      <c r="C92" s="5" t="s">
        <v>212</v>
      </c>
      <c r="D92" s="5" t="s">
        <v>355</v>
      </c>
      <c r="E92" s="5" t="s">
        <v>433</v>
      </c>
      <c r="F92" s="20">
        <v>110</v>
      </c>
      <c r="G92" s="20">
        <v>0</v>
      </c>
      <c r="H92" s="20">
        <f t="shared" si="86"/>
        <v>0</v>
      </c>
      <c r="I92" s="20">
        <f t="shared" si="87"/>
        <v>0</v>
      </c>
      <c r="J92" s="20">
        <f t="shared" si="88"/>
        <v>0</v>
      </c>
      <c r="K92" s="20">
        <v>0</v>
      </c>
      <c r="L92" s="20">
        <f t="shared" si="89"/>
        <v>0</v>
      </c>
      <c r="M92" s="33" t="s">
        <v>457</v>
      </c>
      <c r="P92" s="38">
        <f t="shared" si="90"/>
        <v>0</v>
      </c>
      <c r="R92" s="38">
        <f t="shared" si="91"/>
        <v>0</v>
      </c>
      <c r="S92" s="38">
        <f t="shared" si="92"/>
        <v>0</v>
      </c>
      <c r="T92" s="38">
        <f t="shared" si="93"/>
        <v>0</v>
      </c>
      <c r="U92" s="38">
        <f t="shared" si="94"/>
        <v>0</v>
      </c>
      <c r="V92" s="38">
        <f t="shared" si="95"/>
        <v>0</v>
      </c>
      <c r="W92" s="38">
        <f t="shared" si="96"/>
        <v>0</v>
      </c>
      <c r="X92" s="38">
        <f t="shared" si="97"/>
        <v>0</v>
      </c>
      <c r="Y92" s="29"/>
      <c r="Z92" s="20">
        <f t="shared" si="98"/>
        <v>0</v>
      </c>
      <c r="AA92" s="20">
        <f t="shared" si="99"/>
        <v>0</v>
      </c>
      <c r="AB92" s="20">
        <f t="shared" si="100"/>
        <v>0</v>
      </c>
      <c r="AD92" s="38">
        <v>21</v>
      </c>
      <c r="AE92" s="38">
        <f>G92*0</f>
        <v>0</v>
      </c>
      <c r="AF92" s="38">
        <f>G92*(1-0)</f>
        <v>0</v>
      </c>
      <c r="AG92" s="33" t="s">
        <v>13</v>
      </c>
      <c r="AM92" s="38">
        <f t="shared" si="101"/>
        <v>0</v>
      </c>
      <c r="AN92" s="38">
        <f t="shared" si="102"/>
        <v>0</v>
      </c>
      <c r="AO92" s="39" t="s">
        <v>481</v>
      </c>
      <c r="AP92" s="39" t="s">
        <v>497</v>
      </c>
      <c r="AQ92" s="29" t="s">
        <v>507</v>
      </c>
      <c r="AS92" s="38">
        <f t="shared" si="103"/>
        <v>0</v>
      </c>
      <c r="AT92" s="38">
        <f t="shared" si="104"/>
        <v>0</v>
      </c>
      <c r="AU92" s="38">
        <v>0</v>
      </c>
      <c r="AV92" s="38">
        <f t="shared" si="105"/>
        <v>0</v>
      </c>
    </row>
    <row r="93" spans="1:48" ht="12.75">
      <c r="A93" s="5" t="s">
        <v>73</v>
      </c>
      <c r="B93" s="5"/>
      <c r="C93" s="5" t="s">
        <v>213</v>
      </c>
      <c r="D93" s="5" t="s">
        <v>356</v>
      </c>
      <c r="E93" s="5" t="s">
        <v>436</v>
      </c>
      <c r="F93" s="20">
        <v>192.3</v>
      </c>
      <c r="G93" s="20">
        <v>0</v>
      </c>
      <c r="H93" s="20">
        <f t="shared" si="86"/>
        <v>0</v>
      </c>
      <c r="I93" s="20">
        <f t="shared" si="87"/>
        <v>0</v>
      </c>
      <c r="J93" s="20">
        <f t="shared" si="88"/>
        <v>0</v>
      </c>
      <c r="K93" s="20">
        <v>0.07777</v>
      </c>
      <c r="L93" s="20">
        <f t="shared" si="89"/>
        <v>14.955171000000002</v>
      </c>
      <c r="M93" s="33" t="s">
        <v>457</v>
      </c>
      <c r="P93" s="38">
        <f t="shared" si="90"/>
        <v>0</v>
      </c>
      <c r="R93" s="38">
        <f t="shared" si="91"/>
        <v>0</v>
      </c>
      <c r="S93" s="38">
        <f t="shared" si="92"/>
        <v>0</v>
      </c>
      <c r="T93" s="38">
        <f t="shared" si="93"/>
        <v>0</v>
      </c>
      <c r="U93" s="38">
        <f t="shared" si="94"/>
        <v>0</v>
      </c>
      <c r="V93" s="38">
        <f t="shared" si="95"/>
        <v>0</v>
      </c>
      <c r="W93" s="38">
        <f t="shared" si="96"/>
        <v>0</v>
      </c>
      <c r="X93" s="38">
        <f t="shared" si="97"/>
        <v>0</v>
      </c>
      <c r="Y93" s="29"/>
      <c r="Z93" s="20">
        <f t="shared" si="98"/>
        <v>0</v>
      </c>
      <c r="AA93" s="20">
        <f t="shared" si="99"/>
        <v>0</v>
      </c>
      <c r="AB93" s="20">
        <f t="shared" si="100"/>
        <v>0</v>
      </c>
      <c r="AD93" s="38">
        <v>21</v>
      </c>
      <c r="AE93" s="38">
        <f>G93*0</f>
        <v>0</v>
      </c>
      <c r="AF93" s="38">
        <f>G93*(1-0)</f>
        <v>0</v>
      </c>
      <c r="AG93" s="33" t="s">
        <v>13</v>
      </c>
      <c r="AM93" s="38">
        <f t="shared" si="101"/>
        <v>0</v>
      </c>
      <c r="AN93" s="38">
        <f t="shared" si="102"/>
        <v>0</v>
      </c>
      <c r="AO93" s="39" t="s">
        <v>481</v>
      </c>
      <c r="AP93" s="39" t="s">
        <v>497</v>
      </c>
      <c r="AQ93" s="29" t="s">
        <v>507</v>
      </c>
      <c r="AS93" s="38">
        <f t="shared" si="103"/>
        <v>0</v>
      </c>
      <c r="AT93" s="38">
        <f t="shared" si="104"/>
        <v>0</v>
      </c>
      <c r="AU93" s="38">
        <v>0</v>
      </c>
      <c r="AV93" s="38">
        <f t="shared" si="105"/>
        <v>14.955171000000002</v>
      </c>
    </row>
    <row r="94" spans="1:48" ht="12.75">
      <c r="A94" s="5" t="s">
        <v>74</v>
      </c>
      <c r="B94" s="5"/>
      <c r="C94" s="5" t="s">
        <v>214</v>
      </c>
      <c r="D94" s="5" t="s">
        <v>357</v>
      </c>
      <c r="E94" s="5" t="s">
        <v>435</v>
      </c>
      <c r="F94" s="20">
        <v>18.2744</v>
      </c>
      <c r="G94" s="20">
        <v>0</v>
      </c>
      <c r="H94" s="20">
        <f t="shared" si="86"/>
        <v>0</v>
      </c>
      <c r="I94" s="20">
        <f t="shared" si="87"/>
        <v>0</v>
      </c>
      <c r="J94" s="20">
        <f t="shared" si="88"/>
        <v>0</v>
      </c>
      <c r="K94" s="20">
        <v>0</v>
      </c>
      <c r="L94" s="20">
        <f t="shared" si="89"/>
        <v>0</v>
      </c>
      <c r="M94" s="33" t="s">
        <v>457</v>
      </c>
      <c r="P94" s="38">
        <f t="shared" si="90"/>
        <v>0</v>
      </c>
      <c r="R94" s="38">
        <f t="shared" si="91"/>
        <v>0</v>
      </c>
      <c r="S94" s="38">
        <f t="shared" si="92"/>
        <v>0</v>
      </c>
      <c r="T94" s="38">
        <f t="shared" si="93"/>
        <v>0</v>
      </c>
      <c r="U94" s="38">
        <f t="shared" si="94"/>
        <v>0</v>
      </c>
      <c r="V94" s="38">
        <f t="shared" si="95"/>
        <v>0</v>
      </c>
      <c r="W94" s="38">
        <f t="shared" si="96"/>
        <v>0</v>
      </c>
      <c r="X94" s="38">
        <f t="shared" si="97"/>
        <v>0</v>
      </c>
      <c r="Y94" s="29"/>
      <c r="Z94" s="20">
        <f t="shared" si="98"/>
        <v>0</v>
      </c>
      <c r="AA94" s="20">
        <f t="shared" si="99"/>
        <v>0</v>
      </c>
      <c r="AB94" s="20">
        <f t="shared" si="100"/>
        <v>0</v>
      </c>
      <c r="AD94" s="38">
        <v>21</v>
      </c>
      <c r="AE94" s="38">
        <f>G94*0</f>
        <v>0</v>
      </c>
      <c r="AF94" s="38">
        <f>G94*(1-0)</f>
        <v>0</v>
      </c>
      <c r="AG94" s="33" t="s">
        <v>13</v>
      </c>
      <c r="AM94" s="38">
        <f t="shared" si="101"/>
        <v>0</v>
      </c>
      <c r="AN94" s="38">
        <f t="shared" si="102"/>
        <v>0</v>
      </c>
      <c r="AO94" s="39" t="s">
        <v>481</v>
      </c>
      <c r="AP94" s="39" t="s">
        <v>497</v>
      </c>
      <c r="AQ94" s="29" t="s">
        <v>507</v>
      </c>
      <c r="AS94" s="38">
        <f t="shared" si="103"/>
        <v>0</v>
      </c>
      <c r="AT94" s="38">
        <f t="shared" si="104"/>
        <v>0</v>
      </c>
      <c r="AU94" s="38">
        <v>0</v>
      </c>
      <c r="AV94" s="38">
        <f t="shared" si="105"/>
        <v>0</v>
      </c>
    </row>
    <row r="95" spans="1:48" ht="12.75">
      <c r="A95" s="6" t="s">
        <v>75</v>
      </c>
      <c r="B95" s="6"/>
      <c r="C95" s="6" t="s">
        <v>215</v>
      </c>
      <c r="D95" s="6" t="s">
        <v>358</v>
      </c>
      <c r="E95" s="6" t="s">
        <v>436</v>
      </c>
      <c r="F95" s="21">
        <v>171.92</v>
      </c>
      <c r="G95" s="21">
        <v>0</v>
      </c>
      <c r="H95" s="21">
        <f t="shared" si="86"/>
        <v>0</v>
      </c>
      <c r="I95" s="21">
        <f t="shared" si="87"/>
        <v>0</v>
      </c>
      <c r="J95" s="21">
        <f t="shared" si="88"/>
        <v>0</v>
      </c>
      <c r="K95" s="21">
        <v>0.0192</v>
      </c>
      <c r="L95" s="21">
        <f t="shared" si="89"/>
        <v>3.3008639999999994</v>
      </c>
      <c r="M95" s="34" t="s">
        <v>457</v>
      </c>
      <c r="P95" s="38">
        <f t="shared" si="90"/>
        <v>0</v>
      </c>
      <c r="R95" s="38">
        <f t="shared" si="91"/>
        <v>0</v>
      </c>
      <c r="S95" s="38">
        <f t="shared" si="92"/>
        <v>0</v>
      </c>
      <c r="T95" s="38">
        <f t="shared" si="93"/>
        <v>0</v>
      </c>
      <c r="U95" s="38">
        <f t="shared" si="94"/>
        <v>0</v>
      </c>
      <c r="V95" s="38">
        <f t="shared" si="95"/>
        <v>0</v>
      </c>
      <c r="W95" s="38">
        <f t="shared" si="96"/>
        <v>0</v>
      </c>
      <c r="X95" s="38">
        <f t="shared" si="97"/>
        <v>0</v>
      </c>
      <c r="Y95" s="29"/>
      <c r="Z95" s="21">
        <f t="shared" si="98"/>
        <v>0</v>
      </c>
      <c r="AA95" s="21">
        <f t="shared" si="99"/>
        <v>0</v>
      </c>
      <c r="AB95" s="21">
        <f t="shared" si="100"/>
        <v>0</v>
      </c>
      <c r="AD95" s="38">
        <v>21</v>
      </c>
      <c r="AE95" s="38">
        <f>G95*1</f>
        <v>0</v>
      </c>
      <c r="AF95" s="38">
        <f>G95*(1-1)</f>
        <v>0</v>
      </c>
      <c r="AG95" s="34" t="s">
        <v>13</v>
      </c>
      <c r="AM95" s="38">
        <f t="shared" si="101"/>
        <v>0</v>
      </c>
      <c r="AN95" s="38">
        <f t="shared" si="102"/>
        <v>0</v>
      </c>
      <c r="AO95" s="39" t="s">
        <v>481</v>
      </c>
      <c r="AP95" s="39" t="s">
        <v>497</v>
      </c>
      <c r="AQ95" s="29" t="s">
        <v>507</v>
      </c>
      <c r="AS95" s="38">
        <f t="shared" si="103"/>
        <v>0</v>
      </c>
      <c r="AT95" s="38">
        <f t="shared" si="104"/>
        <v>0</v>
      </c>
      <c r="AU95" s="38">
        <v>0</v>
      </c>
      <c r="AV95" s="38">
        <f t="shared" si="105"/>
        <v>3.3008639999999994</v>
      </c>
    </row>
    <row r="96" spans="1:37" ht="12.75">
      <c r="A96" s="4"/>
      <c r="B96" s="14"/>
      <c r="C96" s="14" t="s">
        <v>216</v>
      </c>
      <c r="D96" s="99" t="s">
        <v>359</v>
      </c>
      <c r="E96" s="100"/>
      <c r="F96" s="100"/>
      <c r="G96" s="100"/>
      <c r="H96" s="41">
        <f>SUM(H97:H99)</f>
        <v>0</v>
      </c>
      <c r="I96" s="41">
        <f>SUM(I97:I99)</f>
        <v>0</v>
      </c>
      <c r="J96" s="41">
        <f>H96+I96</f>
        <v>0</v>
      </c>
      <c r="K96" s="29"/>
      <c r="L96" s="41">
        <f>SUM(L97:L99)</f>
        <v>0.07583499999999999</v>
      </c>
      <c r="M96" s="29"/>
      <c r="Y96" s="29"/>
      <c r="AI96" s="41">
        <f>SUM(Z97:Z99)</f>
        <v>0</v>
      </c>
      <c r="AJ96" s="41">
        <f>SUM(AA97:AA99)</f>
        <v>0</v>
      </c>
      <c r="AK96" s="41">
        <f>SUM(AB97:AB99)</f>
        <v>0</v>
      </c>
    </row>
    <row r="97" spans="1:48" ht="12.75">
      <c r="A97" s="5" t="s">
        <v>76</v>
      </c>
      <c r="B97" s="5"/>
      <c r="C97" s="5" t="s">
        <v>217</v>
      </c>
      <c r="D97" s="5" t="s">
        <v>360</v>
      </c>
      <c r="E97" s="5" t="s">
        <v>436</v>
      </c>
      <c r="F97" s="20">
        <v>25.39</v>
      </c>
      <c r="G97" s="20">
        <v>0</v>
      </c>
      <c r="H97" s="20">
        <f>F97*AE97</f>
        <v>0</v>
      </c>
      <c r="I97" s="20">
        <f>J97-H97</f>
        <v>0</v>
      </c>
      <c r="J97" s="20">
        <f>F97*G97</f>
        <v>0</v>
      </c>
      <c r="K97" s="20">
        <v>0</v>
      </c>
      <c r="L97" s="20">
        <f>F97*K97</f>
        <v>0</v>
      </c>
      <c r="M97" s="33" t="s">
        <v>457</v>
      </c>
      <c r="P97" s="38">
        <f>IF(AG97="5",J97,0)</f>
        <v>0</v>
      </c>
      <c r="R97" s="38">
        <f>IF(AG97="1",H97,0)</f>
        <v>0</v>
      </c>
      <c r="S97" s="38">
        <f>IF(AG97="1",I97,0)</f>
        <v>0</v>
      </c>
      <c r="T97" s="38">
        <f>IF(AG97="7",H97,0)</f>
        <v>0</v>
      </c>
      <c r="U97" s="38">
        <f>IF(AG97="7",I97,0)</f>
        <v>0</v>
      </c>
      <c r="V97" s="38">
        <f>IF(AG97="2",H97,0)</f>
        <v>0</v>
      </c>
      <c r="W97" s="38">
        <f>IF(AG97="2",I97,0)</f>
        <v>0</v>
      </c>
      <c r="X97" s="38">
        <f>IF(AG97="0",J97,0)</f>
        <v>0</v>
      </c>
      <c r="Y97" s="29"/>
      <c r="Z97" s="20">
        <f>IF(AD97=0,J97,0)</f>
        <v>0</v>
      </c>
      <c r="AA97" s="20">
        <f>IF(AD97=15,J97,0)</f>
        <v>0</v>
      </c>
      <c r="AB97" s="20">
        <f>IF(AD97=21,J97,0)</f>
        <v>0</v>
      </c>
      <c r="AD97" s="38">
        <v>21</v>
      </c>
      <c r="AE97" s="38">
        <f>G97*0</f>
        <v>0</v>
      </c>
      <c r="AF97" s="38">
        <f>G97*(1-0)</f>
        <v>0</v>
      </c>
      <c r="AG97" s="33" t="s">
        <v>13</v>
      </c>
      <c r="AM97" s="38">
        <f>F97*AE97</f>
        <v>0</v>
      </c>
      <c r="AN97" s="38">
        <f>F97*AF97</f>
        <v>0</v>
      </c>
      <c r="AO97" s="39" t="s">
        <v>482</v>
      </c>
      <c r="AP97" s="39" t="s">
        <v>497</v>
      </c>
      <c r="AQ97" s="29" t="s">
        <v>507</v>
      </c>
      <c r="AS97" s="38">
        <f>AM97+AN97</f>
        <v>0</v>
      </c>
      <c r="AT97" s="38">
        <f>G97/(100-AU97)*100</f>
        <v>0</v>
      </c>
      <c r="AU97" s="38">
        <v>0</v>
      </c>
      <c r="AV97" s="38">
        <f>L97</f>
        <v>0</v>
      </c>
    </row>
    <row r="98" spans="1:48" ht="12.75">
      <c r="A98" s="5" t="s">
        <v>77</v>
      </c>
      <c r="B98" s="5"/>
      <c r="C98" s="5" t="s">
        <v>218</v>
      </c>
      <c r="D98" s="5" t="s">
        <v>361</v>
      </c>
      <c r="E98" s="5" t="s">
        <v>435</v>
      </c>
      <c r="F98" s="20">
        <v>0.07583</v>
      </c>
      <c r="G98" s="20">
        <v>0</v>
      </c>
      <c r="H98" s="20">
        <f>F98*AE98</f>
        <v>0</v>
      </c>
      <c r="I98" s="20">
        <f>J98-H98</f>
        <v>0</v>
      </c>
      <c r="J98" s="20">
        <f>F98*G98</f>
        <v>0</v>
      </c>
      <c r="K98" s="20">
        <v>0</v>
      </c>
      <c r="L98" s="20">
        <f>F98*K98</f>
        <v>0</v>
      </c>
      <c r="M98" s="33" t="s">
        <v>457</v>
      </c>
      <c r="P98" s="38">
        <f>IF(AG98="5",J98,0)</f>
        <v>0</v>
      </c>
      <c r="R98" s="38">
        <f>IF(AG98="1",H98,0)</f>
        <v>0</v>
      </c>
      <c r="S98" s="38">
        <f>IF(AG98="1",I98,0)</f>
        <v>0</v>
      </c>
      <c r="T98" s="38">
        <f>IF(AG98="7",H98,0)</f>
        <v>0</v>
      </c>
      <c r="U98" s="38">
        <f>IF(AG98="7",I98,0)</f>
        <v>0</v>
      </c>
      <c r="V98" s="38">
        <f>IF(AG98="2",H98,0)</f>
        <v>0</v>
      </c>
      <c r="W98" s="38">
        <f>IF(AG98="2",I98,0)</f>
        <v>0</v>
      </c>
      <c r="X98" s="38">
        <f>IF(AG98="0",J98,0)</f>
        <v>0</v>
      </c>
      <c r="Y98" s="29"/>
      <c r="Z98" s="20">
        <f>IF(AD98=0,J98,0)</f>
        <v>0</v>
      </c>
      <c r="AA98" s="20">
        <f>IF(AD98=15,J98,0)</f>
        <v>0</v>
      </c>
      <c r="AB98" s="20">
        <f>IF(AD98=21,J98,0)</f>
        <v>0</v>
      </c>
      <c r="AD98" s="38">
        <v>21</v>
      </c>
      <c r="AE98" s="38">
        <f>G98*0</f>
        <v>0</v>
      </c>
      <c r="AF98" s="38">
        <f>G98*(1-0)</f>
        <v>0</v>
      </c>
      <c r="AG98" s="33" t="s">
        <v>13</v>
      </c>
      <c r="AM98" s="38">
        <f>F98*AE98</f>
        <v>0</v>
      </c>
      <c r="AN98" s="38">
        <f>F98*AF98</f>
        <v>0</v>
      </c>
      <c r="AO98" s="39" t="s">
        <v>482</v>
      </c>
      <c r="AP98" s="39" t="s">
        <v>497</v>
      </c>
      <c r="AQ98" s="29" t="s">
        <v>507</v>
      </c>
      <c r="AS98" s="38">
        <f>AM98+AN98</f>
        <v>0</v>
      </c>
      <c r="AT98" s="38">
        <f>G98/(100-AU98)*100</f>
        <v>0</v>
      </c>
      <c r="AU98" s="38">
        <v>0</v>
      </c>
      <c r="AV98" s="38">
        <f>L98</f>
        <v>0</v>
      </c>
    </row>
    <row r="99" spans="1:48" ht="12.75">
      <c r="A99" s="6" t="s">
        <v>78</v>
      </c>
      <c r="B99" s="6"/>
      <c r="C99" s="6" t="s">
        <v>219</v>
      </c>
      <c r="D99" s="6" t="s">
        <v>362</v>
      </c>
      <c r="E99" s="6" t="s">
        <v>436</v>
      </c>
      <c r="F99" s="21">
        <v>26.15</v>
      </c>
      <c r="G99" s="21">
        <v>0</v>
      </c>
      <c r="H99" s="21">
        <f>F99*AE99</f>
        <v>0</v>
      </c>
      <c r="I99" s="21">
        <f>J99-H99</f>
        <v>0</v>
      </c>
      <c r="J99" s="21">
        <f>F99*G99</f>
        <v>0</v>
      </c>
      <c r="K99" s="21">
        <v>0.0029</v>
      </c>
      <c r="L99" s="21">
        <f>F99*K99</f>
        <v>0.07583499999999999</v>
      </c>
      <c r="M99" s="34" t="s">
        <v>457</v>
      </c>
      <c r="P99" s="38">
        <f>IF(AG99="5",J99,0)</f>
        <v>0</v>
      </c>
      <c r="R99" s="38">
        <f>IF(AG99="1",H99,0)</f>
        <v>0</v>
      </c>
      <c r="S99" s="38">
        <f>IF(AG99="1",I99,0)</f>
        <v>0</v>
      </c>
      <c r="T99" s="38">
        <f>IF(AG99="7",H99,0)</f>
        <v>0</v>
      </c>
      <c r="U99" s="38">
        <f>IF(AG99="7",I99,0)</f>
        <v>0</v>
      </c>
      <c r="V99" s="38">
        <f>IF(AG99="2",H99,0)</f>
        <v>0</v>
      </c>
      <c r="W99" s="38">
        <f>IF(AG99="2",I99,0)</f>
        <v>0</v>
      </c>
      <c r="X99" s="38">
        <f>IF(AG99="0",J99,0)</f>
        <v>0</v>
      </c>
      <c r="Y99" s="29"/>
      <c r="Z99" s="21">
        <f>IF(AD99=0,J99,0)</f>
        <v>0</v>
      </c>
      <c r="AA99" s="21">
        <f>IF(AD99=15,J99,0)</f>
        <v>0</v>
      </c>
      <c r="AB99" s="21">
        <f>IF(AD99=21,J99,0)</f>
        <v>0</v>
      </c>
      <c r="AD99" s="38">
        <v>21</v>
      </c>
      <c r="AE99" s="38">
        <f>G99*1</f>
        <v>0</v>
      </c>
      <c r="AF99" s="38">
        <f>G99*(1-1)</f>
        <v>0</v>
      </c>
      <c r="AG99" s="34" t="s">
        <v>13</v>
      </c>
      <c r="AM99" s="38">
        <f>F99*AE99</f>
        <v>0</v>
      </c>
      <c r="AN99" s="38">
        <f>F99*AF99</f>
        <v>0</v>
      </c>
      <c r="AO99" s="39" t="s">
        <v>482</v>
      </c>
      <c r="AP99" s="39" t="s">
        <v>497</v>
      </c>
      <c r="AQ99" s="29" t="s">
        <v>507</v>
      </c>
      <c r="AS99" s="38">
        <f>AM99+AN99</f>
        <v>0</v>
      </c>
      <c r="AT99" s="38">
        <f>G99/(100-AU99)*100</f>
        <v>0</v>
      </c>
      <c r="AU99" s="38">
        <v>0</v>
      </c>
      <c r="AV99" s="38">
        <f>L99</f>
        <v>0.07583499999999999</v>
      </c>
    </row>
    <row r="100" spans="1:37" ht="12.75">
      <c r="A100" s="4"/>
      <c r="B100" s="14"/>
      <c r="C100" s="14" t="s">
        <v>220</v>
      </c>
      <c r="D100" s="99" t="s">
        <v>363</v>
      </c>
      <c r="E100" s="100"/>
      <c r="F100" s="100"/>
      <c r="G100" s="100"/>
      <c r="H100" s="41">
        <f>SUM(H101:H108)</f>
        <v>0</v>
      </c>
      <c r="I100" s="41">
        <f>SUM(I101:I108)</f>
        <v>0</v>
      </c>
      <c r="J100" s="41">
        <f>H100+I100</f>
        <v>0</v>
      </c>
      <c r="K100" s="29"/>
      <c r="L100" s="41">
        <f>SUM(L101:L108)</f>
        <v>11.2027934</v>
      </c>
      <c r="M100" s="29"/>
      <c r="Y100" s="29"/>
      <c r="AI100" s="41">
        <f>SUM(Z101:Z108)</f>
        <v>0</v>
      </c>
      <c r="AJ100" s="41">
        <f>SUM(AA101:AA108)</f>
        <v>0</v>
      </c>
      <c r="AK100" s="41">
        <f>SUM(AB101:AB108)</f>
        <v>0</v>
      </c>
    </row>
    <row r="101" spans="1:48" ht="12.75">
      <c r="A101" s="5" t="s">
        <v>79</v>
      </c>
      <c r="B101" s="5"/>
      <c r="C101" s="5" t="s">
        <v>221</v>
      </c>
      <c r="D101" s="5" t="s">
        <v>364</v>
      </c>
      <c r="E101" s="5" t="s">
        <v>436</v>
      </c>
      <c r="F101" s="20">
        <v>459.43</v>
      </c>
      <c r="G101" s="20">
        <v>0</v>
      </c>
      <c r="H101" s="20">
        <f aca="true" t="shared" si="106" ref="H101:H108">F101*AE101</f>
        <v>0</v>
      </c>
      <c r="I101" s="20">
        <f aca="true" t="shared" si="107" ref="I101:I108">J101-H101</f>
        <v>0</v>
      </c>
      <c r="J101" s="20">
        <f aca="true" t="shared" si="108" ref="J101:J108">F101*G101</f>
        <v>0</v>
      </c>
      <c r="K101" s="20">
        <v>0.00011</v>
      </c>
      <c r="L101" s="20">
        <f aca="true" t="shared" si="109" ref="L101:L108">F101*K101</f>
        <v>0.0505373</v>
      </c>
      <c r="M101" s="33" t="s">
        <v>457</v>
      </c>
      <c r="P101" s="38">
        <f aca="true" t="shared" si="110" ref="P101:P108">IF(AG101="5",J101,0)</f>
        <v>0</v>
      </c>
      <c r="R101" s="38">
        <f aca="true" t="shared" si="111" ref="R101:R108">IF(AG101="1",H101,0)</f>
        <v>0</v>
      </c>
      <c r="S101" s="38">
        <f aca="true" t="shared" si="112" ref="S101:S108">IF(AG101="1",I101,0)</f>
        <v>0</v>
      </c>
      <c r="T101" s="38">
        <f aca="true" t="shared" si="113" ref="T101:T108">IF(AG101="7",H101,0)</f>
        <v>0</v>
      </c>
      <c r="U101" s="38">
        <f aca="true" t="shared" si="114" ref="U101:U108">IF(AG101="7",I101,0)</f>
        <v>0</v>
      </c>
      <c r="V101" s="38">
        <f aca="true" t="shared" si="115" ref="V101:V108">IF(AG101="2",H101,0)</f>
        <v>0</v>
      </c>
      <c r="W101" s="38">
        <f aca="true" t="shared" si="116" ref="W101:W108">IF(AG101="2",I101,0)</f>
        <v>0</v>
      </c>
      <c r="X101" s="38">
        <f aca="true" t="shared" si="117" ref="X101:X108">IF(AG101="0",J101,0)</f>
        <v>0</v>
      </c>
      <c r="Y101" s="29"/>
      <c r="Z101" s="20">
        <f aca="true" t="shared" si="118" ref="Z101:Z108">IF(AD101=0,J101,0)</f>
        <v>0</v>
      </c>
      <c r="AA101" s="20">
        <f aca="true" t="shared" si="119" ref="AA101:AA108">IF(AD101=15,J101,0)</f>
        <v>0</v>
      </c>
      <c r="AB101" s="20">
        <f aca="true" t="shared" si="120" ref="AB101:AB108">IF(AD101=21,J101,0)</f>
        <v>0</v>
      </c>
      <c r="AD101" s="38">
        <v>21</v>
      </c>
      <c r="AE101" s="38">
        <f>G101*0</f>
        <v>0</v>
      </c>
      <c r="AF101" s="38">
        <f>G101*(1-0)</f>
        <v>0</v>
      </c>
      <c r="AG101" s="33" t="s">
        <v>13</v>
      </c>
      <c r="AM101" s="38">
        <f aca="true" t="shared" si="121" ref="AM101:AM108">F101*AE101</f>
        <v>0</v>
      </c>
      <c r="AN101" s="38">
        <f aca="true" t="shared" si="122" ref="AN101:AN108">F101*AF101</f>
        <v>0</v>
      </c>
      <c r="AO101" s="39" t="s">
        <v>483</v>
      </c>
      <c r="AP101" s="39" t="s">
        <v>498</v>
      </c>
      <c r="AQ101" s="29" t="s">
        <v>507</v>
      </c>
      <c r="AS101" s="38">
        <f aca="true" t="shared" si="123" ref="AS101:AS108">AM101+AN101</f>
        <v>0</v>
      </c>
      <c r="AT101" s="38">
        <f aca="true" t="shared" si="124" ref="AT101:AT108">G101/(100-AU101)*100</f>
        <v>0</v>
      </c>
      <c r="AU101" s="38">
        <v>0</v>
      </c>
      <c r="AV101" s="38">
        <f aca="true" t="shared" si="125" ref="AV101:AV108">L101</f>
        <v>0.0505373</v>
      </c>
    </row>
    <row r="102" spans="1:48" ht="12.75">
      <c r="A102" s="5" t="s">
        <v>80</v>
      </c>
      <c r="B102" s="5"/>
      <c r="C102" s="5" t="s">
        <v>222</v>
      </c>
      <c r="D102" s="5" t="s">
        <v>365</v>
      </c>
      <c r="E102" s="5" t="s">
        <v>436</v>
      </c>
      <c r="F102" s="20">
        <v>459.43</v>
      </c>
      <c r="G102" s="20">
        <v>0</v>
      </c>
      <c r="H102" s="20">
        <f t="shared" si="106"/>
        <v>0</v>
      </c>
      <c r="I102" s="20">
        <f t="shared" si="107"/>
        <v>0</v>
      </c>
      <c r="J102" s="20">
        <f t="shared" si="108"/>
        <v>0</v>
      </c>
      <c r="K102" s="20">
        <v>0.00377</v>
      </c>
      <c r="L102" s="20">
        <f t="shared" si="109"/>
        <v>1.7320511</v>
      </c>
      <c r="M102" s="33" t="s">
        <v>457</v>
      </c>
      <c r="P102" s="38">
        <f t="shared" si="110"/>
        <v>0</v>
      </c>
      <c r="R102" s="38">
        <f t="shared" si="111"/>
        <v>0</v>
      </c>
      <c r="S102" s="38">
        <f t="shared" si="112"/>
        <v>0</v>
      </c>
      <c r="T102" s="38">
        <f t="shared" si="113"/>
        <v>0</v>
      </c>
      <c r="U102" s="38">
        <f t="shared" si="114"/>
        <v>0</v>
      </c>
      <c r="V102" s="38">
        <f t="shared" si="115"/>
        <v>0</v>
      </c>
      <c r="W102" s="38">
        <f t="shared" si="116"/>
        <v>0</v>
      </c>
      <c r="X102" s="38">
        <f t="shared" si="117"/>
        <v>0</v>
      </c>
      <c r="Y102" s="29"/>
      <c r="Z102" s="20">
        <f t="shared" si="118"/>
        <v>0</v>
      </c>
      <c r="AA102" s="20">
        <f t="shared" si="119"/>
        <v>0</v>
      </c>
      <c r="AB102" s="20">
        <f t="shared" si="120"/>
        <v>0</v>
      </c>
      <c r="AD102" s="38">
        <v>21</v>
      </c>
      <c r="AE102" s="38">
        <f>G102*0</f>
        <v>0</v>
      </c>
      <c r="AF102" s="38">
        <f>G102*(1-0)</f>
        <v>0</v>
      </c>
      <c r="AG102" s="33" t="s">
        <v>13</v>
      </c>
      <c r="AM102" s="38">
        <f t="shared" si="121"/>
        <v>0</v>
      </c>
      <c r="AN102" s="38">
        <f t="shared" si="122"/>
        <v>0</v>
      </c>
      <c r="AO102" s="39" t="s">
        <v>483</v>
      </c>
      <c r="AP102" s="39" t="s">
        <v>498</v>
      </c>
      <c r="AQ102" s="29" t="s">
        <v>507</v>
      </c>
      <c r="AS102" s="38">
        <f t="shared" si="123"/>
        <v>0</v>
      </c>
      <c r="AT102" s="38">
        <f t="shared" si="124"/>
        <v>0</v>
      </c>
      <c r="AU102" s="38">
        <v>0</v>
      </c>
      <c r="AV102" s="38">
        <f t="shared" si="125"/>
        <v>1.7320511</v>
      </c>
    </row>
    <row r="103" spans="1:48" ht="12.75">
      <c r="A103" s="5" t="s">
        <v>81</v>
      </c>
      <c r="B103" s="5"/>
      <c r="C103" s="5" t="s">
        <v>223</v>
      </c>
      <c r="D103" s="5" t="s">
        <v>366</v>
      </c>
      <c r="E103" s="5" t="s">
        <v>433</v>
      </c>
      <c r="F103" s="20">
        <v>19.05</v>
      </c>
      <c r="G103" s="20">
        <v>0</v>
      </c>
      <c r="H103" s="20">
        <f t="shared" si="106"/>
        <v>0</v>
      </c>
      <c r="I103" s="20">
        <f t="shared" si="107"/>
        <v>0</v>
      </c>
      <c r="J103" s="20">
        <f t="shared" si="108"/>
        <v>0</v>
      </c>
      <c r="K103" s="20">
        <v>0.00778</v>
      </c>
      <c r="L103" s="20">
        <f t="shared" si="109"/>
        <v>0.148209</v>
      </c>
      <c r="M103" s="33" t="s">
        <v>457</v>
      </c>
      <c r="P103" s="38">
        <f t="shared" si="110"/>
        <v>0</v>
      </c>
      <c r="R103" s="38">
        <f t="shared" si="111"/>
        <v>0</v>
      </c>
      <c r="S103" s="38">
        <f t="shared" si="112"/>
        <v>0</v>
      </c>
      <c r="T103" s="38">
        <f t="shared" si="113"/>
        <v>0</v>
      </c>
      <c r="U103" s="38">
        <f t="shared" si="114"/>
        <v>0</v>
      </c>
      <c r="V103" s="38">
        <f t="shared" si="115"/>
        <v>0</v>
      </c>
      <c r="W103" s="38">
        <f t="shared" si="116"/>
        <v>0</v>
      </c>
      <c r="X103" s="38">
        <f t="shared" si="117"/>
        <v>0</v>
      </c>
      <c r="Y103" s="29"/>
      <c r="Z103" s="20">
        <f t="shared" si="118"/>
        <v>0</v>
      </c>
      <c r="AA103" s="20">
        <f t="shared" si="119"/>
        <v>0</v>
      </c>
      <c r="AB103" s="20">
        <f t="shared" si="120"/>
        <v>0</v>
      </c>
      <c r="AD103" s="38">
        <v>21</v>
      </c>
      <c r="AE103" s="38">
        <f>G103*0</f>
        <v>0</v>
      </c>
      <c r="AF103" s="38">
        <f>G103*(1-0)</f>
        <v>0</v>
      </c>
      <c r="AG103" s="33" t="s">
        <v>13</v>
      </c>
      <c r="AM103" s="38">
        <f t="shared" si="121"/>
        <v>0</v>
      </c>
      <c r="AN103" s="38">
        <f t="shared" si="122"/>
        <v>0</v>
      </c>
      <c r="AO103" s="39" t="s">
        <v>483</v>
      </c>
      <c r="AP103" s="39" t="s">
        <v>498</v>
      </c>
      <c r="AQ103" s="29" t="s">
        <v>507</v>
      </c>
      <c r="AS103" s="38">
        <f t="shared" si="123"/>
        <v>0</v>
      </c>
      <c r="AT103" s="38">
        <f t="shared" si="124"/>
        <v>0</v>
      </c>
      <c r="AU103" s="38">
        <v>0</v>
      </c>
      <c r="AV103" s="38">
        <f t="shared" si="125"/>
        <v>0.148209</v>
      </c>
    </row>
    <row r="104" spans="1:48" ht="12.75">
      <c r="A104" s="5" t="s">
        <v>82</v>
      </c>
      <c r="B104" s="5"/>
      <c r="C104" s="5" t="s">
        <v>224</v>
      </c>
      <c r="D104" s="5" t="s">
        <v>367</v>
      </c>
      <c r="E104" s="5" t="s">
        <v>435</v>
      </c>
      <c r="F104" s="20">
        <v>11.20279</v>
      </c>
      <c r="G104" s="20">
        <v>0</v>
      </c>
      <c r="H104" s="20">
        <f t="shared" si="106"/>
        <v>0</v>
      </c>
      <c r="I104" s="20">
        <f t="shared" si="107"/>
        <v>0</v>
      </c>
      <c r="J104" s="20">
        <f t="shared" si="108"/>
        <v>0</v>
      </c>
      <c r="K104" s="20">
        <v>0</v>
      </c>
      <c r="L104" s="20">
        <f t="shared" si="109"/>
        <v>0</v>
      </c>
      <c r="M104" s="33" t="s">
        <v>457</v>
      </c>
      <c r="P104" s="38">
        <f t="shared" si="110"/>
        <v>0</v>
      </c>
      <c r="R104" s="38">
        <f t="shared" si="111"/>
        <v>0</v>
      </c>
      <c r="S104" s="38">
        <f t="shared" si="112"/>
        <v>0</v>
      </c>
      <c r="T104" s="38">
        <f t="shared" si="113"/>
        <v>0</v>
      </c>
      <c r="U104" s="38">
        <f t="shared" si="114"/>
        <v>0</v>
      </c>
      <c r="V104" s="38">
        <f t="shared" si="115"/>
        <v>0</v>
      </c>
      <c r="W104" s="38">
        <f t="shared" si="116"/>
        <v>0</v>
      </c>
      <c r="X104" s="38">
        <f t="shared" si="117"/>
        <v>0</v>
      </c>
      <c r="Y104" s="29"/>
      <c r="Z104" s="20">
        <f t="shared" si="118"/>
        <v>0</v>
      </c>
      <c r="AA104" s="20">
        <f t="shared" si="119"/>
        <v>0</v>
      </c>
      <c r="AB104" s="20">
        <f t="shared" si="120"/>
        <v>0</v>
      </c>
      <c r="AD104" s="38">
        <v>21</v>
      </c>
      <c r="AE104" s="38">
        <f>G104*0</f>
        <v>0</v>
      </c>
      <c r="AF104" s="38">
        <f>G104*(1-0)</f>
        <v>0</v>
      </c>
      <c r="AG104" s="33" t="s">
        <v>13</v>
      </c>
      <c r="AM104" s="38">
        <f t="shared" si="121"/>
        <v>0</v>
      </c>
      <c r="AN104" s="38">
        <f t="shared" si="122"/>
        <v>0</v>
      </c>
      <c r="AO104" s="39" t="s">
        <v>483</v>
      </c>
      <c r="AP104" s="39" t="s">
        <v>498</v>
      </c>
      <c r="AQ104" s="29" t="s">
        <v>507</v>
      </c>
      <c r="AS104" s="38">
        <f t="shared" si="123"/>
        <v>0</v>
      </c>
      <c r="AT104" s="38">
        <f t="shared" si="124"/>
        <v>0</v>
      </c>
      <c r="AU104" s="38">
        <v>0</v>
      </c>
      <c r="AV104" s="38">
        <f t="shared" si="125"/>
        <v>0</v>
      </c>
    </row>
    <row r="105" spans="1:48" ht="12.75">
      <c r="A105" s="6" t="s">
        <v>83</v>
      </c>
      <c r="B105" s="6"/>
      <c r="C105" s="6" t="s">
        <v>225</v>
      </c>
      <c r="D105" s="6" t="s">
        <v>368</v>
      </c>
      <c r="E105" s="6" t="s">
        <v>436</v>
      </c>
      <c r="F105" s="21">
        <v>243.37</v>
      </c>
      <c r="G105" s="21">
        <v>0</v>
      </c>
      <c r="H105" s="21">
        <f t="shared" si="106"/>
        <v>0</v>
      </c>
      <c r="I105" s="21">
        <f t="shared" si="107"/>
        <v>0</v>
      </c>
      <c r="J105" s="21">
        <f t="shared" si="108"/>
        <v>0</v>
      </c>
      <c r="K105" s="21">
        <v>0.01943</v>
      </c>
      <c r="L105" s="21">
        <f t="shared" si="109"/>
        <v>4.7286791</v>
      </c>
      <c r="M105" s="34" t="s">
        <v>457</v>
      </c>
      <c r="P105" s="38">
        <f t="shared" si="110"/>
        <v>0</v>
      </c>
      <c r="R105" s="38">
        <f t="shared" si="111"/>
        <v>0</v>
      </c>
      <c r="S105" s="38">
        <f t="shared" si="112"/>
        <v>0</v>
      </c>
      <c r="T105" s="38">
        <f t="shared" si="113"/>
        <v>0</v>
      </c>
      <c r="U105" s="38">
        <f t="shared" si="114"/>
        <v>0</v>
      </c>
      <c r="V105" s="38">
        <f t="shared" si="115"/>
        <v>0</v>
      </c>
      <c r="W105" s="38">
        <f t="shared" si="116"/>
        <v>0</v>
      </c>
      <c r="X105" s="38">
        <f t="shared" si="117"/>
        <v>0</v>
      </c>
      <c r="Y105" s="29"/>
      <c r="Z105" s="21">
        <f t="shared" si="118"/>
        <v>0</v>
      </c>
      <c r="AA105" s="21">
        <f t="shared" si="119"/>
        <v>0</v>
      </c>
      <c r="AB105" s="21">
        <f t="shared" si="120"/>
        <v>0</v>
      </c>
      <c r="AD105" s="38">
        <v>21</v>
      </c>
      <c r="AE105" s="38">
        <f>G105*1</f>
        <v>0</v>
      </c>
      <c r="AF105" s="38">
        <f>G105*(1-1)</f>
        <v>0</v>
      </c>
      <c r="AG105" s="34" t="s">
        <v>13</v>
      </c>
      <c r="AM105" s="38">
        <f t="shared" si="121"/>
        <v>0</v>
      </c>
      <c r="AN105" s="38">
        <f t="shared" si="122"/>
        <v>0</v>
      </c>
      <c r="AO105" s="39" t="s">
        <v>483</v>
      </c>
      <c r="AP105" s="39" t="s">
        <v>498</v>
      </c>
      <c r="AQ105" s="29" t="s">
        <v>507</v>
      </c>
      <c r="AS105" s="38">
        <f t="shared" si="123"/>
        <v>0</v>
      </c>
      <c r="AT105" s="38">
        <f t="shared" si="124"/>
        <v>0</v>
      </c>
      <c r="AU105" s="38">
        <v>0</v>
      </c>
      <c r="AV105" s="38">
        <f t="shared" si="125"/>
        <v>4.7286791</v>
      </c>
    </row>
    <row r="106" spans="1:48" ht="12.75">
      <c r="A106" s="6" t="s">
        <v>84</v>
      </c>
      <c r="B106" s="6"/>
      <c r="C106" s="6" t="s">
        <v>226</v>
      </c>
      <c r="D106" s="6" t="s">
        <v>369</v>
      </c>
      <c r="E106" s="6" t="s">
        <v>436</v>
      </c>
      <c r="F106" s="21">
        <v>180.92</v>
      </c>
      <c r="G106" s="21">
        <v>0</v>
      </c>
      <c r="H106" s="21">
        <f t="shared" si="106"/>
        <v>0</v>
      </c>
      <c r="I106" s="21">
        <f t="shared" si="107"/>
        <v>0</v>
      </c>
      <c r="J106" s="21">
        <f t="shared" si="108"/>
        <v>0</v>
      </c>
      <c r="K106" s="21">
        <v>0.01943</v>
      </c>
      <c r="L106" s="21">
        <f t="shared" si="109"/>
        <v>3.5152756</v>
      </c>
      <c r="M106" s="34" t="s">
        <v>457</v>
      </c>
      <c r="P106" s="38">
        <f t="shared" si="110"/>
        <v>0</v>
      </c>
      <c r="R106" s="38">
        <f t="shared" si="111"/>
        <v>0</v>
      </c>
      <c r="S106" s="38">
        <f t="shared" si="112"/>
        <v>0</v>
      </c>
      <c r="T106" s="38">
        <f t="shared" si="113"/>
        <v>0</v>
      </c>
      <c r="U106" s="38">
        <f t="shared" si="114"/>
        <v>0</v>
      </c>
      <c r="V106" s="38">
        <f t="shared" si="115"/>
        <v>0</v>
      </c>
      <c r="W106" s="38">
        <f t="shared" si="116"/>
        <v>0</v>
      </c>
      <c r="X106" s="38">
        <f t="shared" si="117"/>
        <v>0</v>
      </c>
      <c r="Y106" s="29"/>
      <c r="Z106" s="21">
        <f t="shared" si="118"/>
        <v>0</v>
      </c>
      <c r="AA106" s="21">
        <f t="shared" si="119"/>
        <v>0</v>
      </c>
      <c r="AB106" s="21">
        <f t="shared" si="120"/>
        <v>0</v>
      </c>
      <c r="AD106" s="38">
        <v>21</v>
      </c>
      <c r="AE106" s="38">
        <f>G106*1</f>
        <v>0</v>
      </c>
      <c r="AF106" s="38">
        <f>G106*(1-1)</f>
        <v>0</v>
      </c>
      <c r="AG106" s="34" t="s">
        <v>13</v>
      </c>
      <c r="AM106" s="38">
        <f t="shared" si="121"/>
        <v>0</v>
      </c>
      <c r="AN106" s="38">
        <f t="shared" si="122"/>
        <v>0</v>
      </c>
      <c r="AO106" s="39" t="s">
        <v>483</v>
      </c>
      <c r="AP106" s="39" t="s">
        <v>498</v>
      </c>
      <c r="AQ106" s="29" t="s">
        <v>507</v>
      </c>
      <c r="AS106" s="38">
        <f t="shared" si="123"/>
        <v>0</v>
      </c>
      <c r="AT106" s="38">
        <f t="shared" si="124"/>
        <v>0</v>
      </c>
      <c r="AU106" s="38">
        <v>0</v>
      </c>
      <c r="AV106" s="38">
        <f t="shared" si="125"/>
        <v>3.5152756</v>
      </c>
    </row>
    <row r="107" spans="1:48" ht="12.75">
      <c r="A107" s="6" t="s">
        <v>85</v>
      </c>
      <c r="B107" s="6"/>
      <c r="C107" s="6" t="s">
        <v>227</v>
      </c>
      <c r="D107" s="6" t="s">
        <v>370</v>
      </c>
      <c r="E107" s="6" t="s">
        <v>436</v>
      </c>
      <c r="F107" s="21">
        <v>20.79</v>
      </c>
      <c r="G107" s="21">
        <v>0</v>
      </c>
      <c r="H107" s="21">
        <f t="shared" si="106"/>
        <v>0</v>
      </c>
      <c r="I107" s="21">
        <f t="shared" si="107"/>
        <v>0</v>
      </c>
      <c r="J107" s="21">
        <f t="shared" si="108"/>
        <v>0</v>
      </c>
      <c r="K107" s="21">
        <v>0.01943</v>
      </c>
      <c r="L107" s="21">
        <f t="shared" si="109"/>
        <v>0.40394969999999997</v>
      </c>
      <c r="M107" s="34" t="s">
        <v>457</v>
      </c>
      <c r="P107" s="38">
        <f t="shared" si="110"/>
        <v>0</v>
      </c>
      <c r="R107" s="38">
        <f t="shared" si="111"/>
        <v>0</v>
      </c>
      <c r="S107" s="38">
        <f t="shared" si="112"/>
        <v>0</v>
      </c>
      <c r="T107" s="38">
        <f t="shared" si="113"/>
        <v>0</v>
      </c>
      <c r="U107" s="38">
        <f t="shared" si="114"/>
        <v>0</v>
      </c>
      <c r="V107" s="38">
        <f t="shared" si="115"/>
        <v>0</v>
      </c>
      <c r="W107" s="38">
        <f t="shared" si="116"/>
        <v>0</v>
      </c>
      <c r="X107" s="38">
        <f t="shared" si="117"/>
        <v>0</v>
      </c>
      <c r="Y107" s="29"/>
      <c r="Z107" s="21">
        <f t="shared" si="118"/>
        <v>0</v>
      </c>
      <c r="AA107" s="21">
        <f t="shared" si="119"/>
        <v>0</v>
      </c>
      <c r="AB107" s="21">
        <f t="shared" si="120"/>
        <v>0</v>
      </c>
      <c r="AD107" s="38">
        <v>21</v>
      </c>
      <c r="AE107" s="38">
        <f>G107*1</f>
        <v>0</v>
      </c>
      <c r="AF107" s="38">
        <f>G107*(1-1)</f>
        <v>0</v>
      </c>
      <c r="AG107" s="34" t="s">
        <v>13</v>
      </c>
      <c r="AM107" s="38">
        <f t="shared" si="121"/>
        <v>0</v>
      </c>
      <c r="AN107" s="38">
        <f t="shared" si="122"/>
        <v>0</v>
      </c>
      <c r="AO107" s="39" t="s">
        <v>483</v>
      </c>
      <c r="AP107" s="39" t="s">
        <v>498</v>
      </c>
      <c r="AQ107" s="29" t="s">
        <v>507</v>
      </c>
      <c r="AS107" s="38">
        <f t="shared" si="123"/>
        <v>0</v>
      </c>
      <c r="AT107" s="38">
        <f t="shared" si="124"/>
        <v>0</v>
      </c>
      <c r="AU107" s="38">
        <v>0</v>
      </c>
      <c r="AV107" s="38">
        <f t="shared" si="125"/>
        <v>0.40394969999999997</v>
      </c>
    </row>
    <row r="108" spans="1:48" ht="12.75">
      <c r="A108" s="6" t="s">
        <v>86</v>
      </c>
      <c r="B108" s="6"/>
      <c r="C108" s="6" t="s">
        <v>228</v>
      </c>
      <c r="D108" s="6" t="s">
        <v>371</v>
      </c>
      <c r="E108" s="6" t="s">
        <v>436</v>
      </c>
      <c r="F108" s="21">
        <v>32.12</v>
      </c>
      <c r="G108" s="21">
        <v>0</v>
      </c>
      <c r="H108" s="21">
        <f t="shared" si="106"/>
        <v>0</v>
      </c>
      <c r="I108" s="21">
        <f t="shared" si="107"/>
        <v>0</v>
      </c>
      <c r="J108" s="21">
        <f t="shared" si="108"/>
        <v>0</v>
      </c>
      <c r="K108" s="21">
        <v>0.01943</v>
      </c>
      <c r="L108" s="21">
        <f t="shared" si="109"/>
        <v>0.6240916</v>
      </c>
      <c r="M108" s="34" t="s">
        <v>457</v>
      </c>
      <c r="P108" s="38">
        <f t="shared" si="110"/>
        <v>0</v>
      </c>
      <c r="R108" s="38">
        <f t="shared" si="111"/>
        <v>0</v>
      </c>
      <c r="S108" s="38">
        <f t="shared" si="112"/>
        <v>0</v>
      </c>
      <c r="T108" s="38">
        <f t="shared" si="113"/>
        <v>0</v>
      </c>
      <c r="U108" s="38">
        <f t="shared" si="114"/>
        <v>0</v>
      </c>
      <c r="V108" s="38">
        <f t="shared" si="115"/>
        <v>0</v>
      </c>
      <c r="W108" s="38">
        <f t="shared" si="116"/>
        <v>0</v>
      </c>
      <c r="X108" s="38">
        <f t="shared" si="117"/>
        <v>0</v>
      </c>
      <c r="Y108" s="29"/>
      <c r="Z108" s="21">
        <f t="shared" si="118"/>
        <v>0</v>
      </c>
      <c r="AA108" s="21">
        <f t="shared" si="119"/>
        <v>0</v>
      </c>
      <c r="AB108" s="21">
        <f t="shared" si="120"/>
        <v>0</v>
      </c>
      <c r="AD108" s="38">
        <v>21</v>
      </c>
      <c r="AE108" s="38">
        <f>G108*1</f>
        <v>0</v>
      </c>
      <c r="AF108" s="38">
        <f>G108*(1-1)</f>
        <v>0</v>
      </c>
      <c r="AG108" s="34" t="s">
        <v>13</v>
      </c>
      <c r="AM108" s="38">
        <f t="shared" si="121"/>
        <v>0</v>
      </c>
      <c r="AN108" s="38">
        <f t="shared" si="122"/>
        <v>0</v>
      </c>
      <c r="AO108" s="39" t="s">
        <v>483</v>
      </c>
      <c r="AP108" s="39" t="s">
        <v>498</v>
      </c>
      <c r="AQ108" s="29" t="s">
        <v>507</v>
      </c>
      <c r="AS108" s="38">
        <f t="shared" si="123"/>
        <v>0</v>
      </c>
      <c r="AT108" s="38">
        <f t="shared" si="124"/>
        <v>0</v>
      </c>
      <c r="AU108" s="38">
        <v>0</v>
      </c>
      <c r="AV108" s="38">
        <f t="shared" si="125"/>
        <v>0.6240916</v>
      </c>
    </row>
    <row r="109" spans="1:37" ht="12.75">
      <c r="A109" s="4"/>
      <c r="B109" s="14"/>
      <c r="C109" s="14" t="s">
        <v>229</v>
      </c>
      <c r="D109" s="99" t="s">
        <v>372</v>
      </c>
      <c r="E109" s="100"/>
      <c r="F109" s="100"/>
      <c r="G109" s="100"/>
      <c r="H109" s="41">
        <f>SUM(H110:H111)</f>
        <v>0</v>
      </c>
      <c r="I109" s="41">
        <f>SUM(I110:I111)</f>
        <v>0</v>
      </c>
      <c r="J109" s="41">
        <f>H109+I109</f>
        <v>0</v>
      </c>
      <c r="K109" s="29"/>
      <c r="L109" s="41">
        <f>SUM(L110:L111)</f>
        <v>0.25138499999999997</v>
      </c>
      <c r="M109" s="29"/>
      <c r="Y109" s="29"/>
      <c r="AI109" s="41">
        <f>SUM(Z110:Z111)</f>
        <v>0</v>
      </c>
      <c r="AJ109" s="41">
        <f>SUM(AA110:AA111)</f>
        <v>0</v>
      </c>
      <c r="AK109" s="41">
        <f>SUM(AB110:AB111)</f>
        <v>0</v>
      </c>
    </row>
    <row r="110" spans="1:48" ht="12.75">
      <c r="A110" s="5" t="s">
        <v>87</v>
      </c>
      <c r="B110" s="5"/>
      <c r="C110" s="5" t="s">
        <v>230</v>
      </c>
      <c r="D110" s="5" t="s">
        <v>373</v>
      </c>
      <c r="E110" s="5" t="s">
        <v>436</v>
      </c>
      <c r="F110" s="20">
        <v>1675.9</v>
      </c>
      <c r="G110" s="20">
        <v>0</v>
      </c>
      <c r="H110" s="20">
        <f>F110*AE110</f>
        <v>0</v>
      </c>
      <c r="I110" s="20">
        <f>J110-H110</f>
        <v>0</v>
      </c>
      <c r="J110" s="20">
        <f>F110*G110</f>
        <v>0</v>
      </c>
      <c r="K110" s="20">
        <v>0.00015</v>
      </c>
      <c r="L110" s="20">
        <f>F110*K110</f>
        <v>0.25138499999999997</v>
      </c>
      <c r="M110" s="33" t="s">
        <v>457</v>
      </c>
      <c r="P110" s="38">
        <f>IF(AG110="5",J110,0)</f>
        <v>0</v>
      </c>
      <c r="R110" s="38">
        <f>IF(AG110="1",H110,0)</f>
        <v>0</v>
      </c>
      <c r="S110" s="38">
        <f>IF(AG110="1",I110,0)</f>
        <v>0</v>
      </c>
      <c r="T110" s="38">
        <f>IF(AG110="7",H110,0)</f>
        <v>0</v>
      </c>
      <c r="U110" s="38">
        <f>IF(AG110="7",I110,0)</f>
        <v>0</v>
      </c>
      <c r="V110" s="38">
        <f>IF(AG110="2",H110,0)</f>
        <v>0</v>
      </c>
      <c r="W110" s="38">
        <f>IF(AG110="2",I110,0)</f>
        <v>0</v>
      </c>
      <c r="X110" s="38">
        <f>IF(AG110="0",J110,0)</f>
        <v>0</v>
      </c>
      <c r="Y110" s="29"/>
      <c r="Z110" s="20">
        <f>IF(AD110=0,J110,0)</f>
        <v>0</v>
      </c>
      <c r="AA110" s="20">
        <f>IF(AD110=15,J110,0)</f>
        <v>0</v>
      </c>
      <c r="AB110" s="20">
        <f>IF(AD110=21,J110,0)</f>
        <v>0</v>
      </c>
      <c r="AD110" s="38">
        <v>21</v>
      </c>
      <c r="AE110" s="38">
        <f>G110*0</f>
        <v>0</v>
      </c>
      <c r="AF110" s="38">
        <f>G110*(1-0)</f>
        <v>0</v>
      </c>
      <c r="AG110" s="33" t="s">
        <v>13</v>
      </c>
      <c r="AM110" s="38">
        <f>F110*AE110</f>
        <v>0</v>
      </c>
      <c r="AN110" s="38">
        <f>F110*AF110</f>
        <v>0</v>
      </c>
      <c r="AO110" s="39" t="s">
        <v>484</v>
      </c>
      <c r="AP110" s="39" t="s">
        <v>498</v>
      </c>
      <c r="AQ110" s="29" t="s">
        <v>507</v>
      </c>
      <c r="AS110" s="38">
        <f>AM110+AN110</f>
        <v>0</v>
      </c>
      <c r="AT110" s="38">
        <f>G110/(100-AU110)*100</f>
        <v>0</v>
      </c>
      <c r="AU110" s="38">
        <v>0</v>
      </c>
      <c r="AV110" s="38">
        <f>L110</f>
        <v>0.25138499999999997</v>
      </c>
    </row>
    <row r="111" spans="1:48" ht="12.75">
      <c r="A111" s="5" t="s">
        <v>88</v>
      </c>
      <c r="B111" s="5"/>
      <c r="C111" s="5" t="s">
        <v>231</v>
      </c>
      <c r="D111" s="5" t="s">
        <v>374</v>
      </c>
      <c r="E111" s="5" t="s">
        <v>436</v>
      </c>
      <c r="F111" s="20">
        <v>104.14</v>
      </c>
      <c r="G111" s="20">
        <v>0</v>
      </c>
      <c r="H111" s="20">
        <f>F111*AE111</f>
        <v>0</v>
      </c>
      <c r="I111" s="20">
        <f>J111-H111</f>
        <v>0</v>
      </c>
      <c r="J111" s="20">
        <f>F111*G111</f>
        <v>0</v>
      </c>
      <c r="K111" s="20">
        <v>0</v>
      </c>
      <c r="L111" s="20">
        <f>F111*K111</f>
        <v>0</v>
      </c>
      <c r="M111" s="33" t="s">
        <v>457</v>
      </c>
      <c r="P111" s="38">
        <f>IF(AG111="5",J111,0)</f>
        <v>0</v>
      </c>
      <c r="R111" s="38">
        <f>IF(AG111="1",H111,0)</f>
        <v>0</v>
      </c>
      <c r="S111" s="38">
        <f>IF(AG111="1",I111,0)</f>
        <v>0</v>
      </c>
      <c r="T111" s="38">
        <f>IF(AG111="7",H111,0)</f>
        <v>0</v>
      </c>
      <c r="U111" s="38">
        <f>IF(AG111="7",I111,0)</f>
        <v>0</v>
      </c>
      <c r="V111" s="38">
        <f>IF(AG111="2",H111,0)</f>
        <v>0</v>
      </c>
      <c r="W111" s="38">
        <f>IF(AG111="2",I111,0)</f>
        <v>0</v>
      </c>
      <c r="X111" s="38">
        <f>IF(AG111="0",J111,0)</f>
        <v>0</v>
      </c>
      <c r="Y111" s="29"/>
      <c r="Z111" s="20">
        <f>IF(AD111=0,J111,0)</f>
        <v>0</v>
      </c>
      <c r="AA111" s="20">
        <f>IF(AD111=15,J111,0)</f>
        <v>0</v>
      </c>
      <c r="AB111" s="20">
        <f>IF(AD111=21,J111,0)</f>
        <v>0</v>
      </c>
      <c r="AD111" s="38">
        <v>21</v>
      </c>
      <c r="AE111" s="38">
        <f>G111*0</f>
        <v>0</v>
      </c>
      <c r="AF111" s="38">
        <f>G111*(1-0)</f>
        <v>0</v>
      </c>
      <c r="AG111" s="33" t="s">
        <v>13</v>
      </c>
      <c r="AM111" s="38">
        <f>F111*AE111</f>
        <v>0</v>
      </c>
      <c r="AN111" s="38">
        <f>F111*AF111</f>
        <v>0</v>
      </c>
      <c r="AO111" s="39" t="s">
        <v>484</v>
      </c>
      <c r="AP111" s="39" t="s">
        <v>498</v>
      </c>
      <c r="AQ111" s="29" t="s">
        <v>507</v>
      </c>
      <c r="AS111" s="38">
        <f>AM111+AN111</f>
        <v>0</v>
      </c>
      <c r="AT111" s="38">
        <f>G111/(100-AU111)*100</f>
        <v>0</v>
      </c>
      <c r="AU111" s="38">
        <v>0</v>
      </c>
      <c r="AV111" s="38">
        <f>L111</f>
        <v>0</v>
      </c>
    </row>
    <row r="112" spans="1:37" ht="12.75">
      <c r="A112" s="4"/>
      <c r="B112" s="14"/>
      <c r="C112" s="14" t="s">
        <v>102</v>
      </c>
      <c r="D112" s="99" t="s">
        <v>375</v>
      </c>
      <c r="E112" s="100"/>
      <c r="F112" s="100"/>
      <c r="G112" s="100"/>
      <c r="H112" s="41">
        <f>SUM(H113:H120)</f>
        <v>0</v>
      </c>
      <c r="I112" s="41">
        <f>SUM(I113:I120)</f>
        <v>0</v>
      </c>
      <c r="J112" s="41">
        <f>H112+I112</f>
        <v>0</v>
      </c>
      <c r="K112" s="29"/>
      <c r="L112" s="41">
        <f>SUM(L113:L120)</f>
        <v>107.75759540000001</v>
      </c>
      <c r="M112" s="29"/>
      <c r="Y112" s="29"/>
      <c r="AI112" s="41">
        <f>SUM(Z113:Z120)</f>
        <v>0</v>
      </c>
      <c r="AJ112" s="41">
        <f>SUM(AA113:AA120)</f>
        <v>0</v>
      </c>
      <c r="AK112" s="41">
        <f>SUM(AB113:AB120)</f>
        <v>0</v>
      </c>
    </row>
    <row r="113" spans="1:48" ht="12.75">
      <c r="A113" s="5" t="s">
        <v>89</v>
      </c>
      <c r="B113" s="5"/>
      <c r="C113" s="5" t="s">
        <v>232</v>
      </c>
      <c r="D113" s="5" t="s">
        <v>376</v>
      </c>
      <c r="E113" s="5" t="s">
        <v>436</v>
      </c>
      <c r="F113" s="20">
        <v>609.08</v>
      </c>
      <c r="G113" s="20">
        <v>0</v>
      </c>
      <c r="H113" s="20">
        <f aca="true" t="shared" si="126" ref="H113:H120">F113*AE113</f>
        <v>0</v>
      </c>
      <c r="I113" s="20">
        <f aca="true" t="shared" si="127" ref="I113:I120">J113-H113</f>
        <v>0</v>
      </c>
      <c r="J113" s="20">
        <f aca="true" t="shared" si="128" ref="J113:J120">F113*G113</f>
        <v>0</v>
      </c>
      <c r="K113" s="20">
        <v>0.13167</v>
      </c>
      <c r="L113" s="20">
        <f aca="true" t="shared" si="129" ref="L113:L120">F113*K113</f>
        <v>80.19756360000001</v>
      </c>
      <c r="M113" s="33" t="s">
        <v>457</v>
      </c>
      <c r="P113" s="38">
        <f aca="true" t="shared" si="130" ref="P113:P120">IF(AG113="5",J113,0)</f>
        <v>0</v>
      </c>
      <c r="R113" s="38">
        <f aca="true" t="shared" si="131" ref="R113:R120">IF(AG113="1",H113,0)</f>
        <v>0</v>
      </c>
      <c r="S113" s="38">
        <f aca="true" t="shared" si="132" ref="S113:S120">IF(AG113="1",I113,0)</f>
        <v>0</v>
      </c>
      <c r="T113" s="38">
        <f aca="true" t="shared" si="133" ref="T113:T120">IF(AG113="7",H113,0)</f>
        <v>0</v>
      </c>
      <c r="U113" s="38">
        <f aca="true" t="shared" si="134" ref="U113:U120">IF(AG113="7",I113,0)</f>
        <v>0</v>
      </c>
      <c r="V113" s="38">
        <f aca="true" t="shared" si="135" ref="V113:V120">IF(AG113="2",H113,0)</f>
        <v>0</v>
      </c>
      <c r="W113" s="38">
        <f aca="true" t="shared" si="136" ref="W113:W120">IF(AG113="2",I113,0)</f>
        <v>0</v>
      </c>
      <c r="X113" s="38">
        <f aca="true" t="shared" si="137" ref="X113:X120">IF(AG113="0",J113,0)</f>
        <v>0</v>
      </c>
      <c r="Y113" s="29"/>
      <c r="Z113" s="20">
        <f aca="true" t="shared" si="138" ref="Z113:Z120">IF(AD113=0,J113,0)</f>
        <v>0</v>
      </c>
      <c r="AA113" s="20">
        <f aca="true" t="shared" si="139" ref="AA113:AA120">IF(AD113=15,J113,0)</f>
        <v>0</v>
      </c>
      <c r="AB113" s="20">
        <f aca="true" t="shared" si="140" ref="AB113:AB120">IF(AD113=21,J113,0)</f>
        <v>0</v>
      </c>
      <c r="AD113" s="38">
        <v>21</v>
      </c>
      <c r="AE113" s="38">
        <f aca="true" t="shared" si="141" ref="AE113:AE120">G113*0</f>
        <v>0</v>
      </c>
      <c r="AF113" s="38">
        <f aca="true" t="shared" si="142" ref="AF113:AF120">G113*(1-0)</f>
        <v>0</v>
      </c>
      <c r="AG113" s="33" t="s">
        <v>7</v>
      </c>
      <c r="AM113" s="38">
        <f aca="true" t="shared" si="143" ref="AM113:AM120">F113*AE113</f>
        <v>0</v>
      </c>
      <c r="AN113" s="38">
        <f aca="true" t="shared" si="144" ref="AN113:AN120">F113*AF113</f>
        <v>0</v>
      </c>
      <c r="AO113" s="39" t="s">
        <v>485</v>
      </c>
      <c r="AP113" s="39" t="s">
        <v>499</v>
      </c>
      <c r="AQ113" s="29" t="s">
        <v>507</v>
      </c>
      <c r="AS113" s="38">
        <f aca="true" t="shared" si="145" ref="AS113:AS120">AM113+AN113</f>
        <v>0</v>
      </c>
      <c r="AT113" s="38">
        <f aca="true" t="shared" si="146" ref="AT113:AT120">G113/(100-AU113)*100</f>
        <v>0</v>
      </c>
      <c r="AU113" s="38">
        <v>0</v>
      </c>
      <c r="AV113" s="38">
        <f aca="true" t="shared" si="147" ref="AV113:AV120">L113</f>
        <v>80.19756360000001</v>
      </c>
    </row>
    <row r="114" spans="1:48" ht="12.75">
      <c r="A114" s="5" t="s">
        <v>90</v>
      </c>
      <c r="B114" s="5"/>
      <c r="C114" s="5" t="s">
        <v>233</v>
      </c>
      <c r="D114" s="5" t="s">
        <v>377</v>
      </c>
      <c r="E114" s="5" t="s">
        <v>434</v>
      </c>
      <c r="F114" s="20">
        <v>4.15</v>
      </c>
      <c r="G114" s="20">
        <v>0</v>
      </c>
      <c r="H114" s="20">
        <f t="shared" si="126"/>
        <v>0</v>
      </c>
      <c r="I114" s="20">
        <f t="shared" si="127"/>
        <v>0</v>
      </c>
      <c r="J114" s="20">
        <f t="shared" si="128"/>
        <v>0</v>
      </c>
      <c r="K114" s="20">
        <v>1.80128</v>
      </c>
      <c r="L114" s="20">
        <f t="shared" si="129"/>
        <v>7.475312000000001</v>
      </c>
      <c r="M114" s="33" t="s">
        <v>457</v>
      </c>
      <c r="P114" s="38">
        <f t="shared" si="130"/>
        <v>0</v>
      </c>
      <c r="R114" s="38">
        <f t="shared" si="131"/>
        <v>0</v>
      </c>
      <c r="S114" s="38">
        <f t="shared" si="132"/>
        <v>0</v>
      </c>
      <c r="T114" s="38">
        <f t="shared" si="133"/>
        <v>0</v>
      </c>
      <c r="U114" s="38">
        <f t="shared" si="134"/>
        <v>0</v>
      </c>
      <c r="V114" s="38">
        <f t="shared" si="135"/>
        <v>0</v>
      </c>
      <c r="W114" s="38">
        <f t="shared" si="136"/>
        <v>0</v>
      </c>
      <c r="X114" s="38">
        <f t="shared" si="137"/>
        <v>0</v>
      </c>
      <c r="Y114" s="29"/>
      <c r="Z114" s="20">
        <f t="shared" si="138"/>
        <v>0</v>
      </c>
      <c r="AA114" s="20">
        <f t="shared" si="139"/>
        <v>0</v>
      </c>
      <c r="AB114" s="20">
        <f t="shared" si="140"/>
        <v>0</v>
      </c>
      <c r="AD114" s="38">
        <v>21</v>
      </c>
      <c r="AE114" s="38">
        <f t="shared" si="141"/>
        <v>0</v>
      </c>
      <c r="AF114" s="38">
        <f t="shared" si="142"/>
        <v>0</v>
      </c>
      <c r="AG114" s="33" t="s">
        <v>7</v>
      </c>
      <c r="AM114" s="38">
        <f t="shared" si="143"/>
        <v>0</v>
      </c>
      <c r="AN114" s="38">
        <f t="shared" si="144"/>
        <v>0</v>
      </c>
      <c r="AO114" s="39" t="s">
        <v>485</v>
      </c>
      <c r="AP114" s="39" t="s">
        <v>499</v>
      </c>
      <c r="AQ114" s="29" t="s">
        <v>507</v>
      </c>
      <c r="AS114" s="38">
        <f t="shared" si="145"/>
        <v>0</v>
      </c>
      <c r="AT114" s="38">
        <f t="shared" si="146"/>
        <v>0</v>
      </c>
      <c r="AU114" s="38">
        <v>0</v>
      </c>
      <c r="AV114" s="38">
        <f t="shared" si="147"/>
        <v>7.475312000000001</v>
      </c>
    </row>
    <row r="115" spans="1:48" ht="12.75">
      <c r="A115" s="5" t="s">
        <v>91</v>
      </c>
      <c r="B115" s="5"/>
      <c r="C115" s="5" t="s">
        <v>234</v>
      </c>
      <c r="D115" s="5" t="s">
        <v>378</v>
      </c>
      <c r="E115" s="5" t="s">
        <v>436</v>
      </c>
      <c r="F115" s="20">
        <v>195.35</v>
      </c>
      <c r="G115" s="20">
        <v>0</v>
      </c>
      <c r="H115" s="20">
        <f t="shared" si="126"/>
        <v>0</v>
      </c>
      <c r="I115" s="20">
        <f t="shared" si="127"/>
        <v>0</v>
      </c>
      <c r="J115" s="20">
        <f t="shared" si="128"/>
        <v>0</v>
      </c>
      <c r="K115" s="20">
        <v>0.065</v>
      </c>
      <c r="L115" s="20">
        <f t="shared" si="129"/>
        <v>12.69775</v>
      </c>
      <c r="M115" s="33" t="s">
        <v>457</v>
      </c>
      <c r="P115" s="38">
        <f t="shared" si="130"/>
        <v>0</v>
      </c>
      <c r="R115" s="38">
        <f t="shared" si="131"/>
        <v>0</v>
      </c>
      <c r="S115" s="38">
        <f t="shared" si="132"/>
        <v>0</v>
      </c>
      <c r="T115" s="38">
        <f t="shared" si="133"/>
        <v>0</v>
      </c>
      <c r="U115" s="38">
        <f t="shared" si="134"/>
        <v>0</v>
      </c>
      <c r="V115" s="38">
        <f t="shared" si="135"/>
        <v>0</v>
      </c>
      <c r="W115" s="38">
        <f t="shared" si="136"/>
        <v>0</v>
      </c>
      <c r="X115" s="38">
        <f t="shared" si="137"/>
        <v>0</v>
      </c>
      <c r="Y115" s="29"/>
      <c r="Z115" s="20">
        <f t="shared" si="138"/>
        <v>0</v>
      </c>
      <c r="AA115" s="20">
        <f t="shared" si="139"/>
        <v>0</v>
      </c>
      <c r="AB115" s="20">
        <f t="shared" si="140"/>
        <v>0</v>
      </c>
      <c r="AD115" s="38">
        <v>21</v>
      </c>
      <c r="AE115" s="38">
        <f t="shared" si="141"/>
        <v>0</v>
      </c>
      <c r="AF115" s="38">
        <f t="shared" si="142"/>
        <v>0</v>
      </c>
      <c r="AG115" s="33" t="s">
        <v>7</v>
      </c>
      <c r="AM115" s="38">
        <f t="shared" si="143"/>
        <v>0</v>
      </c>
      <c r="AN115" s="38">
        <f t="shared" si="144"/>
        <v>0</v>
      </c>
      <c r="AO115" s="39" t="s">
        <v>485</v>
      </c>
      <c r="AP115" s="39" t="s">
        <v>499</v>
      </c>
      <c r="AQ115" s="29" t="s">
        <v>507</v>
      </c>
      <c r="AS115" s="38">
        <f t="shared" si="145"/>
        <v>0</v>
      </c>
      <c r="AT115" s="38">
        <f t="shared" si="146"/>
        <v>0</v>
      </c>
      <c r="AU115" s="38">
        <v>0</v>
      </c>
      <c r="AV115" s="38">
        <f t="shared" si="147"/>
        <v>12.69775</v>
      </c>
    </row>
    <row r="116" spans="1:48" ht="12.75">
      <c r="A116" s="5" t="s">
        <v>92</v>
      </c>
      <c r="B116" s="5"/>
      <c r="C116" s="5" t="s">
        <v>235</v>
      </c>
      <c r="D116" s="5" t="s">
        <v>379</v>
      </c>
      <c r="E116" s="5" t="s">
        <v>436</v>
      </c>
      <c r="F116" s="20">
        <v>1.42</v>
      </c>
      <c r="G116" s="20">
        <v>0</v>
      </c>
      <c r="H116" s="20">
        <f t="shared" si="126"/>
        <v>0</v>
      </c>
      <c r="I116" s="20">
        <f t="shared" si="127"/>
        <v>0</v>
      </c>
      <c r="J116" s="20">
        <f t="shared" si="128"/>
        <v>0</v>
      </c>
      <c r="K116" s="20">
        <v>0.07719</v>
      </c>
      <c r="L116" s="20">
        <f t="shared" si="129"/>
        <v>0.1096098</v>
      </c>
      <c r="M116" s="33" t="s">
        <v>457</v>
      </c>
      <c r="P116" s="38">
        <f t="shared" si="130"/>
        <v>0</v>
      </c>
      <c r="R116" s="38">
        <f t="shared" si="131"/>
        <v>0</v>
      </c>
      <c r="S116" s="38">
        <f t="shared" si="132"/>
        <v>0</v>
      </c>
      <c r="T116" s="38">
        <f t="shared" si="133"/>
        <v>0</v>
      </c>
      <c r="U116" s="38">
        <f t="shared" si="134"/>
        <v>0</v>
      </c>
      <c r="V116" s="38">
        <f t="shared" si="135"/>
        <v>0</v>
      </c>
      <c r="W116" s="38">
        <f t="shared" si="136"/>
        <v>0</v>
      </c>
      <c r="X116" s="38">
        <f t="shared" si="137"/>
        <v>0</v>
      </c>
      <c r="Y116" s="29"/>
      <c r="Z116" s="20">
        <f t="shared" si="138"/>
        <v>0</v>
      </c>
      <c r="AA116" s="20">
        <f t="shared" si="139"/>
        <v>0</v>
      </c>
      <c r="AB116" s="20">
        <f t="shared" si="140"/>
        <v>0</v>
      </c>
      <c r="AD116" s="38">
        <v>21</v>
      </c>
      <c r="AE116" s="38">
        <f t="shared" si="141"/>
        <v>0</v>
      </c>
      <c r="AF116" s="38">
        <f t="shared" si="142"/>
        <v>0</v>
      </c>
      <c r="AG116" s="33" t="s">
        <v>7</v>
      </c>
      <c r="AM116" s="38">
        <f t="shared" si="143"/>
        <v>0</v>
      </c>
      <c r="AN116" s="38">
        <f t="shared" si="144"/>
        <v>0</v>
      </c>
      <c r="AO116" s="39" t="s">
        <v>485</v>
      </c>
      <c r="AP116" s="39" t="s">
        <v>499</v>
      </c>
      <c r="AQ116" s="29" t="s">
        <v>507</v>
      </c>
      <c r="AS116" s="38">
        <f t="shared" si="145"/>
        <v>0</v>
      </c>
      <c r="AT116" s="38">
        <f t="shared" si="146"/>
        <v>0</v>
      </c>
      <c r="AU116" s="38">
        <v>0</v>
      </c>
      <c r="AV116" s="38">
        <f t="shared" si="147"/>
        <v>0.1096098</v>
      </c>
    </row>
    <row r="117" spans="1:48" ht="12.75">
      <c r="A117" s="5" t="s">
        <v>93</v>
      </c>
      <c r="B117" s="5"/>
      <c r="C117" s="5" t="s">
        <v>236</v>
      </c>
      <c r="D117" s="5" t="s">
        <v>380</v>
      </c>
      <c r="E117" s="5" t="s">
        <v>436</v>
      </c>
      <c r="F117" s="20">
        <v>107.02</v>
      </c>
      <c r="G117" s="20">
        <v>0</v>
      </c>
      <c r="H117" s="20">
        <f t="shared" si="126"/>
        <v>0</v>
      </c>
      <c r="I117" s="20">
        <f t="shared" si="127"/>
        <v>0</v>
      </c>
      <c r="J117" s="20">
        <f t="shared" si="128"/>
        <v>0</v>
      </c>
      <c r="K117" s="20">
        <v>0.068</v>
      </c>
      <c r="L117" s="20">
        <f t="shared" si="129"/>
        <v>7.27736</v>
      </c>
      <c r="M117" s="33" t="s">
        <v>457</v>
      </c>
      <c r="P117" s="38">
        <f t="shared" si="130"/>
        <v>0</v>
      </c>
      <c r="R117" s="38">
        <f t="shared" si="131"/>
        <v>0</v>
      </c>
      <c r="S117" s="38">
        <f t="shared" si="132"/>
        <v>0</v>
      </c>
      <c r="T117" s="38">
        <f t="shared" si="133"/>
        <v>0</v>
      </c>
      <c r="U117" s="38">
        <f t="shared" si="134"/>
        <v>0</v>
      </c>
      <c r="V117" s="38">
        <f t="shared" si="135"/>
        <v>0</v>
      </c>
      <c r="W117" s="38">
        <f t="shared" si="136"/>
        <v>0</v>
      </c>
      <c r="X117" s="38">
        <f t="shared" si="137"/>
        <v>0</v>
      </c>
      <c r="Y117" s="29"/>
      <c r="Z117" s="20">
        <f t="shared" si="138"/>
        <v>0</v>
      </c>
      <c r="AA117" s="20">
        <f t="shared" si="139"/>
        <v>0</v>
      </c>
      <c r="AB117" s="20">
        <f t="shared" si="140"/>
        <v>0</v>
      </c>
      <c r="AD117" s="38">
        <v>21</v>
      </c>
      <c r="AE117" s="38">
        <f t="shared" si="141"/>
        <v>0</v>
      </c>
      <c r="AF117" s="38">
        <f t="shared" si="142"/>
        <v>0</v>
      </c>
      <c r="AG117" s="33" t="s">
        <v>7</v>
      </c>
      <c r="AM117" s="38">
        <f t="shared" si="143"/>
        <v>0</v>
      </c>
      <c r="AN117" s="38">
        <f t="shared" si="144"/>
        <v>0</v>
      </c>
      <c r="AO117" s="39" t="s">
        <v>485</v>
      </c>
      <c r="AP117" s="39" t="s">
        <v>499</v>
      </c>
      <c r="AQ117" s="29" t="s">
        <v>507</v>
      </c>
      <c r="AS117" s="38">
        <f t="shared" si="145"/>
        <v>0</v>
      </c>
      <c r="AT117" s="38">
        <f t="shared" si="146"/>
        <v>0</v>
      </c>
      <c r="AU117" s="38">
        <v>0</v>
      </c>
      <c r="AV117" s="38">
        <f t="shared" si="147"/>
        <v>7.27736</v>
      </c>
    </row>
    <row r="118" spans="1:48" ht="12.75">
      <c r="A118" s="5" t="s">
        <v>94</v>
      </c>
      <c r="B118" s="5"/>
      <c r="C118" s="5" t="s">
        <v>237</v>
      </c>
      <c r="D118" s="5" t="s">
        <v>381</v>
      </c>
      <c r="E118" s="5" t="s">
        <v>433</v>
      </c>
      <c r="F118" s="20">
        <v>7.5</v>
      </c>
      <c r="G118" s="20">
        <v>0</v>
      </c>
      <c r="H118" s="20">
        <f t="shared" si="126"/>
        <v>0</v>
      </c>
      <c r="I118" s="20">
        <f t="shared" si="127"/>
        <v>0</v>
      </c>
      <c r="J118" s="20">
        <f t="shared" si="128"/>
        <v>0</v>
      </c>
      <c r="K118" s="20">
        <v>0</v>
      </c>
      <c r="L118" s="20">
        <f t="shared" si="129"/>
        <v>0</v>
      </c>
      <c r="M118" s="33" t="s">
        <v>457</v>
      </c>
      <c r="P118" s="38">
        <f t="shared" si="130"/>
        <v>0</v>
      </c>
      <c r="R118" s="38">
        <f t="shared" si="131"/>
        <v>0</v>
      </c>
      <c r="S118" s="38">
        <f t="shared" si="132"/>
        <v>0</v>
      </c>
      <c r="T118" s="38">
        <f t="shared" si="133"/>
        <v>0</v>
      </c>
      <c r="U118" s="38">
        <f t="shared" si="134"/>
        <v>0</v>
      </c>
      <c r="V118" s="38">
        <f t="shared" si="135"/>
        <v>0</v>
      </c>
      <c r="W118" s="38">
        <f t="shared" si="136"/>
        <v>0</v>
      </c>
      <c r="X118" s="38">
        <f t="shared" si="137"/>
        <v>0</v>
      </c>
      <c r="Y118" s="29"/>
      <c r="Z118" s="20">
        <f t="shared" si="138"/>
        <v>0</v>
      </c>
      <c r="AA118" s="20">
        <f t="shared" si="139"/>
        <v>0</v>
      </c>
      <c r="AB118" s="20">
        <f t="shared" si="140"/>
        <v>0</v>
      </c>
      <c r="AD118" s="38">
        <v>21</v>
      </c>
      <c r="AE118" s="38">
        <f t="shared" si="141"/>
        <v>0</v>
      </c>
      <c r="AF118" s="38">
        <f t="shared" si="142"/>
        <v>0</v>
      </c>
      <c r="AG118" s="33" t="s">
        <v>7</v>
      </c>
      <c r="AM118" s="38">
        <f t="shared" si="143"/>
        <v>0</v>
      </c>
      <c r="AN118" s="38">
        <f t="shared" si="144"/>
        <v>0</v>
      </c>
      <c r="AO118" s="39" t="s">
        <v>485</v>
      </c>
      <c r="AP118" s="39" t="s">
        <v>499</v>
      </c>
      <c r="AQ118" s="29" t="s">
        <v>507</v>
      </c>
      <c r="AS118" s="38">
        <f t="shared" si="145"/>
        <v>0</v>
      </c>
      <c r="AT118" s="38">
        <f t="shared" si="146"/>
        <v>0</v>
      </c>
      <c r="AU118" s="38">
        <v>0</v>
      </c>
      <c r="AV118" s="38">
        <f t="shared" si="147"/>
        <v>0</v>
      </c>
    </row>
    <row r="119" spans="1:48" ht="12.75">
      <c r="A119" s="5" t="s">
        <v>95</v>
      </c>
      <c r="B119" s="5"/>
      <c r="C119" s="5" t="s">
        <v>238</v>
      </c>
      <c r="D119" s="5" t="s">
        <v>382</v>
      </c>
      <c r="E119" s="5" t="s">
        <v>435</v>
      </c>
      <c r="F119" s="20">
        <v>107.7576</v>
      </c>
      <c r="G119" s="20">
        <v>0</v>
      </c>
      <c r="H119" s="20">
        <f t="shared" si="126"/>
        <v>0</v>
      </c>
      <c r="I119" s="20">
        <f t="shared" si="127"/>
        <v>0</v>
      </c>
      <c r="J119" s="20">
        <f t="shared" si="128"/>
        <v>0</v>
      </c>
      <c r="K119" s="20">
        <v>0</v>
      </c>
      <c r="L119" s="20">
        <f t="shared" si="129"/>
        <v>0</v>
      </c>
      <c r="M119" s="33" t="s">
        <v>457</v>
      </c>
      <c r="P119" s="38">
        <f t="shared" si="130"/>
        <v>0</v>
      </c>
      <c r="R119" s="38">
        <f t="shared" si="131"/>
        <v>0</v>
      </c>
      <c r="S119" s="38">
        <f t="shared" si="132"/>
        <v>0</v>
      </c>
      <c r="T119" s="38">
        <f t="shared" si="133"/>
        <v>0</v>
      </c>
      <c r="U119" s="38">
        <f t="shared" si="134"/>
        <v>0</v>
      </c>
      <c r="V119" s="38">
        <f t="shared" si="135"/>
        <v>0</v>
      </c>
      <c r="W119" s="38">
        <f t="shared" si="136"/>
        <v>0</v>
      </c>
      <c r="X119" s="38">
        <f t="shared" si="137"/>
        <v>0</v>
      </c>
      <c r="Y119" s="29"/>
      <c r="Z119" s="20">
        <f t="shared" si="138"/>
        <v>0</v>
      </c>
      <c r="AA119" s="20">
        <f t="shared" si="139"/>
        <v>0</v>
      </c>
      <c r="AB119" s="20">
        <f t="shared" si="140"/>
        <v>0</v>
      </c>
      <c r="AD119" s="38">
        <v>21</v>
      </c>
      <c r="AE119" s="38">
        <f t="shared" si="141"/>
        <v>0</v>
      </c>
      <c r="AF119" s="38">
        <f t="shared" si="142"/>
        <v>0</v>
      </c>
      <c r="AG119" s="33" t="s">
        <v>7</v>
      </c>
      <c r="AM119" s="38">
        <f t="shared" si="143"/>
        <v>0</v>
      </c>
      <c r="AN119" s="38">
        <f t="shared" si="144"/>
        <v>0</v>
      </c>
      <c r="AO119" s="39" t="s">
        <v>485</v>
      </c>
      <c r="AP119" s="39" t="s">
        <v>499</v>
      </c>
      <c r="AQ119" s="29" t="s">
        <v>507</v>
      </c>
      <c r="AS119" s="38">
        <f t="shared" si="145"/>
        <v>0</v>
      </c>
      <c r="AT119" s="38">
        <f t="shared" si="146"/>
        <v>0</v>
      </c>
      <c r="AU119" s="38">
        <v>0</v>
      </c>
      <c r="AV119" s="38">
        <f t="shared" si="147"/>
        <v>0</v>
      </c>
    </row>
    <row r="120" spans="1:48" ht="12.75">
      <c r="A120" s="5" t="s">
        <v>96</v>
      </c>
      <c r="B120" s="5"/>
      <c r="C120" s="5" t="s">
        <v>239</v>
      </c>
      <c r="D120" s="5" t="s">
        <v>383</v>
      </c>
      <c r="E120" s="5" t="s">
        <v>435</v>
      </c>
      <c r="F120" s="20">
        <v>538.79</v>
      </c>
      <c r="G120" s="20">
        <v>0</v>
      </c>
      <c r="H120" s="20">
        <f t="shared" si="126"/>
        <v>0</v>
      </c>
      <c r="I120" s="20">
        <f t="shared" si="127"/>
        <v>0</v>
      </c>
      <c r="J120" s="20">
        <f t="shared" si="128"/>
        <v>0</v>
      </c>
      <c r="K120" s="20">
        <v>0</v>
      </c>
      <c r="L120" s="20">
        <f t="shared" si="129"/>
        <v>0</v>
      </c>
      <c r="M120" s="33" t="s">
        <v>457</v>
      </c>
      <c r="P120" s="38">
        <f t="shared" si="130"/>
        <v>0</v>
      </c>
      <c r="R120" s="38">
        <f t="shared" si="131"/>
        <v>0</v>
      </c>
      <c r="S120" s="38">
        <f t="shared" si="132"/>
        <v>0</v>
      </c>
      <c r="T120" s="38">
        <f t="shared" si="133"/>
        <v>0</v>
      </c>
      <c r="U120" s="38">
        <f t="shared" si="134"/>
        <v>0</v>
      </c>
      <c r="V120" s="38">
        <f t="shared" si="135"/>
        <v>0</v>
      </c>
      <c r="W120" s="38">
        <f t="shared" si="136"/>
        <v>0</v>
      </c>
      <c r="X120" s="38">
        <f t="shared" si="137"/>
        <v>0</v>
      </c>
      <c r="Y120" s="29"/>
      <c r="Z120" s="20">
        <f t="shared" si="138"/>
        <v>0</v>
      </c>
      <c r="AA120" s="20">
        <f t="shared" si="139"/>
        <v>0</v>
      </c>
      <c r="AB120" s="20">
        <f t="shared" si="140"/>
        <v>0</v>
      </c>
      <c r="AD120" s="38">
        <v>21</v>
      </c>
      <c r="AE120" s="38">
        <f t="shared" si="141"/>
        <v>0</v>
      </c>
      <c r="AF120" s="38">
        <f t="shared" si="142"/>
        <v>0</v>
      </c>
      <c r="AG120" s="33" t="s">
        <v>7</v>
      </c>
      <c r="AM120" s="38">
        <f t="shared" si="143"/>
        <v>0</v>
      </c>
      <c r="AN120" s="38">
        <f t="shared" si="144"/>
        <v>0</v>
      </c>
      <c r="AO120" s="39" t="s">
        <v>485</v>
      </c>
      <c r="AP120" s="39" t="s">
        <v>499</v>
      </c>
      <c r="AQ120" s="29" t="s">
        <v>507</v>
      </c>
      <c r="AS120" s="38">
        <f t="shared" si="145"/>
        <v>0</v>
      </c>
      <c r="AT120" s="38">
        <f t="shared" si="146"/>
        <v>0</v>
      </c>
      <c r="AU120" s="38">
        <v>0</v>
      </c>
      <c r="AV120" s="38">
        <f t="shared" si="147"/>
        <v>0</v>
      </c>
    </row>
    <row r="121" spans="1:37" ht="12.75">
      <c r="A121" s="4"/>
      <c r="B121" s="14"/>
      <c r="C121" s="14" t="s">
        <v>103</v>
      </c>
      <c r="D121" s="99" t="s">
        <v>384</v>
      </c>
      <c r="E121" s="100"/>
      <c r="F121" s="100"/>
      <c r="G121" s="100"/>
      <c r="H121" s="41">
        <f>SUM(H122:H128)</f>
        <v>0</v>
      </c>
      <c r="I121" s="41">
        <f>SUM(I122:I128)</f>
        <v>0</v>
      </c>
      <c r="J121" s="41">
        <f>H121+I121</f>
        <v>0</v>
      </c>
      <c r="K121" s="29"/>
      <c r="L121" s="41">
        <f>SUM(L122:L128)</f>
        <v>13.085051400000001</v>
      </c>
      <c r="M121" s="29"/>
      <c r="Y121" s="29"/>
      <c r="AI121" s="41">
        <f>SUM(Z122:Z128)</f>
        <v>0</v>
      </c>
      <c r="AJ121" s="41">
        <f>SUM(AA122:AA128)</f>
        <v>0</v>
      </c>
      <c r="AK121" s="41">
        <f>SUM(AB122:AB128)</f>
        <v>0</v>
      </c>
    </row>
    <row r="122" spans="1:48" ht="12.75">
      <c r="A122" s="5" t="s">
        <v>97</v>
      </c>
      <c r="B122" s="5"/>
      <c r="C122" s="5" t="s">
        <v>240</v>
      </c>
      <c r="D122" s="5" t="s">
        <v>385</v>
      </c>
      <c r="E122" s="5" t="s">
        <v>436</v>
      </c>
      <c r="F122" s="20">
        <v>116.5</v>
      </c>
      <c r="G122" s="20">
        <v>0</v>
      </c>
      <c r="H122" s="20">
        <f aca="true" t="shared" si="148" ref="H122:H128">F122*AE122</f>
        <v>0</v>
      </c>
      <c r="I122" s="20">
        <f aca="true" t="shared" si="149" ref="I122:I128">J122-H122</f>
        <v>0</v>
      </c>
      <c r="J122" s="20">
        <f aca="true" t="shared" si="150" ref="J122:J128">F122*G122</f>
        <v>0</v>
      </c>
      <c r="K122" s="20">
        <v>0.068</v>
      </c>
      <c r="L122" s="20">
        <f aca="true" t="shared" si="151" ref="L122:L128">F122*K122</f>
        <v>7.922000000000001</v>
      </c>
      <c r="M122" s="33" t="s">
        <v>457</v>
      </c>
      <c r="P122" s="38">
        <f aca="true" t="shared" si="152" ref="P122:P128">IF(AG122="5",J122,0)</f>
        <v>0</v>
      </c>
      <c r="R122" s="38">
        <f aca="true" t="shared" si="153" ref="R122:R128">IF(AG122="1",H122,0)</f>
        <v>0</v>
      </c>
      <c r="S122" s="38">
        <f aca="true" t="shared" si="154" ref="S122:S128">IF(AG122="1",I122,0)</f>
        <v>0</v>
      </c>
      <c r="T122" s="38">
        <f aca="true" t="shared" si="155" ref="T122:T128">IF(AG122="7",H122,0)</f>
        <v>0</v>
      </c>
      <c r="U122" s="38">
        <f aca="true" t="shared" si="156" ref="U122:U128">IF(AG122="7",I122,0)</f>
        <v>0</v>
      </c>
      <c r="V122" s="38">
        <f aca="true" t="shared" si="157" ref="V122:V128">IF(AG122="2",H122,0)</f>
        <v>0</v>
      </c>
      <c r="W122" s="38">
        <f aca="true" t="shared" si="158" ref="W122:W128">IF(AG122="2",I122,0)</f>
        <v>0</v>
      </c>
      <c r="X122" s="38">
        <f aca="true" t="shared" si="159" ref="X122:X128">IF(AG122="0",J122,0)</f>
        <v>0</v>
      </c>
      <c r="Y122" s="29"/>
      <c r="Z122" s="20">
        <f aca="true" t="shared" si="160" ref="Z122:Z128">IF(AD122=0,J122,0)</f>
        <v>0</v>
      </c>
      <c r="AA122" s="20">
        <f aca="true" t="shared" si="161" ref="AA122:AA128">IF(AD122=15,J122,0)</f>
        <v>0</v>
      </c>
      <c r="AB122" s="20">
        <f aca="true" t="shared" si="162" ref="AB122:AB128">IF(AD122=21,J122,0)</f>
        <v>0</v>
      </c>
      <c r="AD122" s="38">
        <v>21</v>
      </c>
      <c r="AE122" s="38">
        <f aca="true" t="shared" si="163" ref="AE122:AE128">G122*0</f>
        <v>0</v>
      </c>
      <c r="AF122" s="38">
        <f aca="true" t="shared" si="164" ref="AF122:AF128">G122*(1-0)</f>
        <v>0</v>
      </c>
      <c r="AG122" s="33" t="s">
        <v>7</v>
      </c>
      <c r="AM122" s="38">
        <f aca="true" t="shared" si="165" ref="AM122:AM128">F122*AE122</f>
        <v>0</v>
      </c>
      <c r="AN122" s="38">
        <f aca="true" t="shared" si="166" ref="AN122:AN128">F122*AF122</f>
        <v>0</v>
      </c>
      <c r="AO122" s="39" t="s">
        <v>486</v>
      </c>
      <c r="AP122" s="39" t="s">
        <v>499</v>
      </c>
      <c r="AQ122" s="29" t="s">
        <v>507</v>
      </c>
      <c r="AS122" s="38">
        <f aca="true" t="shared" si="167" ref="AS122:AS128">AM122+AN122</f>
        <v>0</v>
      </c>
      <c r="AT122" s="38">
        <f aca="true" t="shared" si="168" ref="AT122:AT128">G122/(100-AU122)*100</f>
        <v>0</v>
      </c>
      <c r="AU122" s="38">
        <v>0</v>
      </c>
      <c r="AV122" s="38">
        <f aca="true" t="shared" si="169" ref="AV122:AV128">L122</f>
        <v>7.922000000000001</v>
      </c>
    </row>
    <row r="123" spans="1:48" ht="12.75">
      <c r="A123" s="5" t="s">
        <v>98</v>
      </c>
      <c r="B123" s="5"/>
      <c r="C123" s="5" t="s">
        <v>241</v>
      </c>
      <c r="D123" s="5" t="s">
        <v>386</v>
      </c>
      <c r="E123" s="5" t="s">
        <v>434</v>
      </c>
      <c r="F123" s="20">
        <v>0.25</v>
      </c>
      <c r="G123" s="20">
        <v>0</v>
      </c>
      <c r="H123" s="20">
        <f t="shared" si="148"/>
        <v>0</v>
      </c>
      <c r="I123" s="20">
        <f t="shared" si="149"/>
        <v>0</v>
      </c>
      <c r="J123" s="20">
        <f t="shared" si="150"/>
        <v>0</v>
      </c>
      <c r="K123" s="20">
        <v>2.20249</v>
      </c>
      <c r="L123" s="20">
        <f t="shared" si="151"/>
        <v>0.5506225</v>
      </c>
      <c r="M123" s="33" t="s">
        <v>457</v>
      </c>
      <c r="P123" s="38">
        <f t="shared" si="152"/>
        <v>0</v>
      </c>
      <c r="R123" s="38">
        <f t="shared" si="153"/>
        <v>0</v>
      </c>
      <c r="S123" s="38">
        <f t="shared" si="154"/>
        <v>0</v>
      </c>
      <c r="T123" s="38">
        <f t="shared" si="155"/>
        <v>0</v>
      </c>
      <c r="U123" s="38">
        <f t="shared" si="156"/>
        <v>0</v>
      </c>
      <c r="V123" s="38">
        <f t="shared" si="157"/>
        <v>0</v>
      </c>
      <c r="W123" s="38">
        <f t="shared" si="158"/>
        <v>0</v>
      </c>
      <c r="X123" s="38">
        <f t="shared" si="159"/>
        <v>0</v>
      </c>
      <c r="Y123" s="29"/>
      <c r="Z123" s="20">
        <f t="shared" si="160"/>
        <v>0</v>
      </c>
      <c r="AA123" s="20">
        <f t="shared" si="161"/>
        <v>0</v>
      </c>
      <c r="AB123" s="20">
        <f t="shared" si="162"/>
        <v>0</v>
      </c>
      <c r="AD123" s="38">
        <v>21</v>
      </c>
      <c r="AE123" s="38">
        <f t="shared" si="163"/>
        <v>0</v>
      </c>
      <c r="AF123" s="38">
        <f t="shared" si="164"/>
        <v>0</v>
      </c>
      <c r="AG123" s="33" t="s">
        <v>7</v>
      </c>
      <c r="AM123" s="38">
        <f t="shared" si="165"/>
        <v>0</v>
      </c>
      <c r="AN123" s="38">
        <f t="shared" si="166"/>
        <v>0</v>
      </c>
      <c r="AO123" s="39" t="s">
        <v>486</v>
      </c>
      <c r="AP123" s="39" t="s">
        <v>499</v>
      </c>
      <c r="AQ123" s="29" t="s">
        <v>507</v>
      </c>
      <c r="AS123" s="38">
        <f t="shared" si="167"/>
        <v>0</v>
      </c>
      <c r="AT123" s="38">
        <f t="shared" si="168"/>
        <v>0</v>
      </c>
      <c r="AU123" s="38">
        <v>0</v>
      </c>
      <c r="AV123" s="38">
        <f t="shared" si="169"/>
        <v>0.5506225</v>
      </c>
    </row>
    <row r="124" spans="1:48" ht="12.75">
      <c r="A124" s="5" t="s">
        <v>99</v>
      </c>
      <c r="B124" s="5"/>
      <c r="C124" s="5" t="s">
        <v>242</v>
      </c>
      <c r="D124" s="5" t="s">
        <v>387</v>
      </c>
      <c r="E124" s="5" t="s">
        <v>434</v>
      </c>
      <c r="F124" s="20">
        <v>0.47</v>
      </c>
      <c r="G124" s="20">
        <v>0</v>
      </c>
      <c r="H124" s="20">
        <f t="shared" si="148"/>
        <v>0</v>
      </c>
      <c r="I124" s="20">
        <f t="shared" si="149"/>
        <v>0</v>
      </c>
      <c r="J124" s="20">
        <f t="shared" si="150"/>
        <v>0</v>
      </c>
      <c r="K124" s="20">
        <v>1.80133</v>
      </c>
      <c r="L124" s="20">
        <f t="shared" si="151"/>
        <v>0.8466251</v>
      </c>
      <c r="M124" s="33" t="s">
        <v>457</v>
      </c>
      <c r="P124" s="38">
        <f t="shared" si="152"/>
        <v>0</v>
      </c>
      <c r="R124" s="38">
        <f t="shared" si="153"/>
        <v>0</v>
      </c>
      <c r="S124" s="38">
        <f t="shared" si="154"/>
        <v>0</v>
      </c>
      <c r="T124" s="38">
        <f t="shared" si="155"/>
        <v>0</v>
      </c>
      <c r="U124" s="38">
        <f t="shared" si="156"/>
        <v>0</v>
      </c>
      <c r="V124" s="38">
        <f t="shared" si="157"/>
        <v>0</v>
      </c>
      <c r="W124" s="38">
        <f t="shared" si="158"/>
        <v>0</v>
      </c>
      <c r="X124" s="38">
        <f t="shared" si="159"/>
        <v>0</v>
      </c>
      <c r="Y124" s="29"/>
      <c r="Z124" s="20">
        <f t="shared" si="160"/>
        <v>0</v>
      </c>
      <c r="AA124" s="20">
        <f t="shared" si="161"/>
        <v>0</v>
      </c>
      <c r="AB124" s="20">
        <f t="shared" si="162"/>
        <v>0</v>
      </c>
      <c r="AD124" s="38">
        <v>21</v>
      </c>
      <c r="AE124" s="38">
        <f t="shared" si="163"/>
        <v>0</v>
      </c>
      <c r="AF124" s="38">
        <f t="shared" si="164"/>
        <v>0</v>
      </c>
      <c r="AG124" s="33" t="s">
        <v>7</v>
      </c>
      <c r="AM124" s="38">
        <f t="shared" si="165"/>
        <v>0</v>
      </c>
      <c r="AN124" s="38">
        <f t="shared" si="166"/>
        <v>0</v>
      </c>
      <c r="AO124" s="39" t="s">
        <v>486</v>
      </c>
      <c r="AP124" s="39" t="s">
        <v>499</v>
      </c>
      <c r="AQ124" s="29" t="s">
        <v>507</v>
      </c>
      <c r="AS124" s="38">
        <f t="shared" si="167"/>
        <v>0</v>
      </c>
      <c r="AT124" s="38">
        <f t="shared" si="168"/>
        <v>0</v>
      </c>
      <c r="AU124" s="38">
        <v>0</v>
      </c>
      <c r="AV124" s="38">
        <f t="shared" si="169"/>
        <v>0.8466251</v>
      </c>
    </row>
    <row r="125" spans="1:48" ht="12.75">
      <c r="A125" s="5" t="s">
        <v>100</v>
      </c>
      <c r="B125" s="5"/>
      <c r="C125" s="5" t="s">
        <v>243</v>
      </c>
      <c r="D125" s="5" t="s">
        <v>388</v>
      </c>
      <c r="E125" s="5" t="s">
        <v>434</v>
      </c>
      <c r="F125" s="20">
        <v>1.25</v>
      </c>
      <c r="G125" s="20">
        <v>0</v>
      </c>
      <c r="H125" s="20">
        <f t="shared" si="148"/>
        <v>0</v>
      </c>
      <c r="I125" s="20">
        <f t="shared" si="149"/>
        <v>0</v>
      </c>
      <c r="J125" s="20">
        <f t="shared" si="150"/>
        <v>0</v>
      </c>
      <c r="K125" s="20">
        <v>1.80182</v>
      </c>
      <c r="L125" s="20">
        <f t="shared" si="151"/>
        <v>2.252275</v>
      </c>
      <c r="M125" s="33" t="s">
        <v>457</v>
      </c>
      <c r="P125" s="38">
        <f t="shared" si="152"/>
        <v>0</v>
      </c>
      <c r="R125" s="38">
        <f t="shared" si="153"/>
        <v>0</v>
      </c>
      <c r="S125" s="38">
        <f t="shared" si="154"/>
        <v>0</v>
      </c>
      <c r="T125" s="38">
        <f t="shared" si="155"/>
        <v>0</v>
      </c>
      <c r="U125" s="38">
        <f t="shared" si="156"/>
        <v>0</v>
      </c>
      <c r="V125" s="38">
        <f t="shared" si="157"/>
        <v>0</v>
      </c>
      <c r="W125" s="38">
        <f t="shared" si="158"/>
        <v>0</v>
      </c>
      <c r="X125" s="38">
        <f t="shared" si="159"/>
        <v>0</v>
      </c>
      <c r="Y125" s="29"/>
      <c r="Z125" s="20">
        <f t="shared" si="160"/>
        <v>0</v>
      </c>
      <c r="AA125" s="20">
        <f t="shared" si="161"/>
        <v>0</v>
      </c>
      <c r="AB125" s="20">
        <f t="shared" si="162"/>
        <v>0</v>
      </c>
      <c r="AD125" s="38">
        <v>21</v>
      </c>
      <c r="AE125" s="38">
        <f t="shared" si="163"/>
        <v>0</v>
      </c>
      <c r="AF125" s="38">
        <f t="shared" si="164"/>
        <v>0</v>
      </c>
      <c r="AG125" s="33" t="s">
        <v>7</v>
      </c>
      <c r="AM125" s="38">
        <f t="shared" si="165"/>
        <v>0</v>
      </c>
      <c r="AN125" s="38">
        <f t="shared" si="166"/>
        <v>0</v>
      </c>
      <c r="AO125" s="39" t="s">
        <v>486</v>
      </c>
      <c r="AP125" s="39" t="s">
        <v>499</v>
      </c>
      <c r="AQ125" s="29" t="s">
        <v>507</v>
      </c>
      <c r="AS125" s="38">
        <f t="shared" si="167"/>
        <v>0</v>
      </c>
      <c r="AT125" s="38">
        <f t="shared" si="168"/>
        <v>0</v>
      </c>
      <c r="AU125" s="38">
        <v>0</v>
      </c>
      <c r="AV125" s="38">
        <f t="shared" si="169"/>
        <v>2.252275</v>
      </c>
    </row>
    <row r="126" spans="1:48" ht="12.75">
      <c r="A126" s="5" t="s">
        <v>101</v>
      </c>
      <c r="B126" s="5"/>
      <c r="C126" s="5" t="s">
        <v>244</v>
      </c>
      <c r="D126" s="5" t="s">
        <v>389</v>
      </c>
      <c r="E126" s="5" t="s">
        <v>434</v>
      </c>
      <c r="F126" s="20">
        <v>0.84</v>
      </c>
      <c r="G126" s="20">
        <v>0</v>
      </c>
      <c r="H126" s="20">
        <f t="shared" si="148"/>
        <v>0</v>
      </c>
      <c r="I126" s="20">
        <f t="shared" si="149"/>
        <v>0</v>
      </c>
      <c r="J126" s="20">
        <f t="shared" si="150"/>
        <v>0</v>
      </c>
      <c r="K126" s="20">
        <v>1.80182</v>
      </c>
      <c r="L126" s="20">
        <f t="shared" si="151"/>
        <v>1.5135288</v>
      </c>
      <c r="M126" s="33" t="s">
        <v>457</v>
      </c>
      <c r="P126" s="38">
        <f t="shared" si="152"/>
        <v>0</v>
      </c>
      <c r="R126" s="38">
        <f t="shared" si="153"/>
        <v>0</v>
      </c>
      <c r="S126" s="38">
        <f t="shared" si="154"/>
        <v>0</v>
      </c>
      <c r="T126" s="38">
        <f t="shared" si="155"/>
        <v>0</v>
      </c>
      <c r="U126" s="38">
        <f t="shared" si="156"/>
        <v>0</v>
      </c>
      <c r="V126" s="38">
        <f t="shared" si="157"/>
        <v>0</v>
      </c>
      <c r="W126" s="38">
        <f t="shared" si="158"/>
        <v>0</v>
      </c>
      <c r="X126" s="38">
        <f t="shared" si="159"/>
        <v>0</v>
      </c>
      <c r="Y126" s="29"/>
      <c r="Z126" s="20">
        <f t="shared" si="160"/>
        <v>0</v>
      </c>
      <c r="AA126" s="20">
        <f t="shared" si="161"/>
        <v>0</v>
      </c>
      <c r="AB126" s="20">
        <f t="shared" si="162"/>
        <v>0</v>
      </c>
      <c r="AD126" s="38">
        <v>21</v>
      </c>
      <c r="AE126" s="38">
        <f t="shared" si="163"/>
        <v>0</v>
      </c>
      <c r="AF126" s="38">
        <f t="shared" si="164"/>
        <v>0</v>
      </c>
      <c r="AG126" s="33" t="s">
        <v>7</v>
      </c>
      <c r="AM126" s="38">
        <f t="shared" si="165"/>
        <v>0</v>
      </c>
      <c r="AN126" s="38">
        <f t="shared" si="166"/>
        <v>0</v>
      </c>
      <c r="AO126" s="39" t="s">
        <v>486</v>
      </c>
      <c r="AP126" s="39" t="s">
        <v>499</v>
      </c>
      <c r="AQ126" s="29" t="s">
        <v>507</v>
      </c>
      <c r="AS126" s="38">
        <f t="shared" si="167"/>
        <v>0</v>
      </c>
      <c r="AT126" s="38">
        <f t="shared" si="168"/>
        <v>0</v>
      </c>
      <c r="AU126" s="38">
        <v>0</v>
      </c>
      <c r="AV126" s="38">
        <f t="shared" si="169"/>
        <v>1.5135288</v>
      </c>
    </row>
    <row r="127" spans="1:48" ht="12.75">
      <c r="A127" s="5" t="s">
        <v>102</v>
      </c>
      <c r="B127" s="5"/>
      <c r="C127" s="5" t="s">
        <v>238</v>
      </c>
      <c r="D127" s="5" t="s">
        <v>382</v>
      </c>
      <c r="E127" s="5" t="s">
        <v>435</v>
      </c>
      <c r="F127" s="20">
        <v>13.08505</v>
      </c>
      <c r="G127" s="20">
        <v>0</v>
      </c>
      <c r="H127" s="20">
        <f t="shared" si="148"/>
        <v>0</v>
      </c>
      <c r="I127" s="20">
        <f t="shared" si="149"/>
        <v>0</v>
      </c>
      <c r="J127" s="20">
        <f t="shared" si="150"/>
        <v>0</v>
      </c>
      <c r="K127" s="20">
        <v>0</v>
      </c>
      <c r="L127" s="20">
        <f t="shared" si="151"/>
        <v>0</v>
      </c>
      <c r="M127" s="33" t="s">
        <v>457</v>
      </c>
      <c r="P127" s="38">
        <f t="shared" si="152"/>
        <v>0</v>
      </c>
      <c r="R127" s="38">
        <f t="shared" si="153"/>
        <v>0</v>
      </c>
      <c r="S127" s="38">
        <f t="shared" si="154"/>
        <v>0</v>
      </c>
      <c r="T127" s="38">
        <f t="shared" si="155"/>
        <v>0</v>
      </c>
      <c r="U127" s="38">
        <f t="shared" si="156"/>
        <v>0</v>
      </c>
      <c r="V127" s="38">
        <f t="shared" si="157"/>
        <v>0</v>
      </c>
      <c r="W127" s="38">
        <f t="shared" si="158"/>
        <v>0</v>
      </c>
      <c r="X127" s="38">
        <f t="shared" si="159"/>
        <v>0</v>
      </c>
      <c r="Y127" s="29"/>
      <c r="Z127" s="20">
        <f t="shared" si="160"/>
        <v>0</v>
      </c>
      <c r="AA127" s="20">
        <f t="shared" si="161"/>
        <v>0</v>
      </c>
      <c r="AB127" s="20">
        <f t="shared" si="162"/>
        <v>0</v>
      </c>
      <c r="AD127" s="38">
        <v>21</v>
      </c>
      <c r="AE127" s="38">
        <f t="shared" si="163"/>
        <v>0</v>
      </c>
      <c r="AF127" s="38">
        <f t="shared" si="164"/>
        <v>0</v>
      </c>
      <c r="AG127" s="33" t="s">
        <v>7</v>
      </c>
      <c r="AM127" s="38">
        <f t="shared" si="165"/>
        <v>0</v>
      </c>
      <c r="AN127" s="38">
        <f t="shared" si="166"/>
        <v>0</v>
      </c>
      <c r="AO127" s="39" t="s">
        <v>486</v>
      </c>
      <c r="AP127" s="39" t="s">
        <v>499</v>
      </c>
      <c r="AQ127" s="29" t="s">
        <v>507</v>
      </c>
      <c r="AS127" s="38">
        <f t="shared" si="167"/>
        <v>0</v>
      </c>
      <c r="AT127" s="38">
        <f t="shared" si="168"/>
        <v>0</v>
      </c>
      <c r="AU127" s="38">
        <v>0</v>
      </c>
      <c r="AV127" s="38">
        <f t="shared" si="169"/>
        <v>0</v>
      </c>
    </row>
    <row r="128" spans="1:48" ht="12.75">
      <c r="A128" s="5" t="s">
        <v>103</v>
      </c>
      <c r="B128" s="5"/>
      <c r="C128" s="5" t="s">
        <v>239</v>
      </c>
      <c r="D128" s="5" t="s">
        <v>383</v>
      </c>
      <c r="E128" s="5" t="s">
        <v>435</v>
      </c>
      <c r="F128" s="20">
        <v>65.43</v>
      </c>
      <c r="G128" s="20">
        <v>0</v>
      </c>
      <c r="H128" s="20">
        <f t="shared" si="148"/>
        <v>0</v>
      </c>
      <c r="I128" s="20">
        <f t="shared" si="149"/>
        <v>0</v>
      </c>
      <c r="J128" s="20">
        <f t="shared" si="150"/>
        <v>0</v>
      </c>
      <c r="K128" s="20">
        <v>0</v>
      </c>
      <c r="L128" s="20">
        <f t="shared" si="151"/>
        <v>0</v>
      </c>
      <c r="M128" s="33" t="s">
        <v>457</v>
      </c>
      <c r="P128" s="38">
        <f t="shared" si="152"/>
        <v>0</v>
      </c>
      <c r="R128" s="38">
        <f t="shared" si="153"/>
        <v>0</v>
      </c>
      <c r="S128" s="38">
        <f t="shared" si="154"/>
        <v>0</v>
      </c>
      <c r="T128" s="38">
        <f t="shared" si="155"/>
        <v>0</v>
      </c>
      <c r="U128" s="38">
        <f t="shared" si="156"/>
        <v>0</v>
      </c>
      <c r="V128" s="38">
        <f t="shared" si="157"/>
        <v>0</v>
      </c>
      <c r="W128" s="38">
        <f t="shared" si="158"/>
        <v>0</v>
      </c>
      <c r="X128" s="38">
        <f t="shared" si="159"/>
        <v>0</v>
      </c>
      <c r="Y128" s="29"/>
      <c r="Z128" s="20">
        <f t="shared" si="160"/>
        <v>0</v>
      </c>
      <c r="AA128" s="20">
        <f t="shared" si="161"/>
        <v>0</v>
      </c>
      <c r="AB128" s="20">
        <f t="shared" si="162"/>
        <v>0</v>
      </c>
      <c r="AD128" s="38">
        <v>21</v>
      </c>
      <c r="AE128" s="38">
        <f t="shared" si="163"/>
        <v>0</v>
      </c>
      <c r="AF128" s="38">
        <f t="shared" si="164"/>
        <v>0</v>
      </c>
      <c r="AG128" s="33" t="s">
        <v>7</v>
      </c>
      <c r="AM128" s="38">
        <f t="shared" si="165"/>
        <v>0</v>
      </c>
      <c r="AN128" s="38">
        <f t="shared" si="166"/>
        <v>0</v>
      </c>
      <c r="AO128" s="39" t="s">
        <v>486</v>
      </c>
      <c r="AP128" s="39" t="s">
        <v>499</v>
      </c>
      <c r="AQ128" s="29" t="s">
        <v>507</v>
      </c>
      <c r="AS128" s="38">
        <f t="shared" si="167"/>
        <v>0</v>
      </c>
      <c r="AT128" s="38">
        <f t="shared" si="168"/>
        <v>0</v>
      </c>
      <c r="AU128" s="38">
        <v>0</v>
      </c>
      <c r="AV128" s="38">
        <f t="shared" si="169"/>
        <v>0</v>
      </c>
    </row>
    <row r="129" spans="1:37" ht="12.75">
      <c r="A129" s="4"/>
      <c r="B129" s="14"/>
      <c r="C129" s="14"/>
      <c r="D129" s="99" t="s">
        <v>390</v>
      </c>
      <c r="E129" s="100"/>
      <c r="F129" s="100"/>
      <c r="G129" s="100"/>
      <c r="H129" s="41">
        <f>SUM(H130:H141)</f>
        <v>0</v>
      </c>
      <c r="I129" s="41">
        <f>SUM(I130:I141)</f>
        <v>0</v>
      </c>
      <c r="J129" s="41">
        <f>H129+I129</f>
        <v>0</v>
      </c>
      <c r="K129" s="29"/>
      <c r="L129" s="41">
        <f>SUM(L130:L141)</f>
        <v>3.17</v>
      </c>
      <c r="M129" s="29"/>
      <c r="Y129" s="29"/>
      <c r="AI129" s="41">
        <f>SUM(Z130:Z141)</f>
        <v>0</v>
      </c>
      <c r="AJ129" s="41">
        <f>SUM(AA130:AA141)</f>
        <v>0</v>
      </c>
      <c r="AK129" s="41">
        <f>SUM(AB130:AB141)</f>
        <v>0</v>
      </c>
    </row>
    <row r="130" spans="1:48" ht="12.75">
      <c r="A130" s="5" t="s">
        <v>104</v>
      </c>
      <c r="B130" s="5"/>
      <c r="C130" s="5" t="s">
        <v>245</v>
      </c>
      <c r="D130" s="5" t="s">
        <v>391</v>
      </c>
      <c r="E130" s="5" t="s">
        <v>438</v>
      </c>
      <c r="F130" s="20">
        <v>1</v>
      </c>
      <c r="G130" s="20">
        <v>0</v>
      </c>
      <c r="H130" s="20">
        <f aca="true" t="shared" si="170" ref="H130:H141">F130*AE130</f>
        <v>0</v>
      </c>
      <c r="I130" s="20">
        <f aca="true" t="shared" si="171" ref="I130:I141">J130-H130</f>
        <v>0</v>
      </c>
      <c r="J130" s="20">
        <f aca="true" t="shared" si="172" ref="J130:J141">F130*G130</f>
        <v>0</v>
      </c>
      <c r="K130" s="20">
        <v>0.5</v>
      </c>
      <c r="L130" s="20">
        <f aca="true" t="shared" si="173" ref="L130:L141">F130*K130</f>
        <v>0.5</v>
      </c>
      <c r="M130" s="33" t="s">
        <v>457</v>
      </c>
      <c r="P130" s="38">
        <f aca="true" t="shared" si="174" ref="P130:P141">IF(AG130="5",J130,0)</f>
        <v>0</v>
      </c>
      <c r="R130" s="38">
        <f aca="true" t="shared" si="175" ref="R130:R141">IF(AG130="1",H130,0)</f>
        <v>0</v>
      </c>
      <c r="S130" s="38">
        <f aca="true" t="shared" si="176" ref="S130:S141">IF(AG130="1",I130,0)</f>
        <v>0</v>
      </c>
      <c r="T130" s="38">
        <f aca="true" t="shared" si="177" ref="T130:T141">IF(AG130="7",H130,0)</f>
        <v>0</v>
      </c>
      <c r="U130" s="38">
        <f aca="true" t="shared" si="178" ref="U130:U141">IF(AG130="7",I130,0)</f>
        <v>0</v>
      </c>
      <c r="V130" s="38">
        <f aca="true" t="shared" si="179" ref="V130:V141">IF(AG130="2",H130,0)</f>
        <v>0</v>
      </c>
      <c r="W130" s="38">
        <f aca="true" t="shared" si="180" ref="W130:W141">IF(AG130="2",I130,0)</f>
        <v>0</v>
      </c>
      <c r="X130" s="38">
        <f aca="true" t="shared" si="181" ref="X130:X141">IF(AG130="0",J130,0)</f>
        <v>0</v>
      </c>
      <c r="Y130" s="29"/>
      <c r="Z130" s="20">
        <f aca="true" t="shared" si="182" ref="Z130:Z141">IF(AD130=0,J130,0)</f>
        <v>0</v>
      </c>
      <c r="AA130" s="20">
        <f aca="true" t="shared" si="183" ref="AA130:AA141">IF(AD130=15,J130,0)</f>
        <v>0</v>
      </c>
      <c r="AB130" s="20">
        <f aca="true" t="shared" si="184" ref="AB130:AB141">IF(AD130=21,J130,0)</f>
        <v>0</v>
      </c>
      <c r="AD130" s="38">
        <v>21</v>
      </c>
      <c r="AE130" s="38">
        <f>G130*0.500364620698326</f>
        <v>0</v>
      </c>
      <c r="AF130" s="38">
        <f>G130*(1-0.500364620698326)</f>
        <v>0</v>
      </c>
      <c r="AG130" s="33" t="s">
        <v>7</v>
      </c>
      <c r="AM130" s="38">
        <f aca="true" t="shared" si="185" ref="AM130:AM141">F130*AE130</f>
        <v>0</v>
      </c>
      <c r="AN130" s="38">
        <f aca="true" t="shared" si="186" ref="AN130:AN141">F130*AF130</f>
        <v>0</v>
      </c>
      <c r="AO130" s="39" t="s">
        <v>487</v>
      </c>
      <c r="AP130" s="39" t="s">
        <v>500</v>
      </c>
      <c r="AQ130" s="29" t="s">
        <v>507</v>
      </c>
      <c r="AS130" s="38">
        <f aca="true" t="shared" si="187" ref="AS130:AS141">AM130+AN130</f>
        <v>0</v>
      </c>
      <c r="AT130" s="38">
        <f aca="true" t="shared" si="188" ref="AT130:AT141">G130/(100-AU130)*100</f>
        <v>0</v>
      </c>
      <c r="AU130" s="38">
        <v>0</v>
      </c>
      <c r="AV130" s="38">
        <f aca="true" t="shared" si="189" ref="AV130:AV141">L130</f>
        <v>0.5</v>
      </c>
    </row>
    <row r="131" spans="1:48" ht="12.75">
      <c r="A131" s="5" t="s">
        <v>105</v>
      </c>
      <c r="B131" s="5"/>
      <c r="C131" s="5" t="s">
        <v>246</v>
      </c>
      <c r="D131" s="5" t="s">
        <v>392</v>
      </c>
      <c r="E131" s="5" t="s">
        <v>437</v>
      </c>
      <c r="F131" s="20">
        <v>1</v>
      </c>
      <c r="G131" s="20">
        <v>0</v>
      </c>
      <c r="H131" s="20">
        <f t="shared" si="170"/>
        <v>0</v>
      </c>
      <c r="I131" s="20">
        <f t="shared" si="171"/>
        <v>0</v>
      </c>
      <c r="J131" s="20">
        <f t="shared" si="172"/>
        <v>0</v>
      </c>
      <c r="K131" s="20">
        <v>0</v>
      </c>
      <c r="L131" s="20">
        <f t="shared" si="173"/>
        <v>0</v>
      </c>
      <c r="M131" s="33" t="s">
        <v>457</v>
      </c>
      <c r="P131" s="38">
        <f t="shared" si="174"/>
        <v>0</v>
      </c>
      <c r="R131" s="38">
        <f t="shared" si="175"/>
        <v>0</v>
      </c>
      <c r="S131" s="38">
        <f t="shared" si="176"/>
        <v>0</v>
      </c>
      <c r="T131" s="38">
        <f t="shared" si="177"/>
        <v>0</v>
      </c>
      <c r="U131" s="38">
        <f t="shared" si="178"/>
        <v>0</v>
      </c>
      <c r="V131" s="38">
        <f t="shared" si="179"/>
        <v>0</v>
      </c>
      <c r="W131" s="38">
        <f t="shared" si="180"/>
        <v>0</v>
      </c>
      <c r="X131" s="38">
        <f t="shared" si="181"/>
        <v>0</v>
      </c>
      <c r="Y131" s="29"/>
      <c r="Z131" s="20">
        <f t="shared" si="182"/>
        <v>0</v>
      </c>
      <c r="AA131" s="20">
        <f t="shared" si="183"/>
        <v>0</v>
      </c>
      <c r="AB131" s="20">
        <f t="shared" si="184"/>
        <v>0</v>
      </c>
      <c r="AD131" s="38">
        <v>21</v>
      </c>
      <c r="AE131" s="38">
        <f aca="true" t="shared" si="190" ref="AE131:AE141">G131*0</f>
        <v>0</v>
      </c>
      <c r="AF131" s="38">
        <f aca="true" t="shared" si="191" ref="AF131:AF141">G131*(1-0)</f>
        <v>0</v>
      </c>
      <c r="AG131" s="33" t="s">
        <v>7</v>
      </c>
      <c r="AM131" s="38">
        <f t="shared" si="185"/>
        <v>0</v>
      </c>
      <c r="AN131" s="38">
        <f t="shared" si="186"/>
        <v>0</v>
      </c>
      <c r="AO131" s="39" t="s">
        <v>487</v>
      </c>
      <c r="AP131" s="39" t="s">
        <v>500</v>
      </c>
      <c r="AQ131" s="29" t="s">
        <v>507</v>
      </c>
      <c r="AS131" s="38">
        <f t="shared" si="187"/>
        <v>0</v>
      </c>
      <c r="AT131" s="38">
        <f t="shared" si="188"/>
        <v>0</v>
      </c>
      <c r="AU131" s="38">
        <v>0</v>
      </c>
      <c r="AV131" s="38">
        <f t="shared" si="189"/>
        <v>0</v>
      </c>
    </row>
    <row r="132" spans="1:48" ht="12.75">
      <c r="A132" s="5" t="s">
        <v>106</v>
      </c>
      <c r="B132" s="5"/>
      <c r="C132" s="5" t="s">
        <v>247</v>
      </c>
      <c r="D132" s="5" t="s">
        <v>393</v>
      </c>
      <c r="E132" s="5" t="s">
        <v>438</v>
      </c>
      <c r="F132" s="20">
        <v>1</v>
      </c>
      <c r="G132" s="20">
        <v>0</v>
      </c>
      <c r="H132" s="20">
        <f t="shared" si="170"/>
        <v>0</v>
      </c>
      <c r="I132" s="20">
        <f t="shared" si="171"/>
        <v>0</v>
      </c>
      <c r="J132" s="20">
        <f t="shared" si="172"/>
        <v>0</v>
      </c>
      <c r="K132" s="20">
        <v>1</v>
      </c>
      <c r="L132" s="20">
        <f t="shared" si="173"/>
        <v>1</v>
      </c>
      <c r="M132" s="33" t="s">
        <v>457</v>
      </c>
      <c r="P132" s="38">
        <f t="shared" si="174"/>
        <v>0</v>
      </c>
      <c r="R132" s="38">
        <f t="shared" si="175"/>
        <v>0</v>
      </c>
      <c r="S132" s="38">
        <f t="shared" si="176"/>
        <v>0</v>
      </c>
      <c r="T132" s="38">
        <f t="shared" si="177"/>
        <v>0</v>
      </c>
      <c r="U132" s="38">
        <f t="shared" si="178"/>
        <v>0</v>
      </c>
      <c r="V132" s="38">
        <f t="shared" si="179"/>
        <v>0</v>
      </c>
      <c r="W132" s="38">
        <f t="shared" si="180"/>
        <v>0</v>
      </c>
      <c r="X132" s="38">
        <f t="shared" si="181"/>
        <v>0</v>
      </c>
      <c r="Y132" s="29"/>
      <c r="Z132" s="20">
        <f t="shared" si="182"/>
        <v>0</v>
      </c>
      <c r="AA132" s="20">
        <f t="shared" si="183"/>
        <v>0</v>
      </c>
      <c r="AB132" s="20">
        <f t="shared" si="184"/>
        <v>0</v>
      </c>
      <c r="AD132" s="38">
        <v>21</v>
      </c>
      <c r="AE132" s="38">
        <f t="shared" si="190"/>
        <v>0</v>
      </c>
      <c r="AF132" s="38">
        <f t="shared" si="191"/>
        <v>0</v>
      </c>
      <c r="AG132" s="33" t="s">
        <v>7</v>
      </c>
      <c r="AM132" s="38">
        <f t="shared" si="185"/>
        <v>0</v>
      </c>
      <c r="AN132" s="38">
        <f t="shared" si="186"/>
        <v>0</v>
      </c>
      <c r="AO132" s="39" t="s">
        <v>487</v>
      </c>
      <c r="AP132" s="39" t="s">
        <v>500</v>
      </c>
      <c r="AQ132" s="29" t="s">
        <v>507</v>
      </c>
      <c r="AS132" s="38">
        <f t="shared" si="187"/>
        <v>0</v>
      </c>
      <c r="AT132" s="38">
        <f t="shared" si="188"/>
        <v>0</v>
      </c>
      <c r="AU132" s="38">
        <v>0</v>
      </c>
      <c r="AV132" s="38">
        <f t="shared" si="189"/>
        <v>1</v>
      </c>
    </row>
    <row r="133" spans="1:48" ht="12.75">
      <c r="A133" s="5" t="s">
        <v>107</v>
      </c>
      <c r="B133" s="5"/>
      <c r="C133" s="5" t="s">
        <v>248</v>
      </c>
      <c r="D133" s="5" t="s">
        <v>394</v>
      </c>
      <c r="E133" s="5" t="s">
        <v>437</v>
      </c>
      <c r="F133" s="20">
        <v>1</v>
      </c>
      <c r="G133" s="20">
        <v>0</v>
      </c>
      <c r="H133" s="20">
        <f t="shared" si="170"/>
        <v>0</v>
      </c>
      <c r="I133" s="20">
        <f t="shared" si="171"/>
        <v>0</v>
      </c>
      <c r="J133" s="20">
        <f t="shared" si="172"/>
        <v>0</v>
      </c>
      <c r="K133" s="20">
        <v>1.67</v>
      </c>
      <c r="L133" s="20">
        <f t="shared" si="173"/>
        <v>1.67</v>
      </c>
      <c r="M133" s="33" t="s">
        <v>457</v>
      </c>
      <c r="P133" s="38">
        <f t="shared" si="174"/>
        <v>0</v>
      </c>
      <c r="R133" s="38">
        <f t="shared" si="175"/>
        <v>0</v>
      </c>
      <c r="S133" s="38">
        <f t="shared" si="176"/>
        <v>0</v>
      </c>
      <c r="T133" s="38">
        <f t="shared" si="177"/>
        <v>0</v>
      </c>
      <c r="U133" s="38">
        <f t="shared" si="178"/>
        <v>0</v>
      </c>
      <c r="V133" s="38">
        <f t="shared" si="179"/>
        <v>0</v>
      </c>
      <c r="W133" s="38">
        <f t="shared" si="180"/>
        <v>0</v>
      </c>
      <c r="X133" s="38">
        <f t="shared" si="181"/>
        <v>0</v>
      </c>
      <c r="Y133" s="29"/>
      <c r="Z133" s="20">
        <f t="shared" si="182"/>
        <v>0</v>
      </c>
      <c r="AA133" s="20">
        <f t="shared" si="183"/>
        <v>0</v>
      </c>
      <c r="AB133" s="20">
        <f t="shared" si="184"/>
        <v>0</v>
      </c>
      <c r="AD133" s="38">
        <v>21</v>
      </c>
      <c r="AE133" s="38">
        <f t="shared" si="190"/>
        <v>0</v>
      </c>
      <c r="AF133" s="38">
        <f t="shared" si="191"/>
        <v>0</v>
      </c>
      <c r="AG133" s="33" t="s">
        <v>7</v>
      </c>
      <c r="AM133" s="38">
        <f t="shared" si="185"/>
        <v>0</v>
      </c>
      <c r="AN133" s="38">
        <f t="shared" si="186"/>
        <v>0</v>
      </c>
      <c r="AO133" s="39" t="s">
        <v>487</v>
      </c>
      <c r="AP133" s="39" t="s">
        <v>500</v>
      </c>
      <c r="AQ133" s="29" t="s">
        <v>507</v>
      </c>
      <c r="AS133" s="38">
        <f t="shared" si="187"/>
        <v>0</v>
      </c>
      <c r="AT133" s="38">
        <f t="shared" si="188"/>
        <v>0</v>
      </c>
      <c r="AU133" s="38">
        <v>0</v>
      </c>
      <c r="AV133" s="38">
        <f t="shared" si="189"/>
        <v>1.67</v>
      </c>
    </row>
    <row r="134" spans="1:48" ht="12.75">
      <c r="A134" s="5" t="s">
        <v>108</v>
      </c>
      <c r="B134" s="5"/>
      <c r="C134" s="5" t="s">
        <v>249</v>
      </c>
      <c r="D134" s="5" t="s">
        <v>395</v>
      </c>
      <c r="E134" s="5" t="s">
        <v>437</v>
      </c>
      <c r="F134" s="20">
        <v>1</v>
      </c>
      <c r="G134" s="20">
        <v>0</v>
      </c>
      <c r="H134" s="20">
        <f t="shared" si="170"/>
        <v>0</v>
      </c>
      <c r="I134" s="20">
        <f t="shared" si="171"/>
        <v>0</v>
      </c>
      <c r="J134" s="20">
        <f t="shared" si="172"/>
        <v>0</v>
      </c>
      <c r="K134" s="20">
        <v>0</v>
      </c>
      <c r="L134" s="20">
        <f t="shared" si="173"/>
        <v>0</v>
      </c>
      <c r="M134" s="33" t="s">
        <v>457</v>
      </c>
      <c r="P134" s="38">
        <f t="shared" si="174"/>
        <v>0</v>
      </c>
      <c r="R134" s="38">
        <f t="shared" si="175"/>
        <v>0</v>
      </c>
      <c r="S134" s="38">
        <f t="shared" si="176"/>
        <v>0</v>
      </c>
      <c r="T134" s="38">
        <f t="shared" si="177"/>
        <v>0</v>
      </c>
      <c r="U134" s="38">
        <f t="shared" si="178"/>
        <v>0</v>
      </c>
      <c r="V134" s="38">
        <f t="shared" si="179"/>
        <v>0</v>
      </c>
      <c r="W134" s="38">
        <f t="shared" si="180"/>
        <v>0</v>
      </c>
      <c r="X134" s="38">
        <f t="shared" si="181"/>
        <v>0</v>
      </c>
      <c r="Y134" s="29"/>
      <c r="Z134" s="20">
        <f t="shared" si="182"/>
        <v>0</v>
      </c>
      <c r="AA134" s="20">
        <f t="shared" si="183"/>
        <v>0</v>
      </c>
      <c r="AB134" s="20">
        <f t="shared" si="184"/>
        <v>0</v>
      </c>
      <c r="AD134" s="38">
        <v>21</v>
      </c>
      <c r="AE134" s="38">
        <f t="shared" si="190"/>
        <v>0</v>
      </c>
      <c r="AF134" s="38">
        <f t="shared" si="191"/>
        <v>0</v>
      </c>
      <c r="AG134" s="33" t="s">
        <v>7</v>
      </c>
      <c r="AM134" s="38">
        <f t="shared" si="185"/>
        <v>0</v>
      </c>
      <c r="AN134" s="38">
        <f t="shared" si="186"/>
        <v>0</v>
      </c>
      <c r="AO134" s="39" t="s">
        <v>487</v>
      </c>
      <c r="AP134" s="39" t="s">
        <v>500</v>
      </c>
      <c r="AQ134" s="29" t="s">
        <v>507</v>
      </c>
      <c r="AS134" s="38">
        <f t="shared" si="187"/>
        <v>0</v>
      </c>
      <c r="AT134" s="38">
        <f t="shared" si="188"/>
        <v>0</v>
      </c>
      <c r="AU134" s="38">
        <v>0</v>
      </c>
      <c r="AV134" s="38">
        <f t="shared" si="189"/>
        <v>0</v>
      </c>
    </row>
    <row r="135" spans="1:48" ht="12.75">
      <c r="A135" s="5" t="s">
        <v>109</v>
      </c>
      <c r="B135" s="5"/>
      <c r="C135" s="5" t="s">
        <v>249</v>
      </c>
      <c r="D135" s="5" t="s">
        <v>396</v>
      </c>
      <c r="E135" s="5" t="s">
        <v>437</v>
      </c>
      <c r="F135" s="20">
        <v>1</v>
      </c>
      <c r="G135" s="20">
        <v>0</v>
      </c>
      <c r="H135" s="20">
        <f t="shared" si="170"/>
        <v>0</v>
      </c>
      <c r="I135" s="20">
        <f t="shared" si="171"/>
        <v>0</v>
      </c>
      <c r="J135" s="20">
        <f t="shared" si="172"/>
        <v>0</v>
      </c>
      <c r="K135" s="20">
        <v>0</v>
      </c>
      <c r="L135" s="20">
        <f t="shared" si="173"/>
        <v>0</v>
      </c>
      <c r="M135" s="33" t="s">
        <v>457</v>
      </c>
      <c r="P135" s="38">
        <f t="shared" si="174"/>
        <v>0</v>
      </c>
      <c r="R135" s="38">
        <f t="shared" si="175"/>
        <v>0</v>
      </c>
      <c r="S135" s="38">
        <f t="shared" si="176"/>
        <v>0</v>
      </c>
      <c r="T135" s="38">
        <f t="shared" si="177"/>
        <v>0</v>
      </c>
      <c r="U135" s="38">
        <f t="shared" si="178"/>
        <v>0</v>
      </c>
      <c r="V135" s="38">
        <f t="shared" si="179"/>
        <v>0</v>
      </c>
      <c r="W135" s="38">
        <f t="shared" si="180"/>
        <v>0</v>
      </c>
      <c r="X135" s="38">
        <f t="shared" si="181"/>
        <v>0</v>
      </c>
      <c r="Y135" s="29"/>
      <c r="Z135" s="20">
        <f t="shared" si="182"/>
        <v>0</v>
      </c>
      <c r="AA135" s="20">
        <f t="shared" si="183"/>
        <v>0</v>
      </c>
      <c r="AB135" s="20">
        <f t="shared" si="184"/>
        <v>0</v>
      </c>
      <c r="AD135" s="38">
        <v>21</v>
      </c>
      <c r="AE135" s="38">
        <f t="shared" si="190"/>
        <v>0</v>
      </c>
      <c r="AF135" s="38">
        <f t="shared" si="191"/>
        <v>0</v>
      </c>
      <c r="AG135" s="33" t="s">
        <v>7</v>
      </c>
      <c r="AM135" s="38">
        <f t="shared" si="185"/>
        <v>0</v>
      </c>
      <c r="AN135" s="38">
        <f t="shared" si="186"/>
        <v>0</v>
      </c>
      <c r="AO135" s="39" t="s">
        <v>487</v>
      </c>
      <c r="AP135" s="39" t="s">
        <v>500</v>
      </c>
      <c r="AQ135" s="29" t="s">
        <v>507</v>
      </c>
      <c r="AS135" s="38">
        <f t="shared" si="187"/>
        <v>0</v>
      </c>
      <c r="AT135" s="38">
        <f t="shared" si="188"/>
        <v>0</v>
      </c>
      <c r="AU135" s="38">
        <v>0</v>
      </c>
      <c r="AV135" s="38">
        <f t="shared" si="189"/>
        <v>0</v>
      </c>
    </row>
    <row r="136" spans="1:48" ht="12.75">
      <c r="A136" s="5" t="s">
        <v>110</v>
      </c>
      <c r="B136" s="5"/>
      <c r="C136" s="5" t="s">
        <v>250</v>
      </c>
      <c r="D136" s="5" t="s">
        <v>397</v>
      </c>
      <c r="E136" s="5" t="s">
        <v>435</v>
      </c>
      <c r="F136" s="20">
        <v>120.85</v>
      </c>
      <c r="G136" s="20">
        <v>0</v>
      </c>
      <c r="H136" s="20">
        <f t="shared" si="170"/>
        <v>0</v>
      </c>
      <c r="I136" s="20">
        <f t="shared" si="171"/>
        <v>0</v>
      </c>
      <c r="J136" s="20">
        <f t="shared" si="172"/>
        <v>0</v>
      </c>
      <c r="K136" s="20">
        <v>0</v>
      </c>
      <c r="L136" s="20">
        <f t="shared" si="173"/>
        <v>0</v>
      </c>
      <c r="M136" s="33" t="s">
        <v>457</v>
      </c>
      <c r="P136" s="38">
        <f t="shared" si="174"/>
        <v>0</v>
      </c>
      <c r="R136" s="38">
        <f t="shared" si="175"/>
        <v>0</v>
      </c>
      <c r="S136" s="38">
        <f t="shared" si="176"/>
        <v>0</v>
      </c>
      <c r="T136" s="38">
        <f t="shared" si="177"/>
        <v>0</v>
      </c>
      <c r="U136" s="38">
        <f t="shared" si="178"/>
        <v>0</v>
      </c>
      <c r="V136" s="38">
        <f t="shared" si="179"/>
        <v>0</v>
      </c>
      <c r="W136" s="38">
        <f t="shared" si="180"/>
        <v>0</v>
      </c>
      <c r="X136" s="38">
        <f t="shared" si="181"/>
        <v>0</v>
      </c>
      <c r="Y136" s="29"/>
      <c r="Z136" s="20">
        <f t="shared" si="182"/>
        <v>0</v>
      </c>
      <c r="AA136" s="20">
        <f t="shared" si="183"/>
        <v>0</v>
      </c>
      <c r="AB136" s="20">
        <f t="shared" si="184"/>
        <v>0</v>
      </c>
      <c r="AD136" s="38">
        <v>21</v>
      </c>
      <c r="AE136" s="38">
        <f t="shared" si="190"/>
        <v>0</v>
      </c>
      <c r="AF136" s="38">
        <f t="shared" si="191"/>
        <v>0</v>
      </c>
      <c r="AG136" s="33" t="s">
        <v>7</v>
      </c>
      <c r="AM136" s="38">
        <f t="shared" si="185"/>
        <v>0</v>
      </c>
      <c r="AN136" s="38">
        <f t="shared" si="186"/>
        <v>0</v>
      </c>
      <c r="AO136" s="39" t="s">
        <v>487</v>
      </c>
      <c r="AP136" s="39" t="s">
        <v>500</v>
      </c>
      <c r="AQ136" s="29" t="s">
        <v>507</v>
      </c>
      <c r="AS136" s="38">
        <f t="shared" si="187"/>
        <v>0</v>
      </c>
      <c r="AT136" s="38">
        <f t="shared" si="188"/>
        <v>0</v>
      </c>
      <c r="AU136" s="38">
        <v>0</v>
      </c>
      <c r="AV136" s="38">
        <f t="shared" si="189"/>
        <v>0</v>
      </c>
    </row>
    <row r="137" spans="1:48" ht="12.75">
      <c r="A137" s="5" t="s">
        <v>111</v>
      </c>
      <c r="B137" s="5"/>
      <c r="C137" s="5" t="s">
        <v>251</v>
      </c>
      <c r="D137" s="5" t="s">
        <v>398</v>
      </c>
      <c r="E137" s="5" t="s">
        <v>435</v>
      </c>
      <c r="F137" s="20">
        <v>120.85</v>
      </c>
      <c r="G137" s="20">
        <v>0</v>
      </c>
      <c r="H137" s="20">
        <f t="shared" si="170"/>
        <v>0</v>
      </c>
      <c r="I137" s="20">
        <f t="shared" si="171"/>
        <v>0</v>
      </c>
      <c r="J137" s="20">
        <f t="shared" si="172"/>
        <v>0</v>
      </c>
      <c r="K137" s="20">
        <v>0</v>
      </c>
      <c r="L137" s="20">
        <f t="shared" si="173"/>
        <v>0</v>
      </c>
      <c r="M137" s="33" t="s">
        <v>457</v>
      </c>
      <c r="P137" s="38">
        <f t="shared" si="174"/>
        <v>0</v>
      </c>
      <c r="R137" s="38">
        <f t="shared" si="175"/>
        <v>0</v>
      </c>
      <c r="S137" s="38">
        <f t="shared" si="176"/>
        <v>0</v>
      </c>
      <c r="T137" s="38">
        <f t="shared" si="177"/>
        <v>0</v>
      </c>
      <c r="U137" s="38">
        <f t="shared" si="178"/>
        <v>0</v>
      </c>
      <c r="V137" s="38">
        <f t="shared" si="179"/>
        <v>0</v>
      </c>
      <c r="W137" s="38">
        <f t="shared" si="180"/>
        <v>0</v>
      </c>
      <c r="X137" s="38">
        <f t="shared" si="181"/>
        <v>0</v>
      </c>
      <c r="Y137" s="29"/>
      <c r="Z137" s="20">
        <f t="shared" si="182"/>
        <v>0</v>
      </c>
      <c r="AA137" s="20">
        <f t="shared" si="183"/>
        <v>0</v>
      </c>
      <c r="AB137" s="20">
        <f t="shared" si="184"/>
        <v>0</v>
      </c>
      <c r="AD137" s="38">
        <v>21</v>
      </c>
      <c r="AE137" s="38">
        <f t="shared" si="190"/>
        <v>0</v>
      </c>
      <c r="AF137" s="38">
        <f t="shared" si="191"/>
        <v>0</v>
      </c>
      <c r="AG137" s="33" t="s">
        <v>7</v>
      </c>
      <c r="AM137" s="38">
        <f t="shared" si="185"/>
        <v>0</v>
      </c>
      <c r="AN137" s="38">
        <f t="shared" si="186"/>
        <v>0</v>
      </c>
      <c r="AO137" s="39" t="s">
        <v>487</v>
      </c>
      <c r="AP137" s="39" t="s">
        <v>500</v>
      </c>
      <c r="AQ137" s="29" t="s">
        <v>507</v>
      </c>
      <c r="AS137" s="38">
        <f t="shared" si="187"/>
        <v>0</v>
      </c>
      <c r="AT137" s="38">
        <f t="shared" si="188"/>
        <v>0</v>
      </c>
      <c r="AU137" s="38">
        <v>0</v>
      </c>
      <c r="AV137" s="38">
        <f t="shared" si="189"/>
        <v>0</v>
      </c>
    </row>
    <row r="138" spans="1:48" ht="12.75">
      <c r="A138" s="5" t="s">
        <v>112</v>
      </c>
      <c r="B138" s="5"/>
      <c r="C138" s="5" t="s">
        <v>252</v>
      </c>
      <c r="D138" s="5" t="s">
        <v>399</v>
      </c>
      <c r="E138" s="5" t="s">
        <v>435</v>
      </c>
      <c r="F138" s="20">
        <v>604.23</v>
      </c>
      <c r="G138" s="20">
        <v>0</v>
      </c>
      <c r="H138" s="20">
        <f t="shared" si="170"/>
        <v>0</v>
      </c>
      <c r="I138" s="20">
        <f t="shared" si="171"/>
        <v>0</v>
      </c>
      <c r="J138" s="20">
        <f t="shared" si="172"/>
        <v>0</v>
      </c>
      <c r="K138" s="20">
        <v>0</v>
      </c>
      <c r="L138" s="20">
        <f t="shared" si="173"/>
        <v>0</v>
      </c>
      <c r="M138" s="33" t="s">
        <v>457</v>
      </c>
      <c r="P138" s="38">
        <f t="shared" si="174"/>
        <v>0</v>
      </c>
      <c r="R138" s="38">
        <f t="shared" si="175"/>
        <v>0</v>
      </c>
      <c r="S138" s="38">
        <f t="shared" si="176"/>
        <v>0</v>
      </c>
      <c r="T138" s="38">
        <f t="shared" si="177"/>
        <v>0</v>
      </c>
      <c r="U138" s="38">
        <f t="shared" si="178"/>
        <v>0</v>
      </c>
      <c r="V138" s="38">
        <f t="shared" si="179"/>
        <v>0</v>
      </c>
      <c r="W138" s="38">
        <f t="shared" si="180"/>
        <v>0</v>
      </c>
      <c r="X138" s="38">
        <f t="shared" si="181"/>
        <v>0</v>
      </c>
      <c r="Y138" s="29"/>
      <c r="Z138" s="20">
        <f t="shared" si="182"/>
        <v>0</v>
      </c>
      <c r="AA138" s="20">
        <f t="shared" si="183"/>
        <v>0</v>
      </c>
      <c r="AB138" s="20">
        <f t="shared" si="184"/>
        <v>0</v>
      </c>
      <c r="AD138" s="38">
        <v>21</v>
      </c>
      <c r="AE138" s="38">
        <f t="shared" si="190"/>
        <v>0</v>
      </c>
      <c r="AF138" s="38">
        <f t="shared" si="191"/>
        <v>0</v>
      </c>
      <c r="AG138" s="33" t="s">
        <v>7</v>
      </c>
      <c r="AM138" s="38">
        <f t="shared" si="185"/>
        <v>0</v>
      </c>
      <c r="AN138" s="38">
        <f t="shared" si="186"/>
        <v>0</v>
      </c>
      <c r="AO138" s="39" t="s">
        <v>487</v>
      </c>
      <c r="AP138" s="39" t="s">
        <v>500</v>
      </c>
      <c r="AQ138" s="29" t="s">
        <v>507</v>
      </c>
      <c r="AS138" s="38">
        <f t="shared" si="187"/>
        <v>0</v>
      </c>
      <c r="AT138" s="38">
        <f t="shared" si="188"/>
        <v>0</v>
      </c>
      <c r="AU138" s="38">
        <v>0</v>
      </c>
      <c r="AV138" s="38">
        <f t="shared" si="189"/>
        <v>0</v>
      </c>
    </row>
    <row r="139" spans="1:48" ht="12.75">
      <c r="A139" s="5" t="s">
        <v>113</v>
      </c>
      <c r="B139" s="5"/>
      <c r="C139" s="5" t="s">
        <v>253</v>
      </c>
      <c r="D139" s="5" t="s">
        <v>400</v>
      </c>
      <c r="E139" s="5" t="s">
        <v>435</v>
      </c>
      <c r="F139" s="20">
        <v>120.85</v>
      </c>
      <c r="G139" s="20">
        <v>0</v>
      </c>
      <c r="H139" s="20">
        <f t="shared" si="170"/>
        <v>0</v>
      </c>
      <c r="I139" s="20">
        <f t="shared" si="171"/>
        <v>0</v>
      </c>
      <c r="J139" s="20">
        <f t="shared" si="172"/>
        <v>0</v>
      </c>
      <c r="K139" s="20">
        <v>0</v>
      </c>
      <c r="L139" s="20">
        <f t="shared" si="173"/>
        <v>0</v>
      </c>
      <c r="M139" s="33" t="s">
        <v>457</v>
      </c>
      <c r="P139" s="38">
        <f t="shared" si="174"/>
        <v>0</v>
      </c>
      <c r="R139" s="38">
        <f t="shared" si="175"/>
        <v>0</v>
      </c>
      <c r="S139" s="38">
        <f t="shared" si="176"/>
        <v>0</v>
      </c>
      <c r="T139" s="38">
        <f t="shared" si="177"/>
        <v>0</v>
      </c>
      <c r="U139" s="38">
        <f t="shared" si="178"/>
        <v>0</v>
      </c>
      <c r="V139" s="38">
        <f t="shared" si="179"/>
        <v>0</v>
      </c>
      <c r="W139" s="38">
        <f t="shared" si="180"/>
        <v>0</v>
      </c>
      <c r="X139" s="38">
        <f t="shared" si="181"/>
        <v>0</v>
      </c>
      <c r="Y139" s="29"/>
      <c r="Z139" s="20">
        <f t="shared" si="182"/>
        <v>0</v>
      </c>
      <c r="AA139" s="20">
        <f t="shared" si="183"/>
        <v>0</v>
      </c>
      <c r="AB139" s="20">
        <f t="shared" si="184"/>
        <v>0</v>
      </c>
      <c r="AD139" s="38">
        <v>21</v>
      </c>
      <c r="AE139" s="38">
        <f t="shared" si="190"/>
        <v>0</v>
      </c>
      <c r="AF139" s="38">
        <f t="shared" si="191"/>
        <v>0</v>
      </c>
      <c r="AG139" s="33" t="s">
        <v>7</v>
      </c>
      <c r="AM139" s="38">
        <f t="shared" si="185"/>
        <v>0</v>
      </c>
      <c r="AN139" s="38">
        <f t="shared" si="186"/>
        <v>0</v>
      </c>
      <c r="AO139" s="39" t="s">
        <v>487</v>
      </c>
      <c r="AP139" s="39" t="s">
        <v>500</v>
      </c>
      <c r="AQ139" s="29" t="s">
        <v>507</v>
      </c>
      <c r="AS139" s="38">
        <f t="shared" si="187"/>
        <v>0</v>
      </c>
      <c r="AT139" s="38">
        <f t="shared" si="188"/>
        <v>0</v>
      </c>
      <c r="AU139" s="38">
        <v>0</v>
      </c>
      <c r="AV139" s="38">
        <f t="shared" si="189"/>
        <v>0</v>
      </c>
    </row>
    <row r="140" spans="1:48" ht="12.75">
      <c r="A140" s="5" t="s">
        <v>114</v>
      </c>
      <c r="B140" s="5"/>
      <c r="C140" s="5" t="s">
        <v>254</v>
      </c>
      <c r="D140" s="5" t="s">
        <v>401</v>
      </c>
      <c r="E140" s="5" t="s">
        <v>435</v>
      </c>
      <c r="F140" s="20">
        <v>120.85</v>
      </c>
      <c r="G140" s="20">
        <v>0</v>
      </c>
      <c r="H140" s="20">
        <f t="shared" si="170"/>
        <v>0</v>
      </c>
      <c r="I140" s="20">
        <f t="shared" si="171"/>
        <v>0</v>
      </c>
      <c r="J140" s="20">
        <f t="shared" si="172"/>
        <v>0</v>
      </c>
      <c r="K140" s="20">
        <v>0</v>
      </c>
      <c r="L140" s="20">
        <f t="shared" si="173"/>
        <v>0</v>
      </c>
      <c r="M140" s="33" t="s">
        <v>457</v>
      </c>
      <c r="P140" s="38">
        <f t="shared" si="174"/>
        <v>0</v>
      </c>
      <c r="R140" s="38">
        <f t="shared" si="175"/>
        <v>0</v>
      </c>
      <c r="S140" s="38">
        <f t="shared" si="176"/>
        <v>0</v>
      </c>
      <c r="T140" s="38">
        <f t="shared" si="177"/>
        <v>0</v>
      </c>
      <c r="U140" s="38">
        <f t="shared" si="178"/>
        <v>0</v>
      </c>
      <c r="V140" s="38">
        <f t="shared" si="179"/>
        <v>0</v>
      </c>
      <c r="W140" s="38">
        <f t="shared" si="180"/>
        <v>0</v>
      </c>
      <c r="X140" s="38">
        <f t="shared" si="181"/>
        <v>0</v>
      </c>
      <c r="Y140" s="29"/>
      <c r="Z140" s="20">
        <f t="shared" si="182"/>
        <v>0</v>
      </c>
      <c r="AA140" s="20">
        <f t="shared" si="183"/>
        <v>0</v>
      </c>
      <c r="AB140" s="20">
        <f t="shared" si="184"/>
        <v>0</v>
      </c>
      <c r="AD140" s="38">
        <v>21</v>
      </c>
      <c r="AE140" s="38">
        <f t="shared" si="190"/>
        <v>0</v>
      </c>
      <c r="AF140" s="38">
        <f t="shared" si="191"/>
        <v>0</v>
      </c>
      <c r="AG140" s="33" t="s">
        <v>7</v>
      </c>
      <c r="AM140" s="38">
        <f t="shared" si="185"/>
        <v>0</v>
      </c>
      <c r="AN140" s="38">
        <f t="shared" si="186"/>
        <v>0</v>
      </c>
      <c r="AO140" s="39" t="s">
        <v>487</v>
      </c>
      <c r="AP140" s="39" t="s">
        <v>500</v>
      </c>
      <c r="AQ140" s="29" t="s">
        <v>507</v>
      </c>
      <c r="AS140" s="38">
        <f t="shared" si="187"/>
        <v>0</v>
      </c>
      <c r="AT140" s="38">
        <f t="shared" si="188"/>
        <v>0</v>
      </c>
      <c r="AU140" s="38">
        <v>0</v>
      </c>
      <c r="AV140" s="38">
        <f t="shared" si="189"/>
        <v>0</v>
      </c>
    </row>
    <row r="141" spans="1:48" ht="12.75">
      <c r="A141" s="5" t="s">
        <v>115</v>
      </c>
      <c r="B141" s="5"/>
      <c r="C141" s="5" t="s">
        <v>255</v>
      </c>
      <c r="D141" s="5" t="s">
        <v>402</v>
      </c>
      <c r="E141" s="5" t="s">
        <v>435</v>
      </c>
      <c r="F141" s="20">
        <v>120.85</v>
      </c>
      <c r="G141" s="20">
        <v>0</v>
      </c>
      <c r="H141" s="20">
        <f t="shared" si="170"/>
        <v>0</v>
      </c>
      <c r="I141" s="20">
        <f t="shared" si="171"/>
        <v>0</v>
      </c>
      <c r="J141" s="20">
        <f t="shared" si="172"/>
        <v>0</v>
      </c>
      <c r="K141" s="20">
        <v>0</v>
      </c>
      <c r="L141" s="20">
        <f t="shared" si="173"/>
        <v>0</v>
      </c>
      <c r="M141" s="33" t="s">
        <v>457</v>
      </c>
      <c r="P141" s="38">
        <f t="shared" si="174"/>
        <v>0</v>
      </c>
      <c r="R141" s="38">
        <f t="shared" si="175"/>
        <v>0</v>
      </c>
      <c r="S141" s="38">
        <f t="shared" si="176"/>
        <v>0</v>
      </c>
      <c r="T141" s="38">
        <f t="shared" si="177"/>
        <v>0</v>
      </c>
      <c r="U141" s="38">
        <f t="shared" si="178"/>
        <v>0</v>
      </c>
      <c r="V141" s="38">
        <f t="shared" si="179"/>
        <v>0</v>
      </c>
      <c r="W141" s="38">
        <f t="shared" si="180"/>
        <v>0</v>
      </c>
      <c r="X141" s="38">
        <f t="shared" si="181"/>
        <v>0</v>
      </c>
      <c r="Y141" s="29"/>
      <c r="Z141" s="20">
        <f t="shared" si="182"/>
        <v>0</v>
      </c>
      <c r="AA141" s="20">
        <f t="shared" si="183"/>
        <v>0</v>
      </c>
      <c r="AB141" s="20">
        <f t="shared" si="184"/>
        <v>0</v>
      </c>
      <c r="AD141" s="38">
        <v>21</v>
      </c>
      <c r="AE141" s="38">
        <f t="shared" si="190"/>
        <v>0</v>
      </c>
      <c r="AF141" s="38">
        <f t="shared" si="191"/>
        <v>0</v>
      </c>
      <c r="AG141" s="33" t="s">
        <v>7</v>
      </c>
      <c r="AM141" s="38">
        <f t="shared" si="185"/>
        <v>0</v>
      </c>
      <c r="AN141" s="38">
        <f t="shared" si="186"/>
        <v>0</v>
      </c>
      <c r="AO141" s="39" t="s">
        <v>487</v>
      </c>
      <c r="AP141" s="39" t="s">
        <v>500</v>
      </c>
      <c r="AQ141" s="29" t="s">
        <v>507</v>
      </c>
      <c r="AS141" s="38">
        <f t="shared" si="187"/>
        <v>0</v>
      </c>
      <c r="AT141" s="38">
        <f t="shared" si="188"/>
        <v>0</v>
      </c>
      <c r="AU141" s="38">
        <v>0</v>
      </c>
      <c r="AV141" s="38">
        <f t="shared" si="189"/>
        <v>0</v>
      </c>
    </row>
    <row r="142" spans="1:13" ht="12.75">
      <c r="A142" s="7"/>
      <c r="B142" s="15" t="s">
        <v>138</v>
      </c>
      <c r="C142" s="15"/>
      <c r="D142" s="101" t="s">
        <v>403</v>
      </c>
      <c r="E142" s="102"/>
      <c r="F142" s="102"/>
      <c r="G142" s="102"/>
      <c r="H142" s="42">
        <f>H143+H148+H152+H161</f>
        <v>0</v>
      </c>
      <c r="I142" s="42">
        <f>I143+I148+I152+I161</f>
        <v>0</v>
      </c>
      <c r="J142" s="42">
        <f>H142+I142</f>
        <v>0</v>
      </c>
      <c r="K142" s="30"/>
      <c r="L142" s="42">
        <f>L143+L148+L152+L161</f>
        <v>3.6880610999999996</v>
      </c>
      <c r="M142" s="30"/>
    </row>
    <row r="143" spans="1:37" ht="12.75">
      <c r="A143" s="4"/>
      <c r="B143" s="14" t="s">
        <v>138</v>
      </c>
      <c r="C143" s="14" t="s">
        <v>47</v>
      </c>
      <c r="D143" s="99" t="s">
        <v>404</v>
      </c>
      <c r="E143" s="100"/>
      <c r="F143" s="100"/>
      <c r="G143" s="100"/>
      <c r="H143" s="41">
        <f>SUM(H144:H147)</f>
        <v>0</v>
      </c>
      <c r="I143" s="41">
        <f>SUM(I144:I147)</f>
        <v>0</v>
      </c>
      <c r="J143" s="41">
        <f>H143+I143</f>
        <v>0</v>
      </c>
      <c r="K143" s="29"/>
      <c r="L143" s="41">
        <f>SUM(L144:L147)</f>
        <v>2.0071732</v>
      </c>
      <c r="M143" s="29"/>
      <c r="Y143" s="29" t="s">
        <v>138</v>
      </c>
      <c r="AI143" s="41">
        <f>SUM(Z144:Z147)</f>
        <v>0</v>
      </c>
      <c r="AJ143" s="41">
        <f>SUM(AA144:AA147)</f>
        <v>0</v>
      </c>
      <c r="AK143" s="41">
        <f>SUM(AB144:AB147)</f>
        <v>0</v>
      </c>
    </row>
    <row r="144" spans="1:48" ht="12.75">
      <c r="A144" s="5" t="s">
        <v>116</v>
      </c>
      <c r="B144" s="5" t="s">
        <v>138</v>
      </c>
      <c r="C144" s="5" t="s">
        <v>256</v>
      </c>
      <c r="D144" s="5" t="s">
        <v>405</v>
      </c>
      <c r="E144" s="5" t="s">
        <v>436</v>
      </c>
      <c r="F144" s="20">
        <v>118.28</v>
      </c>
      <c r="G144" s="20">
        <v>0</v>
      </c>
      <c r="H144" s="20">
        <f>F144*AE144</f>
        <v>0</v>
      </c>
      <c r="I144" s="20">
        <f>J144-H144</f>
        <v>0</v>
      </c>
      <c r="J144" s="20">
        <f>F144*G144</f>
        <v>0</v>
      </c>
      <c r="K144" s="20">
        <v>0.01247</v>
      </c>
      <c r="L144" s="20">
        <f>F144*K144</f>
        <v>1.4749516</v>
      </c>
      <c r="M144" s="33" t="s">
        <v>457</v>
      </c>
      <c r="P144" s="38">
        <f>IF(AG144="5",J144,0)</f>
        <v>0</v>
      </c>
      <c r="R144" s="38">
        <f>IF(AG144="1",H144,0)</f>
        <v>0</v>
      </c>
      <c r="S144" s="38">
        <f>IF(AG144="1",I144,0)</f>
        <v>0</v>
      </c>
      <c r="T144" s="38">
        <f>IF(AG144="7",H144,0)</f>
        <v>0</v>
      </c>
      <c r="U144" s="38">
        <f>IF(AG144="7",I144,0)</f>
        <v>0</v>
      </c>
      <c r="V144" s="38">
        <f>IF(AG144="2",H144,0)</f>
        <v>0</v>
      </c>
      <c r="W144" s="38">
        <f>IF(AG144="2",I144,0)</f>
        <v>0</v>
      </c>
      <c r="X144" s="38">
        <f>IF(AG144="0",J144,0)</f>
        <v>0</v>
      </c>
      <c r="Y144" s="29" t="s">
        <v>138</v>
      </c>
      <c r="Z144" s="20">
        <f>IF(AD144=0,J144,0)</f>
        <v>0</v>
      </c>
      <c r="AA144" s="20">
        <f>IF(AD144=15,J144,0)</f>
        <v>0</v>
      </c>
      <c r="AB144" s="20">
        <f>IF(AD144=21,J144,0)</f>
        <v>0</v>
      </c>
      <c r="AD144" s="38">
        <v>21</v>
      </c>
      <c r="AE144" s="38">
        <f>G144*0.403663716814159</f>
        <v>0</v>
      </c>
      <c r="AF144" s="38">
        <f>G144*(1-0.403663716814159)</f>
        <v>0</v>
      </c>
      <c r="AG144" s="33" t="s">
        <v>7</v>
      </c>
      <c r="AM144" s="38">
        <f>F144*AE144</f>
        <v>0</v>
      </c>
      <c r="AN144" s="38">
        <f>F144*AF144</f>
        <v>0</v>
      </c>
      <c r="AO144" s="39" t="s">
        <v>488</v>
      </c>
      <c r="AP144" s="39" t="s">
        <v>501</v>
      </c>
      <c r="AQ144" s="29" t="s">
        <v>508</v>
      </c>
      <c r="AS144" s="38">
        <f>AM144+AN144</f>
        <v>0</v>
      </c>
      <c r="AT144" s="38">
        <f>G144/(100-AU144)*100</f>
        <v>0</v>
      </c>
      <c r="AU144" s="38">
        <v>0</v>
      </c>
      <c r="AV144" s="38">
        <f>L144</f>
        <v>1.4749516</v>
      </c>
    </row>
    <row r="145" ht="12.75">
      <c r="D145" s="17" t="s">
        <v>406</v>
      </c>
    </row>
    <row r="146" spans="1:48" ht="12.75">
      <c r="A146" s="5" t="s">
        <v>117</v>
      </c>
      <c r="B146" s="5" t="s">
        <v>138</v>
      </c>
      <c r="C146" s="5" t="s">
        <v>257</v>
      </c>
      <c r="D146" s="5" t="s">
        <v>407</v>
      </c>
      <c r="E146" s="5" t="s">
        <v>436</v>
      </c>
      <c r="F146" s="20">
        <v>43.06</v>
      </c>
      <c r="G146" s="20">
        <v>0</v>
      </c>
      <c r="H146" s="20">
        <f>F146*AE146</f>
        <v>0</v>
      </c>
      <c r="I146" s="20">
        <f>J146-H146</f>
        <v>0</v>
      </c>
      <c r="J146" s="20">
        <f>F146*G146</f>
        <v>0</v>
      </c>
      <c r="K146" s="20">
        <v>0.01236</v>
      </c>
      <c r="L146" s="20">
        <f>F146*K146</f>
        <v>0.5322216</v>
      </c>
      <c r="M146" s="33" t="s">
        <v>457</v>
      </c>
      <c r="P146" s="38">
        <f>IF(AG146="5",J146,0)</f>
        <v>0</v>
      </c>
      <c r="R146" s="38">
        <f>IF(AG146="1",H146,0)</f>
        <v>0</v>
      </c>
      <c r="S146" s="38">
        <f>IF(AG146="1",I146,0)</f>
        <v>0</v>
      </c>
      <c r="T146" s="38">
        <f>IF(AG146="7",H146,0)</f>
        <v>0</v>
      </c>
      <c r="U146" s="38">
        <f>IF(AG146="7",I146,0)</f>
        <v>0</v>
      </c>
      <c r="V146" s="38">
        <f>IF(AG146="2",H146,0)</f>
        <v>0</v>
      </c>
      <c r="W146" s="38">
        <f>IF(AG146="2",I146,0)</f>
        <v>0</v>
      </c>
      <c r="X146" s="38">
        <f>IF(AG146="0",J146,0)</f>
        <v>0</v>
      </c>
      <c r="Y146" s="29" t="s">
        <v>138</v>
      </c>
      <c r="Z146" s="20">
        <f>IF(AD146=0,J146,0)</f>
        <v>0</v>
      </c>
      <c r="AA146" s="20">
        <f>IF(AD146=15,J146,0)</f>
        <v>0</v>
      </c>
      <c r="AB146" s="20">
        <f>IF(AD146=21,J146,0)</f>
        <v>0</v>
      </c>
      <c r="AD146" s="38">
        <v>21</v>
      </c>
      <c r="AE146" s="38">
        <f>G146*0.363081285444234</f>
        <v>0</v>
      </c>
      <c r="AF146" s="38">
        <f>G146*(1-0.363081285444234)</f>
        <v>0</v>
      </c>
      <c r="AG146" s="33" t="s">
        <v>7</v>
      </c>
      <c r="AM146" s="38">
        <f>F146*AE146</f>
        <v>0</v>
      </c>
      <c r="AN146" s="38">
        <f>F146*AF146</f>
        <v>0</v>
      </c>
      <c r="AO146" s="39" t="s">
        <v>488</v>
      </c>
      <c r="AP146" s="39" t="s">
        <v>501</v>
      </c>
      <c r="AQ146" s="29" t="s">
        <v>508</v>
      </c>
      <c r="AS146" s="38">
        <f>AM146+AN146</f>
        <v>0</v>
      </c>
      <c r="AT146" s="38">
        <f>G146/(100-AU146)*100</f>
        <v>0</v>
      </c>
      <c r="AU146" s="38">
        <v>0</v>
      </c>
      <c r="AV146" s="38">
        <f>L146</f>
        <v>0.5322216</v>
      </c>
    </row>
    <row r="147" spans="1:48" ht="12.75">
      <c r="A147" s="5" t="s">
        <v>118</v>
      </c>
      <c r="B147" s="5" t="s">
        <v>138</v>
      </c>
      <c r="C147" s="5" t="s">
        <v>258</v>
      </c>
      <c r="D147" s="5" t="s">
        <v>316</v>
      </c>
      <c r="E147" s="5" t="s">
        <v>435</v>
      </c>
      <c r="F147" s="20">
        <v>2.00717</v>
      </c>
      <c r="G147" s="20">
        <v>0</v>
      </c>
      <c r="H147" s="20">
        <f>F147*AE147</f>
        <v>0</v>
      </c>
      <c r="I147" s="20">
        <f>J147-H147</f>
        <v>0</v>
      </c>
      <c r="J147" s="20">
        <f>F147*G147</f>
        <v>0</v>
      </c>
      <c r="K147" s="20">
        <v>0</v>
      </c>
      <c r="L147" s="20">
        <f>F147*K147</f>
        <v>0</v>
      </c>
      <c r="M147" s="33" t="s">
        <v>457</v>
      </c>
      <c r="P147" s="38">
        <f>IF(AG147="5",J147,0)</f>
        <v>0</v>
      </c>
      <c r="R147" s="38">
        <f>IF(AG147="1",H147,0)</f>
        <v>0</v>
      </c>
      <c r="S147" s="38">
        <f>IF(AG147="1",I147,0)</f>
        <v>0</v>
      </c>
      <c r="T147" s="38">
        <f>IF(AG147="7",H147,0)</f>
        <v>0</v>
      </c>
      <c r="U147" s="38">
        <f>IF(AG147="7",I147,0)</f>
        <v>0</v>
      </c>
      <c r="V147" s="38">
        <f>IF(AG147="2",H147,0)</f>
        <v>0</v>
      </c>
      <c r="W147" s="38">
        <f>IF(AG147="2",I147,0)</f>
        <v>0</v>
      </c>
      <c r="X147" s="38">
        <f>IF(AG147="0",J147,0)</f>
        <v>0</v>
      </c>
      <c r="Y147" s="29" t="s">
        <v>138</v>
      </c>
      <c r="Z147" s="20">
        <f>IF(AD147=0,J147,0)</f>
        <v>0</v>
      </c>
      <c r="AA147" s="20">
        <f>IF(AD147=15,J147,0)</f>
        <v>0</v>
      </c>
      <c r="AB147" s="20">
        <f>IF(AD147=21,J147,0)</f>
        <v>0</v>
      </c>
      <c r="AD147" s="38">
        <v>21</v>
      </c>
      <c r="AE147" s="38">
        <f>G147*0</f>
        <v>0</v>
      </c>
      <c r="AF147" s="38">
        <f>G147*(1-0)</f>
        <v>0</v>
      </c>
      <c r="AG147" s="33" t="s">
        <v>11</v>
      </c>
      <c r="AM147" s="38">
        <f>F147*AE147</f>
        <v>0</v>
      </c>
      <c r="AN147" s="38">
        <f>F147*AF147</f>
        <v>0</v>
      </c>
      <c r="AO147" s="39" t="s">
        <v>488</v>
      </c>
      <c r="AP147" s="39" t="s">
        <v>501</v>
      </c>
      <c r="AQ147" s="29" t="s">
        <v>508</v>
      </c>
      <c r="AS147" s="38">
        <f>AM147+AN147</f>
        <v>0</v>
      </c>
      <c r="AT147" s="38">
        <f>G147/(100-AU147)*100</f>
        <v>0</v>
      </c>
      <c r="AU147" s="38">
        <v>0</v>
      </c>
      <c r="AV147" s="38">
        <f>L147</f>
        <v>0</v>
      </c>
    </row>
    <row r="148" spans="1:37" ht="12.75">
      <c r="A148" s="4"/>
      <c r="B148" s="14" t="s">
        <v>138</v>
      </c>
      <c r="C148" s="14" t="s">
        <v>68</v>
      </c>
      <c r="D148" s="99" t="s">
        <v>299</v>
      </c>
      <c r="E148" s="100"/>
      <c r="F148" s="100"/>
      <c r="G148" s="100"/>
      <c r="H148" s="41">
        <f>SUM(H149:H151)</f>
        <v>0</v>
      </c>
      <c r="I148" s="41">
        <f>SUM(I149:I151)</f>
        <v>0</v>
      </c>
      <c r="J148" s="41">
        <f>H148+I148</f>
        <v>0</v>
      </c>
      <c r="K148" s="29"/>
      <c r="L148" s="41">
        <f>SUM(L149:L151)</f>
        <v>0.44554050000000006</v>
      </c>
      <c r="M148" s="29"/>
      <c r="Y148" s="29" t="s">
        <v>138</v>
      </c>
      <c r="AI148" s="41">
        <f>SUM(Z149:Z151)</f>
        <v>0</v>
      </c>
      <c r="AJ148" s="41">
        <f>SUM(AA149:AA151)</f>
        <v>0</v>
      </c>
      <c r="AK148" s="41">
        <f>SUM(AB149:AB151)</f>
        <v>0</v>
      </c>
    </row>
    <row r="149" spans="1:48" ht="12.75">
      <c r="A149" s="5" t="s">
        <v>119</v>
      </c>
      <c r="B149" s="5" t="s">
        <v>138</v>
      </c>
      <c r="C149" s="5" t="s">
        <v>259</v>
      </c>
      <c r="D149" s="5" t="s">
        <v>408</v>
      </c>
      <c r="E149" s="5" t="s">
        <v>440</v>
      </c>
      <c r="F149" s="20">
        <v>64</v>
      </c>
      <c r="G149" s="20">
        <v>0</v>
      </c>
      <c r="H149" s="20">
        <f>F149*AE149</f>
        <v>0</v>
      </c>
      <c r="I149" s="20">
        <f>J149-H149</f>
        <v>0</v>
      </c>
      <c r="J149" s="20">
        <f>F149*G149</f>
        <v>0</v>
      </c>
      <c r="K149" s="20">
        <v>0</v>
      </c>
      <c r="L149" s="20">
        <f>F149*K149</f>
        <v>0</v>
      </c>
      <c r="M149" s="33" t="s">
        <v>457</v>
      </c>
      <c r="P149" s="38">
        <f>IF(AG149="5",J149,0)</f>
        <v>0</v>
      </c>
      <c r="R149" s="38">
        <f>IF(AG149="1",H149,0)</f>
        <v>0</v>
      </c>
      <c r="S149" s="38">
        <f>IF(AG149="1",I149,0)</f>
        <v>0</v>
      </c>
      <c r="T149" s="38">
        <f>IF(AG149="7",H149,0)</f>
        <v>0</v>
      </c>
      <c r="U149" s="38">
        <f>IF(AG149="7",I149,0)</f>
        <v>0</v>
      </c>
      <c r="V149" s="38">
        <f>IF(AG149="2",H149,0)</f>
        <v>0</v>
      </c>
      <c r="W149" s="38">
        <f>IF(AG149="2",I149,0)</f>
        <v>0</v>
      </c>
      <c r="X149" s="38">
        <f>IF(AG149="0",J149,0)</f>
        <v>0</v>
      </c>
      <c r="Y149" s="29" t="s">
        <v>138</v>
      </c>
      <c r="Z149" s="20">
        <f>IF(AD149=0,J149,0)</f>
        <v>0</v>
      </c>
      <c r="AA149" s="20">
        <f>IF(AD149=15,J149,0)</f>
        <v>0</v>
      </c>
      <c r="AB149" s="20">
        <f>IF(AD149=21,J149,0)</f>
        <v>0</v>
      </c>
      <c r="AD149" s="38">
        <v>21</v>
      </c>
      <c r="AE149" s="38">
        <f>G149*0</f>
        <v>0</v>
      </c>
      <c r="AF149" s="38">
        <f>G149*(1-0)</f>
        <v>0</v>
      </c>
      <c r="AG149" s="33" t="s">
        <v>7</v>
      </c>
      <c r="AM149" s="38">
        <f>F149*AE149</f>
        <v>0</v>
      </c>
      <c r="AN149" s="38">
        <f>F149*AF149</f>
        <v>0</v>
      </c>
      <c r="AO149" s="39" t="s">
        <v>472</v>
      </c>
      <c r="AP149" s="39" t="s">
        <v>502</v>
      </c>
      <c r="AQ149" s="29" t="s">
        <v>508</v>
      </c>
      <c r="AS149" s="38">
        <f>AM149+AN149</f>
        <v>0</v>
      </c>
      <c r="AT149" s="38">
        <f>G149/(100-AU149)*100</f>
        <v>0</v>
      </c>
      <c r="AU149" s="38">
        <v>0</v>
      </c>
      <c r="AV149" s="38">
        <f>L149</f>
        <v>0</v>
      </c>
    </row>
    <row r="150" spans="1:48" ht="12.75">
      <c r="A150" s="5" t="s">
        <v>120</v>
      </c>
      <c r="B150" s="5" t="s">
        <v>138</v>
      </c>
      <c r="C150" s="5" t="s">
        <v>260</v>
      </c>
      <c r="D150" s="5" t="s">
        <v>409</v>
      </c>
      <c r="E150" s="5" t="s">
        <v>436</v>
      </c>
      <c r="F150" s="20">
        <v>9.65</v>
      </c>
      <c r="G150" s="20">
        <v>0</v>
      </c>
      <c r="H150" s="20">
        <f>F150*AE150</f>
        <v>0</v>
      </c>
      <c r="I150" s="20">
        <f>J150-H150</f>
        <v>0</v>
      </c>
      <c r="J150" s="20">
        <f>F150*G150</f>
        <v>0</v>
      </c>
      <c r="K150" s="20">
        <v>0.04617</v>
      </c>
      <c r="L150" s="20">
        <f>F150*K150</f>
        <v>0.44554050000000006</v>
      </c>
      <c r="M150" s="33" t="s">
        <v>457</v>
      </c>
      <c r="P150" s="38">
        <f>IF(AG150="5",J150,0)</f>
        <v>0</v>
      </c>
      <c r="R150" s="38">
        <f>IF(AG150="1",H150,0)</f>
        <v>0</v>
      </c>
      <c r="S150" s="38">
        <f>IF(AG150="1",I150,0)</f>
        <v>0</v>
      </c>
      <c r="T150" s="38">
        <f>IF(AG150="7",H150,0)</f>
        <v>0</v>
      </c>
      <c r="U150" s="38">
        <f>IF(AG150="7",I150,0)</f>
        <v>0</v>
      </c>
      <c r="V150" s="38">
        <f>IF(AG150="2",H150,0)</f>
        <v>0</v>
      </c>
      <c r="W150" s="38">
        <f>IF(AG150="2",I150,0)</f>
        <v>0</v>
      </c>
      <c r="X150" s="38">
        <f>IF(AG150="0",J150,0)</f>
        <v>0</v>
      </c>
      <c r="Y150" s="29" t="s">
        <v>138</v>
      </c>
      <c r="Z150" s="20">
        <f>IF(AD150=0,J150,0)</f>
        <v>0</v>
      </c>
      <c r="AA150" s="20">
        <f>IF(AD150=15,J150,0)</f>
        <v>0</v>
      </c>
      <c r="AB150" s="20">
        <f>IF(AD150=21,J150,0)</f>
        <v>0</v>
      </c>
      <c r="AD150" s="38">
        <v>21</v>
      </c>
      <c r="AE150" s="38">
        <f>G150*0.305759162303665</f>
        <v>0</v>
      </c>
      <c r="AF150" s="38">
        <f>G150*(1-0.305759162303665)</f>
        <v>0</v>
      </c>
      <c r="AG150" s="33" t="s">
        <v>7</v>
      </c>
      <c r="AM150" s="38">
        <f>F150*AE150</f>
        <v>0</v>
      </c>
      <c r="AN150" s="38">
        <f>F150*AF150</f>
        <v>0</v>
      </c>
      <c r="AO150" s="39" t="s">
        <v>472</v>
      </c>
      <c r="AP150" s="39" t="s">
        <v>502</v>
      </c>
      <c r="AQ150" s="29" t="s">
        <v>508</v>
      </c>
      <c r="AS150" s="38">
        <f>AM150+AN150</f>
        <v>0</v>
      </c>
      <c r="AT150" s="38">
        <f>G150/(100-AU150)*100</f>
        <v>0</v>
      </c>
      <c r="AU150" s="38">
        <v>0</v>
      </c>
      <c r="AV150" s="38">
        <f>L150</f>
        <v>0.44554050000000006</v>
      </c>
    </row>
    <row r="151" spans="1:48" ht="12.75">
      <c r="A151" s="5" t="s">
        <v>121</v>
      </c>
      <c r="B151" s="5" t="s">
        <v>138</v>
      </c>
      <c r="C151" s="5" t="s">
        <v>258</v>
      </c>
      <c r="D151" s="5" t="s">
        <v>316</v>
      </c>
      <c r="E151" s="5" t="s">
        <v>435</v>
      </c>
      <c r="F151" s="20">
        <v>0.44554</v>
      </c>
      <c r="G151" s="20">
        <v>0</v>
      </c>
      <c r="H151" s="20">
        <f>F151*AE151</f>
        <v>0</v>
      </c>
      <c r="I151" s="20">
        <f>J151-H151</f>
        <v>0</v>
      </c>
      <c r="J151" s="20">
        <f>F151*G151</f>
        <v>0</v>
      </c>
      <c r="K151" s="20">
        <v>0</v>
      </c>
      <c r="L151" s="20">
        <f>F151*K151</f>
        <v>0</v>
      </c>
      <c r="M151" s="33" t="s">
        <v>457</v>
      </c>
      <c r="P151" s="38">
        <f>IF(AG151="5",J151,0)</f>
        <v>0</v>
      </c>
      <c r="R151" s="38">
        <f>IF(AG151="1",H151,0)</f>
        <v>0</v>
      </c>
      <c r="S151" s="38">
        <f>IF(AG151="1",I151,0)</f>
        <v>0</v>
      </c>
      <c r="T151" s="38">
        <f>IF(AG151="7",H151,0)</f>
        <v>0</v>
      </c>
      <c r="U151" s="38">
        <f>IF(AG151="7",I151,0)</f>
        <v>0</v>
      </c>
      <c r="V151" s="38">
        <f>IF(AG151="2",H151,0)</f>
        <v>0</v>
      </c>
      <c r="W151" s="38">
        <f>IF(AG151="2",I151,0)</f>
        <v>0</v>
      </c>
      <c r="X151" s="38">
        <f>IF(AG151="0",J151,0)</f>
        <v>0</v>
      </c>
      <c r="Y151" s="29" t="s">
        <v>138</v>
      </c>
      <c r="Z151" s="20">
        <f>IF(AD151=0,J151,0)</f>
        <v>0</v>
      </c>
      <c r="AA151" s="20">
        <f>IF(AD151=15,J151,0)</f>
        <v>0</v>
      </c>
      <c r="AB151" s="20">
        <f>IF(AD151=21,J151,0)</f>
        <v>0</v>
      </c>
      <c r="AD151" s="38">
        <v>21</v>
      </c>
      <c r="AE151" s="38">
        <f>G151*0</f>
        <v>0</v>
      </c>
      <c r="AF151" s="38">
        <f>G151*(1-0)</f>
        <v>0</v>
      </c>
      <c r="AG151" s="33" t="s">
        <v>11</v>
      </c>
      <c r="AM151" s="38">
        <f>F151*AE151</f>
        <v>0</v>
      </c>
      <c r="AN151" s="38">
        <f>F151*AF151</f>
        <v>0</v>
      </c>
      <c r="AO151" s="39" t="s">
        <v>472</v>
      </c>
      <c r="AP151" s="39" t="s">
        <v>502</v>
      </c>
      <c r="AQ151" s="29" t="s">
        <v>508</v>
      </c>
      <c r="AS151" s="38">
        <f>AM151+AN151</f>
        <v>0</v>
      </c>
      <c r="AT151" s="38">
        <f>G151/(100-AU151)*100</f>
        <v>0</v>
      </c>
      <c r="AU151" s="38">
        <v>0</v>
      </c>
      <c r="AV151" s="38">
        <f>L151</f>
        <v>0</v>
      </c>
    </row>
    <row r="152" spans="1:37" ht="12.75">
      <c r="A152" s="4"/>
      <c r="B152" s="14" t="s">
        <v>138</v>
      </c>
      <c r="C152" s="14" t="s">
        <v>261</v>
      </c>
      <c r="D152" s="99" t="s">
        <v>410</v>
      </c>
      <c r="E152" s="100"/>
      <c r="F152" s="100"/>
      <c r="G152" s="100"/>
      <c r="H152" s="41">
        <f>SUM(H153:H160)</f>
        <v>0</v>
      </c>
      <c r="I152" s="41">
        <f>SUM(I153:I160)</f>
        <v>0</v>
      </c>
      <c r="J152" s="41">
        <f>H152+I152</f>
        <v>0</v>
      </c>
      <c r="K152" s="29"/>
      <c r="L152" s="41">
        <f>SUM(L153:L160)</f>
        <v>0.6028946</v>
      </c>
      <c r="M152" s="29"/>
      <c r="Y152" s="29" t="s">
        <v>138</v>
      </c>
      <c r="AI152" s="41">
        <f>SUM(Z153:Z160)</f>
        <v>0</v>
      </c>
      <c r="AJ152" s="41">
        <f>SUM(AA153:AA160)</f>
        <v>0</v>
      </c>
      <c r="AK152" s="41">
        <f>SUM(AB153:AB160)</f>
        <v>0</v>
      </c>
    </row>
    <row r="153" spans="1:48" ht="12.75">
      <c r="A153" s="5" t="s">
        <v>122</v>
      </c>
      <c r="B153" s="5" t="s">
        <v>138</v>
      </c>
      <c r="C153" s="5" t="s">
        <v>262</v>
      </c>
      <c r="D153" s="5" t="s">
        <v>411</v>
      </c>
      <c r="E153" s="5" t="s">
        <v>436</v>
      </c>
      <c r="F153" s="20">
        <v>135.54</v>
      </c>
      <c r="G153" s="20">
        <v>0</v>
      </c>
      <c r="H153" s="20">
        <f>F153*AE153</f>
        <v>0</v>
      </c>
      <c r="I153" s="20">
        <f>J153-H153</f>
        <v>0</v>
      </c>
      <c r="J153" s="20">
        <f>F153*G153</f>
        <v>0</v>
      </c>
      <c r="K153" s="20">
        <v>0.00011</v>
      </c>
      <c r="L153" s="20">
        <f>F153*K153</f>
        <v>0.0149094</v>
      </c>
      <c r="M153" s="33" t="s">
        <v>457</v>
      </c>
      <c r="P153" s="38">
        <f>IF(AG153="5",J153,0)</f>
        <v>0</v>
      </c>
      <c r="R153" s="38">
        <f>IF(AG153="1",H153,0)</f>
        <v>0</v>
      </c>
      <c r="S153" s="38">
        <f>IF(AG153="1",I153,0)</f>
        <v>0</v>
      </c>
      <c r="T153" s="38">
        <f>IF(AG153="7",H153,0)</f>
        <v>0</v>
      </c>
      <c r="U153" s="38">
        <f>IF(AG153="7",I153,0)</f>
        <v>0</v>
      </c>
      <c r="V153" s="38">
        <f>IF(AG153="2",H153,0)</f>
        <v>0</v>
      </c>
      <c r="W153" s="38">
        <f>IF(AG153="2",I153,0)</f>
        <v>0</v>
      </c>
      <c r="X153" s="38">
        <f>IF(AG153="0",J153,0)</f>
        <v>0</v>
      </c>
      <c r="Y153" s="29" t="s">
        <v>138</v>
      </c>
      <c r="Z153" s="20">
        <f>IF(AD153=0,J153,0)</f>
        <v>0</v>
      </c>
      <c r="AA153" s="20">
        <f>IF(AD153=15,J153,0)</f>
        <v>0</v>
      </c>
      <c r="AB153" s="20">
        <f>IF(AD153=21,J153,0)</f>
        <v>0</v>
      </c>
      <c r="AD153" s="38">
        <v>21</v>
      </c>
      <c r="AE153" s="38">
        <f>G153*0.404621848739496</f>
        <v>0</v>
      </c>
      <c r="AF153" s="38">
        <f>G153*(1-0.404621848739496)</f>
        <v>0</v>
      </c>
      <c r="AG153" s="33" t="s">
        <v>13</v>
      </c>
      <c r="AM153" s="38">
        <f>F153*AE153</f>
        <v>0</v>
      </c>
      <c r="AN153" s="38">
        <f>F153*AF153</f>
        <v>0</v>
      </c>
      <c r="AO153" s="39" t="s">
        <v>489</v>
      </c>
      <c r="AP153" s="39" t="s">
        <v>503</v>
      </c>
      <c r="AQ153" s="29" t="s">
        <v>508</v>
      </c>
      <c r="AS153" s="38">
        <f>AM153+AN153</f>
        <v>0</v>
      </c>
      <c r="AT153" s="38">
        <f>G153/(100-AU153)*100</f>
        <v>0</v>
      </c>
      <c r="AU153" s="38">
        <v>0</v>
      </c>
      <c r="AV153" s="38">
        <f>L153</f>
        <v>0.0149094</v>
      </c>
    </row>
    <row r="154" ht="25.5">
      <c r="D154" s="17" t="s">
        <v>412</v>
      </c>
    </row>
    <row r="155" spans="1:48" ht="12.75">
      <c r="A155" s="5" t="s">
        <v>123</v>
      </c>
      <c r="B155" s="5" t="s">
        <v>138</v>
      </c>
      <c r="C155" s="5" t="s">
        <v>262</v>
      </c>
      <c r="D155" s="5" t="s">
        <v>413</v>
      </c>
      <c r="E155" s="5" t="s">
        <v>436</v>
      </c>
      <c r="F155" s="20">
        <v>20.84</v>
      </c>
      <c r="G155" s="20">
        <v>0</v>
      </c>
      <c r="H155" s="20">
        <f>F155*AE155</f>
        <v>0</v>
      </c>
      <c r="I155" s="20">
        <f>J155-H155</f>
        <v>0</v>
      </c>
      <c r="J155" s="20">
        <f>F155*G155</f>
        <v>0</v>
      </c>
      <c r="K155" s="20">
        <v>0.00011</v>
      </c>
      <c r="L155" s="20">
        <f>F155*K155</f>
        <v>0.0022924</v>
      </c>
      <c r="M155" s="33" t="s">
        <v>457</v>
      </c>
      <c r="P155" s="38">
        <f>IF(AG155="5",J155,0)</f>
        <v>0</v>
      </c>
      <c r="R155" s="38">
        <f>IF(AG155="1",H155,0)</f>
        <v>0</v>
      </c>
      <c r="S155" s="38">
        <f>IF(AG155="1",I155,0)</f>
        <v>0</v>
      </c>
      <c r="T155" s="38">
        <f>IF(AG155="7",H155,0)</f>
        <v>0</v>
      </c>
      <c r="U155" s="38">
        <f>IF(AG155="7",I155,0)</f>
        <v>0</v>
      </c>
      <c r="V155" s="38">
        <f>IF(AG155="2",H155,0)</f>
        <v>0</v>
      </c>
      <c r="W155" s="38">
        <f>IF(AG155="2",I155,0)</f>
        <v>0</v>
      </c>
      <c r="X155" s="38">
        <f>IF(AG155="0",J155,0)</f>
        <v>0</v>
      </c>
      <c r="Y155" s="29" t="s">
        <v>138</v>
      </c>
      <c r="Z155" s="20">
        <f>IF(AD155=0,J155,0)</f>
        <v>0</v>
      </c>
      <c r="AA155" s="20">
        <f>IF(AD155=15,J155,0)</f>
        <v>0</v>
      </c>
      <c r="AB155" s="20">
        <f>IF(AD155=21,J155,0)</f>
        <v>0</v>
      </c>
      <c r="AD155" s="38">
        <v>21</v>
      </c>
      <c r="AE155" s="38">
        <f>G155*0.404621848739496</f>
        <v>0</v>
      </c>
      <c r="AF155" s="38">
        <f>G155*(1-0.404621848739496)</f>
        <v>0</v>
      </c>
      <c r="AG155" s="33" t="s">
        <v>13</v>
      </c>
      <c r="AM155" s="38">
        <f>F155*AE155</f>
        <v>0</v>
      </c>
      <c r="AN155" s="38">
        <f>F155*AF155</f>
        <v>0</v>
      </c>
      <c r="AO155" s="39" t="s">
        <v>489</v>
      </c>
      <c r="AP155" s="39" t="s">
        <v>503</v>
      </c>
      <c r="AQ155" s="29" t="s">
        <v>508</v>
      </c>
      <c r="AS155" s="38">
        <f>AM155+AN155</f>
        <v>0</v>
      </c>
      <c r="AT155" s="38">
        <f>G155/(100-AU155)*100</f>
        <v>0</v>
      </c>
      <c r="AU155" s="38">
        <v>0</v>
      </c>
      <c r="AV155" s="38">
        <f>L155</f>
        <v>0.0022924</v>
      </c>
    </row>
    <row r="156" ht="12.75">
      <c r="D156" s="17" t="s">
        <v>414</v>
      </c>
    </row>
    <row r="157" spans="1:48" ht="12.75">
      <c r="A157" s="5" t="s">
        <v>124</v>
      </c>
      <c r="B157" s="5" t="s">
        <v>138</v>
      </c>
      <c r="C157" s="5" t="s">
        <v>263</v>
      </c>
      <c r="D157" s="5" t="s">
        <v>415</v>
      </c>
      <c r="E157" s="5" t="s">
        <v>436</v>
      </c>
      <c r="F157" s="20">
        <v>156.38</v>
      </c>
      <c r="G157" s="20">
        <v>0</v>
      </c>
      <c r="H157" s="20">
        <f>F157*AE157</f>
        <v>0</v>
      </c>
      <c r="I157" s="20">
        <f>J157-H157</f>
        <v>0</v>
      </c>
      <c r="J157" s="20">
        <f>F157*G157</f>
        <v>0</v>
      </c>
      <c r="K157" s="20">
        <v>0.00368</v>
      </c>
      <c r="L157" s="20">
        <f>F157*K157</f>
        <v>0.5754784</v>
      </c>
      <c r="M157" s="33" t="s">
        <v>457</v>
      </c>
      <c r="P157" s="38">
        <f>IF(AG157="5",J157,0)</f>
        <v>0</v>
      </c>
      <c r="R157" s="38">
        <f>IF(AG157="1",H157,0)</f>
        <v>0</v>
      </c>
      <c r="S157" s="38">
        <f>IF(AG157="1",I157,0)</f>
        <v>0</v>
      </c>
      <c r="T157" s="38">
        <f>IF(AG157="7",H157,0)</f>
        <v>0</v>
      </c>
      <c r="U157" s="38">
        <f>IF(AG157="7",I157,0)</f>
        <v>0</v>
      </c>
      <c r="V157" s="38">
        <f>IF(AG157="2",H157,0)</f>
        <v>0</v>
      </c>
      <c r="W157" s="38">
        <f>IF(AG157="2",I157,0)</f>
        <v>0</v>
      </c>
      <c r="X157" s="38">
        <f>IF(AG157="0",J157,0)</f>
        <v>0</v>
      </c>
      <c r="Y157" s="29" t="s">
        <v>138</v>
      </c>
      <c r="Z157" s="20">
        <f>IF(AD157=0,J157,0)</f>
        <v>0</v>
      </c>
      <c r="AA157" s="20">
        <f>IF(AD157=15,J157,0)</f>
        <v>0</v>
      </c>
      <c r="AB157" s="20">
        <f>IF(AD157=21,J157,0)</f>
        <v>0</v>
      </c>
      <c r="AD157" s="38">
        <v>21</v>
      </c>
      <c r="AE157" s="38">
        <f>G157*0.684930817610063</f>
        <v>0</v>
      </c>
      <c r="AF157" s="38">
        <f>G157*(1-0.684930817610063)</f>
        <v>0</v>
      </c>
      <c r="AG157" s="33" t="s">
        <v>13</v>
      </c>
      <c r="AM157" s="38">
        <f>F157*AE157</f>
        <v>0</v>
      </c>
      <c r="AN157" s="38">
        <f>F157*AF157</f>
        <v>0</v>
      </c>
      <c r="AO157" s="39" t="s">
        <v>489</v>
      </c>
      <c r="AP157" s="39" t="s">
        <v>503</v>
      </c>
      <c r="AQ157" s="29" t="s">
        <v>508</v>
      </c>
      <c r="AS157" s="38">
        <f>AM157+AN157</f>
        <v>0</v>
      </c>
      <c r="AT157" s="38">
        <f>G157/(100-AU157)*100</f>
        <v>0</v>
      </c>
      <c r="AU157" s="38">
        <v>0</v>
      </c>
      <c r="AV157" s="38">
        <f>L157</f>
        <v>0.5754784</v>
      </c>
    </row>
    <row r="158" spans="1:48" ht="12.75">
      <c r="A158" s="5" t="s">
        <v>125</v>
      </c>
      <c r="B158" s="5" t="s">
        <v>138</v>
      </c>
      <c r="C158" s="5" t="s">
        <v>264</v>
      </c>
      <c r="D158" s="5" t="s">
        <v>416</v>
      </c>
      <c r="E158" s="5" t="s">
        <v>433</v>
      </c>
      <c r="F158" s="20">
        <v>10.42</v>
      </c>
      <c r="G158" s="20">
        <v>0</v>
      </c>
      <c r="H158" s="20">
        <f>F158*AE158</f>
        <v>0</v>
      </c>
      <c r="I158" s="20">
        <f>J158-H158</f>
        <v>0</v>
      </c>
      <c r="J158" s="20">
        <f>F158*G158</f>
        <v>0</v>
      </c>
      <c r="K158" s="20">
        <v>0.00032</v>
      </c>
      <c r="L158" s="20">
        <f>F158*K158</f>
        <v>0.0033344000000000004</v>
      </c>
      <c r="M158" s="33" t="s">
        <v>457</v>
      </c>
      <c r="P158" s="38">
        <f>IF(AG158="5",J158,0)</f>
        <v>0</v>
      </c>
      <c r="R158" s="38">
        <f>IF(AG158="1",H158,0)</f>
        <v>0</v>
      </c>
      <c r="S158" s="38">
        <f>IF(AG158="1",I158,0)</f>
        <v>0</v>
      </c>
      <c r="T158" s="38">
        <f>IF(AG158="7",H158,0)</f>
        <v>0</v>
      </c>
      <c r="U158" s="38">
        <f>IF(AG158="7",I158,0)</f>
        <v>0</v>
      </c>
      <c r="V158" s="38">
        <f>IF(AG158="2",H158,0)</f>
        <v>0</v>
      </c>
      <c r="W158" s="38">
        <f>IF(AG158="2",I158,0)</f>
        <v>0</v>
      </c>
      <c r="X158" s="38">
        <f>IF(AG158="0",J158,0)</f>
        <v>0</v>
      </c>
      <c r="Y158" s="29" t="s">
        <v>138</v>
      </c>
      <c r="Z158" s="20">
        <f>IF(AD158=0,J158,0)</f>
        <v>0</v>
      </c>
      <c r="AA158" s="20">
        <f>IF(AD158=15,J158,0)</f>
        <v>0</v>
      </c>
      <c r="AB158" s="20">
        <f>IF(AD158=21,J158,0)</f>
        <v>0</v>
      </c>
      <c r="AD158" s="38">
        <v>21</v>
      </c>
      <c r="AE158" s="38">
        <f>G158*0.771373801916933</f>
        <v>0</v>
      </c>
      <c r="AF158" s="38">
        <f>G158*(1-0.771373801916933)</f>
        <v>0</v>
      </c>
      <c r="AG158" s="33" t="s">
        <v>13</v>
      </c>
      <c r="AM158" s="38">
        <f>F158*AE158</f>
        <v>0</v>
      </c>
      <c r="AN158" s="38">
        <f>F158*AF158</f>
        <v>0</v>
      </c>
      <c r="AO158" s="39" t="s">
        <v>489</v>
      </c>
      <c r="AP158" s="39" t="s">
        <v>503</v>
      </c>
      <c r="AQ158" s="29" t="s">
        <v>508</v>
      </c>
      <c r="AS158" s="38">
        <f>AM158+AN158</f>
        <v>0</v>
      </c>
      <c r="AT158" s="38">
        <f>G158/(100-AU158)*100</f>
        <v>0</v>
      </c>
      <c r="AU158" s="38">
        <v>0</v>
      </c>
      <c r="AV158" s="38">
        <f>L158</f>
        <v>0.0033344000000000004</v>
      </c>
    </row>
    <row r="159" spans="1:48" ht="12.75">
      <c r="A159" s="5" t="s">
        <v>126</v>
      </c>
      <c r="B159" s="5" t="s">
        <v>138</v>
      </c>
      <c r="C159" s="5" t="s">
        <v>265</v>
      </c>
      <c r="D159" s="5" t="s">
        <v>417</v>
      </c>
      <c r="E159" s="5" t="s">
        <v>437</v>
      </c>
      <c r="F159" s="20">
        <v>16</v>
      </c>
      <c r="G159" s="20">
        <v>0</v>
      </c>
      <c r="H159" s="20">
        <f>F159*AE159</f>
        <v>0</v>
      </c>
      <c r="I159" s="20">
        <f>J159-H159</f>
        <v>0</v>
      </c>
      <c r="J159" s="20">
        <f>F159*G159</f>
        <v>0</v>
      </c>
      <c r="K159" s="20">
        <v>0.00043</v>
      </c>
      <c r="L159" s="20">
        <f>F159*K159</f>
        <v>0.00688</v>
      </c>
      <c r="M159" s="33" t="s">
        <v>457</v>
      </c>
      <c r="P159" s="38">
        <f>IF(AG159="5",J159,0)</f>
        <v>0</v>
      </c>
      <c r="R159" s="38">
        <f>IF(AG159="1",H159,0)</f>
        <v>0</v>
      </c>
      <c r="S159" s="38">
        <f>IF(AG159="1",I159,0)</f>
        <v>0</v>
      </c>
      <c r="T159" s="38">
        <f>IF(AG159="7",H159,0)</f>
        <v>0</v>
      </c>
      <c r="U159" s="38">
        <f>IF(AG159="7",I159,0)</f>
        <v>0</v>
      </c>
      <c r="V159" s="38">
        <f>IF(AG159="2",H159,0)</f>
        <v>0</v>
      </c>
      <c r="W159" s="38">
        <f>IF(AG159="2",I159,0)</f>
        <v>0</v>
      </c>
      <c r="X159" s="38">
        <f>IF(AG159="0",J159,0)</f>
        <v>0</v>
      </c>
      <c r="Y159" s="29" t="s">
        <v>138</v>
      </c>
      <c r="Z159" s="20">
        <f>IF(AD159=0,J159,0)</f>
        <v>0</v>
      </c>
      <c r="AA159" s="20">
        <f>IF(AD159=15,J159,0)</f>
        <v>0</v>
      </c>
      <c r="AB159" s="20">
        <f>IF(AD159=21,J159,0)</f>
        <v>0</v>
      </c>
      <c r="AD159" s="38">
        <v>21</v>
      </c>
      <c r="AE159" s="38">
        <f>G159*0.86209733561167</f>
        <v>0</v>
      </c>
      <c r="AF159" s="38">
        <f>G159*(1-0.86209733561167)</f>
        <v>0</v>
      </c>
      <c r="AG159" s="33" t="s">
        <v>13</v>
      </c>
      <c r="AM159" s="38">
        <f>F159*AE159</f>
        <v>0</v>
      </c>
      <c r="AN159" s="38">
        <f>F159*AF159</f>
        <v>0</v>
      </c>
      <c r="AO159" s="39" t="s">
        <v>489</v>
      </c>
      <c r="AP159" s="39" t="s">
        <v>503</v>
      </c>
      <c r="AQ159" s="29" t="s">
        <v>508</v>
      </c>
      <c r="AS159" s="38">
        <f>AM159+AN159</f>
        <v>0</v>
      </c>
      <c r="AT159" s="38">
        <f>G159/(100-AU159)*100</f>
        <v>0</v>
      </c>
      <c r="AU159" s="38">
        <v>0</v>
      </c>
      <c r="AV159" s="38">
        <f>L159</f>
        <v>0.00688</v>
      </c>
    </row>
    <row r="160" spans="1:48" ht="12.75">
      <c r="A160" s="5" t="s">
        <v>127</v>
      </c>
      <c r="B160" s="5" t="s">
        <v>138</v>
      </c>
      <c r="C160" s="5" t="s">
        <v>266</v>
      </c>
      <c r="D160" s="5" t="s">
        <v>418</v>
      </c>
      <c r="E160" s="5" t="s">
        <v>435</v>
      </c>
      <c r="F160" s="20">
        <v>0.60289</v>
      </c>
      <c r="G160" s="20">
        <v>0</v>
      </c>
      <c r="H160" s="20">
        <f>F160*AE160</f>
        <v>0</v>
      </c>
      <c r="I160" s="20">
        <f>J160-H160</f>
        <v>0</v>
      </c>
      <c r="J160" s="20">
        <f>F160*G160</f>
        <v>0</v>
      </c>
      <c r="K160" s="20">
        <v>0</v>
      </c>
      <c r="L160" s="20">
        <f>F160*K160</f>
        <v>0</v>
      </c>
      <c r="M160" s="33" t="s">
        <v>457</v>
      </c>
      <c r="P160" s="38">
        <f>IF(AG160="5",J160,0)</f>
        <v>0</v>
      </c>
      <c r="R160" s="38">
        <f>IF(AG160="1",H160,0)</f>
        <v>0</v>
      </c>
      <c r="S160" s="38">
        <f>IF(AG160="1",I160,0)</f>
        <v>0</v>
      </c>
      <c r="T160" s="38">
        <f>IF(AG160="7",H160,0)</f>
        <v>0</v>
      </c>
      <c r="U160" s="38">
        <f>IF(AG160="7",I160,0)</f>
        <v>0</v>
      </c>
      <c r="V160" s="38">
        <f>IF(AG160="2",H160,0)</f>
        <v>0</v>
      </c>
      <c r="W160" s="38">
        <f>IF(AG160="2",I160,0)</f>
        <v>0</v>
      </c>
      <c r="X160" s="38">
        <f>IF(AG160="0",J160,0)</f>
        <v>0</v>
      </c>
      <c r="Y160" s="29" t="s">
        <v>138</v>
      </c>
      <c r="Z160" s="20">
        <f>IF(AD160=0,J160,0)</f>
        <v>0</v>
      </c>
      <c r="AA160" s="20">
        <f>IF(AD160=15,J160,0)</f>
        <v>0</v>
      </c>
      <c r="AB160" s="20">
        <f>IF(AD160=21,J160,0)</f>
        <v>0</v>
      </c>
      <c r="AD160" s="38">
        <v>21</v>
      </c>
      <c r="AE160" s="38">
        <f>G160*0</f>
        <v>0</v>
      </c>
      <c r="AF160" s="38">
        <f>G160*(1-0)</f>
        <v>0</v>
      </c>
      <c r="AG160" s="33" t="s">
        <v>11</v>
      </c>
      <c r="AM160" s="38">
        <f>F160*AE160</f>
        <v>0</v>
      </c>
      <c r="AN160" s="38">
        <f>F160*AF160</f>
        <v>0</v>
      </c>
      <c r="AO160" s="39" t="s">
        <v>489</v>
      </c>
      <c r="AP160" s="39" t="s">
        <v>503</v>
      </c>
      <c r="AQ160" s="29" t="s">
        <v>508</v>
      </c>
      <c r="AS160" s="38">
        <f>AM160+AN160</f>
        <v>0</v>
      </c>
      <c r="AT160" s="38">
        <f>G160/(100-AU160)*100</f>
        <v>0</v>
      </c>
      <c r="AU160" s="38">
        <v>0</v>
      </c>
      <c r="AV160" s="38">
        <f>L160</f>
        <v>0</v>
      </c>
    </row>
    <row r="161" spans="1:37" ht="12.75">
      <c r="A161" s="4"/>
      <c r="B161" s="14" t="s">
        <v>138</v>
      </c>
      <c r="C161" s="14" t="s">
        <v>229</v>
      </c>
      <c r="D161" s="99" t="s">
        <v>372</v>
      </c>
      <c r="E161" s="100"/>
      <c r="F161" s="100"/>
      <c r="G161" s="100"/>
      <c r="H161" s="41">
        <f>SUM(H162:H164)</f>
        <v>0</v>
      </c>
      <c r="I161" s="41">
        <f>SUM(I162:I164)</f>
        <v>0</v>
      </c>
      <c r="J161" s="41">
        <f>H161+I161</f>
        <v>0</v>
      </c>
      <c r="K161" s="29"/>
      <c r="L161" s="41">
        <f>SUM(L162:L164)</f>
        <v>0.6324528</v>
      </c>
      <c r="M161" s="29"/>
      <c r="Y161" s="29" t="s">
        <v>138</v>
      </c>
      <c r="AI161" s="41">
        <f>SUM(Z162:Z164)</f>
        <v>0</v>
      </c>
      <c r="AJ161" s="41">
        <f>SUM(AA162:AA164)</f>
        <v>0</v>
      </c>
      <c r="AK161" s="41">
        <f>SUM(AB162:AB164)</f>
        <v>0</v>
      </c>
    </row>
    <row r="162" spans="1:48" ht="12.75">
      <c r="A162" s="5" t="s">
        <v>128</v>
      </c>
      <c r="B162" s="5" t="s">
        <v>138</v>
      </c>
      <c r="C162" s="5" t="s">
        <v>267</v>
      </c>
      <c r="D162" s="5" t="s">
        <v>419</v>
      </c>
      <c r="E162" s="5" t="s">
        <v>436</v>
      </c>
      <c r="F162" s="20">
        <v>161.34</v>
      </c>
      <c r="G162" s="20">
        <v>0</v>
      </c>
      <c r="H162" s="20">
        <f>F162*AE162</f>
        <v>0</v>
      </c>
      <c r="I162" s="20">
        <f>J162-H162</f>
        <v>0</v>
      </c>
      <c r="J162" s="20">
        <f>F162*G162</f>
        <v>0</v>
      </c>
      <c r="K162" s="20">
        <v>0.00013</v>
      </c>
      <c r="L162" s="20">
        <f>F162*K162</f>
        <v>0.0209742</v>
      </c>
      <c r="M162" s="33" t="s">
        <v>457</v>
      </c>
      <c r="P162" s="38">
        <f>IF(AG162="5",J162,0)</f>
        <v>0</v>
      </c>
      <c r="R162" s="38">
        <f>IF(AG162="1",H162,0)</f>
        <v>0</v>
      </c>
      <c r="S162" s="38">
        <f>IF(AG162="1",I162,0)</f>
        <v>0</v>
      </c>
      <c r="T162" s="38">
        <f>IF(AG162="7",H162,0)</f>
        <v>0</v>
      </c>
      <c r="U162" s="38">
        <f>IF(AG162="7",I162,0)</f>
        <v>0</v>
      </c>
      <c r="V162" s="38">
        <f>IF(AG162="2",H162,0)</f>
        <v>0</v>
      </c>
      <c r="W162" s="38">
        <f>IF(AG162="2",I162,0)</f>
        <v>0</v>
      </c>
      <c r="X162" s="38">
        <f>IF(AG162="0",J162,0)</f>
        <v>0</v>
      </c>
      <c r="Y162" s="29" t="s">
        <v>138</v>
      </c>
      <c r="Z162" s="20">
        <f>IF(AD162=0,J162,0)</f>
        <v>0</v>
      </c>
      <c r="AA162" s="20">
        <f>IF(AD162=15,J162,0)</f>
        <v>0</v>
      </c>
      <c r="AB162" s="20">
        <f>IF(AD162=21,J162,0)</f>
        <v>0</v>
      </c>
      <c r="AD162" s="38">
        <v>21</v>
      </c>
      <c r="AE162" s="38">
        <f>G162*0.501990049751244</f>
        <v>0</v>
      </c>
      <c r="AF162" s="38">
        <f>G162*(1-0.501990049751244)</f>
        <v>0</v>
      </c>
      <c r="AG162" s="33" t="s">
        <v>13</v>
      </c>
      <c r="AM162" s="38">
        <f>F162*AE162</f>
        <v>0</v>
      </c>
      <c r="AN162" s="38">
        <f>F162*AF162</f>
        <v>0</v>
      </c>
      <c r="AO162" s="39" t="s">
        <v>484</v>
      </c>
      <c r="AP162" s="39" t="s">
        <v>504</v>
      </c>
      <c r="AQ162" s="29" t="s">
        <v>508</v>
      </c>
      <c r="AS162" s="38">
        <f>AM162+AN162</f>
        <v>0</v>
      </c>
      <c r="AT162" s="38">
        <f>G162/(100-AU162)*100</f>
        <v>0</v>
      </c>
      <c r="AU162" s="38">
        <v>0</v>
      </c>
      <c r="AV162" s="38">
        <f>L162</f>
        <v>0.0209742</v>
      </c>
    </row>
    <row r="163" spans="1:48" ht="12.75">
      <c r="A163" s="5" t="s">
        <v>129</v>
      </c>
      <c r="B163" s="5" t="s">
        <v>138</v>
      </c>
      <c r="C163" s="5" t="s">
        <v>268</v>
      </c>
      <c r="D163" s="5" t="s">
        <v>420</v>
      </c>
      <c r="E163" s="5" t="s">
        <v>436</v>
      </c>
      <c r="F163" s="20">
        <v>161.34</v>
      </c>
      <c r="G163" s="20">
        <v>0</v>
      </c>
      <c r="H163" s="20">
        <f>F163*AE163</f>
        <v>0</v>
      </c>
      <c r="I163" s="20">
        <f>J163-H163</f>
        <v>0</v>
      </c>
      <c r="J163" s="20">
        <f>F163*G163</f>
        <v>0</v>
      </c>
      <c r="K163" s="20">
        <v>0.00029</v>
      </c>
      <c r="L163" s="20">
        <f>F163*K163</f>
        <v>0.0467886</v>
      </c>
      <c r="M163" s="33" t="s">
        <v>457</v>
      </c>
      <c r="P163" s="38">
        <f>IF(AG163="5",J163,0)</f>
        <v>0</v>
      </c>
      <c r="R163" s="38">
        <f>IF(AG163="1",H163,0)</f>
        <v>0</v>
      </c>
      <c r="S163" s="38">
        <f>IF(AG163="1",I163,0)</f>
        <v>0</v>
      </c>
      <c r="T163" s="38">
        <f>IF(AG163="7",H163,0)</f>
        <v>0</v>
      </c>
      <c r="U163" s="38">
        <f>IF(AG163="7",I163,0)</f>
        <v>0</v>
      </c>
      <c r="V163" s="38">
        <f>IF(AG163="2",H163,0)</f>
        <v>0</v>
      </c>
      <c r="W163" s="38">
        <f>IF(AG163="2",I163,0)</f>
        <v>0</v>
      </c>
      <c r="X163" s="38">
        <f>IF(AG163="0",J163,0)</f>
        <v>0</v>
      </c>
      <c r="Y163" s="29" t="s">
        <v>138</v>
      </c>
      <c r="Z163" s="20">
        <f>IF(AD163=0,J163,0)</f>
        <v>0</v>
      </c>
      <c r="AA163" s="20">
        <f>IF(AD163=15,J163,0)</f>
        <v>0</v>
      </c>
      <c r="AB163" s="20">
        <f>IF(AD163=21,J163,0)</f>
        <v>0</v>
      </c>
      <c r="AD163" s="38">
        <v>21</v>
      </c>
      <c r="AE163" s="38">
        <f>G163*0.260531889856437</f>
        <v>0</v>
      </c>
      <c r="AF163" s="38">
        <f>G163*(1-0.260531889856437)</f>
        <v>0</v>
      </c>
      <c r="AG163" s="33" t="s">
        <v>13</v>
      </c>
      <c r="AM163" s="38">
        <f>F163*AE163</f>
        <v>0</v>
      </c>
      <c r="AN163" s="38">
        <f>F163*AF163</f>
        <v>0</v>
      </c>
      <c r="AO163" s="39" t="s">
        <v>484</v>
      </c>
      <c r="AP163" s="39" t="s">
        <v>504</v>
      </c>
      <c r="AQ163" s="29" t="s">
        <v>508</v>
      </c>
      <c r="AS163" s="38">
        <f>AM163+AN163</f>
        <v>0</v>
      </c>
      <c r="AT163" s="38">
        <f>G163/(100-AU163)*100</f>
        <v>0</v>
      </c>
      <c r="AU163" s="38">
        <v>0</v>
      </c>
      <c r="AV163" s="38">
        <f>L163</f>
        <v>0.0467886</v>
      </c>
    </row>
    <row r="164" spans="1:48" ht="12.75">
      <c r="A164" s="5" t="s">
        <v>130</v>
      </c>
      <c r="B164" s="5" t="s">
        <v>138</v>
      </c>
      <c r="C164" s="5" t="s">
        <v>269</v>
      </c>
      <c r="D164" s="5" t="s">
        <v>421</v>
      </c>
      <c r="E164" s="5" t="s">
        <v>436</v>
      </c>
      <c r="F164" s="20">
        <v>161.34</v>
      </c>
      <c r="G164" s="20">
        <v>0</v>
      </c>
      <c r="H164" s="20">
        <f>F164*AE164</f>
        <v>0</v>
      </c>
      <c r="I164" s="20">
        <f>J164-H164</f>
        <v>0</v>
      </c>
      <c r="J164" s="20">
        <f>F164*G164</f>
        <v>0</v>
      </c>
      <c r="K164" s="20">
        <v>0.0035</v>
      </c>
      <c r="L164" s="20">
        <f>F164*K164</f>
        <v>0.56469</v>
      </c>
      <c r="M164" s="33" t="s">
        <v>457</v>
      </c>
      <c r="P164" s="38">
        <f>IF(AG164="5",J164,0)</f>
        <v>0</v>
      </c>
      <c r="R164" s="38">
        <f>IF(AG164="1",H164,0)</f>
        <v>0</v>
      </c>
      <c r="S164" s="38">
        <f>IF(AG164="1",I164,0)</f>
        <v>0</v>
      </c>
      <c r="T164" s="38">
        <f>IF(AG164="7",H164,0)</f>
        <v>0</v>
      </c>
      <c r="U164" s="38">
        <f>IF(AG164="7",I164,0)</f>
        <v>0</v>
      </c>
      <c r="V164" s="38">
        <f>IF(AG164="2",H164,0)</f>
        <v>0</v>
      </c>
      <c r="W164" s="38">
        <f>IF(AG164="2",I164,0)</f>
        <v>0</v>
      </c>
      <c r="X164" s="38">
        <f>IF(AG164="0",J164,0)</f>
        <v>0</v>
      </c>
      <c r="Y164" s="29" t="s">
        <v>138</v>
      </c>
      <c r="Z164" s="20">
        <f>IF(AD164=0,J164,0)</f>
        <v>0</v>
      </c>
      <c r="AA164" s="20">
        <f>IF(AD164=15,J164,0)</f>
        <v>0</v>
      </c>
      <c r="AB164" s="20">
        <f>IF(AD164=21,J164,0)</f>
        <v>0</v>
      </c>
      <c r="AD164" s="38">
        <v>21</v>
      </c>
      <c r="AE164" s="38">
        <f>G164*0.470376923489357</f>
        <v>0</v>
      </c>
      <c r="AF164" s="38">
        <f>G164*(1-0.470376923489357)</f>
        <v>0</v>
      </c>
      <c r="AG164" s="33" t="s">
        <v>13</v>
      </c>
      <c r="AM164" s="38">
        <f>F164*AE164</f>
        <v>0</v>
      </c>
      <c r="AN164" s="38">
        <f>F164*AF164</f>
        <v>0</v>
      </c>
      <c r="AO164" s="39" t="s">
        <v>484</v>
      </c>
      <c r="AP164" s="39" t="s">
        <v>504</v>
      </c>
      <c r="AQ164" s="29" t="s">
        <v>508</v>
      </c>
      <c r="AS164" s="38">
        <f>AM164+AN164</f>
        <v>0</v>
      </c>
      <c r="AT164" s="38">
        <f>G164/(100-AU164)*100</f>
        <v>0</v>
      </c>
      <c r="AU164" s="38">
        <v>0</v>
      </c>
      <c r="AV164" s="38">
        <f>L164</f>
        <v>0.56469</v>
      </c>
    </row>
    <row r="165" spans="1:13" ht="12.75">
      <c r="A165" s="7"/>
      <c r="B165" s="15" t="s">
        <v>139</v>
      </c>
      <c r="C165" s="15"/>
      <c r="D165" s="101" t="s">
        <v>422</v>
      </c>
      <c r="E165" s="102"/>
      <c r="F165" s="102"/>
      <c r="G165" s="102"/>
      <c r="H165" s="42">
        <f>H166+H169+H171</f>
        <v>0</v>
      </c>
      <c r="I165" s="42">
        <f>I166+I169+I171</f>
        <v>0</v>
      </c>
      <c r="J165" s="42">
        <f>H165+I165</f>
        <v>0</v>
      </c>
      <c r="K165" s="30"/>
      <c r="L165" s="42">
        <f>L166+L169+L171</f>
        <v>0.140122</v>
      </c>
      <c r="M165" s="30"/>
    </row>
    <row r="166" spans="1:37" ht="12.75">
      <c r="A166" s="4"/>
      <c r="B166" s="14" t="s">
        <v>139</v>
      </c>
      <c r="C166" s="14" t="s">
        <v>202</v>
      </c>
      <c r="D166" s="99" t="s">
        <v>345</v>
      </c>
      <c r="E166" s="100"/>
      <c r="F166" s="100"/>
      <c r="G166" s="100"/>
      <c r="H166" s="41">
        <f>SUM(H167:H168)</f>
        <v>0</v>
      </c>
      <c r="I166" s="41">
        <f>SUM(I167:I168)</f>
        <v>0</v>
      </c>
      <c r="J166" s="41">
        <f>H166+I166</f>
        <v>0</v>
      </c>
      <c r="K166" s="29"/>
      <c r="L166" s="41">
        <f>SUM(L167:L168)</f>
        <v>0.09315000000000001</v>
      </c>
      <c r="M166" s="29"/>
      <c r="Y166" s="29" t="s">
        <v>139</v>
      </c>
      <c r="AI166" s="41">
        <f>SUM(Z167:Z168)</f>
        <v>0</v>
      </c>
      <c r="AJ166" s="41">
        <f>SUM(AA167:AA168)</f>
        <v>0</v>
      </c>
      <c r="AK166" s="41">
        <f>SUM(AB167:AB168)</f>
        <v>0</v>
      </c>
    </row>
    <row r="167" spans="1:48" ht="12.75">
      <c r="A167" s="5" t="s">
        <v>131</v>
      </c>
      <c r="B167" s="5" t="s">
        <v>139</v>
      </c>
      <c r="C167" s="5" t="s">
        <v>270</v>
      </c>
      <c r="D167" s="5" t="s">
        <v>423</v>
      </c>
      <c r="E167" s="5" t="s">
        <v>436</v>
      </c>
      <c r="F167" s="20">
        <v>5.4</v>
      </c>
      <c r="G167" s="20">
        <v>0</v>
      </c>
      <c r="H167" s="20">
        <f>F167*AE167</f>
        <v>0</v>
      </c>
      <c r="I167" s="20">
        <f>J167-H167</f>
        <v>0</v>
      </c>
      <c r="J167" s="20">
        <f>F167*G167</f>
        <v>0</v>
      </c>
      <c r="K167" s="20">
        <v>0.00017</v>
      </c>
      <c r="L167" s="20">
        <f>F167*K167</f>
        <v>0.0009180000000000001</v>
      </c>
      <c r="M167" s="33" t="s">
        <v>458</v>
      </c>
      <c r="P167" s="38">
        <f>IF(AG167="5",J167,0)</f>
        <v>0</v>
      </c>
      <c r="R167" s="38">
        <f>IF(AG167="1",H167,0)</f>
        <v>0</v>
      </c>
      <c r="S167" s="38">
        <f>IF(AG167="1",I167,0)</f>
        <v>0</v>
      </c>
      <c r="T167" s="38">
        <f>IF(AG167="7",H167,0)</f>
        <v>0</v>
      </c>
      <c r="U167" s="38">
        <f>IF(AG167="7",I167,0)</f>
        <v>0</v>
      </c>
      <c r="V167" s="38">
        <f>IF(AG167="2",H167,0)</f>
        <v>0</v>
      </c>
      <c r="W167" s="38">
        <f>IF(AG167="2",I167,0)</f>
        <v>0</v>
      </c>
      <c r="X167" s="38">
        <f>IF(AG167="0",J167,0)</f>
        <v>0</v>
      </c>
      <c r="Y167" s="29" t="s">
        <v>139</v>
      </c>
      <c r="Z167" s="20">
        <f>IF(AD167=0,J167,0)</f>
        <v>0</v>
      </c>
      <c r="AA167" s="20">
        <f>IF(AD167=15,J167,0)</f>
        <v>0</v>
      </c>
      <c r="AB167" s="20">
        <f>IF(AD167=21,J167,0)</f>
        <v>0</v>
      </c>
      <c r="AD167" s="38">
        <v>21</v>
      </c>
      <c r="AE167" s="38">
        <f>G167*0.0150005244938634</f>
        <v>0</v>
      </c>
      <c r="AF167" s="38">
        <f>G167*(1-0.0150005244938634)</f>
        <v>0</v>
      </c>
      <c r="AG167" s="33" t="s">
        <v>13</v>
      </c>
      <c r="AM167" s="38">
        <f>F167*AE167</f>
        <v>0</v>
      </c>
      <c r="AN167" s="38">
        <f>F167*AF167</f>
        <v>0</v>
      </c>
      <c r="AO167" s="39" t="s">
        <v>480</v>
      </c>
      <c r="AP167" s="39" t="s">
        <v>505</v>
      </c>
      <c r="AQ167" s="29" t="s">
        <v>509</v>
      </c>
      <c r="AS167" s="38">
        <f>AM167+AN167</f>
        <v>0</v>
      </c>
      <c r="AT167" s="38">
        <f>G167/(100-AU167)*100</f>
        <v>0</v>
      </c>
      <c r="AU167" s="38">
        <v>0</v>
      </c>
      <c r="AV167" s="38">
        <f>L167</f>
        <v>0.0009180000000000001</v>
      </c>
    </row>
    <row r="168" spans="1:48" ht="12.75">
      <c r="A168" s="5" t="s">
        <v>132</v>
      </c>
      <c r="B168" s="5" t="s">
        <v>139</v>
      </c>
      <c r="C168" s="5" t="s">
        <v>271</v>
      </c>
      <c r="D168" s="5" t="s">
        <v>424</v>
      </c>
      <c r="E168" s="5" t="s">
        <v>436</v>
      </c>
      <c r="F168" s="20">
        <v>8.4</v>
      </c>
      <c r="G168" s="20">
        <v>0</v>
      </c>
      <c r="H168" s="20">
        <f>F168*AE168</f>
        <v>0</v>
      </c>
      <c r="I168" s="20">
        <f>J168-H168</f>
        <v>0</v>
      </c>
      <c r="J168" s="20">
        <f>F168*G168</f>
        <v>0</v>
      </c>
      <c r="K168" s="20">
        <v>0.01098</v>
      </c>
      <c r="L168" s="20">
        <f>F168*K168</f>
        <v>0.09223200000000001</v>
      </c>
      <c r="M168" s="33" t="s">
        <v>458</v>
      </c>
      <c r="P168" s="38">
        <f>IF(AG168="5",J168,0)</f>
        <v>0</v>
      </c>
      <c r="R168" s="38">
        <f>IF(AG168="1",H168,0)</f>
        <v>0</v>
      </c>
      <c r="S168" s="38">
        <f>IF(AG168="1",I168,0)</f>
        <v>0</v>
      </c>
      <c r="T168" s="38">
        <f>IF(AG168="7",H168,0)</f>
        <v>0</v>
      </c>
      <c r="U168" s="38">
        <f>IF(AG168="7",I168,0)</f>
        <v>0</v>
      </c>
      <c r="V168" s="38">
        <f>IF(AG168="2",H168,0)</f>
        <v>0</v>
      </c>
      <c r="W168" s="38">
        <f>IF(AG168="2",I168,0)</f>
        <v>0</v>
      </c>
      <c r="X168" s="38">
        <f>IF(AG168="0",J168,0)</f>
        <v>0</v>
      </c>
      <c r="Y168" s="29" t="s">
        <v>139</v>
      </c>
      <c r="Z168" s="20">
        <f>IF(AD168=0,J168,0)</f>
        <v>0</v>
      </c>
      <c r="AA168" s="20">
        <f>IF(AD168=15,J168,0)</f>
        <v>0</v>
      </c>
      <c r="AB168" s="20">
        <f>IF(AD168=21,J168,0)</f>
        <v>0</v>
      </c>
      <c r="AD168" s="38">
        <v>21</v>
      </c>
      <c r="AE168" s="38">
        <f>G168*0</f>
        <v>0</v>
      </c>
      <c r="AF168" s="38">
        <f>G168*(1-0)</f>
        <v>0</v>
      </c>
      <c r="AG168" s="33" t="s">
        <v>13</v>
      </c>
      <c r="AM168" s="38">
        <f>F168*AE168</f>
        <v>0</v>
      </c>
      <c r="AN168" s="38">
        <f>F168*AF168</f>
        <v>0</v>
      </c>
      <c r="AO168" s="39" t="s">
        <v>480</v>
      </c>
      <c r="AP168" s="39" t="s">
        <v>505</v>
      </c>
      <c r="AQ168" s="29" t="s">
        <v>509</v>
      </c>
      <c r="AS168" s="38">
        <f>AM168+AN168</f>
        <v>0</v>
      </c>
      <c r="AT168" s="38">
        <f>G168/(100-AU168)*100</f>
        <v>0</v>
      </c>
      <c r="AU168" s="38">
        <v>0</v>
      </c>
      <c r="AV168" s="38">
        <f>L168</f>
        <v>0.09223200000000001</v>
      </c>
    </row>
    <row r="169" spans="1:37" ht="12.75">
      <c r="A169" s="4"/>
      <c r="B169" s="14" t="s">
        <v>139</v>
      </c>
      <c r="C169" s="14" t="s">
        <v>272</v>
      </c>
      <c r="D169" s="99" t="s">
        <v>425</v>
      </c>
      <c r="E169" s="100"/>
      <c r="F169" s="100"/>
      <c r="G169" s="100"/>
      <c r="H169" s="41">
        <f>SUM(H170:H170)</f>
        <v>0</v>
      </c>
      <c r="I169" s="41">
        <f>SUM(I170:I170)</f>
        <v>0</v>
      </c>
      <c r="J169" s="41">
        <f>H169+I169</f>
        <v>0</v>
      </c>
      <c r="K169" s="29"/>
      <c r="L169" s="41">
        <f>SUM(L170:L170)</f>
        <v>0.0399</v>
      </c>
      <c r="M169" s="29"/>
      <c r="Y169" s="29" t="s">
        <v>139</v>
      </c>
      <c r="AI169" s="41">
        <f>SUM(Z170:Z170)</f>
        <v>0</v>
      </c>
      <c r="AJ169" s="41">
        <f>SUM(AA170:AA170)</f>
        <v>0</v>
      </c>
      <c r="AK169" s="41">
        <f>SUM(AB170:AB170)</f>
        <v>0</v>
      </c>
    </row>
    <row r="170" spans="1:48" ht="12.75">
      <c r="A170" s="5" t="s">
        <v>133</v>
      </c>
      <c r="B170" s="5" t="s">
        <v>139</v>
      </c>
      <c r="C170" s="5" t="s">
        <v>273</v>
      </c>
      <c r="D170" s="5" t="s">
        <v>426</v>
      </c>
      <c r="E170" s="5" t="s">
        <v>441</v>
      </c>
      <c r="F170" s="20">
        <v>38</v>
      </c>
      <c r="G170" s="20">
        <v>0</v>
      </c>
      <c r="H170" s="20">
        <f>F170*AE170</f>
        <v>0</v>
      </c>
      <c r="I170" s="20">
        <f>J170-H170</f>
        <v>0</v>
      </c>
      <c r="J170" s="20">
        <f>F170*G170</f>
        <v>0</v>
      </c>
      <c r="K170" s="20">
        <v>0.00105</v>
      </c>
      <c r="L170" s="20">
        <f>F170*K170</f>
        <v>0.0399</v>
      </c>
      <c r="M170" s="33" t="s">
        <v>458</v>
      </c>
      <c r="P170" s="38">
        <f>IF(AG170="5",J170,0)</f>
        <v>0</v>
      </c>
      <c r="R170" s="38">
        <f>IF(AG170="1",H170,0)</f>
        <v>0</v>
      </c>
      <c r="S170" s="38">
        <f>IF(AG170="1",I170,0)</f>
        <v>0</v>
      </c>
      <c r="T170" s="38">
        <f>IF(AG170="7",H170,0)</f>
        <v>0</v>
      </c>
      <c r="U170" s="38">
        <f>IF(AG170="7",I170,0)</f>
        <v>0</v>
      </c>
      <c r="V170" s="38">
        <f>IF(AG170="2",H170,0)</f>
        <v>0</v>
      </c>
      <c r="W170" s="38">
        <f>IF(AG170="2",I170,0)</f>
        <v>0</v>
      </c>
      <c r="X170" s="38">
        <f>IF(AG170="0",J170,0)</f>
        <v>0</v>
      </c>
      <c r="Y170" s="29" t="s">
        <v>139</v>
      </c>
      <c r="Z170" s="20">
        <f>IF(AD170=0,J170,0)</f>
        <v>0</v>
      </c>
      <c r="AA170" s="20">
        <f>IF(AD170=15,J170,0)</f>
        <v>0</v>
      </c>
      <c r="AB170" s="20">
        <f>IF(AD170=21,J170,0)</f>
        <v>0</v>
      </c>
      <c r="AD170" s="38">
        <v>21</v>
      </c>
      <c r="AE170" s="38">
        <f>G170*0.142778843518772</f>
        <v>0</v>
      </c>
      <c r="AF170" s="38">
        <f>G170*(1-0.142778843518772)</f>
        <v>0</v>
      </c>
      <c r="AG170" s="33" t="s">
        <v>13</v>
      </c>
      <c r="AM170" s="38">
        <f>F170*AE170</f>
        <v>0</v>
      </c>
      <c r="AN170" s="38">
        <f>F170*AF170</f>
        <v>0</v>
      </c>
      <c r="AO170" s="39" t="s">
        <v>490</v>
      </c>
      <c r="AP170" s="39" t="s">
        <v>505</v>
      </c>
      <c r="AQ170" s="29" t="s">
        <v>509</v>
      </c>
      <c r="AS170" s="38">
        <f>AM170+AN170</f>
        <v>0</v>
      </c>
      <c r="AT170" s="38">
        <f>G170/(100-AU170)*100</f>
        <v>0</v>
      </c>
      <c r="AU170" s="38">
        <v>0</v>
      </c>
      <c r="AV170" s="38">
        <f>L170</f>
        <v>0.0399</v>
      </c>
    </row>
    <row r="171" spans="1:37" ht="12.75">
      <c r="A171" s="4"/>
      <c r="B171" s="14" t="s">
        <v>139</v>
      </c>
      <c r="C171" s="14" t="s">
        <v>216</v>
      </c>
      <c r="D171" s="99" t="s">
        <v>359</v>
      </c>
      <c r="E171" s="100"/>
      <c r="F171" s="100"/>
      <c r="G171" s="100"/>
      <c r="H171" s="41">
        <f>SUM(H172:H172)</f>
        <v>0</v>
      </c>
      <c r="I171" s="41">
        <f>SUM(I172:I172)</f>
        <v>0</v>
      </c>
      <c r="J171" s="41">
        <f>H171+I171</f>
        <v>0</v>
      </c>
      <c r="K171" s="29"/>
      <c r="L171" s="41">
        <f>SUM(L172:L172)</f>
        <v>0.007072000000000001</v>
      </c>
      <c r="M171" s="29"/>
      <c r="Y171" s="29" t="s">
        <v>139</v>
      </c>
      <c r="AI171" s="41">
        <f>SUM(Z172:Z172)</f>
        <v>0</v>
      </c>
      <c r="AJ171" s="41">
        <f>SUM(AA172:AA172)</f>
        <v>0</v>
      </c>
      <c r="AK171" s="41">
        <f>SUM(AB172:AB172)</f>
        <v>0</v>
      </c>
    </row>
    <row r="172" spans="1:48" ht="12.75">
      <c r="A172" s="8" t="s">
        <v>134</v>
      </c>
      <c r="B172" s="8" t="s">
        <v>139</v>
      </c>
      <c r="C172" s="8" t="s">
        <v>274</v>
      </c>
      <c r="D172" s="8" t="s">
        <v>427</v>
      </c>
      <c r="E172" s="8" t="s">
        <v>433</v>
      </c>
      <c r="F172" s="22">
        <v>20.8</v>
      </c>
      <c r="G172" s="22">
        <v>0</v>
      </c>
      <c r="H172" s="22">
        <f>F172*AE172</f>
        <v>0</v>
      </c>
      <c r="I172" s="22">
        <f>J172-H172</f>
        <v>0</v>
      </c>
      <c r="J172" s="22">
        <f>F172*G172</f>
        <v>0</v>
      </c>
      <c r="K172" s="22">
        <v>0.00034</v>
      </c>
      <c r="L172" s="22">
        <f>F172*K172</f>
        <v>0.007072000000000001</v>
      </c>
      <c r="M172" s="35" t="s">
        <v>458</v>
      </c>
      <c r="P172" s="38">
        <f>IF(AG172="5",J172,0)</f>
        <v>0</v>
      </c>
      <c r="R172" s="38">
        <f>IF(AG172="1",H172,0)</f>
        <v>0</v>
      </c>
      <c r="S172" s="38">
        <f>IF(AG172="1",I172,0)</f>
        <v>0</v>
      </c>
      <c r="T172" s="38">
        <f>IF(AG172="7",H172,0)</f>
        <v>0</v>
      </c>
      <c r="U172" s="38">
        <f>IF(AG172="7",I172,0)</f>
        <v>0</v>
      </c>
      <c r="V172" s="38">
        <f>IF(AG172="2",H172,0)</f>
        <v>0</v>
      </c>
      <c r="W172" s="38">
        <f>IF(AG172="2",I172,0)</f>
        <v>0</v>
      </c>
      <c r="X172" s="38">
        <f>IF(AG172="0",J172,0)</f>
        <v>0</v>
      </c>
      <c r="Y172" s="29" t="s">
        <v>139</v>
      </c>
      <c r="Z172" s="20">
        <f>IF(AD172=0,J172,0)</f>
        <v>0</v>
      </c>
      <c r="AA172" s="20">
        <f>IF(AD172=15,J172,0)</f>
        <v>0</v>
      </c>
      <c r="AB172" s="20">
        <f>IF(AD172=21,J172,0)</f>
        <v>0</v>
      </c>
      <c r="AD172" s="38">
        <v>21</v>
      </c>
      <c r="AE172" s="38">
        <f>G172*0.820350877192982</f>
        <v>0</v>
      </c>
      <c r="AF172" s="38">
        <f>G172*(1-0.820350877192982)</f>
        <v>0</v>
      </c>
      <c r="AG172" s="33" t="s">
        <v>13</v>
      </c>
      <c r="AM172" s="38">
        <f>F172*AE172</f>
        <v>0</v>
      </c>
      <c r="AN172" s="38">
        <f>F172*AF172</f>
        <v>0</v>
      </c>
      <c r="AO172" s="39" t="s">
        <v>482</v>
      </c>
      <c r="AP172" s="39" t="s">
        <v>506</v>
      </c>
      <c r="AQ172" s="29" t="s">
        <v>509</v>
      </c>
      <c r="AS172" s="38">
        <f>AM172+AN172</f>
        <v>0</v>
      </c>
      <c r="AT172" s="38">
        <f>G172/(100-AU172)*100</f>
        <v>0</v>
      </c>
      <c r="AU172" s="38">
        <v>0</v>
      </c>
      <c r="AV172" s="38">
        <f>L172</f>
        <v>0.007072000000000001</v>
      </c>
    </row>
    <row r="173" spans="1:13" ht="12.75">
      <c r="A173" s="9"/>
      <c r="B173" s="9"/>
      <c r="C173" s="9"/>
      <c r="D173" s="9"/>
      <c r="E173" s="9"/>
      <c r="F173" s="9"/>
      <c r="G173" s="9"/>
      <c r="H173" s="103" t="s">
        <v>447</v>
      </c>
      <c r="I173" s="104"/>
      <c r="J173" s="43">
        <f>J13+J15+J23+J29+J33+J37+J55+J58+J61+J73+J75+J78+J82+J89+J96+J100+J109+J112+J121+J129+J143+J148+J152+J161+J166+J169+J171</f>
        <v>0</v>
      </c>
      <c r="K173" s="9"/>
      <c r="L173" s="9"/>
      <c r="M173" s="9"/>
    </row>
    <row r="174" ht="11.25" customHeight="1">
      <c r="A174" s="10" t="s">
        <v>135</v>
      </c>
    </row>
    <row r="175" spans="1:13" ht="25.5" customHeight="1">
      <c r="A175" s="88" t="s">
        <v>136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</row>
  </sheetData>
  <sheetProtection/>
  <mergeCells count="59">
    <mergeCell ref="D169:G169"/>
    <mergeCell ref="D171:G171"/>
    <mergeCell ref="H173:I173"/>
    <mergeCell ref="A175:M175"/>
    <mergeCell ref="D143:G143"/>
    <mergeCell ref="D148:G148"/>
    <mergeCell ref="D152:G152"/>
    <mergeCell ref="D161:G161"/>
    <mergeCell ref="D165:G165"/>
    <mergeCell ref="D166:G166"/>
    <mergeCell ref="D100:G100"/>
    <mergeCell ref="D109:G109"/>
    <mergeCell ref="D112:G112"/>
    <mergeCell ref="D121:G121"/>
    <mergeCell ref="D129:G129"/>
    <mergeCell ref="D142:G142"/>
    <mergeCell ref="D73:G73"/>
    <mergeCell ref="D75:G75"/>
    <mergeCell ref="D78:G78"/>
    <mergeCell ref="D82:G82"/>
    <mergeCell ref="D89:G89"/>
    <mergeCell ref="D96:G96"/>
    <mergeCell ref="D29:G29"/>
    <mergeCell ref="D33:G33"/>
    <mergeCell ref="D37:G37"/>
    <mergeCell ref="D55:G55"/>
    <mergeCell ref="D58:G58"/>
    <mergeCell ref="D61:G61"/>
    <mergeCell ref="H10:J10"/>
    <mergeCell ref="K10:L10"/>
    <mergeCell ref="D12:G12"/>
    <mergeCell ref="D13:G13"/>
    <mergeCell ref="D15:G15"/>
    <mergeCell ref="D23:G23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5" t="s">
        <v>510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81" t="s">
        <v>275</v>
      </c>
      <c r="C2" s="104"/>
      <c r="D2" s="84" t="s">
        <v>448</v>
      </c>
      <c r="E2" s="84"/>
      <c r="F2" s="78"/>
      <c r="G2" s="85"/>
      <c r="H2" s="36"/>
    </row>
    <row r="3" spans="1:8" ht="12.75">
      <c r="A3" s="79"/>
      <c r="B3" s="82"/>
      <c r="C3" s="82"/>
      <c r="D3" s="80"/>
      <c r="E3" s="80"/>
      <c r="F3" s="80"/>
      <c r="G3" s="86"/>
      <c r="H3" s="36"/>
    </row>
    <row r="4" spans="1:8" ht="12.75">
      <c r="A4" s="87" t="s">
        <v>2</v>
      </c>
      <c r="B4" s="88"/>
      <c r="C4" s="80"/>
      <c r="D4" s="88" t="s">
        <v>449</v>
      </c>
      <c r="E4" s="88"/>
      <c r="F4" s="80"/>
      <c r="G4" s="86"/>
      <c r="H4" s="36"/>
    </row>
    <row r="5" spans="1:8" ht="12.75">
      <c r="A5" s="79"/>
      <c r="B5" s="80"/>
      <c r="C5" s="80"/>
      <c r="D5" s="80"/>
      <c r="E5" s="80"/>
      <c r="F5" s="80"/>
      <c r="G5" s="86"/>
      <c r="H5" s="36"/>
    </row>
    <row r="6" spans="1:8" ht="12.75">
      <c r="A6" s="87" t="s">
        <v>3</v>
      </c>
      <c r="B6" s="88"/>
      <c r="C6" s="80"/>
      <c r="D6" s="88" t="s">
        <v>450</v>
      </c>
      <c r="E6" s="88"/>
      <c r="F6" s="80"/>
      <c r="G6" s="86"/>
      <c r="H6" s="36"/>
    </row>
    <row r="7" spans="1:8" ht="12.75">
      <c r="A7" s="79"/>
      <c r="B7" s="80"/>
      <c r="C7" s="80"/>
      <c r="D7" s="80"/>
      <c r="E7" s="80"/>
      <c r="F7" s="80"/>
      <c r="G7" s="86"/>
      <c r="H7" s="36"/>
    </row>
    <row r="8" spans="1:8" ht="12.75">
      <c r="A8" s="87" t="s">
        <v>451</v>
      </c>
      <c r="B8" s="88"/>
      <c r="C8" s="80"/>
      <c r="D8" s="89" t="s">
        <v>431</v>
      </c>
      <c r="E8" s="90">
        <v>42452</v>
      </c>
      <c r="F8" s="80"/>
      <c r="G8" s="86"/>
      <c r="H8" s="36"/>
    </row>
    <row r="9" spans="1:8" ht="12.75">
      <c r="A9" s="91"/>
      <c r="B9" s="92"/>
      <c r="C9" s="92"/>
      <c r="D9" s="92"/>
      <c r="E9" s="92"/>
      <c r="F9" s="92"/>
      <c r="G9" s="93"/>
      <c r="H9" s="36"/>
    </row>
    <row r="10" spans="1:8" ht="12.75">
      <c r="A10" s="44" t="s">
        <v>137</v>
      </c>
      <c r="B10" s="46" t="s">
        <v>140</v>
      </c>
      <c r="C10" s="47" t="s">
        <v>511</v>
      </c>
      <c r="D10" s="48" t="s">
        <v>512</v>
      </c>
      <c r="E10" s="48" t="s">
        <v>513</v>
      </c>
      <c r="F10" s="48" t="s">
        <v>514</v>
      </c>
      <c r="G10" s="50" t="s">
        <v>515</v>
      </c>
      <c r="H10" s="37"/>
    </row>
    <row r="11" spans="1:9" ht="12.75">
      <c r="A11" s="45"/>
      <c r="B11" s="45"/>
      <c r="C11" s="45" t="s">
        <v>278</v>
      </c>
      <c r="D11" s="51">
        <f>'Stavební rozpočet'!H12</f>
        <v>0</v>
      </c>
      <c r="E11" s="51">
        <f>'Stavební rozpočet'!I12</f>
        <v>0</v>
      </c>
      <c r="F11" s="51">
        <f aca="true" t="shared" si="0" ref="F11:F40">D11+E11</f>
        <v>0</v>
      </c>
      <c r="G11" s="51">
        <f>'Stavební rozpočet'!L12</f>
        <v>301.69301920000004</v>
      </c>
      <c r="H11" s="38" t="s">
        <v>516</v>
      </c>
      <c r="I11" s="38">
        <f aca="true" t="shared" si="1" ref="I11:I40">IF(H11="F",0,F11)</f>
        <v>0</v>
      </c>
    </row>
    <row r="12" spans="1:9" ht="12.75">
      <c r="A12" s="18"/>
      <c r="B12" s="18" t="s">
        <v>141</v>
      </c>
      <c r="C12" s="18" t="s">
        <v>279</v>
      </c>
      <c r="D12" s="38">
        <f>'Stavební rozpočet'!H13</f>
        <v>0</v>
      </c>
      <c r="E12" s="38">
        <f>'Stavební rozpočet'!I13</f>
        <v>0</v>
      </c>
      <c r="F12" s="38">
        <f t="shared" si="0"/>
        <v>0</v>
      </c>
      <c r="G12" s="38">
        <f>'Stavební rozpočet'!L13</f>
        <v>0.0204</v>
      </c>
      <c r="H12" s="38" t="s">
        <v>517</v>
      </c>
      <c r="I12" s="38">
        <f t="shared" si="1"/>
        <v>0</v>
      </c>
    </row>
    <row r="13" spans="1:9" ht="12.75">
      <c r="A13" s="18"/>
      <c r="B13" s="18" t="s">
        <v>37</v>
      </c>
      <c r="C13" s="18" t="s">
        <v>281</v>
      </c>
      <c r="D13" s="38">
        <f>'Stavební rozpočet'!H15</f>
        <v>0</v>
      </c>
      <c r="E13" s="38">
        <f>'Stavební rozpočet'!I15</f>
        <v>0</v>
      </c>
      <c r="F13" s="38">
        <f t="shared" si="0"/>
        <v>0</v>
      </c>
      <c r="G13" s="38">
        <f>'Stavební rozpočet'!L15</f>
        <v>15.4562544</v>
      </c>
      <c r="H13" s="38" t="s">
        <v>517</v>
      </c>
      <c r="I13" s="38">
        <f t="shared" si="1"/>
        <v>0</v>
      </c>
    </row>
    <row r="14" spans="1:9" ht="12.75">
      <c r="A14" s="18"/>
      <c r="B14" s="18" t="s">
        <v>40</v>
      </c>
      <c r="C14" s="18" t="s">
        <v>289</v>
      </c>
      <c r="D14" s="38">
        <f>'Stavební rozpočet'!H23</f>
        <v>0</v>
      </c>
      <c r="E14" s="38">
        <f>'Stavební rozpočet'!I23</f>
        <v>0</v>
      </c>
      <c r="F14" s="38">
        <f t="shared" si="0"/>
        <v>0</v>
      </c>
      <c r="G14" s="38">
        <f>'Stavební rozpočet'!L23</f>
        <v>50.8311135</v>
      </c>
      <c r="H14" s="38" t="s">
        <v>517</v>
      </c>
      <c r="I14" s="38">
        <f t="shared" si="1"/>
        <v>0</v>
      </c>
    </row>
    <row r="15" spans="1:9" ht="12.75">
      <c r="A15" s="18"/>
      <c r="B15" s="18" t="s">
        <v>67</v>
      </c>
      <c r="C15" s="18" t="s">
        <v>295</v>
      </c>
      <c r="D15" s="38">
        <f>'Stavební rozpočet'!H29</f>
        <v>0</v>
      </c>
      <c r="E15" s="38">
        <f>'Stavební rozpočet'!I29</f>
        <v>0</v>
      </c>
      <c r="F15" s="38">
        <f t="shared" si="0"/>
        <v>0</v>
      </c>
      <c r="G15" s="38">
        <f>'Stavební rozpočet'!L29</f>
        <v>63.6105858</v>
      </c>
      <c r="H15" s="38" t="s">
        <v>517</v>
      </c>
      <c r="I15" s="38">
        <f t="shared" si="1"/>
        <v>0</v>
      </c>
    </row>
    <row r="16" spans="1:9" ht="12.75">
      <c r="A16" s="18"/>
      <c r="B16" s="18" t="s">
        <v>68</v>
      </c>
      <c r="C16" s="18" t="s">
        <v>299</v>
      </c>
      <c r="D16" s="38">
        <f>'Stavební rozpočet'!H33</f>
        <v>0</v>
      </c>
      <c r="E16" s="38">
        <f>'Stavební rozpočet'!I33</f>
        <v>0</v>
      </c>
      <c r="F16" s="38">
        <f t="shared" si="0"/>
        <v>0</v>
      </c>
      <c r="G16" s="38">
        <f>'Stavební rozpočet'!L33</f>
        <v>0.3447346</v>
      </c>
      <c r="H16" s="38" t="s">
        <v>517</v>
      </c>
      <c r="I16" s="38">
        <f t="shared" si="1"/>
        <v>0</v>
      </c>
    </row>
    <row r="17" spans="1:9" ht="12.75">
      <c r="A17" s="18"/>
      <c r="B17" s="18" t="s">
        <v>70</v>
      </c>
      <c r="C17" s="18" t="s">
        <v>303</v>
      </c>
      <c r="D17" s="38">
        <f>'Stavební rozpočet'!H37</f>
        <v>0</v>
      </c>
      <c r="E17" s="38">
        <f>'Stavební rozpočet'!I37</f>
        <v>0</v>
      </c>
      <c r="F17" s="38">
        <f t="shared" si="0"/>
        <v>0</v>
      </c>
      <c r="G17" s="38">
        <f>'Stavební rozpočet'!L37</f>
        <v>8.241554</v>
      </c>
      <c r="H17" s="38" t="s">
        <v>517</v>
      </c>
      <c r="I17" s="38">
        <f t="shared" si="1"/>
        <v>0</v>
      </c>
    </row>
    <row r="18" spans="1:9" ht="12.75">
      <c r="A18" s="18"/>
      <c r="B18" s="18" t="s">
        <v>175</v>
      </c>
      <c r="C18" s="18" t="s">
        <v>321</v>
      </c>
      <c r="D18" s="38">
        <f>'Stavební rozpočet'!H55</f>
        <v>0</v>
      </c>
      <c r="E18" s="38">
        <f>'Stavební rozpočet'!I55</f>
        <v>0</v>
      </c>
      <c r="F18" s="38">
        <f t="shared" si="0"/>
        <v>0</v>
      </c>
      <c r="G18" s="38">
        <f>'Stavební rozpočet'!L55</f>
        <v>0.5</v>
      </c>
      <c r="H18" s="38" t="s">
        <v>517</v>
      </c>
      <c r="I18" s="38">
        <f t="shared" si="1"/>
        <v>0</v>
      </c>
    </row>
    <row r="19" spans="1:9" ht="12.75">
      <c r="A19" s="18"/>
      <c r="B19" s="18" t="s">
        <v>178</v>
      </c>
      <c r="C19" s="18" t="s">
        <v>323</v>
      </c>
      <c r="D19" s="38">
        <f>'Stavební rozpočet'!H58</f>
        <v>0</v>
      </c>
      <c r="E19" s="38">
        <f>'Stavební rozpočet'!I58</f>
        <v>0</v>
      </c>
      <c r="F19" s="38">
        <f t="shared" si="0"/>
        <v>0</v>
      </c>
      <c r="G19" s="38">
        <f>'Stavební rozpočet'!L58</f>
        <v>0.3</v>
      </c>
      <c r="H19" s="38" t="s">
        <v>517</v>
      </c>
      <c r="I19" s="38">
        <f t="shared" si="1"/>
        <v>0</v>
      </c>
    </row>
    <row r="20" spans="1:9" ht="12.75">
      <c r="A20" s="18"/>
      <c r="B20" s="18" t="s">
        <v>181</v>
      </c>
      <c r="C20" s="18" t="s">
        <v>325</v>
      </c>
      <c r="D20" s="38">
        <f>'Stavební rozpočet'!H61</f>
        <v>0</v>
      </c>
      <c r="E20" s="38">
        <f>'Stavební rozpočet'!I61</f>
        <v>0</v>
      </c>
      <c r="F20" s="38">
        <f t="shared" si="0"/>
        <v>0</v>
      </c>
      <c r="G20" s="38">
        <f>'Stavební rozpočet'!L61</f>
        <v>5.0177483</v>
      </c>
      <c r="H20" s="38" t="s">
        <v>517</v>
      </c>
      <c r="I20" s="38">
        <f t="shared" si="1"/>
        <v>0</v>
      </c>
    </row>
    <row r="21" spans="1:9" ht="12.75">
      <c r="A21" s="18"/>
      <c r="B21" s="18" t="s">
        <v>193</v>
      </c>
      <c r="C21" s="18" t="s">
        <v>337</v>
      </c>
      <c r="D21" s="38">
        <f>'Stavební rozpočet'!H73</f>
        <v>0</v>
      </c>
      <c r="E21" s="38">
        <f>'Stavební rozpočet'!I73</f>
        <v>0</v>
      </c>
      <c r="F21" s="38">
        <f t="shared" si="0"/>
        <v>0</v>
      </c>
      <c r="G21" s="38">
        <f>'Stavební rozpočet'!L73</f>
        <v>0.5</v>
      </c>
      <c r="H21" s="38" t="s">
        <v>517</v>
      </c>
      <c r="I21" s="38">
        <f t="shared" si="1"/>
        <v>0</v>
      </c>
    </row>
    <row r="22" spans="1:9" ht="12.75">
      <c r="A22" s="18"/>
      <c r="B22" s="18" t="s">
        <v>195</v>
      </c>
      <c r="C22" s="18" t="s">
        <v>338</v>
      </c>
      <c r="D22" s="38">
        <f>'Stavební rozpočet'!H75</f>
        <v>0</v>
      </c>
      <c r="E22" s="38">
        <f>'Stavební rozpočet'!I75</f>
        <v>0</v>
      </c>
      <c r="F22" s="38">
        <f t="shared" si="0"/>
        <v>0</v>
      </c>
      <c r="G22" s="38">
        <f>'Stavební rozpočet'!L75</f>
        <v>0.5</v>
      </c>
      <c r="H22" s="38" t="s">
        <v>517</v>
      </c>
      <c r="I22" s="38">
        <f t="shared" si="1"/>
        <v>0</v>
      </c>
    </row>
    <row r="23" spans="1:9" ht="12.75">
      <c r="A23" s="18"/>
      <c r="B23" s="18" t="s">
        <v>198</v>
      </c>
      <c r="C23" s="18" t="s">
        <v>341</v>
      </c>
      <c r="D23" s="38">
        <f>'Stavební rozpočet'!H78</f>
        <v>0</v>
      </c>
      <c r="E23" s="38">
        <f>'Stavební rozpočet'!I78</f>
        <v>0</v>
      </c>
      <c r="F23" s="38">
        <f t="shared" si="0"/>
        <v>0</v>
      </c>
      <c r="G23" s="38">
        <f>'Stavební rozpočet'!L78</f>
        <v>0.0215733</v>
      </c>
      <c r="H23" s="38" t="s">
        <v>517</v>
      </c>
      <c r="I23" s="38">
        <f t="shared" si="1"/>
        <v>0</v>
      </c>
    </row>
    <row r="24" spans="1:9" ht="12.75">
      <c r="A24" s="18"/>
      <c r="B24" s="18" t="s">
        <v>202</v>
      </c>
      <c r="C24" s="18" t="s">
        <v>345</v>
      </c>
      <c r="D24" s="38">
        <f>'Stavební rozpočet'!H82</f>
        <v>0</v>
      </c>
      <c r="E24" s="38">
        <f>'Stavební rozpočet'!I82</f>
        <v>0</v>
      </c>
      <c r="F24" s="38">
        <f t="shared" si="0"/>
        <v>0</v>
      </c>
      <c r="G24" s="38">
        <f>'Stavební rozpočet'!L82</f>
        <v>2.532</v>
      </c>
      <c r="H24" s="38" t="s">
        <v>517</v>
      </c>
      <c r="I24" s="38">
        <f t="shared" si="1"/>
        <v>0</v>
      </c>
    </row>
    <row r="25" spans="1:9" ht="12.75">
      <c r="A25" s="18"/>
      <c r="B25" s="18" t="s">
        <v>209</v>
      </c>
      <c r="C25" s="18" t="s">
        <v>352</v>
      </c>
      <c r="D25" s="38">
        <f>'Stavební rozpočet'!H89</f>
        <v>0</v>
      </c>
      <c r="E25" s="38">
        <f>'Stavební rozpočet'!I89</f>
        <v>0</v>
      </c>
      <c r="F25" s="38">
        <f t="shared" si="0"/>
        <v>0</v>
      </c>
      <c r="G25" s="38">
        <f>'Stavební rozpočet'!L89</f>
        <v>18.274395100000003</v>
      </c>
      <c r="H25" s="38" t="s">
        <v>517</v>
      </c>
      <c r="I25" s="38">
        <f t="shared" si="1"/>
        <v>0</v>
      </c>
    </row>
    <row r="26" spans="1:9" ht="12.75">
      <c r="A26" s="18"/>
      <c r="B26" s="18" t="s">
        <v>216</v>
      </c>
      <c r="C26" s="18" t="s">
        <v>359</v>
      </c>
      <c r="D26" s="38">
        <f>'Stavební rozpočet'!H96</f>
        <v>0</v>
      </c>
      <c r="E26" s="38">
        <f>'Stavební rozpočet'!I96</f>
        <v>0</v>
      </c>
      <c r="F26" s="38">
        <f t="shared" si="0"/>
        <v>0</v>
      </c>
      <c r="G26" s="38">
        <f>'Stavební rozpočet'!L96</f>
        <v>0.07583499999999999</v>
      </c>
      <c r="H26" s="38" t="s">
        <v>517</v>
      </c>
      <c r="I26" s="38">
        <f t="shared" si="1"/>
        <v>0</v>
      </c>
    </row>
    <row r="27" spans="1:9" ht="12.75">
      <c r="A27" s="18"/>
      <c r="B27" s="18" t="s">
        <v>220</v>
      </c>
      <c r="C27" s="18" t="s">
        <v>363</v>
      </c>
      <c r="D27" s="38">
        <f>'Stavební rozpočet'!H100</f>
        <v>0</v>
      </c>
      <c r="E27" s="38">
        <f>'Stavební rozpočet'!I100</f>
        <v>0</v>
      </c>
      <c r="F27" s="38">
        <f t="shared" si="0"/>
        <v>0</v>
      </c>
      <c r="G27" s="38">
        <f>'Stavební rozpočet'!L100</f>
        <v>11.2027934</v>
      </c>
      <c r="H27" s="38" t="s">
        <v>517</v>
      </c>
      <c r="I27" s="38">
        <f t="shared" si="1"/>
        <v>0</v>
      </c>
    </row>
    <row r="28" spans="1:9" ht="12.75">
      <c r="A28" s="18"/>
      <c r="B28" s="18" t="s">
        <v>229</v>
      </c>
      <c r="C28" s="18" t="s">
        <v>372</v>
      </c>
      <c r="D28" s="38">
        <f>'Stavební rozpočet'!H109</f>
        <v>0</v>
      </c>
      <c r="E28" s="38">
        <f>'Stavební rozpočet'!I109</f>
        <v>0</v>
      </c>
      <c r="F28" s="38">
        <f t="shared" si="0"/>
        <v>0</v>
      </c>
      <c r="G28" s="38">
        <f>'Stavební rozpočet'!L109</f>
        <v>0.25138499999999997</v>
      </c>
      <c r="H28" s="38" t="s">
        <v>517</v>
      </c>
      <c r="I28" s="38">
        <f t="shared" si="1"/>
        <v>0</v>
      </c>
    </row>
    <row r="29" spans="1:9" ht="12.75">
      <c r="A29" s="18"/>
      <c r="B29" s="18" t="s">
        <v>102</v>
      </c>
      <c r="C29" s="18" t="s">
        <v>375</v>
      </c>
      <c r="D29" s="38">
        <f>'Stavební rozpočet'!H112</f>
        <v>0</v>
      </c>
      <c r="E29" s="38">
        <f>'Stavební rozpočet'!I112</f>
        <v>0</v>
      </c>
      <c r="F29" s="38">
        <f t="shared" si="0"/>
        <v>0</v>
      </c>
      <c r="G29" s="38">
        <f>'Stavební rozpočet'!L112</f>
        <v>107.75759540000001</v>
      </c>
      <c r="H29" s="38" t="s">
        <v>517</v>
      </c>
      <c r="I29" s="38">
        <f t="shared" si="1"/>
        <v>0</v>
      </c>
    </row>
    <row r="30" spans="1:9" ht="12.75">
      <c r="A30" s="18"/>
      <c r="B30" s="18" t="s">
        <v>103</v>
      </c>
      <c r="C30" s="18" t="s">
        <v>384</v>
      </c>
      <c r="D30" s="38">
        <f>'Stavební rozpočet'!H121</f>
        <v>0</v>
      </c>
      <c r="E30" s="38">
        <f>'Stavební rozpočet'!I121</f>
        <v>0</v>
      </c>
      <c r="F30" s="38">
        <f t="shared" si="0"/>
        <v>0</v>
      </c>
      <c r="G30" s="38">
        <f>'Stavební rozpočet'!L121</f>
        <v>13.085051400000001</v>
      </c>
      <c r="H30" s="38" t="s">
        <v>517</v>
      </c>
      <c r="I30" s="38">
        <f t="shared" si="1"/>
        <v>0</v>
      </c>
    </row>
    <row r="31" spans="1:9" ht="12.75">
      <c r="A31" s="18"/>
      <c r="B31" s="18"/>
      <c r="C31" s="18" t="s">
        <v>390</v>
      </c>
      <c r="D31" s="38">
        <f>'Stavební rozpočet'!H129</f>
        <v>0</v>
      </c>
      <c r="E31" s="38">
        <f>'Stavební rozpočet'!I129</f>
        <v>0</v>
      </c>
      <c r="F31" s="38">
        <f t="shared" si="0"/>
        <v>0</v>
      </c>
      <c r="G31" s="38">
        <f>'Stavební rozpočet'!L129</f>
        <v>3.17</v>
      </c>
      <c r="H31" s="38" t="s">
        <v>517</v>
      </c>
      <c r="I31" s="38">
        <f t="shared" si="1"/>
        <v>0</v>
      </c>
    </row>
    <row r="32" spans="1:9" ht="12.75">
      <c r="A32" s="18" t="s">
        <v>138</v>
      </c>
      <c r="B32" s="18"/>
      <c r="C32" s="18" t="s">
        <v>403</v>
      </c>
      <c r="D32" s="38">
        <f>'Stavební rozpočet'!H142</f>
        <v>0</v>
      </c>
      <c r="E32" s="38">
        <f>'Stavební rozpočet'!I142</f>
        <v>0</v>
      </c>
      <c r="F32" s="38">
        <f t="shared" si="0"/>
        <v>0</v>
      </c>
      <c r="G32" s="38">
        <f>'Stavební rozpočet'!L142</f>
        <v>3.6880610999999996</v>
      </c>
      <c r="H32" s="38" t="s">
        <v>516</v>
      </c>
      <c r="I32" s="38">
        <f t="shared" si="1"/>
        <v>0</v>
      </c>
    </row>
    <row r="33" spans="1:9" ht="12.75">
      <c r="A33" s="18" t="s">
        <v>138</v>
      </c>
      <c r="B33" s="18" t="s">
        <v>47</v>
      </c>
      <c r="C33" s="18" t="s">
        <v>404</v>
      </c>
      <c r="D33" s="38">
        <f>'Stavební rozpočet'!H143</f>
        <v>0</v>
      </c>
      <c r="E33" s="38">
        <f>'Stavební rozpočet'!I143</f>
        <v>0</v>
      </c>
      <c r="F33" s="38">
        <f t="shared" si="0"/>
        <v>0</v>
      </c>
      <c r="G33" s="38">
        <f>'Stavební rozpočet'!L143</f>
        <v>2.0071732</v>
      </c>
      <c r="H33" s="38" t="s">
        <v>517</v>
      </c>
      <c r="I33" s="38">
        <f t="shared" si="1"/>
        <v>0</v>
      </c>
    </row>
    <row r="34" spans="1:9" ht="12.75">
      <c r="A34" s="18" t="s">
        <v>138</v>
      </c>
      <c r="B34" s="18" t="s">
        <v>68</v>
      </c>
      <c r="C34" s="18" t="s">
        <v>299</v>
      </c>
      <c r="D34" s="38">
        <f>'Stavební rozpočet'!H148</f>
        <v>0</v>
      </c>
      <c r="E34" s="38">
        <f>'Stavební rozpočet'!I148</f>
        <v>0</v>
      </c>
      <c r="F34" s="38">
        <f t="shared" si="0"/>
        <v>0</v>
      </c>
      <c r="G34" s="38">
        <f>'Stavební rozpočet'!L148</f>
        <v>0.44554050000000006</v>
      </c>
      <c r="H34" s="38" t="s">
        <v>517</v>
      </c>
      <c r="I34" s="38">
        <f t="shared" si="1"/>
        <v>0</v>
      </c>
    </row>
    <row r="35" spans="1:9" ht="12.75">
      <c r="A35" s="18" t="s">
        <v>138</v>
      </c>
      <c r="B35" s="18" t="s">
        <v>261</v>
      </c>
      <c r="C35" s="18" t="s">
        <v>410</v>
      </c>
      <c r="D35" s="38">
        <f>'Stavební rozpočet'!H152</f>
        <v>0</v>
      </c>
      <c r="E35" s="38">
        <f>'Stavební rozpočet'!I152</f>
        <v>0</v>
      </c>
      <c r="F35" s="38">
        <f t="shared" si="0"/>
        <v>0</v>
      </c>
      <c r="G35" s="38">
        <f>'Stavební rozpočet'!L152</f>
        <v>0.6028946</v>
      </c>
      <c r="H35" s="38" t="s">
        <v>517</v>
      </c>
      <c r="I35" s="38">
        <f t="shared" si="1"/>
        <v>0</v>
      </c>
    </row>
    <row r="36" spans="1:9" ht="12.75">
      <c r="A36" s="18" t="s">
        <v>138</v>
      </c>
      <c r="B36" s="18" t="s">
        <v>229</v>
      </c>
      <c r="C36" s="18" t="s">
        <v>372</v>
      </c>
      <c r="D36" s="38">
        <f>'Stavební rozpočet'!H161</f>
        <v>0</v>
      </c>
      <c r="E36" s="38">
        <f>'Stavební rozpočet'!I161</f>
        <v>0</v>
      </c>
      <c r="F36" s="38">
        <f t="shared" si="0"/>
        <v>0</v>
      </c>
      <c r="G36" s="38">
        <f>'Stavební rozpočet'!L161</f>
        <v>0.6324528</v>
      </c>
      <c r="H36" s="38" t="s">
        <v>517</v>
      </c>
      <c r="I36" s="38">
        <f t="shared" si="1"/>
        <v>0</v>
      </c>
    </row>
    <row r="37" spans="1:9" ht="12.75">
      <c r="A37" s="18" t="s">
        <v>139</v>
      </c>
      <c r="B37" s="18"/>
      <c r="C37" s="18" t="s">
        <v>422</v>
      </c>
      <c r="D37" s="38">
        <f>'Stavební rozpočet'!H165</f>
        <v>0</v>
      </c>
      <c r="E37" s="38">
        <f>'Stavební rozpočet'!I165</f>
        <v>0</v>
      </c>
      <c r="F37" s="38">
        <f t="shared" si="0"/>
        <v>0</v>
      </c>
      <c r="G37" s="38">
        <f>'Stavební rozpočet'!L165</f>
        <v>0.140122</v>
      </c>
      <c r="H37" s="38" t="s">
        <v>516</v>
      </c>
      <c r="I37" s="38">
        <f t="shared" si="1"/>
        <v>0</v>
      </c>
    </row>
    <row r="38" spans="1:9" ht="12.75">
      <c r="A38" s="18" t="s">
        <v>139</v>
      </c>
      <c r="B38" s="18" t="s">
        <v>202</v>
      </c>
      <c r="C38" s="18" t="s">
        <v>345</v>
      </c>
      <c r="D38" s="38">
        <f>'Stavební rozpočet'!H166</f>
        <v>0</v>
      </c>
      <c r="E38" s="38">
        <f>'Stavební rozpočet'!I166</f>
        <v>0</v>
      </c>
      <c r="F38" s="38">
        <f t="shared" si="0"/>
        <v>0</v>
      </c>
      <c r="G38" s="38">
        <f>'Stavební rozpočet'!L166</f>
        <v>0.09315000000000001</v>
      </c>
      <c r="H38" s="38" t="s">
        <v>517</v>
      </c>
      <c r="I38" s="38">
        <f t="shared" si="1"/>
        <v>0</v>
      </c>
    </row>
    <row r="39" spans="1:9" ht="12.75">
      <c r="A39" s="18" t="s">
        <v>139</v>
      </c>
      <c r="B39" s="18" t="s">
        <v>272</v>
      </c>
      <c r="C39" s="18" t="s">
        <v>425</v>
      </c>
      <c r="D39" s="38">
        <f>'Stavební rozpočet'!H169</f>
        <v>0</v>
      </c>
      <c r="E39" s="38">
        <f>'Stavební rozpočet'!I169</f>
        <v>0</v>
      </c>
      <c r="F39" s="38">
        <f t="shared" si="0"/>
        <v>0</v>
      </c>
      <c r="G39" s="38">
        <f>'Stavební rozpočet'!L169</f>
        <v>0.0399</v>
      </c>
      <c r="H39" s="38" t="s">
        <v>517</v>
      </c>
      <c r="I39" s="38">
        <f t="shared" si="1"/>
        <v>0</v>
      </c>
    </row>
    <row r="40" spans="1:9" ht="12.75">
      <c r="A40" s="18" t="s">
        <v>139</v>
      </c>
      <c r="B40" s="18" t="s">
        <v>216</v>
      </c>
      <c r="C40" s="18" t="s">
        <v>359</v>
      </c>
      <c r="D40" s="38">
        <f>'Stavební rozpočet'!H171</f>
        <v>0</v>
      </c>
      <c r="E40" s="38">
        <f>'Stavební rozpočet'!I171</f>
        <v>0</v>
      </c>
      <c r="F40" s="38">
        <f t="shared" si="0"/>
        <v>0</v>
      </c>
      <c r="G40" s="38">
        <f>'Stavební rozpočet'!L171</f>
        <v>0.007072000000000001</v>
      </c>
      <c r="H40" s="38" t="s">
        <v>517</v>
      </c>
      <c r="I40" s="38">
        <f t="shared" si="1"/>
        <v>0</v>
      </c>
    </row>
    <row r="42" spans="5:6" ht="12.75">
      <c r="E42" s="49" t="s">
        <v>447</v>
      </c>
      <c r="F42" s="52">
        <f>SUM(I11:I40)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2.8515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75" t="s">
        <v>518</v>
      </c>
      <c r="B1" s="76"/>
      <c r="C1" s="76"/>
      <c r="D1" s="76"/>
      <c r="E1" s="76"/>
      <c r="F1" s="76"/>
      <c r="G1" s="76"/>
      <c r="H1" s="76"/>
    </row>
    <row r="2" spans="1:9" ht="12.75">
      <c r="A2" s="77" t="s">
        <v>1</v>
      </c>
      <c r="B2" s="78"/>
      <c r="C2" s="81" t="s">
        <v>275</v>
      </c>
      <c r="D2" s="104"/>
      <c r="E2" s="84" t="s">
        <v>448</v>
      </c>
      <c r="F2" s="84"/>
      <c r="G2" s="78"/>
      <c r="H2" s="85"/>
      <c r="I2" s="36"/>
    </row>
    <row r="3" spans="1:9" ht="12.75">
      <c r="A3" s="79"/>
      <c r="B3" s="80"/>
      <c r="C3" s="82"/>
      <c r="D3" s="82"/>
      <c r="E3" s="80"/>
      <c r="F3" s="80"/>
      <c r="G3" s="80"/>
      <c r="H3" s="86"/>
      <c r="I3" s="36"/>
    </row>
    <row r="4" spans="1:9" ht="12.75">
      <c r="A4" s="87" t="s">
        <v>2</v>
      </c>
      <c r="B4" s="80"/>
      <c r="C4" s="88"/>
      <c r="D4" s="80"/>
      <c r="E4" s="88" t="s">
        <v>449</v>
      </c>
      <c r="F4" s="88"/>
      <c r="G4" s="80"/>
      <c r="H4" s="86"/>
      <c r="I4" s="36"/>
    </row>
    <row r="5" spans="1:9" ht="12.75">
      <c r="A5" s="79"/>
      <c r="B5" s="80"/>
      <c r="C5" s="80"/>
      <c r="D5" s="80"/>
      <c r="E5" s="80"/>
      <c r="F5" s="80"/>
      <c r="G5" s="80"/>
      <c r="H5" s="86"/>
      <c r="I5" s="36"/>
    </row>
    <row r="6" spans="1:9" ht="12.75">
      <c r="A6" s="87" t="s">
        <v>3</v>
      </c>
      <c r="B6" s="80"/>
      <c r="C6" s="88"/>
      <c r="D6" s="80"/>
      <c r="E6" s="88" t="s">
        <v>450</v>
      </c>
      <c r="F6" s="88"/>
      <c r="G6" s="80"/>
      <c r="H6" s="86"/>
      <c r="I6" s="36"/>
    </row>
    <row r="7" spans="1:9" ht="12.75">
      <c r="A7" s="79"/>
      <c r="B7" s="80"/>
      <c r="C7" s="80"/>
      <c r="D7" s="80"/>
      <c r="E7" s="80"/>
      <c r="F7" s="80"/>
      <c r="G7" s="80"/>
      <c r="H7" s="86"/>
      <c r="I7" s="36"/>
    </row>
    <row r="8" spans="1:9" ht="12.75">
      <c r="A8" s="87" t="s">
        <v>451</v>
      </c>
      <c r="B8" s="80"/>
      <c r="C8" s="88"/>
      <c r="D8" s="80"/>
      <c r="E8" s="89" t="s">
        <v>431</v>
      </c>
      <c r="F8" s="90">
        <v>42452</v>
      </c>
      <c r="G8" s="80"/>
      <c r="H8" s="86"/>
      <c r="I8" s="36"/>
    </row>
    <row r="9" spans="1:9" ht="12.75">
      <c r="A9" s="91"/>
      <c r="B9" s="92"/>
      <c r="C9" s="92"/>
      <c r="D9" s="92"/>
      <c r="E9" s="92"/>
      <c r="F9" s="92"/>
      <c r="G9" s="92"/>
      <c r="H9" s="93"/>
      <c r="I9" s="36"/>
    </row>
    <row r="10" spans="1:9" ht="12.75">
      <c r="A10" s="46" t="s">
        <v>5</v>
      </c>
      <c r="B10" s="47" t="s">
        <v>137</v>
      </c>
      <c r="C10" s="47" t="s">
        <v>140</v>
      </c>
      <c r="D10" s="47" t="s">
        <v>276</v>
      </c>
      <c r="E10" s="47" t="s">
        <v>432</v>
      </c>
      <c r="F10" s="47" t="s">
        <v>277</v>
      </c>
      <c r="G10" s="55" t="s">
        <v>442</v>
      </c>
      <c r="H10" s="44" t="s">
        <v>554</v>
      </c>
      <c r="I10" s="37"/>
    </row>
    <row r="11" spans="1:8" ht="12.75">
      <c r="A11" s="53" t="s">
        <v>7</v>
      </c>
      <c r="B11" s="53"/>
      <c r="C11" s="53" t="s">
        <v>142</v>
      </c>
      <c r="D11" s="53" t="s">
        <v>280</v>
      </c>
      <c r="E11" s="53" t="s">
        <v>433</v>
      </c>
      <c r="F11" s="54"/>
      <c r="G11" s="56">
        <v>1.2</v>
      </c>
      <c r="H11" s="57" t="s">
        <v>457</v>
      </c>
    </row>
    <row r="12" spans="1:8" ht="12.75">
      <c r="A12" s="5" t="s">
        <v>8</v>
      </c>
      <c r="B12" s="5"/>
      <c r="C12" s="5" t="s">
        <v>143</v>
      </c>
      <c r="D12" s="5" t="s">
        <v>282</v>
      </c>
      <c r="E12" s="5" t="s">
        <v>434</v>
      </c>
      <c r="G12" s="20">
        <v>5.82</v>
      </c>
      <c r="H12" s="33" t="s">
        <v>457</v>
      </c>
    </row>
    <row r="13" spans="1:8" ht="12.75">
      <c r="A13" s="5" t="s">
        <v>9</v>
      </c>
      <c r="B13" s="5"/>
      <c r="C13" s="5" t="s">
        <v>143</v>
      </c>
      <c r="D13" s="5" t="s">
        <v>283</v>
      </c>
      <c r="E13" s="5" t="s">
        <v>434</v>
      </c>
      <c r="G13" s="20">
        <v>1.18</v>
      </c>
      <c r="H13" s="33" t="s">
        <v>457</v>
      </c>
    </row>
    <row r="14" spans="1:8" ht="12.75">
      <c r="A14" s="5" t="s">
        <v>10</v>
      </c>
      <c r="B14" s="5"/>
      <c r="C14" s="5" t="s">
        <v>144</v>
      </c>
      <c r="D14" s="5" t="s">
        <v>284</v>
      </c>
      <c r="E14" s="5" t="s">
        <v>435</v>
      </c>
      <c r="G14" s="20">
        <v>0.5</v>
      </c>
      <c r="H14" s="33" t="s">
        <v>457</v>
      </c>
    </row>
    <row r="15" spans="1:8" ht="12.75">
      <c r="A15" s="5" t="s">
        <v>11</v>
      </c>
      <c r="B15" s="5"/>
      <c r="C15" s="5" t="s">
        <v>145</v>
      </c>
      <c r="D15" s="5" t="s">
        <v>285</v>
      </c>
      <c r="E15" s="5" t="s">
        <v>435</v>
      </c>
      <c r="G15" s="20">
        <v>0.4</v>
      </c>
      <c r="H15" s="33" t="s">
        <v>457</v>
      </c>
    </row>
    <row r="16" spans="1:8" ht="12.75">
      <c r="A16" s="5" t="s">
        <v>12</v>
      </c>
      <c r="B16" s="5"/>
      <c r="C16" s="5" t="s">
        <v>146</v>
      </c>
      <c r="D16" s="5" t="s">
        <v>286</v>
      </c>
      <c r="E16" s="5" t="s">
        <v>434</v>
      </c>
      <c r="G16" s="20">
        <v>8.5</v>
      </c>
      <c r="H16" s="33" t="s">
        <v>457</v>
      </c>
    </row>
    <row r="17" spans="1:8" ht="12.75">
      <c r="A17" s="5" t="s">
        <v>13</v>
      </c>
      <c r="B17" s="5"/>
      <c r="C17" s="5" t="s">
        <v>147</v>
      </c>
      <c r="D17" s="5" t="s">
        <v>287</v>
      </c>
      <c r="E17" s="5" t="s">
        <v>436</v>
      </c>
      <c r="G17" s="20">
        <v>11.91</v>
      </c>
      <c r="H17" s="33" t="s">
        <v>457</v>
      </c>
    </row>
    <row r="18" spans="1:8" ht="12.75">
      <c r="A18" s="5" t="s">
        <v>14</v>
      </c>
      <c r="B18" s="5"/>
      <c r="C18" s="5" t="s">
        <v>148</v>
      </c>
      <c r="D18" s="5" t="s">
        <v>288</v>
      </c>
      <c r="E18" s="5" t="s">
        <v>436</v>
      </c>
      <c r="G18" s="20">
        <v>11.91</v>
      </c>
      <c r="H18" s="33" t="s">
        <v>457</v>
      </c>
    </row>
    <row r="19" spans="1:8" ht="12.75">
      <c r="A19" s="5" t="s">
        <v>15</v>
      </c>
      <c r="B19" s="5"/>
      <c r="C19" s="5" t="s">
        <v>149</v>
      </c>
      <c r="D19" s="5" t="s">
        <v>290</v>
      </c>
      <c r="E19" s="5" t="s">
        <v>436</v>
      </c>
      <c r="G19" s="20">
        <v>167.74</v>
      </c>
      <c r="H19" s="33" t="s">
        <v>457</v>
      </c>
    </row>
    <row r="20" spans="1:8" ht="12.75">
      <c r="A20" s="5" t="s">
        <v>16</v>
      </c>
      <c r="B20" s="5"/>
      <c r="C20" s="5" t="s">
        <v>150</v>
      </c>
      <c r="D20" s="5" t="s">
        <v>291</v>
      </c>
      <c r="E20" s="5" t="s">
        <v>436</v>
      </c>
      <c r="G20" s="20">
        <v>29.5</v>
      </c>
      <c r="H20" s="33" t="s">
        <v>457</v>
      </c>
    </row>
    <row r="21" spans="1:8" ht="12.75">
      <c r="A21" s="5" t="s">
        <v>17</v>
      </c>
      <c r="B21" s="5"/>
      <c r="C21" s="5" t="s">
        <v>151</v>
      </c>
      <c r="D21" s="5" t="s">
        <v>292</v>
      </c>
      <c r="E21" s="5" t="s">
        <v>436</v>
      </c>
      <c r="G21" s="20">
        <v>400.63</v>
      </c>
      <c r="H21" s="33" t="s">
        <v>457</v>
      </c>
    </row>
    <row r="22" spans="1:8" ht="12.75">
      <c r="A22" s="5" t="s">
        <v>18</v>
      </c>
      <c r="B22" s="5"/>
      <c r="C22" s="5" t="s">
        <v>152</v>
      </c>
      <c r="D22" s="5" t="s">
        <v>293</v>
      </c>
      <c r="E22" s="5" t="s">
        <v>437</v>
      </c>
      <c r="G22" s="20">
        <v>3</v>
      </c>
      <c r="H22" s="33" t="s">
        <v>457</v>
      </c>
    </row>
    <row r="23" spans="1:8" ht="12.75">
      <c r="A23" s="5" t="s">
        <v>19</v>
      </c>
      <c r="B23" s="5"/>
      <c r="C23" s="5" t="s">
        <v>152</v>
      </c>
      <c r="D23" s="5" t="s">
        <v>294</v>
      </c>
      <c r="E23" s="5" t="s">
        <v>437</v>
      </c>
      <c r="G23" s="20">
        <v>14</v>
      </c>
      <c r="H23" s="33" t="s">
        <v>457</v>
      </c>
    </row>
    <row r="24" spans="1:8" ht="12.75">
      <c r="A24" s="5" t="s">
        <v>20</v>
      </c>
      <c r="B24" s="5"/>
      <c r="C24" s="5" t="s">
        <v>153</v>
      </c>
      <c r="D24" s="5" t="s">
        <v>296</v>
      </c>
      <c r="E24" s="5" t="s">
        <v>436</v>
      </c>
      <c r="G24" s="20">
        <v>1332.73</v>
      </c>
      <c r="H24" s="33" t="s">
        <v>457</v>
      </c>
    </row>
    <row r="25" spans="1:8" ht="12.75">
      <c r="A25" s="5" t="s">
        <v>21</v>
      </c>
      <c r="B25" s="5"/>
      <c r="C25" s="5" t="s">
        <v>154</v>
      </c>
      <c r="D25" s="5" t="s">
        <v>297</v>
      </c>
      <c r="E25" s="5" t="s">
        <v>433</v>
      </c>
      <c r="G25" s="20">
        <v>22.3</v>
      </c>
      <c r="H25" s="33" t="s">
        <v>457</v>
      </c>
    </row>
    <row r="26" spans="1:8" ht="12.75">
      <c r="A26" s="5" t="s">
        <v>22</v>
      </c>
      <c r="B26" s="5"/>
      <c r="C26" s="5" t="s">
        <v>155</v>
      </c>
      <c r="D26" s="5" t="s">
        <v>298</v>
      </c>
      <c r="E26" s="5" t="s">
        <v>436</v>
      </c>
      <c r="G26" s="20">
        <v>20</v>
      </c>
      <c r="H26" s="33" t="s">
        <v>457</v>
      </c>
    </row>
    <row r="27" spans="1:8" ht="12.75">
      <c r="A27" s="5" t="s">
        <v>23</v>
      </c>
      <c r="B27" s="5"/>
      <c r="C27" s="5" t="s">
        <v>156</v>
      </c>
      <c r="D27" s="5" t="s">
        <v>300</v>
      </c>
      <c r="E27" s="5" t="s">
        <v>436</v>
      </c>
      <c r="G27" s="20">
        <v>15.08</v>
      </c>
      <c r="H27" s="33" t="s">
        <v>457</v>
      </c>
    </row>
    <row r="28" spans="1:8" ht="12.75">
      <c r="A28" s="5" t="s">
        <v>24</v>
      </c>
      <c r="B28" s="5"/>
      <c r="C28" s="5" t="s">
        <v>157</v>
      </c>
      <c r="D28" s="5" t="s">
        <v>301</v>
      </c>
      <c r="E28" s="5" t="s">
        <v>436</v>
      </c>
      <c r="G28" s="20">
        <v>13.05</v>
      </c>
      <c r="H28" s="33" t="s">
        <v>457</v>
      </c>
    </row>
    <row r="29" spans="1:8" ht="12.75">
      <c r="A29" s="5" t="s">
        <v>25</v>
      </c>
      <c r="B29" s="5"/>
      <c r="C29" s="5" t="s">
        <v>158</v>
      </c>
      <c r="D29" s="5" t="s">
        <v>302</v>
      </c>
      <c r="E29" s="5" t="s">
        <v>436</v>
      </c>
      <c r="G29" s="20">
        <v>2.03</v>
      </c>
      <c r="H29" s="33" t="s">
        <v>457</v>
      </c>
    </row>
    <row r="30" spans="1:8" ht="12.75">
      <c r="A30" s="5" t="s">
        <v>26</v>
      </c>
      <c r="B30" s="5"/>
      <c r="C30" s="5" t="s">
        <v>159</v>
      </c>
      <c r="D30" s="5" t="s">
        <v>304</v>
      </c>
      <c r="E30" s="5" t="s">
        <v>437</v>
      </c>
      <c r="G30" s="20">
        <v>23</v>
      </c>
      <c r="H30" s="33" t="s">
        <v>457</v>
      </c>
    </row>
    <row r="31" spans="1:8" ht="12.75">
      <c r="A31" s="5" t="s">
        <v>27</v>
      </c>
      <c r="B31" s="5"/>
      <c r="C31" s="5" t="s">
        <v>160</v>
      </c>
      <c r="D31" s="5" t="s">
        <v>305</v>
      </c>
      <c r="E31" s="5" t="s">
        <v>437</v>
      </c>
      <c r="G31" s="20">
        <v>29</v>
      </c>
      <c r="H31" s="33" t="s">
        <v>457</v>
      </c>
    </row>
    <row r="32" spans="1:8" ht="12.75">
      <c r="A32" s="5" t="s">
        <v>28</v>
      </c>
      <c r="B32" s="5"/>
      <c r="C32" s="5" t="s">
        <v>161</v>
      </c>
      <c r="D32" s="5" t="s">
        <v>306</v>
      </c>
      <c r="E32" s="5" t="s">
        <v>437</v>
      </c>
      <c r="G32" s="20">
        <v>52</v>
      </c>
      <c r="H32" s="33" t="s">
        <v>457</v>
      </c>
    </row>
    <row r="33" spans="1:8" ht="12.75">
      <c r="A33" s="5" t="s">
        <v>29</v>
      </c>
      <c r="B33" s="5"/>
      <c r="C33" s="5" t="s">
        <v>162</v>
      </c>
      <c r="D33" s="5" t="s">
        <v>307</v>
      </c>
      <c r="E33" s="5" t="s">
        <v>437</v>
      </c>
      <c r="G33" s="20">
        <v>16</v>
      </c>
      <c r="H33" s="33" t="s">
        <v>457</v>
      </c>
    </row>
    <row r="34" spans="1:8" ht="12.75">
      <c r="A34" s="5" t="s">
        <v>30</v>
      </c>
      <c r="B34" s="5"/>
      <c r="C34" s="5" t="s">
        <v>163</v>
      </c>
      <c r="D34" s="5" t="s">
        <v>308</v>
      </c>
      <c r="E34" s="5" t="s">
        <v>437</v>
      </c>
      <c r="G34" s="20">
        <v>2</v>
      </c>
      <c r="H34" s="33" t="s">
        <v>457</v>
      </c>
    </row>
    <row r="35" spans="1:8" ht="12.75">
      <c r="A35" s="5" t="s">
        <v>31</v>
      </c>
      <c r="B35" s="5"/>
      <c r="C35" s="5" t="s">
        <v>164</v>
      </c>
      <c r="D35" s="5" t="s">
        <v>309</v>
      </c>
      <c r="E35" s="5" t="s">
        <v>437</v>
      </c>
      <c r="G35" s="20">
        <v>18</v>
      </c>
      <c r="H35" s="33" t="s">
        <v>457</v>
      </c>
    </row>
    <row r="36" spans="1:8" ht="12.75">
      <c r="A36" s="5" t="s">
        <v>32</v>
      </c>
      <c r="B36" s="5"/>
      <c r="C36" s="5" t="s">
        <v>165</v>
      </c>
      <c r="D36" s="5" t="s">
        <v>310</v>
      </c>
      <c r="E36" s="5" t="s">
        <v>437</v>
      </c>
      <c r="G36" s="20">
        <v>18</v>
      </c>
      <c r="H36" s="33" t="s">
        <v>457</v>
      </c>
    </row>
    <row r="37" spans="1:8" ht="12.75">
      <c r="A37" s="5" t="s">
        <v>33</v>
      </c>
      <c r="B37" s="5"/>
      <c r="C37" s="5" t="s">
        <v>166</v>
      </c>
      <c r="D37" s="5" t="s">
        <v>311</v>
      </c>
      <c r="E37" s="5" t="s">
        <v>433</v>
      </c>
      <c r="G37" s="20">
        <v>67.2</v>
      </c>
      <c r="H37" s="33" t="s">
        <v>457</v>
      </c>
    </row>
    <row r="38" spans="1:8" ht="12.75">
      <c r="A38" s="5" t="s">
        <v>34</v>
      </c>
      <c r="B38" s="5"/>
      <c r="C38" s="5" t="s">
        <v>167</v>
      </c>
      <c r="D38" s="5" t="s">
        <v>312</v>
      </c>
      <c r="E38" s="5" t="s">
        <v>437</v>
      </c>
      <c r="G38" s="20">
        <v>15</v>
      </c>
      <c r="H38" s="33" t="s">
        <v>457</v>
      </c>
    </row>
    <row r="39" spans="1:8" ht="12.75">
      <c r="A39" s="5" t="s">
        <v>35</v>
      </c>
      <c r="B39" s="5"/>
      <c r="C39" s="5" t="s">
        <v>168</v>
      </c>
      <c r="D39" s="5" t="s">
        <v>313</v>
      </c>
      <c r="E39" s="5" t="s">
        <v>433</v>
      </c>
      <c r="G39" s="20">
        <v>50.25</v>
      </c>
      <c r="H39" s="33" t="s">
        <v>457</v>
      </c>
    </row>
    <row r="40" spans="1:8" ht="12.75">
      <c r="A40" s="5" t="s">
        <v>36</v>
      </c>
      <c r="B40" s="5"/>
      <c r="C40" s="5" t="s">
        <v>169</v>
      </c>
      <c r="D40" s="5" t="s">
        <v>314</v>
      </c>
      <c r="E40" s="5" t="s">
        <v>437</v>
      </c>
      <c r="G40" s="20">
        <v>15</v>
      </c>
      <c r="H40" s="33" t="s">
        <v>457</v>
      </c>
    </row>
    <row r="41" spans="1:8" ht="12.75">
      <c r="A41" s="5" t="s">
        <v>37</v>
      </c>
      <c r="B41" s="5"/>
      <c r="C41" s="5" t="s">
        <v>170</v>
      </c>
      <c r="D41" s="5" t="s">
        <v>315</v>
      </c>
      <c r="E41" s="5" t="s">
        <v>437</v>
      </c>
      <c r="G41" s="20">
        <v>15</v>
      </c>
      <c r="H41" s="33" t="s">
        <v>457</v>
      </c>
    </row>
    <row r="42" spans="1:8" ht="12.75">
      <c r="A42" s="5" t="s">
        <v>38</v>
      </c>
      <c r="B42" s="5"/>
      <c r="C42" s="5" t="s">
        <v>171</v>
      </c>
      <c r="D42" s="5" t="s">
        <v>316</v>
      </c>
      <c r="E42" s="5" t="s">
        <v>435</v>
      </c>
      <c r="G42" s="20">
        <v>138.50464</v>
      </c>
      <c r="H42" s="33" t="s">
        <v>457</v>
      </c>
    </row>
    <row r="43" spans="1:8" ht="12.75">
      <c r="A43" s="6" t="s">
        <v>39</v>
      </c>
      <c r="B43" s="6"/>
      <c r="C43" s="6" t="s">
        <v>172</v>
      </c>
      <c r="D43" s="6" t="s">
        <v>317</v>
      </c>
      <c r="E43" s="6" t="s">
        <v>437</v>
      </c>
      <c r="G43" s="21">
        <v>23</v>
      </c>
      <c r="H43" s="34" t="s">
        <v>457</v>
      </c>
    </row>
    <row r="44" spans="1:8" ht="12.75">
      <c r="A44" s="6" t="s">
        <v>40</v>
      </c>
      <c r="B44" s="6"/>
      <c r="C44" s="6" t="s">
        <v>173</v>
      </c>
      <c r="D44" s="6" t="s">
        <v>318</v>
      </c>
      <c r="E44" s="6" t="s">
        <v>437</v>
      </c>
      <c r="G44" s="21">
        <v>29</v>
      </c>
      <c r="H44" s="34" t="s">
        <v>457</v>
      </c>
    </row>
    <row r="45" spans="1:8" ht="12.75">
      <c r="A45" s="6" t="s">
        <v>41</v>
      </c>
      <c r="B45" s="6"/>
      <c r="C45" s="6" t="s">
        <v>174</v>
      </c>
      <c r="D45" s="6" t="s">
        <v>319</v>
      </c>
      <c r="E45" s="6" t="s">
        <v>437</v>
      </c>
      <c r="G45" s="21">
        <v>16</v>
      </c>
      <c r="H45" s="34" t="s">
        <v>457</v>
      </c>
    </row>
    <row r="46" spans="1:8" ht="12.75">
      <c r="A46" s="6" t="s">
        <v>42</v>
      </c>
      <c r="B46" s="6"/>
      <c r="C46" s="6" t="s">
        <v>174</v>
      </c>
      <c r="D46" s="6" t="s">
        <v>320</v>
      </c>
      <c r="E46" s="6" t="s">
        <v>437</v>
      </c>
      <c r="G46" s="21">
        <v>2</v>
      </c>
      <c r="H46" s="34" t="s">
        <v>457</v>
      </c>
    </row>
    <row r="47" spans="1:8" ht="12.75">
      <c r="A47" s="5" t="s">
        <v>43</v>
      </c>
      <c r="B47" s="5"/>
      <c r="C47" s="5" t="s">
        <v>176</v>
      </c>
      <c r="D47" s="5" t="s">
        <v>321</v>
      </c>
      <c r="E47" s="5" t="s">
        <v>438</v>
      </c>
      <c r="G47" s="20">
        <v>1</v>
      </c>
      <c r="H47" s="33" t="s">
        <v>457</v>
      </c>
    </row>
    <row r="48" spans="1:8" ht="12.75">
      <c r="A48" s="5" t="s">
        <v>44</v>
      </c>
      <c r="B48" s="5"/>
      <c r="C48" s="5" t="s">
        <v>177</v>
      </c>
      <c r="D48" s="5" t="s">
        <v>322</v>
      </c>
      <c r="E48" s="5" t="s">
        <v>435</v>
      </c>
      <c r="G48" s="20">
        <v>0.5</v>
      </c>
      <c r="H48" s="33" t="s">
        <v>457</v>
      </c>
    </row>
    <row r="49" spans="1:8" ht="12.75">
      <c r="A49" s="5" t="s">
        <v>45</v>
      </c>
      <c r="B49" s="5"/>
      <c r="C49" s="5" t="s">
        <v>179</v>
      </c>
      <c r="D49" s="5" t="s">
        <v>323</v>
      </c>
      <c r="E49" s="5" t="s">
        <v>438</v>
      </c>
      <c r="G49" s="20">
        <v>1</v>
      </c>
      <c r="H49" s="33" t="s">
        <v>457</v>
      </c>
    </row>
    <row r="50" spans="1:8" ht="12.75">
      <c r="A50" s="5" t="s">
        <v>46</v>
      </c>
      <c r="B50" s="5"/>
      <c r="C50" s="5" t="s">
        <v>180</v>
      </c>
      <c r="D50" s="5" t="s">
        <v>324</v>
      </c>
      <c r="E50" s="5" t="s">
        <v>435</v>
      </c>
      <c r="G50" s="20">
        <v>0.3</v>
      </c>
      <c r="H50" s="33" t="s">
        <v>457</v>
      </c>
    </row>
    <row r="51" spans="1:8" ht="12.75">
      <c r="A51" s="5" t="s">
        <v>47</v>
      </c>
      <c r="B51" s="5"/>
      <c r="C51" s="5" t="s">
        <v>182</v>
      </c>
      <c r="D51" s="5" t="s">
        <v>326</v>
      </c>
      <c r="E51" s="5" t="s">
        <v>439</v>
      </c>
      <c r="G51" s="20">
        <v>14</v>
      </c>
      <c r="H51" s="33" t="s">
        <v>457</v>
      </c>
    </row>
    <row r="52" spans="1:8" ht="12.75">
      <c r="A52" s="5" t="s">
        <v>48</v>
      </c>
      <c r="B52" s="5"/>
      <c r="C52" s="5" t="s">
        <v>183</v>
      </c>
      <c r="D52" s="5" t="s">
        <v>327</v>
      </c>
      <c r="E52" s="5" t="s">
        <v>439</v>
      </c>
      <c r="G52" s="20">
        <v>12</v>
      </c>
      <c r="H52" s="33" t="s">
        <v>457</v>
      </c>
    </row>
    <row r="53" spans="1:8" ht="12.75">
      <c r="A53" s="5" t="s">
        <v>49</v>
      </c>
      <c r="B53" s="5"/>
      <c r="C53" s="5" t="s">
        <v>184</v>
      </c>
      <c r="D53" s="5" t="s">
        <v>328</v>
      </c>
      <c r="E53" s="5" t="s">
        <v>439</v>
      </c>
      <c r="G53" s="20">
        <v>4</v>
      </c>
      <c r="H53" s="33" t="s">
        <v>457</v>
      </c>
    </row>
    <row r="54" spans="1:8" ht="12.75">
      <c r="A54" s="5" t="s">
        <v>50</v>
      </c>
      <c r="B54" s="5"/>
      <c r="C54" s="5" t="s">
        <v>185</v>
      </c>
      <c r="D54" s="5" t="s">
        <v>329</v>
      </c>
      <c r="E54" s="5" t="s">
        <v>436</v>
      </c>
      <c r="G54" s="20">
        <v>20.99</v>
      </c>
      <c r="H54" s="33" t="s">
        <v>457</v>
      </c>
    </row>
    <row r="55" spans="1:8" ht="12.75">
      <c r="A55" s="5" t="s">
        <v>51</v>
      </c>
      <c r="B55" s="5"/>
      <c r="C55" s="5" t="s">
        <v>186</v>
      </c>
      <c r="D55" s="5" t="s">
        <v>330</v>
      </c>
      <c r="E55" s="5" t="s">
        <v>437</v>
      </c>
      <c r="G55" s="20">
        <v>13</v>
      </c>
      <c r="H55" s="33" t="s">
        <v>457</v>
      </c>
    </row>
    <row r="56" spans="1:8" ht="12.75">
      <c r="A56" s="5" t="s">
        <v>52</v>
      </c>
      <c r="B56" s="5"/>
      <c r="C56" s="5" t="s">
        <v>187</v>
      </c>
      <c r="D56" s="5" t="s">
        <v>331</v>
      </c>
      <c r="E56" s="5" t="s">
        <v>439</v>
      </c>
      <c r="G56" s="20">
        <v>1</v>
      </c>
      <c r="H56" s="33" t="s">
        <v>457</v>
      </c>
    </row>
    <row r="57" spans="1:8" ht="12.75">
      <c r="A57" s="5" t="s">
        <v>53</v>
      </c>
      <c r="B57" s="5"/>
      <c r="C57" s="5" t="s">
        <v>188</v>
      </c>
      <c r="D57" s="5" t="s">
        <v>332</v>
      </c>
      <c r="E57" s="5" t="s">
        <v>439</v>
      </c>
      <c r="G57" s="20">
        <v>1</v>
      </c>
      <c r="H57" s="33" t="s">
        <v>457</v>
      </c>
    </row>
    <row r="58" spans="1:8" ht="12.75">
      <c r="A58" s="5" t="s">
        <v>54</v>
      </c>
      <c r="B58" s="5"/>
      <c r="C58" s="5" t="s">
        <v>189</v>
      </c>
      <c r="D58" s="5" t="s">
        <v>333</v>
      </c>
      <c r="E58" s="5" t="s">
        <v>439</v>
      </c>
      <c r="G58" s="20">
        <v>1</v>
      </c>
      <c r="H58" s="33" t="s">
        <v>457</v>
      </c>
    </row>
    <row r="59" spans="1:8" ht="12.75">
      <c r="A59" s="5" t="s">
        <v>55</v>
      </c>
      <c r="B59" s="5"/>
      <c r="C59" s="5" t="s">
        <v>190</v>
      </c>
      <c r="D59" s="5" t="s">
        <v>334</v>
      </c>
      <c r="E59" s="5" t="s">
        <v>435</v>
      </c>
      <c r="G59" s="20">
        <v>5.01775</v>
      </c>
      <c r="H59" s="33" t="s">
        <v>457</v>
      </c>
    </row>
    <row r="60" spans="1:8" ht="12.75">
      <c r="A60" s="6" t="s">
        <v>56</v>
      </c>
      <c r="B60" s="6"/>
      <c r="C60" s="6" t="s">
        <v>191</v>
      </c>
      <c r="D60" s="6" t="s">
        <v>335</v>
      </c>
      <c r="E60" s="6" t="s">
        <v>437</v>
      </c>
      <c r="G60" s="21">
        <v>14</v>
      </c>
      <c r="H60" s="34" t="s">
        <v>457</v>
      </c>
    </row>
    <row r="61" spans="1:8" ht="12.75">
      <c r="A61" s="6" t="s">
        <v>57</v>
      </c>
      <c r="B61" s="6"/>
      <c r="C61" s="6" t="s">
        <v>192</v>
      </c>
      <c r="D61" s="6" t="s">
        <v>336</v>
      </c>
      <c r="E61" s="6" t="s">
        <v>437</v>
      </c>
      <c r="G61" s="21">
        <v>13</v>
      </c>
      <c r="H61" s="34" t="s">
        <v>457</v>
      </c>
    </row>
    <row r="62" spans="1:8" ht="12.75">
      <c r="A62" s="5" t="s">
        <v>58</v>
      </c>
      <c r="B62" s="5"/>
      <c r="C62" s="5" t="s">
        <v>194</v>
      </c>
      <c r="D62" s="5" t="s">
        <v>337</v>
      </c>
      <c r="E62" s="5" t="s">
        <v>438</v>
      </c>
      <c r="G62" s="20">
        <v>1</v>
      </c>
      <c r="H62" s="33" t="s">
        <v>457</v>
      </c>
    </row>
    <row r="63" spans="1:8" ht="12.75">
      <c r="A63" s="5" t="s">
        <v>59</v>
      </c>
      <c r="B63" s="5"/>
      <c r="C63" s="5" t="s">
        <v>196</v>
      </c>
      <c r="D63" s="5" t="s">
        <v>339</v>
      </c>
      <c r="E63" s="5" t="s">
        <v>438</v>
      </c>
      <c r="G63" s="20">
        <v>1</v>
      </c>
      <c r="H63" s="33" t="s">
        <v>457</v>
      </c>
    </row>
    <row r="64" spans="1:8" ht="12.75">
      <c r="A64" s="5" t="s">
        <v>60</v>
      </c>
      <c r="B64" s="5"/>
      <c r="C64" s="5" t="s">
        <v>197</v>
      </c>
      <c r="D64" s="5" t="s">
        <v>340</v>
      </c>
      <c r="E64" s="5" t="s">
        <v>435</v>
      </c>
      <c r="G64" s="20">
        <v>0.5</v>
      </c>
      <c r="H64" s="33" t="s">
        <v>457</v>
      </c>
    </row>
    <row r="65" spans="1:8" ht="12.75">
      <c r="A65" s="5" t="s">
        <v>61</v>
      </c>
      <c r="B65" s="5"/>
      <c r="C65" s="5" t="s">
        <v>199</v>
      </c>
      <c r="D65" s="5" t="s">
        <v>342</v>
      </c>
      <c r="E65" s="5" t="s">
        <v>433</v>
      </c>
      <c r="G65" s="20">
        <v>6.75</v>
      </c>
      <c r="H65" s="33" t="s">
        <v>457</v>
      </c>
    </row>
    <row r="66" spans="1:8" ht="12.75">
      <c r="A66" s="5" t="s">
        <v>62</v>
      </c>
      <c r="B66" s="5"/>
      <c r="C66" s="5" t="s">
        <v>200</v>
      </c>
      <c r="D66" s="5" t="s">
        <v>343</v>
      </c>
      <c r="E66" s="5" t="s">
        <v>435</v>
      </c>
      <c r="G66" s="20">
        <v>0.02157</v>
      </c>
      <c r="H66" s="33" t="s">
        <v>457</v>
      </c>
    </row>
    <row r="67" spans="1:8" ht="12.75">
      <c r="A67" s="6" t="s">
        <v>63</v>
      </c>
      <c r="B67" s="6"/>
      <c r="C67" s="6" t="s">
        <v>201</v>
      </c>
      <c r="D67" s="6" t="s">
        <v>344</v>
      </c>
      <c r="E67" s="6" t="s">
        <v>433</v>
      </c>
      <c r="G67" s="21">
        <v>6.89</v>
      </c>
      <c r="H67" s="34" t="s">
        <v>457</v>
      </c>
    </row>
    <row r="68" spans="1:8" ht="12.75">
      <c r="A68" s="5" t="s">
        <v>64</v>
      </c>
      <c r="B68" s="5"/>
      <c r="C68" s="5" t="s">
        <v>203</v>
      </c>
      <c r="D68" s="5" t="s">
        <v>346</v>
      </c>
      <c r="E68" s="5" t="s">
        <v>437</v>
      </c>
      <c r="G68" s="20">
        <v>10</v>
      </c>
      <c r="H68" s="33" t="s">
        <v>457</v>
      </c>
    </row>
    <row r="69" spans="1:8" ht="12.75">
      <c r="A69" s="5" t="s">
        <v>65</v>
      </c>
      <c r="B69" s="5"/>
      <c r="C69" s="5" t="s">
        <v>204</v>
      </c>
      <c r="D69" s="5" t="s">
        <v>347</v>
      </c>
      <c r="E69" s="5" t="s">
        <v>437</v>
      </c>
      <c r="G69" s="20">
        <v>6</v>
      </c>
      <c r="H69" s="33" t="s">
        <v>457</v>
      </c>
    </row>
    <row r="70" spans="1:8" ht="12.75">
      <c r="A70" s="5" t="s">
        <v>66</v>
      </c>
      <c r="B70" s="5"/>
      <c r="C70" s="5" t="s">
        <v>205</v>
      </c>
      <c r="D70" s="5" t="s">
        <v>348</v>
      </c>
      <c r="E70" s="5" t="s">
        <v>435</v>
      </c>
      <c r="G70" s="20">
        <v>2.532</v>
      </c>
      <c r="H70" s="33" t="s">
        <v>457</v>
      </c>
    </row>
    <row r="71" spans="1:8" ht="12.75">
      <c r="A71" s="6" t="s">
        <v>67</v>
      </c>
      <c r="B71" s="6"/>
      <c r="C71" s="6" t="s">
        <v>206</v>
      </c>
      <c r="D71" s="6" t="s">
        <v>349</v>
      </c>
      <c r="E71" s="6" t="s">
        <v>439</v>
      </c>
      <c r="G71" s="21">
        <v>1</v>
      </c>
      <c r="H71" s="34" t="s">
        <v>457</v>
      </c>
    </row>
    <row r="72" spans="1:8" ht="12.75">
      <c r="A72" s="6" t="s">
        <v>68</v>
      </c>
      <c r="B72" s="6"/>
      <c r="C72" s="6" t="s">
        <v>207</v>
      </c>
      <c r="D72" s="6" t="s">
        <v>350</v>
      </c>
      <c r="E72" s="6" t="s">
        <v>439</v>
      </c>
      <c r="G72" s="21">
        <v>2</v>
      </c>
      <c r="H72" s="34" t="s">
        <v>457</v>
      </c>
    </row>
    <row r="73" spans="1:8" ht="12.75">
      <c r="A73" s="6" t="s">
        <v>69</v>
      </c>
      <c r="B73" s="6"/>
      <c r="C73" s="6" t="s">
        <v>208</v>
      </c>
      <c r="D73" s="6" t="s">
        <v>351</v>
      </c>
      <c r="E73" s="6" t="s">
        <v>439</v>
      </c>
      <c r="G73" s="21">
        <v>3</v>
      </c>
      <c r="H73" s="34" t="s">
        <v>457</v>
      </c>
    </row>
    <row r="74" spans="1:8" ht="12.75">
      <c r="A74" s="5" t="s">
        <v>70</v>
      </c>
      <c r="B74" s="5"/>
      <c r="C74" s="5" t="s">
        <v>210</v>
      </c>
      <c r="D74" s="5" t="s">
        <v>353</v>
      </c>
      <c r="E74" s="5" t="s">
        <v>436</v>
      </c>
      <c r="G74" s="20">
        <v>166.91</v>
      </c>
      <c r="H74" s="33" t="s">
        <v>457</v>
      </c>
    </row>
    <row r="75" spans="1:8" ht="12.75">
      <c r="A75" s="5" t="s">
        <v>71</v>
      </c>
      <c r="B75" s="5"/>
      <c r="C75" s="5" t="s">
        <v>211</v>
      </c>
      <c r="D75" s="5" t="s">
        <v>354</v>
      </c>
      <c r="E75" s="5" t="s">
        <v>436</v>
      </c>
      <c r="G75" s="20">
        <v>166.91</v>
      </c>
      <c r="H75" s="33" t="s">
        <v>457</v>
      </c>
    </row>
    <row r="76" spans="1:8" ht="12.75">
      <c r="A76" s="5" t="s">
        <v>72</v>
      </c>
      <c r="B76" s="5"/>
      <c r="C76" s="5" t="s">
        <v>212</v>
      </c>
      <c r="D76" s="5" t="s">
        <v>355</v>
      </c>
      <c r="E76" s="5" t="s">
        <v>433</v>
      </c>
      <c r="G76" s="20">
        <v>110</v>
      </c>
      <c r="H76" s="33" t="s">
        <v>457</v>
      </c>
    </row>
    <row r="77" spans="1:8" ht="12.75">
      <c r="A77" s="5" t="s">
        <v>73</v>
      </c>
      <c r="B77" s="5"/>
      <c r="C77" s="5" t="s">
        <v>213</v>
      </c>
      <c r="D77" s="5" t="s">
        <v>356</v>
      </c>
      <c r="E77" s="5" t="s">
        <v>436</v>
      </c>
      <c r="G77" s="20">
        <v>192.3</v>
      </c>
      <c r="H77" s="33" t="s">
        <v>457</v>
      </c>
    </row>
    <row r="78" spans="1:8" ht="12.75">
      <c r="A78" s="5" t="s">
        <v>74</v>
      </c>
      <c r="B78" s="5"/>
      <c r="C78" s="5" t="s">
        <v>214</v>
      </c>
      <c r="D78" s="5" t="s">
        <v>357</v>
      </c>
      <c r="E78" s="5" t="s">
        <v>435</v>
      </c>
      <c r="G78" s="20">
        <v>18.2744</v>
      </c>
      <c r="H78" s="33" t="s">
        <v>457</v>
      </c>
    </row>
    <row r="79" spans="1:8" ht="12.75">
      <c r="A79" s="6" t="s">
        <v>75</v>
      </c>
      <c r="B79" s="6"/>
      <c r="C79" s="6" t="s">
        <v>215</v>
      </c>
      <c r="D79" s="6" t="s">
        <v>358</v>
      </c>
      <c r="E79" s="6" t="s">
        <v>436</v>
      </c>
      <c r="G79" s="21">
        <v>171.92</v>
      </c>
      <c r="H79" s="34" t="s">
        <v>457</v>
      </c>
    </row>
    <row r="80" spans="1:8" ht="12.75">
      <c r="A80" s="5" t="s">
        <v>76</v>
      </c>
      <c r="B80" s="5"/>
      <c r="C80" s="5" t="s">
        <v>217</v>
      </c>
      <c r="D80" s="5" t="s">
        <v>360</v>
      </c>
      <c r="E80" s="5" t="s">
        <v>436</v>
      </c>
      <c r="G80" s="20">
        <v>25.39</v>
      </c>
      <c r="H80" s="33" t="s">
        <v>457</v>
      </c>
    </row>
    <row r="81" spans="1:8" ht="12.75">
      <c r="A81" s="5" t="s">
        <v>77</v>
      </c>
      <c r="B81" s="5"/>
      <c r="C81" s="5" t="s">
        <v>218</v>
      </c>
      <c r="D81" s="5" t="s">
        <v>361</v>
      </c>
      <c r="E81" s="5" t="s">
        <v>435</v>
      </c>
      <c r="G81" s="20">
        <v>0.07583</v>
      </c>
      <c r="H81" s="33" t="s">
        <v>457</v>
      </c>
    </row>
    <row r="82" spans="1:8" ht="12.75">
      <c r="A82" s="6" t="s">
        <v>78</v>
      </c>
      <c r="B82" s="6"/>
      <c r="C82" s="6" t="s">
        <v>219</v>
      </c>
      <c r="D82" s="6" t="s">
        <v>362</v>
      </c>
      <c r="E82" s="6" t="s">
        <v>436</v>
      </c>
      <c r="G82" s="21">
        <v>26.15</v>
      </c>
      <c r="H82" s="34" t="s">
        <v>457</v>
      </c>
    </row>
    <row r="83" spans="1:8" ht="12.75">
      <c r="A83" s="5" t="s">
        <v>79</v>
      </c>
      <c r="B83" s="5"/>
      <c r="C83" s="5" t="s">
        <v>221</v>
      </c>
      <c r="D83" s="5" t="s">
        <v>364</v>
      </c>
      <c r="E83" s="5" t="s">
        <v>436</v>
      </c>
      <c r="G83" s="20">
        <v>459.43</v>
      </c>
      <c r="H83" s="33" t="s">
        <v>457</v>
      </c>
    </row>
    <row r="84" spans="1:8" ht="12.75">
      <c r="A84" s="5" t="s">
        <v>80</v>
      </c>
      <c r="B84" s="5"/>
      <c r="C84" s="5" t="s">
        <v>222</v>
      </c>
      <c r="D84" s="5" t="s">
        <v>365</v>
      </c>
      <c r="E84" s="5" t="s">
        <v>436</v>
      </c>
      <c r="G84" s="20">
        <v>459.43</v>
      </c>
      <c r="H84" s="33" t="s">
        <v>457</v>
      </c>
    </row>
    <row r="85" spans="1:8" ht="12.75">
      <c r="A85" s="5" t="s">
        <v>81</v>
      </c>
      <c r="B85" s="5"/>
      <c r="C85" s="5" t="s">
        <v>223</v>
      </c>
      <c r="D85" s="5" t="s">
        <v>366</v>
      </c>
      <c r="E85" s="5" t="s">
        <v>433</v>
      </c>
      <c r="G85" s="20">
        <v>19.05</v>
      </c>
      <c r="H85" s="33" t="s">
        <v>457</v>
      </c>
    </row>
    <row r="86" spans="1:8" ht="12.75">
      <c r="A86" s="5" t="s">
        <v>82</v>
      </c>
      <c r="B86" s="5"/>
      <c r="C86" s="5" t="s">
        <v>224</v>
      </c>
      <c r="D86" s="5" t="s">
        <v>367</v>
      </c>
      <c r="E86" s="5" t="s">
        <v>435</v>
      </c>
      <c r="G86" s="20">
        <v>11.20279</v>
      </c>
      <c r="H86" s="33" t="s">
        <v>457</v>
      </c>
    </row>
    <row r="87" spans="1:8" ht="12.75">
      <c r="A87" s="6" t="s">
        <v>83</v>
      </c>
      <c r="B87" s="6"/>
      <c r="C87" s="6" t="s">
        <v>225</v>
      </c>
      <c r="D87" s="6" t="s">
        <v>368</v>
      </c>
      <c r="E87" s="6" t="s">
        <v>436</v>
      </c>
      <c r="G87" s="21">
        <v>243.37</v>
      </c>
      <c r="H87" s="34" t="s">
        <v>457</v>
      </c>
    </row>
    <row r="88" spans="1:8" ht="12.75">
      <c r="A88" s="6" t="s">
        <v>84</v>
      </c>
      <c r="B88" s="6"/>
      <c r="C88" s="6" t="s">
        <v>226</v>
      </c>
      <c r="D88" s="6" t="s">
        <v>369</v>
      </c>
      <c r="E88" s="6" t="s">
        <v>436</v>
      </c>
      <c r="G88" s="21">
        <v>180.92</v>
      </c>
      <c r="H88" s="34" t="s">
        <v>457</v>
      </c>
    </row>
    <row r="89" spans="1:8" ht="12.75">
      <c r="A89" s="6" t="s">
        <v>85</v>
      </c>
      <c r="B89" s="6"/>
      <c r="C89" s="6" t="s">
        <v>227</v>
      </c>
      <c r="D89" s="6" t="s">
        <v>370</v>
      </c>
      <c r="E89" s="6" t="s">
        <v>436</v>
      </c>
      <c r="G89" s="21">
        <v>20.79</v>
      </c>
      <c r="H89" s="34" t="s">
        <v>457</v>
      </c>
    </row>
    <row r="90" spans="1:8" ht="12.75">
      <c r="A90" s="6" t="s">
        <v>86</v>
      </c>
      <c r="B90" s="6"/>
      <c r="C90" s="6" t="s">
        <v>228</v>
      </c>
      <c r="D90" s="6" t="s">
        <v>371</v>
      </c>
      <c r="E90" s="6" t="s">
        <v>436</v>
      </c>
      <c r="G90" s="21">
        <v>32.12</v>
      </c>
      <c r="H90" s="34" t="s">
        <v>457</v>
      </c>
    </row>
    <row r="91" spans="1:8" ht="12.75">
      <c r="A91" s="5" t="s">
        <v>87</v>
      </c>
      <c r="B91" s="5"/>
      <c r="C91" s="5" t="s">
        <v>230</v>
      </c>
      <c r="D91" s="5" t="s">
        <v>373</v>
      </c>
      <c r="E91" s="5" t="s">
        <v>436</v>
      </c>
      <c r="G91" s="20">
        <v>1675.9</v>
      </c>
      <c r="H91" s="33" t="s">
        <v>457</v>
      </c>
    </row>
    <row r="92" spans="1:8" ht="12.75">
      <c r="A92" s="5" t="s">
        <v>88</v>
      </c>
      <c r="B92" s="5"/>
      <c r="C92" s="5" t="s">
        <v>231</v>
      </c>
      <c r="D92" s="5" t="s">
        <v>374</v>
      </c>
      <c r="E92" s="5" t="s">
        <v>436</v>
      </c>
      <c r="G92" s="20">
        <v>104.14</v>
      </c>
      <c r="H92" s="33" t="s">
        <v>457</v>
      </c>
    </row>
    <row r="93" spans="1:8" ht="12.75">
      <c r="A93" s="5" t="s">
        <v>89</v>
      </c>
      <c r="B93" s="5"/>
      <c r="C93" s="5" t="s">
        <v>232</v>
      </c>
      <c r="D93" s="5" t="s">
        <v>376</v>
      </c>
      <c r="E93" s="5" t="s">
        <v>436</v>
      </c>
      <c r="G93" s="20">
        <v>609.08</v>
      </c>
      <c r="H93" s="33" t="s">
        <v>457</v>
      </c>
    </row>
    <row r="94" spans="1:8" ht="12.75">
      <c r="A94" s="5" t="s">
        <v>90</v>
      </c>
      <c r="B94" s="5"/>
      <c r="C94" s="5" t="s">
        <v>233</v>
      </c>
      <c r="D94" s="5" t="s">
        <v>377</v>
      </c>
      <c r="E94" s="5" t="s">
        <v>434</v>
      </c>
      <c r="G94" s="20">
        <v>4.15</v>
      </c>
      <c r="H94" s="33" t="s">
        <v>457</v>
      </c>
    </row>
    <row r="95" spans="1:8" ht="12.75">
      <c r="A95" s="5" t="s">
        <v>91</v>
      </c>
      <c r="B95" s="5"/>
      <c r="C95" s="5" t="s">
        <v>234</v>
      </c>
      <c r="D95" s="5" t="s">
        <v>378</v>
      </c>
      <c r="E95" s="5" t="s">
        <v>436</v>
      </c>
      <c r="G95" s="20">
        <v>195.35</v>
      </c>
      <c r="H95" s="33" t="s">
        <v>457</v>
      </c>
    </row>
    <row r="96" spans="1:8" ht="12.75">
      <c r="A96" s="5" t="s">
        <v>92</v>
      </c>
      <c r="B96" s="5"/>
      <c r="C96" s="5" t="s">
        <v>235</v>
      </c>
      <c r="D96" s="5" t="s">
        <v>379</v>
      </c>
      <c r="E96" s="5" t="s">
        <v>436</v>
      </c>
      <c r="G96" s="20">
        <v>1.42</v>
      </c>
      <c r="H96" s="33" t="s">
        <v>457</v>
      </c>
    </row>
    <row r="97" spans="1:8" ht="12.75">
      <c r="A97" s="5" t="s">
        <v>93</v>
      </c>
      <c r="B97" s="5"/>
      <c r="C97" s="5" t="s">
        <v>236</v>
      </c>
      <c r="D97" s="5" t="s">
        <v>380</v>
      </c>
      <c r="E97" s="5" t="s">
        <v>436</v>
      </c>
      <c r="G97" s="20">
        <v>107.02</v>
      </c>
      <c r="H97" s="33" t="s">
        <v>457</v>
      </c>
    </row>
    <row r="98" spans="1:8" ht="12.75">
      <c r="A98" s="5" t="s">
        <v>94</v>
      </c>
      <c r="B98" s="5"/>
      <c r="C98" s="5" t="s">
        <v>237</v>
      </c>
      <c r="D98" s="5" t="s">
        <v>381</v>
      </c>
      <c r="E98" s="5" t="s">
        <v>433</v>
      </c>
      <c r="G98" s="20">
        <v>7.5</v>
      </c>
      <c r="H98" s="33" t="s">
        <v>457</v>
      </c>
    </row>
    <row r="99" spans="1:8" ht="12.75">
      <c r="A99" s="5" t="s">
        <v>95</v>
      </c>
      <c r="B99" s="5"/>
      <c r="C99" s="5" t="s">
        <v>238</v>
      </c>
      <c r="D99" s="5" t="s">
        <v>382</v>
      </c>
      <c r="E99" s="5" t="s">
        <v>435</v>
      </c>
      <c r="G99" s="20">
        <v>107.7576</v>
      </c>
      <c r="H99" s="33" t="s">
        <v>457</v>
      </c>
    </row>
    <row r="100" spans="1:8" ht="12.75">
      <c r="A100" s="5" t="s">
        <v>96</v>
      </c>
      <c r="B100" s="5"/>
      <c r="C100" s="5" t="s">
        <v>239</v>
      </c>
      <c r="D100" s="5" t="s">
        <v>383</v>
      </c>
      <c r="E100" s="5" t="s">
        <v>435</v>
      </c>
      <c r="G100" s="20">
        <v>538.79</v>
      </c>
      <c r="H100" s="33" t="s">
        <v>457</v>
      </c>
    </row>
    <row r="101" spans="1:8" ht="12.75">
      <c r="A101" s="5" t="s">
        <v>97</v>
      </c>
      <c r="B101" s="5"/>
      <c r="C101" s="5" t="s">
        <v>240</v>
      </c>
      <c r="D101" s="5" t="s">
        <v>385</v>
      </c>
      <c r="E101" s="5" t="s">
        <v>436</v>
      </c>
      <c r="G101" s="20">
        <v>116.5</v>
      </c>
      <c r="H101" s="33" t="s">
        <v>457</v>
      </c>
    </row>
    <row r="102" spans="1:8" ht="12.75">
      <c r="A102" s="5" t="s">
        <v>98</v>
      </c>
      <c r="B102" s="5"/>
      <c r="C102" s="5" t="s">
        <v>241</v>
      </c>
      <c r="D102" s="5" t="s">
        <v>386</v>
      </c>
      <c r="E102" s="5" t="s">
        <v>434</v>
      </c>
      <c r="G102" s="20">
        <v>0.25</v>
      </c>
      <c r="H102" s="33" t="s">
        <v>457</v>
      </c>
    </row>
    <row r="103" spans="1:8" ht="12.75">
      <c r="A103" s="5" t="s">
        <v>99</v>
      </c>
      <c r="B103" s="5"/>
      <c r="C103" s="5" t="s">
        <v>242</v>
      </c>
      <c r="D103" s="5" t="s">
        <v>387</v>
      </c>
      <c r="E103" s="5" t="s">
        <v>434</v>
      </c>
      <c r="G103" s="20">
        <v>0.47</v>
      </c>
      <c r="H103" s="33" t="s">
        <v>457</v>
      </c>
    </row>
    <row r="104" spans="1:8" ht="12.75">
      <c r="A104" s="5" t="s">
        <v>100</v>
      </c>
      <c r="B104" s="5"/>
      <c r="C104" s="5" t="s">
        <v>243</v>
      </c>
      <c r="D104" s="5" t="s">
        <v>388</v>
      </c>
      <c r="E104" s="5" t="s">
        <v>434</v>
      </c>
      <c r="G104" s="20">
        <v>1.25</v>
      </c>
      <c r="H104" s="33" t="s">
        <v>457</v>
      </c>
    </row>
    <row r="105" spans="1:8" ht="12.75">
      <c r="A105" s="5" t="s">
        <v>101</v>
      </c>
      <c r="B105" s="5"/>
      <c r="C105" s="5" t="s">
        <v>244</v>
      </c>
      <c r="D105" s="5" t="s">
        <v>389</v>
      </c>
      <c r="E105" s="5" t="s">
        <v>434</v>
      </c>
      <c r="G105" s="20">
        <v>0.84</v>
      </c>
      <c r="H105" s="33" t="s">
        <v>457</v>
      </c>
    </row>
    <row r="106" spans="1:8" ht="12.75">
      <c r="A106" s="5" t="s">
        <v>102</v>
      </c>
      <c r="B106" s="5"/>
      <c r="C106" s="5" t="s">
        <v>238</v>
      </c>
      <c r="D106" s="5" t="s">
        <v>382</v>
      </c>
      <c r="E106" s="5" t="s">
        <v>435</v>
      </c>
      <c r="G106" s="20">
        <v>13.08505</v>
      </c>
      <c r="H106" s="33" t="s">
        <v>457</v>
      </c>
    </row>
    <row r="107" spans="1:8" ht="12.75">
      <c r="A107" s="5" t="s">
        <v>103</v>
      </c>
      <c r="B107" s="5"/>
      <c r="C107" s="5" t="s">
        <v>239</v>
      </c>
      <c r="D107" s="5" t="s">
        <v>383</v>
      </c>
      <c r="E107" s="5" t="s">
        <v>435</v>
      </c>
      <c r="G107" s="20">
        <v>65.43</v>
      </c>
      <c r="H107" s="33" t="s">
        <v>457</v>
      </c>
    </row>
    <row r="108" spans="1:8" ht="12.75">
      <c r="A108" s="5" t="s">
        <v>104</v>
      </c>
      <c r="B108" s="5"/>
      <c r="C108" s="5" t="s">
        <v>245</v>
      </c>
      <c r="D108" s="5" t="s">
        <v>391</v>
      </c>
      <c r="E108" s="5" t="s">
        <v>438</v>
      </c>
      <c r="G108" s="20">
        <v>1</v>
      </c>
      <c r="H108" s="33" t="s">
        <v>457</v>
      </c>
    </row>
    <row r="109" spans="1:8" ht="12.75">
      <c r="A109" s="5" t="s">
        <v>105</v>
      </c>
      <c r="B109" s="5"/>
      <c r="C109" s="5" t="s">
        <v>246</v>
      </c>
      <c r="D109" s="5" t="s">
        <v>392</v>
      </c>
      <c r="E109" s="5" t="s">
        <v>437</v>
      </c>
      <c r="G109" s="20">
        <v>1</v>
      </c>
      <c r="H109" s="33" t="s">
        <v>457</v>
      </c>
    </row>
    <row r="110" spans="1:8" ht="12.75">
      <c r="A110" s="5" t="s">
        <v>106</v>
      </c>
      <c r="B110" s="5"/>
      <c r="C110" s="5" t="s">
        <v>247</v>
      </c>
      <c r="D110" s="5" t="s">
        <v>393</v>
      </c>
      <c r="E110" s="5" t="s">
        <v>438</v>
      </c>
      <c r="G110" s="20">
        <v>1</v>
      </c>
      <c r="H110" s="33" t="s">
        <v>457</v>
      </c>
    </row>
    <row r="111" spans="1:8" ht="12.75">
      <c r="A111" s="5" t="s">
        <v>107</v>
      </c>
      <c r="B111" s="5"/>
      <c r="C111" s="5" t="s">
        <v>248</v>
      </c>
      <c r="D111" s="5" t="s">
        <v>394</v>
      </c>
      <c r="E111" s="5" t="s">
        <v>437</v>
      </c>
      <c r="G111" s="20">
        <v>1</v>
      </c>
      <c r="H111" s="33" t="s">
        <v>457</v>
      </c>
    </row>
    <row r="112" spans="1:8" ht="12.75">
      <c r="A112" s="5" t="s">
        <v>108</v>
      </c>
      <c r="B112" s="5"/>
      <c r="C112" s="5" t="s">
        <v>249</v>
      </c>
      <c r="D112" s="5" t="s">
        <v>395</v>
      </c>
      <c r="E112" s="5" t="s">
        <v>437</v>
      </c>
      <c r="G112" s="20">
        <v>1</v>
      </c>
      <c r="H112" s="33" t="s">
        <v>457</v>
      </c>
    </row>
    <row r="113" spans="1:8" ht="12.75">
      <c r="A113" s="5" t="s">
        <v>109</v>
      </c>
      <c r="B113" s="5"/>
      <c r="C113" s="5" t="s">
        <v>249</v>
      </c>
      <c r="D113" s="5" t="s">
        <v>396</v>
      </c>
      <c r="E113" s="5" t="s">
        <v>437</v>
      </c>
      <c r="G113" s="20">
        <v>1</v>
      </c>
      <c r="H113" s="33" t="s">
        <v>457</v>
      </c>
    </row>
    <row r="114" spans="1:8" ht="12.75">
      <c r="A114" s="5" t="s">
        <v>110</v>
      </c>
      <c r="B114" s="5"/>
      <c r="C114" s="5" t="s">
        <v>250</v>
      </c>
      <c r="D114" s="5" t="s">
        <v>397</v>
      </c>
      <c r="E114" s="5" t="s">
        <v>435</v>
      </c>
      <c r="G114" s="20">
        <v>120.85</v>
      </c>
      <c r="H114" s="33" t="s">
        <v>457</v>
      </c>
    </row>
    <row r="115" spans="1:8" ht="12.75">
      <c r="A115" s="5" t="s">
        <v>111</v>
      </c>
      <c r="B115" s="5"/>
      <c r="C115" s="5" t="s">
        <v>251</v>
      </c>
      <c r="D115" s="5" t="s">
        <v>398</v>
      </c>
      <c r="E115" s="5" t="s">
        <v>435</v>
      </c>
      <c r="G115" s="20">
        <v>120.85</v>
      </c>
      <c r="H115" s="33" t="s">
        <v>457</v>
      </c>
    </row>
    <row r="116" spans="1:8" ht="12.75">
      <c r="A116" s="5" t="s">
        <v>112</v>
      </c>
      <c r="B116" s="5"/>
      <c r="C116" s="5" t="s">
        <v>252</v>
      </c>
      <c r="D116" s="5" t="s">
        <v>399</v>
      </c>
      <c r="E116" s="5" t="s">
        <v>435</v>
      </c>
      <c r="G116" s="20">
        <v>604.23</v>
      </c>
      <c r="H116" s="33" t="s">
        <v>457</v>
      </c>
    </row>
    <row r="117" spans="1:8" ht="12.75">
      <c r="A117" s="5" t="s">
        <v>113</v>
      </c>
      <c r="B117" s="5"/>
      <c r="C117" s="5" t="s">
        <v>253</v>
      </c>
      <c r="D117" s="5" t="s">
        <v>400</v>
      </c>
      <c r="E117" s="5" t="s">
        <v>435</v>
      </c>
      <c r="G117" s="20">
        <v>120.85</v>
      </c>
      <c r="H117" s="33" t="s">
        <v>457</v>
      </c>
    </row>
    <row r="118" spans="1:8" ht="12.75">
      <c r="A118" s="5" t="s">
        <v>114</v>
      </c>
      <c r="B118" s="5"/>
      <c r="C118" s="5" t="s">
        <v>254</v>
      </c>
      <c r="D118" s="5" t="s">
        <v>401</v>
      </c>
      <c r="E118" s="5" t="s">
        <v>435</v>
      </c>
      <c r="G118" s="20">
        <v>120.85</v>
      </c>
      <c r="H118" s="33" t="s">
        <v>457</v>
      </c>
    </row>
    <row r="119" spans="1:8" ht="12.75">
      <c r="A119" s="5" t="s">
        <v>115</v>
      </c>
      <c r="B119" s="5"/>
      <c r="C119" s="5" t="s">
        <v>255</v>
      </c>
      <c r="D119" s="5" t="s">
        <v>402</v>
      </c>
      <c r="E119" s="5" t="s">
        <v>435</v>
      </c>
      <c r="G119" s="20">
        <v>120.85</v>
      </c>
      <c r="H119" s="33" t="s">
        <v>457</v>
      </c>
    </row>
    <row r="120" spans="1:8" ht="12.75">
      <c r="A120" s="5" t="s">
        <v>116</v>
      </c>
      <c r="B120" s="5" t="s">
        <v>138</v>
      </c>
      <c r="C120" s="5" t="s">
        <v>256</v>
      </c>
      <c r="D120" s="5" t="s">
        <v>405</v>
      </c>
      <c r="E120" s="5" t="s">
        <v>436</v>
      </c>
      <c r="G120" s="20">
        <v>118.28</v>
      </c>
      <c r="H120" s="33" t="s">
        <v>457</v>
      </c>
    </row>
    <row r="121" spans="4:7" ht="12.75">
      <c r="D121" s="17" t="s">
        <v>406</v>
      </c>
      <c r="F121" s="5" t="s">
        <v>519</v>
      </c>
      <c r="G121" s="20">
        <v>22.67</v>
      </c>
    </row>
    <row r="122" spans="1:7" ht="12.75">
      <c r="A122" s="5"/>
      <c r="B122" s="5"/>
      <c r="C122" s="5"/>
      <c r="D122" s="5"/>
      <c r="E122" s="5"/>
      <c r="F122" s="5" t="s">
        <v>520</v>
      </c>
      <c r="G122" s="20">
        <v>25.1</v>
      </c>
    </row>
    <row r="123" spans="1:7" ht="12.75">
      <c r="A123" s="5"/>
      <c r="B123" s="5"/>
      <c r="C123" s="5"/>
      <c r="D123" s="5"/>
      <c r="E123" s="5"/>
      <c r="F123" s="5" t="s">
        <v>521</v>
      </c>
      <c r="G123" s="20">
        <v>17.35</v>
      </c>
    </row>
    <row r="124" spans="1:7" ht="12.75">
      <c r="A124" s="5"/>
      <c r="B124" s="5"/>
      <c r="C124" s="5"/>
      <c r="D124" s="5"/>
      <c r="E124" s="5"/>
      <c r="F124" s="5" t="s">
        <v>522</v>
      </c>
      <c r="G124" s="20">
        <v>17.1</v>
      </c>
    </row>
    <row r="125" spans="1:7" ht="12.75">
      <c r="A125" s="5"/>
      <c r="B125" s="5"/>
      <c r="C125" s="5"/>
      <c r="D125" s="5"/>
      <c r="E125" s="5"/>
      <c r="F125" s="5" t="s">
        <v>523</v>
      </c>
      <c r="G125" s="20">
        <v>17.8</v>
      </c>
    </row>
    <row r="126" spans="1:7" ht="12.75">
      <c r="A126" s="5"/>
      <c r="B126" s="5"/>
      <c r="C126" s="5"/>
      <c r="D126" s="5"/>
      <c r="E126" s="5"/>
      <c r="F126" s="5" t="s">
        <v>524</v>
      </c>
      <c r="G126" s="20">
        <v>18.26</v>
      </c>
    </row>
    <row r="127" spans="1:8" ht="12.75">
      <c r="A127" s="5" t="s">
        <v>117</v>
      </c>
      <c r="B127" s="5" t="s">
        <v>138</v>
      </c>
      <c r="C127" s="5" t="s">
        <v>257</v>
      </c>
      <c r="D127" s="5" t="s">
        <v>407</v>
      </c>
      <c r="E127" s="5" t="s">
        <v>436</v>
      </c>
      <c r="G127" s="20">
        <v>43.06</v>
      </c>
      <c r="H127" s="33" t="s">
        <v>457</v>
      </c>
    </row>
    <row r="128" spans="6:7" ht="12.75">
      <c r="F128" s="5" t="s">
        <v>525</v>
      </c>
      <c r="G128" s="20">
        <v>7.46</v>
      </c>
    </row>
    <row r="129" spans="1:7" ht="12.75">
      <c r="A129" s="5"/>
      <c r="B129" s="5"/>
      <c r="C129" s="5"/>
      <c r="D129" s="5"/>
      <c r="E129" s="5"/>
      <c r="F129" s="5" t="s">
        <v>526</v>
      </c>
      <c r="G129" s="20">
        <v>7.75</v>
      </c>
    </row>
    <row r="130" spans="1:7" ht="12.75">
      <c r="A130" s="5"/>
      <c r="B130" s="5"/>
      <c r="C130" s="5"/>
      <c r="D130" s="5"/>
      <c r="E130" s="5"/>
      <c r="F130" s="5" t="s">
        <v>527</v>
      </c>
      <c r="G130" s="20">
        <v>9.88</v>
      </c>
    </row>
    <row r="131" spans="1:7" ht="12.75">
      <c r="A131" s="5"/>
      <c r="B131" s="5"/>
      <c r="C131" s="5"/>
      <c r="D131" s="5"/>
      <c r="E131" s="5"/>
      <c r="F131" s="5" t="s">
        <v>528</v>
      </c>
      <c r="G131" s="20">
        <v>9.88</v>
      </c>
    </row>
    <row r="132" spans="1:7" ht="12.75">
      <c r="A132" s="5"/>
      <c r="B132" s="5"/>
      <c r="C132" s="5"/>
      <c r="D132" s="5"/>
      <c r="E132" s="5"/>
      <c r="F132" s="5" t="s">
        <v>529</v>
      </c>
      <c r="G132" s="20">
        <v>8.09</v>
      </c>
    </row>
    <row r="133" spans="1:8" ht="12.75">
      <c r="A133" s="5" t="s">
        <v>118</v>
      </c>
      <c r="B133" s="5" t="s">
        <v>138</v>
      </c>
      <c r="C133" s="5" t="s">
        <v>258</v>
      </c>
      <c r="D133" s="5" t="s">
        <v>316</v>
      </c>
      <c r="E133" s="5" t="s">
        <v>435</v>
      </c>
      <c r="G133" s="20">
        <v>2.00717</v>
      </c>
      <c r="H133" s="33" t="s">
        <v>457</v>
      </c>
    </row>
    <row r="134" spans="1:8" ht="12.75">
      <c r="A134" s="5" t="s">
        <v>119</v>
      </c>
      <c r="B134" s="5" t="s">
        <v>138</v>
      </c>
      <c r="C134" s="5" t="s">
        <v>259</v>
      </c>
      <c r="D134" s="5" t="s">
        <v>408</v>
      </c>
      <c r="E134" s="5" t="s">
        <v>440</v>
      </c>
      <c r="F134" s="5" t="s">
        <v>530</v>
      </c>
      <c r="G134" s="20">
        <v>64</v>
      </c>
      <c r="H134" s="33" t="s">
        <v>457</v>
      </c>
    </row>
    <row r="135" spans="1:8" ht="12.75">
      <c r="A135" s="5" t="s">
        <v>120</v>
      </c>
      <c r="B135" s="5" t="s">
        <v>138</v>
      </c>
      <c r="C135" s="5" t="s">
        <v>260</v>
      </c>
      <c r="D135" s="5" t="s">
        <v>409</v>
      </c>
      <c r="E135" s="5" t="s">
        <v>436</v>
      </c>
      <c r="G135" s="20">
        <v>9.65</v>
      </c>
      <c r="H135" s="33" t="s">
        <v>457</v>
      </c>
    </row>
    <row r="136" spans="6:7" ht="12.75">
      <c r="F136" s="5" t="s">
        <v>531</v>
      </c>
      <c r="G136" s="20">
        <v>2.93</v>
      </c>
    </row>
    <row r="137" spans="1:7" ht="12.75">
      <c r="A137" s="5"/>
      <c r="B137" s="5"/>
      <c r="C137" s="5"/>
      <c r="D137" s="5"/>
      <c r="E137" s="5"/>
      <c r="F137" s="5" t="s">
        <v>532</v>
      </c>
      <c r="G137" s="20">
        <v>2.3</v>
      </c>
    </row>
    <row r="138" spans="1:7" ht="12.75">
      <c r="A138" s="5"/>
      <c r="B138" s="5"/>
      <c r="C138" s="5"/>
      <c r="D138" s="5"/>
      <c r="E138" s="5"/>
      <c r="F138" s="5" t="s">
        <v>533</v>
      </c>
      <c r="G138" s="20">
        <v>0.68</v>
      </c>
    </row>
    <row r="139" spans="1:7" ht="12.75">
      <c r="A139" s="5"/>
      <c r="B139" s="5"/>
      <c r="C139" s="5"/>
      <c r="D139" s="5"/>
      <c r="E139" s="5"/>
      <c r="F139" s="5" t="s">
        <v>534</v>
      </c>
      <c r="G139" s="20">
        <v>0.69</v>
      </c>
    </row>
    <row r="140" spans="1:7" ht="12.75">
      <c r="A140" s="5"/>
      <c r="B140" s="5"/>
      <c r="C140" s="5"/>
      <c r="D140" s="5"/>
      <c r="E140" s="5"/>
      <c r="F140" s="5" t="s">
        <v>533</v>
      </c>
      <c r="G140" s="20">
        <v>0.68</v>
      </c>
    </row>
    <row r="141" spans="1:7" ht="12.75">
      <c r="A141" s="5"/>
      <c r="B141" s="5"/>
      <c r="C141" s="5"/>
      <c r="D141" s="5"/>
      <c r="E141" s="5"/>
      <c r="F141" s="5" t="s">
        <v>535</v>
      </c>
      <c r="G141" s="20">
        <v>2.37</v>
      </c>
    </row>
    <row r="142" spans="1:8" ht="12.75">
      <c r="A142" s="5" t="s">
        <v>121</v>
      </c>
      <c r="B142" s="5" t="s">
        <v>138</v>
      </c>
      <c r="C142" s="5" t="s">
        <v>258</v>
      </c>
      <c r="D142" s="5" t="s">
        <v>316</v>
      </c>
      <c r="E142" s="5" t="s">
        <v>435</v>
      </c>
      <c r="G142" s="20">
        <v>0.44554</v>
      </c>
      <c r="H142" s="33" t="s">
        <v>457</v>
      </c>
    </row>
    <row r="143" spans="1:8" ht="12.75">
      <c r="A143" s="5" t="s">
        <v>122</v>
      </c>
      <c r="B143" s="5" t="s">
        <v>138</v>
      </c>
      <c r="C143" s="5" t="s">
        <v>262</v>
      </c>
      <c r="D143" s="5" t="s">
        <v>411</v>
      </c>
      <c r="E143" s="5" t="s">
        <v>436</v>
      </c>
      <c r="G143" s="20">
        <v>135.54</v>
      </c>
      <c r="H143" s="33" t="s">
        <v>457</v>
      </c>
    </row>
    <row r="144" spans="4:7" ht="25.5">
      <c r="D144" s="17" t="s">
        <v>412</v>
      </c>
      <c r="F144" s="5" t="s">
        <v>536</v>
      </c>
      <c r="G144" s="20">
        <v>118.28</v>
      </c>
    </row>
    <row r="145" spans="1:7" ht="12.75">
      <c r="A145" s="5"/>
      <c r="B145" s="5"/>
      <c r="C145" s="5"/>
      <c r="D145" s="5"/>
      <c r="E145" s="5"/>
      <c r="F145" s="5" t="s">
        <v>537</v>
      </c>
      <c r="G145" s="20">
        <v>17.26</v>
      </c>
    </row>
    <row r="146" spans="1:8" ht="12.75">
      <c r="A146" s="5" t="s">
        <v>123</v>
      </c>
      <c r="B146" s="5" t="s">
        <v>138</v>
      </c>
      <c r="C146" s="5" t="s">
        <v>262</v>
      </c>
      <c r="D146" s="5" t="s">
        <v>413</v>
      </c>
      <c r="E146" s="5" t="s">
        <v>436</v>
      </c>
      <c r="G146" s="20">
        <v>20.84</v>
      </c>
      <c r="H146" s="33" t="s">
        <v>457</v>
      </c>
    </row>
    <row r="147" spans="4:7" ht="12.75">
      <c r="D147" s="17" t="s">
        <v>414</v>
      </c>
      <c r="F147" s="5" t="s">
        <v>538</v>
      </c>
      <c r="G147" s="20">
        <v>12.2</v>
      </c>
    </row>
    <row r="148" spans="1:7" ht="12.75">
      <c r="A148" s="5"/>
      <c r="B148" s="5"/>
      <c r="C148" s="5"/>
      <c r="D148" s="5"/>
      <c r="E148" s="5"/>
      <c r="F148" s="5" t="s">
        <v>539</v>
      </c>
      <c r="G148" s="20">
        <v>8.64</v>
      </c>
    </row>
    <row r="149" spans="1:8" ht="12.75">
      <c r="A149" s="5" t="s">
        <v>124</v>
      </c>
      <c r="B149" s="5" t="s">
        <v>138</v>
      </c>
      <c r="C149" s="5" t="s">
        <v>263</v>
      </c>
      <c r="D149" s="5" t="s">
        <v>415</v>
      </c>
      <c r="E149" s="5" t="s">
        <v>436</v>
      </c>
      <c r="F149" s="5" t="s">
        <v>540</v>
      </c>
      <c r="G149" s="20">
        <v>156.38</v>
      </c>
      <c r="H149" s="33" t="s">
        <v>457</v>
      </c>
    </row>
    <row r="150" spans="1:8" ht="12.75">
      <c r="A150" s="5" t="s">
        <v>125</v>
      </c>
      <c r="B150" s="5" t="s">
        <v>138</v>
      </c>
      <c r="C150" s="5" t="s">
        <v>264</v>
      </c>
      <c r="D150" s="5" t="s">
        <v>416</v>
      </c>
      <c r="E150" s="5" t="s">
        <v>433</v>
      </c>
      <c r="G150" s="20">
        <v>10.42</v>
      </c>
      <c r="H150" s="33" t="s">
        <v>457</v>
      </c>
    </row>
    <row r="151" spans="6:7" ht="12.75">
      <c r="F151" s="5" t="s">
        <v>541</v>
      </c>
      <c r="G151" s="20">
        <v>6.1</v>
      </c>
    </row>
    <row r="152" spans="1:7" ht="12.75">
      <c r="A152" s="5"/>
      <c r="B152" s="5"/>
      <c r="C152" s="5"/>
      <c r="D152" s="5"/>
      <c r="E152" s="5"/>
      <c r="F152" s="5" t="s">
        <v>542</v>
      </c>
      <c r="G152" s="20">
        <v>4.32</v>
      </c>
    </row>
    <row r="153" spans="1:8" ht="12.75">
      <c r="A153" s="5" t="s">
        <v>126</v>
      </c>
      <c r="B153" s="5" t="s">
        <v>138</v>
      </c>
      <c r="C153" s="5" t="s">
        <v>265</v>
      </c>
      <c r="D153" s="5" t="s">
        <v>417</v>
      </c>
      <c r="E153" s="5" t="s">
        <v>437</v>
      </c>
      <c r="F153" s="5" t="s">
        <v>543</v>
      </c>
      <c r="G153" s="20">
        <v>16</v>
      </c>
      <c r="H153" s="33" t="s">
        <v>457</v>
      </c>
    </row>
    <row r="154" spans="1:8" ht="12.75">
      <c r="A154" s="5" t="s">
        <v>127</v>
      </c>
      <c r="B154" s="5" t="s">
        <v>138</v>
      </c>
      <c r="C154" s="5" t="s">
        <v>266</v>
      </c>
      <c r="D154" s="5" t="s">
        <v>418</v>
      </c>
      <c r="E154" s="5" t="s">
        <v>435</v>
      </c>
      <c r="G154" s="20">
        <v>0.60289</v>
      </c>
      <c r="H154" s="33" t="s">
        <v>457</v>
      </c>
    </row>
    <row r="155" spans="1:8" ht="12.75">
      <c r="A155" s="5" t="s">
        <v>128</v>
      </c>
      <c r="B155" s="5" t="s">
        <v>138</v>
      </c>
      <c r="C155" s="5" t="s">
        <v>267</v>
      </c>
      <c r="D155" s="5" t="s">
        <v>419</v>
      </c>
      <c r="E155" s="5" t="s">
        <v>436</v>
      </c>
      <c r="G155" s="20">
        <v>161.34</v>
      </c>
      <c r="H155" s="33" t="s">
        <v>457</v>
      </c>
    </row>
    <row r="156" spans="6:7" ht="12.75">
      <c r="F156" s="5" t="s">
        <v>544</v>
      </c>
      <c r="G156" s="20">
        <v>30.13</v>
      </c>
    </row>
    <row r="157" spans="1:7" ht="12.75">
      <c r="A157" s="5"/>
      <c r="B157" s="5"/>
      <c r="C157" s="5"/>
      <c r="D157" s="5"/>
      <c r="E157" s="5"/>
      <c r="F157" s="5" t="s">
        <v>545</v>
      </c>
      <c r="G157" s="20">
        <v>25.09</v>
      </c>
    </row>
    <row r="158" spans="1:7" ht="12.75">
      <c r="A158" s="5"/>
      <c r="B158" s="5"/>
      <c r="C158" s="5"/>
      <c r="D158" s="5"/>
      <c r="E158" s="5"/>
      <c r="F158" s="5" t="s">
        <v>546</v>
      </c>
      <c r="G158" s="20">
        <v>25.1</v>
      </c>
    </row>
    <row r="159" spans="1:7" ht="12.75">
      <c r="A159" s="5"/>
      <c r="B159" s="5"/>
      <c r="C159" s="5"/>
      <c r="D159" s="5"/>
      <c r="E159" s="5"/>
      <c r="F159" s="5" t="s">
        <v>547</v>
      </c>
      <c r="G159" s="20">
        <v>26.98</v>
      </c>
    </row>
    <row r="160" spans="1:7" ht="12.75">
      <c r="A160" s="5"/>
      <c r="B160" s="5"/>
      <c r="C160" s="5"/>
      <c r="D160" s="5"/>
      <c r="E160" s="5"/>
      <c r="F160" s="5" t="s">
        <v>548</v>
      </c>
      <c r="G160" s="20">
        <v>27.68</v>
      </c>
    </row>
    <row r="161" spans="1:7" ht="12.75">
      <c r="A161" s="5"/>
      <c r="B161" s="5"/>
      <c r="C161" s="5"/>
      <c r="D161" s="5"/>
      <c r="E161" s="5"/>
      <c r="F161" s="5" t="s">
        <v>549</v>
      </c>
      <c r="G161" s="20">
        <v>26.36</v>
      </c>
    </row>
    <row r="162" spans="1:8" ht="12.75">
      <c r="A162" s="5" t="s">
        <v>129</v>
      </c>
      <c r="B162" s="5" t="s">
        <v>138</v>
      </c>
      <c r="C162" s="5" t="s">
        <v>268</v>
      </c>
      <c r="D162" s="5" t="s">
        <v>420</v>
      </c>
      <c r="E162" s="5" t="s">
        <v>436</v>
      </c>
      <c r="F162" s="5" t="s">
        <v>550</v>
      </c>
      <c r="G162" s="20">
        <v>161.34</v>
      </c>
      <c r="H162" s="33" t="s">
        <v>457</v>
      </c>
    </row>
    <row r="163" spans="1:8" ht="12.75">
      <c r="A163" s="5" t="s">
        <v>130</v>
      </c>
      <c r="B163" s="5" t="s">
        <v>138</v>
      </c>
      <c r="C163" s="5" t="s">
        <v>269</v>
      </c>
      <c r="D163" s="5" t="s">
        <v>421</v>
      </c>
      <c r="E163" s="5" t="s">
        <v>436</v>
      </c>
      <c r="F163" s="5" t="s">
        <v>550</v>
      </c>
      <c r="G163" s="20">
        <v>161.34</v>
      </c>
      <c r="H163" s="33" t="s">
        <v>457</v>
      </c>
    </row>
    <row r="164" spans="1:8" ht="12.75">
      <c r="A164" s="5" t="s">
        <v>131</v>
      </c>
      <c r="B164" s="5" t="s">
        <v>139</v>
      </c>
      <c r="C164" s="5" t="s">
        <v>270</v>
      </c>
      <c r="D164" s="5" t="s">
        <v>423</v>
      </c>
      <c r="E164" s="5" t="s">
        <v>436</v>
      </c>
      <c r="F164" s="5" t="s">
        <v>551</v>
      </c>
      <c r="G164" s="20">
        <v>5.4</v>
      </c>
      <c r="H164" s="33" t="s">
        <v>458</v>
      </c>
    </row>
    <row r="165" spans="1:8" ht="12.75">
      <c r="A165" s="5" t="s">
        <v>132</v>
      </c>
      <c r="B165" s="5" t="s">
        <v>139</v>
      </c>
      <c r="C165" s="5" t="s">
        <v>271</v>
      </c>
      <c r="D165" s="5" t="s">
        <v>424</v>
      </c>
      <c r="E165" s="5" t="s">
        <v>436</v>
      </c>
      <c r="F165" s="5" t="s">
        <v>552</v>
      </c>
      <c r="G165" s="20">
        <v>8.4</v>
      </c>
      <c r="H165" s="33" t="s">
        <v>458</v>
      </c>
    </row>
    <row r="166" spans="1:8" ht="12.75">
      <c r="A166" s="5" t="s">
        <v>133</v>
      </c>
      <c r="B166" s="5" t="s">
        <v>139</v>
      </c>
      <c r="C166" s="5" t="s">
        <v>273</v>
      </c>
      <c r="D166" s="5" t="s">
        <v>426</v>
      </c>
      <c r="E166" s="5" t="s">
        <v>441</v>
      </c>
      <c r="F166" s="5" t="s">
        <v>44</v>
      </c>
      <c r="G166" s="20">
        <v>38</v>
      </c>
      <c r="H166" s="33" t="s">
        <v>458</v>
      </c>
    </row>
    <row r="167" spans="1:8" ht="12.75">
      <c r="A167" s="5" t="s">
        <v>134</v>
      </c>
      <c r="B167" s="5" t="s">
        <v>139</v>
      </c>
      <c r="C167" s="5" t="s">
        <v>274</v>
      </c>
      <c r="D167" s="5" t="s">
        <v>427</v>
      </c>
      <c r="E167" s="5" t="s">
        <v>433</v>
      </c>
      <c r="F167" s="5" t="s">
        <v>553</v>
      </c>
      <c r="G167" s="20">
        <v>20.8</v>
      </c>
      <c r="H167" s="33" t="s">
        <v>458</v>
      </c>
    </row>
    <row r="169" ht="11.25" customHeight="1">
      <c r="A169" s="10" t="s">
        <v>135</v>
      </c>
    </row>
    <row r="170" spans="1:7" ht="38.25" customHeight="1">
      <c r="A170" s="88" t="s">
        <v>136</v>
      </c>
      <c r="B170" s="80"/>
      <c r="C170" s="80"/>
      <c r="D170" s="80"/>
      <c r="E170" s="80"/>
      <c r="F170" s="80"/>
      <c r="G170" s="80"/>
    </row>
  </sheetData>
  <sheetProtection/>
  <mergeCells count="18">
    <mergeCell ref="A170:G170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8"/>
      <c r="C1" s="105" t="s">
        <v>570</v>
      </c>
      <c r="D1" s="106"/>
      <c r="E1" s="106"/>
      <c r="F1" s="106"/>
      <c r="G1" s="106"/>
      <c r="H1" s="106"/>
      <c r="I1" s="106"/>
    </row>
    <row r="2" spans="1:10" ht="12.75">
      <c r="A2" s="77" t="s">
        <v>1</v>
      </c>
      <c r="B2" s="78"/>
      <c r="C2" s="81" t="s">
        <v>275</v>
      </c>
      <c r="D2" s="104"/>
      <c r="E2" s="84" t="s">
        <v>448</v>
      </c>
      <c r="F2" s="84"/>
      <c r="G2" s="78"/>
      <c r="H2" s="84" t="s">
        <v>595</v>
      </c>
      <c r="I2" s="107"/>
      <c r="J2" s="36"/>
    </row>
    <row r="3" spans="1:10" ht="12.75">
      <c r="A3" s="79"/>
      <c r="B3" s="80"/>
      <c r="C3" s="82"/>
      <c r="D3" s="82"/>
      <c r="E3" s="80"/>
      <c r="F3" s="80"/>
      <c r="G3" s="80"/>
      <c r="H3" s="80"/>
      <c r="I3" s="86"/>
      <c r="J3" s="36"/>
    </row>
    <row r="4" spans="1:10" ht="12.75">
      <c r="A4" s="87" t="s">
        <v>2</v>
      </c>
      <c r="B4" s="80"/>
      <c r="C4" s="88"/>
      <c r="D4" s="80"/>
      <c r="E4" s="88" t="s">
        <v>449</v>
      </c>
      <c r="F4" s="88"/>
      <c r="G4" s="80"/>
      <c r="H4" s="88" t="s">
        <v>595</v>
      </c>
      <c r="I4" s="108"/>
      <c r="J4" s="36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36"/>
    </row>
    <row r="6" spans="1:10" ht="12.75">
      <c r="A6" s="87" t="s">
        <v>3</v>
      </c>
      <c r="B6" s="80"/>
      <c r="C6" s="88"/>
      <c r="D6" s="80"/>
      <c r="E6" s="88" t="s">
        <v>450</v>
      </c>
      <c r="F6" s="88"/>
      <c r="G6" s="80"/>
      <c r="H6" s="88" t="s">
        <v>595</v>
      </c>
      <c r="I6" s="108"/>
      <c r="J6" s="36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36"/>
    </row>
    <row r="8" spans="1:10" ht="12.75">
      <c r="A8" s="87" t="s">
        <v>429</v>
      </c>
      <c r="B8" s="80"/>
      <c r="C8" s="90">
        <v>42452</v>
      </c>
      <c r="D8" s="80"/>
      <c r="E8" s="88" t="s">
        <v>430</v>
      </c>
      <c r="F8" s="80"/>
      <c r="G8" s="80"/>
      <c r="H8" s="89" t="s">
        <v>596</v>
      </c>
      <c r="I8" s="108" t="s">
        <v>134</v>
      </c>
      <c r="J8" s="36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36"/>
    </row>
    <row r="10" spans="1:10" ht="12.75">
      <c r="A10" s="87" t="s">
        <v>4</v>
      </c>
      <c r="B10" s="80"/>
      <c r="C10" s="88"/>
      <c r="D10" s="80"/>
      <c r="E10" s="88" t="s">
        <v>451</v>
      </c>
      <c r="F10" s="88"/>
      <c r="G10" s="80"/>
      <c r="H10" s="89" t="s">
        <v>597</v>
      </c>
      <c r="I10" s="111">
        <v>42452</v>
      </c>
      <c r="J10" s="36"/>
    </row>
    <row r="11" spans="1:10" ht="12.75">
      <c r="A11" s="109"/>
      <c r="B11" s="110"/>
      <c r="C11" s="110"/>
      <c r="D11" s="110"/>
      <c r="E11" s="110"/>
      <c r="F11" s="110"/>
      <c r="G11" s="110"/>
      <c r="H11" s="110"/>
      <c r="I11" s="112"/>
      <c r="J11" s="36"/>
    </row>
    <row r="12" spans="1:9" ht="23.25" customHeight="1">
      <c r="A12" s="113" t="s">
        <v>555</v>
      </c>
      <c r="B12" s="114"/>
      <c r="C12" s="114"/>
      <c r="D12" s="114"/>
      <c r="E12" s="114"/>
      <c r="F12" s="114"/>
      <c r="G12" s="114"/>
      <c r="H12" s="114"/>
      <c r="I12" s="114"/>
    </row>
    <row r="13" spans="1:10" ht="26.25" customHeight="1">
      <c r="A13" s="59" t="s">
        <v>556</v>
      </c>
      <c r="B13" s="115" t="s">
        <v>568</v>
      </c>
      <c r="C13" s="116"/>
      <c r="D13" s="59" t="s">
        <v>571</v>
      </c>
      <c r="E13" s="115" t="s">
        <v>580</v>
      </c>
      <c r="F13" s="116"/>
      <c r="G13" s="59" t="s">
        <v>581</v>
      </c>
      <c r="H13" s="115" t="s">
        <v>598</v>
      </c>
      <c r="I13" s="116"/>
      <c r="J13" s="36"/>
    </row>
    <row r="14" spans="1:10" ht="15" customHeight="1">
      <c r="A14" s="60" t="s">
        <v>557</v>
      </c>
      <c r="B14" s="64" t="s">
        <v>569</v>
      </c>
      <c r="C14" s="67">
        <f>SUM('Stavební rozpočet'!R12:R172)</f>
        <v>0</v>
      </c>
      <c r="D14" s="117" t="s">
        <v>572</v>
      </c>
      <c r="E14" s="118"/>
      <c r="F14" s="67">
        <v>0</v>
      </c>
      <c r="G14" s="117" t="s">
        <v>582</v>
      </c>
      <c r="H14" s="118"/>
      <c r="I14" s="67">
        <v>0</v>
      </c>
      <c r="J14" s="36"/>
    </row>
    <row r="15" spans="1:10" ht="15" customHeight="1">
      <c r="A15" s="61"/>
      <c r="B15" s="64" t="s">
        <v>452</v>
      </c>
      <c r="C15" s="67">
        <f>SUM('Stavební rozpočet'!S12:S172)</f>
        <v>0</v>
      </c>
      <c r="D15" s="117" t="s">
        <v>573</v>
      </c>
      <c r="E15" s="118"/>
      <c r="F15" s="67">
        <v>0</v>
      </c>
      <c r="G15" s="117" t="s">
        <v>583</v>
      </c>
      <c r="H15" s="118"/>
      <c r="I15" s="67">
        <v>0</v>
      </c>
      <c r="J15" s="36"/>
    </row>
    <row r="16" spans="1:10" ht="15" customHeight="1">
      <c r="A16" s="60" t="s">
        <v>558</v>
      </c>
      <c r="B16" s="64" t="s">
        <v>569</v>
      </c>
      <c r="C16" s="67">
        <f>SUM('Stavební rozpočet'!T12:T172)</f>
        <v>0</v>
      </c>
      <c r="D16" s="117" t="s">
        <v>574</v>
      </c>
      <c r="E16" s="118"/>
      <c r="F16" s="67">
        <v>0</v>
      </c>
      <c r="G16" s="117" t="s">
        <v>584</v>
      </c>
      <c r="H16" s="118"/>
      <c r="I16" s="67">
        <v>0</v>
      </c>
      <c r="J16" s="36"/>
    </row>
    <row r="17" spans="1:10" ht="15" customHeight="1">
      <c r="A17" s="61"/>
      <c r="B17" s="64" t="s">
        <v>452</v>
      </c>
      <c r="C17" s="67">
        <f>SUM('Stavební rozpočet'!U12:U172)</f>
        <v>0</v>
      </c>
      <c r="D17" s="117"/>
      <c r="E17" s="118"/>
      <c r="F17" s="68"/>
      <c r="G17" s="117" t="s">
        <v>585</v>
      </c>
      <c r="H17" s="118"/>
      <c r="I17" s="67">
        <v>0</v>
      </c>
      <c r="J17" s="36"/>
    </row>
    <row r="18" spans="1:10" ht="15" customHeight="1">
      <c r="A18" s="60" t="s">
        <v>559</v>
      </c>
      <c r="B18" s="64" t="s">
        <v>569</v>
      </c>
      <c r="C18" s="67">
        <f>SUM('Stavební rozpočet'!V12:V172)</f>
        <v>0</v>
      </c>
      <c r="D18" s="117"/>
      <c r="E18" s="118"/>
      <c r="F18" s="68"/>
      <c r="G18" s="117" t="s">
        <v>586</v>
      </c>
      <c r="H18" s="118"/>
      <c r="I18" s="67">
        <v>0</v>
      </c>
      <c r="J18" s="36"/>
    </row>
    <row r="19" spans="1:10" ht="15" customHeight="1">
      <c r="A19" s="61"/>
      <c r="B19" s="64" t="s">
        <v>452</v>
      </c>
      <c r="C19" s="67">
        <f>SUM('Stavební rozpočet'!W12:W172)</f>
        <v>0</v>
      </c>
      <c r="D19" s="117"/>
      <c r="E19" s="118"/>
      <c r="F19" s="68"/>
      <c r="G19" s="117" t="s">
        <v>587</v>
      </c>
      <c r="H19" s="118"/>
      <c r="I19" s="67">
        <v>0</v>
      </c>
      <c r="J19" s="36"/>
    </row>
    <row r="20" spans="1:10" ht="15" customHeight="1">
      <c r="A20" s="119" t="s">
        <v>560</v>
      </c>
      <c r="B20" s="120"/>
      <c r="C20" s="67">
        <f>SUM('Stavební rozpočet'!X12:X172)</f>
        <v>0</v>
      </c>
      <c r="D20" s="117"/>
      <c r="E20" s="118"/>
      <c r="F20" s="68"/>
      <c r="G20" s="117"/>
      <c r="H20" s="118"/>
      <c r="I20" s="68"/>
      <c r="J20" s="36"/>
    </row>
    <row r="21" spans="1:10" ht="15" customHeight="1">
      <c r="A21" s="119" t="s">
        <v>561</v>
      </c>
      <c r="B21" s="120"/>
      <c r="C21" s="67">
        <f>SUM('Stavební rozpočet'!P12:P172)</f>
        <v>0</v>
      </c>
      <c r="D21" s="117"/>
      <c r="E21" s="118"/>
      <c r="F21" s="68"/>
      <c r="G21" s="117"/>
      <c r="H21" s="118"/>
      <c r="I21" s="68"/>
      <c r="J21" s="36"/>
    </row>
    <row r="22" spans="1:10" ht="16.5" customHeight="1">
      <c r="A22" s="119" t="s">
        <v>562</v>
      </c>
      <c r="B22" s="120"/>
      <c r="C22" s="67">
        <f>SUM(C14:C21)</f>
        <v>0</v>
      </c>
      <c r="D22" s="119" t="s">
        <v>575</v>
      </c>
      <c r="E22" s="120"/>
      <c r="F22" s="67">
        <f>SUM(F14:F21)</f>
        <v>0</v>
      </c>
      <c r="G22" s="119" t="s">
        <v>588</v>
      </c>
      <c r="H22" s="120"/>
      <c r="I22" s="67">
        <f>SUM(I14:I21)</f>
        <v>0</v>
      </c>
      <c r="J22" s="36"/>
    </row>
    <row r="23" spans="1:10" ht="15" customHeight="1">
      <c r="A23" s="9"/>
      <c r="B23" s="9"/>
      <c r="C23" s="65"/>
      <c r="D23" s="119" t="s">
        <v>576</v>
      </c>
      <c r="E23" s="120"/>
      <c r="F23" s="69">
        <v>0</v>
      </c>
      <c r="G23" s="119" t="s">
        <v>589</v>
      </c>
      <c r="H23" s="120"/>
      <c r="I23" s="67">
        <v>0</v>
      </c>
      <c r="J23" s="36"/>
    </row>
    <row r="24" spans="4:9" ht="15" customHeight="1">
      <c r="D24" s="9"/>
      <c r="E24" s="9"/>
      <c r="F24" s="70"/>
      <c r="G24" s="119" t="s">
        <v>590</v>
      </c>
      <c r="H24" s="120"/>
      <c r="I24" s="72"/>
    </row>
    <row r="25" spans="6:10" ht="15" customHeight="1">
      <c r="F25" s="71"/>
      <c r="G25" s="119" t="s">
        <v>591</v>
      </c>
      <c r="H25" s="120"/>
      <c r="I25" s="67">
        <v>0</v>
      </c>
      <c r="J25" s="36"/>
    </row>
    <row r="26" spans="1:9" ht="12.75">
      <c r="A26" s="58"/>
      <c r="B26" s="58"/>
      <c r="C26" s="58"/>
      <c r="G26" s="9"/>
      <c r="H26" s="9"/>
      <c r="I26" s="9"/>
    </row>
    <row r="27" spans="1:9" ht="15" customHeight="1">
      <c r="A27" s="121" t="s">
        <v>563</v>
      </c>
      <c r="B27" s="122"/>
      <c r="C27" s="73">
        <f>SUM('Stavební rozpočet'!Z12:Z172)</f>
        <v>0</v>
      </c>
      <c r="D27" s="66"/>
      <c r="E27" s="58"/>
      <c r="F27" s="58"/>
      <c r="G27" s="58"/>
      <c r="H27" s="58"/>
      <c r="I27" s="58"/>
    </row>
    <row r="28" spans="1:10" ht="15" customHeight="1">
      <c r="A28" s="121" t="s">
        <v>564</v>
      </c>
      <c r="B28" s="122"/>
      <c r="C28" s="73">
        <f>SUM('Stavební rozpočet'!AA12:AA172)</f>
        <v>0</v>
      </c>
      <c r="D28" s="121" t="s">
        <v>577</v>
      </c>
      <c r="E28" s="122"/>
      <c r="F28" s="73">
        <f>ROUND(C28*(15/100),2)</f>
        <v>0</v>
      </c>
      <c r="G28" s="121" t="s">
        <v>592</v>
      </c>
      <c r="H28" s="122"/>
      <c r="I28" s="73">
        <f>SUM(C27:C29)</f>
        <v>0</v>
      </c>
      <c r="J28" s="36"/>
    </row>
    <row r="29" spans="1:10" ht="15" customHeight="1">
      <c r="A29" s="121" t="s">
        <v>565</v>
      </c>
      <c r="B29" s="122"/>
      <c r="C29" s="73">
        <f>SUM('Stavební rozpočet'!AB12:AB172)+(F22+I22+F23+I23+I24+I25)</f>
        <v>0</v>
      </c>
      <c r="D29" s="121" t="s">
        <v>578</v>
      </c>
      <c r="E29" s="122"/>
      <c r="F29" s="73">
        <f>ROUND(C29*(21/100),2)</f>
        <v>0</v>
      </c>
      <c r="G29" s="121" t="s">
        <v>593</v>
      </c>
      <c r="H29" s="122"/>
      <c r="I29" s="73">
        <f>SUM(F28:F29)+I28</f>
        <v>0</v>
      </c>
      <c r="J29" s="36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10" ht="14.25" customHeight="1">
      <c r="A31" s="123" t="s">
        <v>566</v>
      </c>
      <c r="B31" s="124"/>
      <c r="C31" s="125"/>
      <c r="D31" s="123" t="s">
        <v>579</v>
      </c>
      <c r="E31" s="124"/>
      <c r="F31" s="125"/>
      <c r="G31" s="123" t="s">
        <v>594</v>
      </c>
      <c r="H31" s="124"/>
      <c r="I31" s="125"/>
      <c r="J31" s="37"/>
    </row>
    <row r="32" spans="1:10" ht="14.25" customHeight="1">
      <c r="A32" s="126"/>
      <c r="B32" s="127"/>
      <c r="C32" s="128"/>
      <c r="D32" s="126"/>
      <c r="E32" s="127"/>
      <c r="F32" s="128"/>
      <c r="G32" s="126"/>
      <c r="H32" s="127"/>
      <c r="I32" s="128"/>
      <c r="J32" s="37"/>
    </row>
    <row r="33" spans="1:10" ht="14.25" customHeight="1">
      <c r="A33" s="126"/>
      <c r="B33" s="127"/>
      <c r="C33" s="128"/>
      <c r="D33" s="126"/>
      <c r="E33" s="127"/>
      <c r="F33" s="128"/>
      <c r="G33" s="126"/>
      <c r="H33" s="127"/>
      <c r="I33" s="128"/>
      <c r="J33" s="37"/>
    </row>
    <row r="34" spans="1:10" ht="14.25" customHeight="1">
      <c r="A34" s="126"/>
      <c r="B34" s="127"/>
      <c r="C34" s="128"/>
      <c r="D34" s="126"/>
      <c r="E34" s="127"/>
      <c r="F34" s="128"/>
      <c r="G34" s="126"/>
      <c r="H34" s="127"/>
      <c r="I34" s="128"/>
      <c r="J34" s="37"/>
    </row>
    <row r="35" spans="1:10" ht="14.25" customHeight="1">
      <c r="A35" s="129" t="s">
        <v>567</v>
      </c>
      <c r="B35" s="130"/>
      <c r="C35" s="131"/>
      <c r="D35" s="129" t="s">
        <v>567</v>
      </c>
      <c r="E35" s="130"/>
      <c r="F35" s="131"/>
      <c r="G35" s="129" t="s">
        <v>567</v>
      </c>
      <c r="H35" s="130"/>
      <c r="I35" s="131"/>
      <c r="J35" s="37"/>
    </row>
    <row r="36" spans="1:9" ht="11.25" customHeight="1">
      <c r="A36" s="63" t="s">
        <v>135</v>
      </c>
      <c r="B36" s="54"/>
      <c r="C36" s="54"/>
      <c r="D36" s="54"/>
      <c r="E36" s="54"/>
      <c r="F36" s="54"/>
      <c r="G36" s="54"/>
      <c r="H36" s="54"/>
      <c r="I36" s="54"/>
    </row>
    <row r="37" spans="1:9" ht="38.25" customHeight="1">
      <c r="A37" s="88" t="s">
        <v>136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 Ing.</dc:creator>
  <cp:keywords/>
  <dc:description/>
  <cp:lastModifiedBy>Zbuzková Lydie, Ing.</cp:lastModifiedBy>
  <dcterms:created xsi:type="dcterms:W3CDTF">2017-04-12T12:18:30Z</dcterms:created>
  <dcterms:modified xsi:type="dcterms:W3CDTF">2017-04-12T12:18:31Z</dcterms:modified>
  <cp:category/>
  <cp:version/>
  <cp:contentType/>
  <cp:contentStatus/>
</cp:coreProperties>
</file>