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50" yWindow="585" windowWidth="25440" windowHeight="15990" activeTab="1"/>
  </bookViews>
  <sheets>
    <sheet name="Rekapitulace stavby" sheetId="1" r:id="rId1"/>
    <sheet name="01 - SO 01 Jednotná kanal..." sheetId="2" r:id="rId2"/>
    <sheet name="02 - SO 02 Odlehčovací ko..." sheetId="3" r:id="rId3"/>
    <sheet name="03 - Vedlejší a ostatní n..." sheetId="4" r:id="rId4"/>
    <sheet name="List1" sheetId="5" r:id="rId5"/>
  </sheets>
  <definedNames>
    <definedName name="_xlnm.Print_Area" localSheetId="1">'01 - SO 01 Jednotná kanal...'!$C$4:$Q$70,'01 - SO 01 Jednotná kanal...'!$C$76:$Q$104,'01 - SO 01 Jednotná kanal...'!$C$110:$Q$215</definedName>
    <definedName name="_xlnm.Print_Area" localSheetId="2">'02 - SO 02 Odlehčovací ko...'!$C$4:$Q$70,'02 - SO 02 Odlehčovací ko...'!$C$76:$Q$105,'02 - SO 02 Odlehčovací ko...'!$C$111:$Q$190</definedName>
    <definedName name="_xlnm.Print_Area" localSheetId="3">'03 - Vedlejší a ostatní n...'!$C$4:$Q$70,'03 - Vedlejší a ostatní n...'!$C$76:$Q$97,'03 - Vedlejší a ostatní n...'!$C$103:$Q$131</definedName>
    <definedName name="_xlnm.Print_Area" localSheetId="0">'Rekapitulace stavby'!$C$4:$AP$70,'Rekapitulace stavby'!$C$76:$AP$94</definedName>
    <definedName name="_xlnm.Print_Titles" localSheetId="0">'Rekapitulace stavby'!$85:$85</definedName>
    <definedName name="_xlnm.Print_Titles" localSheetId="1">'01 - SO 01 Jednotná kanal...'!$120:$120</definedName>
    <definedName name="_xlnm.Print_Titles" localSheetId="2">'02 - SO 02 Odlehčovací ko...'!$121:$121</definedName>
    <definedName name="_xlnm.Print_Titles" localSheetId="3">'03 - Vedlejší a ostatní n...'!$113:$113</definedName>
  </definedNames>
  <calcPr calcId="145621"/>
</workbook>
</file>

<file path=xl/sharedStrings.xml><?xml version="1.0" encoding="utf-8"?>
<sst xmlns="http://schemas.openxmlformats.org/spreadsheetml/2006/main" count="2754" uniqueCount="657">
  <si>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</si>
  <si>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</si>
  <si>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</si>
  <si>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</si>
  <si>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</si>
  <si>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</si>
  <si>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</si>
  <si>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</si>
  <si>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</si>
  <si>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</si>
  <si>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</si>
  <si>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</si>
  <si>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</si>
  <si>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</si>
  <si>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</si>
  <si>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</si>
  <si>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2014</t>
  </si>
  <si>
    <t>Stavba:</t>
  </si>
  <si>
    <t>Albrechtice - Štěrbinová nádrž - upravená 05/2017</t>
  </si>
  <si>
    <t>0,1</t>
  </si>
  <si>
    <t>JKSO:</t>
  </si>
  <si>
    <t>CC-CZ:</t>
  </si>
  <si>
    <t>1</t>
  </si>
  <si>
    <t>Místo:</t>
  </si>
  <si>
    <t xml:space="preserve">Albrechtice u Českého Těšína </t>
  </si>
  <si>
    <t>Datum:</t>
  </si>
  <si>
    <t>10</t>
  </si>
  <si>
    <t>100</t>
  </si>
  <si>
    <t>Objednatel:</t>
  </si>
  <si>
    <t>IČ:</t>
  </si>
  <si>
    <t>297429</t>
  </si>
  <si>
    <t>Obec Albrechtice, Obecní 186, 735 43 Albrechtice</t>
  </si>
  <si>
    <t>DIČ:</t>
  </si>
  <si>
    <t>Zhotovitel:</t>
  </si>
  <si>
    <t xml:space="preserve"> </t>
  </si>
  <si>
    <t>Projektant:</t>
  </si>
  <si>
    <t>46580514</t>
  </si>
  <si>
    <t>IGEA s.r.o., Na Valše 3, 702 95 Ostrava</t>
  </si>
  <si>
    <t>True</t>
  </si>
  <si>
    <t>Zpracovatel:</t>
  </si>
  <si>
    <t>IGEA, s.r.o. , Na Valše 3, 702 95 Ostrava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</si>
  <si>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</si>
  <si>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</si>
  <si>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</si>
  <si>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</si>
  <si>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</si>
  <si>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</si>
  <si>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</si>
  <si>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</si>
  <si>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</si>
  <si>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</si>
  <si>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</si>
  <si>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</si>
  <si>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</si>
  <si>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</si>
  <si>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</si>
  <si>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</si>
  <si>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</si>
  <si>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</si>
  <si>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</si>
  <si>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</si>
  <si>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</si>
  <si>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</si>
  <si>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</si>
  <si>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</si>
  <si>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</si>
  <si>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</si>
  <si>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</si>
  <si>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</si>
  <si>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</si>
  <si>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</si>
  <si>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</si>
  <si>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</si>
  <si>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</si>
  <si>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</si>
  <si>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</si>
  <si>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</si>
  <si>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</si>
  <si>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</si>
  <si>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</si>
  <si>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</si>
  <si>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</si>
  <si>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</si>
  <si>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</si>
  <si>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{5267b9f8-3408-4284-a675-52677547ac54}</t>
  </si>
  <si>
    <t>{00000000-0000-0000-0000-000000000000}</t>
  </si>
  <si>
    <t>/</t>
  </si>
  <si>
    <t>01</t>
  </si>
  <si>
    <t>SO 01 Jednotná kanalizace</t>
  </si>
  <si>
    <t>{bc4ecb4d-bd78-458a-b52f-4b51eea747d0}</t>
  </si>
  <si>
    <t>02</t>
  </si>
  <si>
    <t>SO 02 Odlehčovací komora</t>
  </si>
  <si>
    <t>{8877ad58-ccbb-4894-aa9c-0d9018557962}</t>
  </si>
  <si>
    <t>03</t>
  </si>
  <si>
    <t>Vedlejší a ostatní náklady</t>
  </si>
  <si>
    <t>{4fe22217-471a-42d3-8974-420ac87eca8a}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</si>
  <si>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</si>
  <si>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</si>
  <si>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</si>
  <si>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</si>
  <si>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</si>
  <si>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</si>
  <si>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</si>
  <si>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</si>
  <si>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</si>
  <si>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</si>
  <si>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</si>
  <si>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</si>
  <si>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SO 01 Jednotná kanalizace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</si>
  <si>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</si>
  <si>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</si>
  <si>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</si>
  <si>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</si>
  <si>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</si>
  <si>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</si>
  <si>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</si>
  <si>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</si>
  <si>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</si>
  <si>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</si>
  <si>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</si>
  <si>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</si>
  <si>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</si>
  <si>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</si>
  <si>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</si>
  <si>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</si>
  <si>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M - Práce a dodávky M</t>
  </si>
  <si>
    <t xml:space="preserve">    23-M - Montáže potrubí</t>
  </si>
  <si>
    <t xml:space="preserve">    46-M - Zemní práce při extr.mont.pracích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</si>
  <si>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</si>
  <si>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</si>
  <si>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</si>
  <si>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</si>
  <si>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</si>
  <si>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</si>
  <si>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</si>
  <si>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</si>
  <si>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</si>
  <si>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</si>
  <si>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</si>
  <si>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</si>
  <si>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</si>
  <si>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</si>
  <si>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</si>
  <si>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</si>
  <si>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53</t>
  </si>
  <si>
    <t>K</t>
  </si>
  <si>
    <t>112151111</t>
  </si>
  <si>
    <t>Směrové kácení stromů s rozřezáním a odvětvením D kmene do 200 mm</t>
  </si>
  <si>
    <t>kus</t>
  </si>
  <si>
    <t>4</t>
  </si>
  <si>
    <t>1900169662</t>
  </si>
  <si>
    <t>54</t>
  </si>
  <si>
    <t>112201111</t>
  </si>
  <si>
    <t>Odstranění pařezů D do 0,2 m v rovině a svahu 1:5 s odklizením do 20 m a zasypáním jámy</t>
  </si>
  <si>
    <t>-646306924</t>
  </si>
  <si>
    <t>143</t>
  </si>
  <si>
    <t>115101201</t>
  </si>
  <si>
    <t>Čerpání vody na dopravní výšku do 10 m průměrný přítok do 500 l/min</t>
  </si>
  <si>
    <t>hod</t>
  </si>
  <si>
    <t>10783023</t>
  </si>
  <si>
    <t>144</t>
  </si>
  <si>
    <t>115101301</t>
  </si>
  <si>
    <t>Pohotovost čerpací soupravy pro dopravní výšku do 10 m přítok do 500 l/min</t>
  </si>
  <si>
    <t>den</t>
  </si>
  <si>
    <t>-1830446589</t>
  </si>
  <si>
    <t>145</t>
  </si>
  <si>
    <t>119001401R</t>
  </si>
  <si>
    <t>Dočasné zajištění potrubí stávajícího potrubí (plyn, voda, jiné) DN do 200</t>
  </si>
  <si>
    <t>m</t>
  </si>
  <si>
    <t>251983206</t>
  </si>
  <si>
    <t>146</t>
  </si>
  <si>
    <t>119001421</t>
  </si>
  <si>
    <t>Dočasné zajištění kabelů a kabelových tratí ze 3 volně ložených kabelů</t>
  </si>
  <si>
    <t>1516690990</t>
  </si>
  <si>
    <t>147</t>
  </si>
  <si>
    <t>130001101</t>
  </si>
  <si>
    <t>Příplatek za ztížení vykopávky v blízkosti pozemního vedení</t>
  </si>
  <si>
    <t>m3</t>
  </si>
  <si>
    <t>-1338409528</t>
  </si>
  <si>
    <t>67</t>
  </si>
  <si>
    <t>131201202</t>
  </si>
  <si>
    <t>Hloubení jam zapažených v hornině tř. 3 objemu do 1000 m3</t>
  </si>
  <si>
    <t>-1979464662</t>
  </si>
  <si>
    <t>148</t>
  </si>
  <si>
    <t>132201203</t>
  </si>
  <si>
    <t>Hloubení rýh š do 2000 mm v hornině tř. 3 objemu do 5000 m3</t>
  </si>
  <si>
    <t>-1279545033</t>
  </si>
  <si>
    <t>7</t>
  </si>
  <si>
    <t>132201209</t>
  </si>
  <si>
    <t>Příplatek za lepivost k hloubení rýh š do 2000 mm v hornině tř. 3</t>
  </si>
  <si>
    <t>-204087742</t>
  </si>
  <si>
    <t>158</t>
  </si>
  <si>
    <t>151811112</t>
  </si>
  <si>
    <t>Osazení a odstranění pažicího boxu těžkého hl výkopu do 4 m š do 2,5 m</t>
  </si>
  <si>
    <t>m2</t>
  </si>
  <si>
    <t>580306185</t>
  </si>
  <si>
    <t>159</t>
  </si>
  <si>
    <t>151811212</t>
  </si>
  <si>
    <t>Příplatek k pažicímu boxu těžkému hl výkopu do 4 m š do 2,5 m za první a ZKD den zapažení</t>
  </si>
  <si>
    <t>203238141</t>
  </si>
  <si>
    <t>152</t>
  </si>
  <si>
    <t>161101102</t>
  </si>
  <si>
    <t>Svislé přemístění výkopku z horniny tř. 1 až 4 hl výkopu do 4 m</t>
  </si>
  <si>
    <t>607296137</t>
  </si>
  <si>
    <t>162701105</t>
  </si>
  <si>
    <t>Vodorovné přemístění do 10000 m výkopku z horniny tř. 1 až 4</t>
  </si>
  <si>
    <t>-312169609</t>
  </si>
  <si>
    <t>154</t>
  </si>
  <si>
    <t>162701109</t>
  </si>
  <si>
    <t>Příplatek k vodorovnému přemístění výkopku/sypaniny z horniny tř. 1 až 4 ZKD 1000 m přes 10000 m</t>
  </si>
  <si>
    <t>-1096737760</t>
  </si>
  <si>
    <t>16</t>
  </si>
  <si>
    <t>162701606</t>
  </si>
  <si>
    <t>Doprava materiálu na stavbu (štěrkopísek, kamenivo)</t>
  </si>
  <si>
    <t>t</t>
  </si>
  <si>
    <t>99811332</t>
  </si>
  <si>
    <t>94</t>
  </si>
  <si>
    <t>162701607</t>
  </si>
  <si>
    <t>Doprava materiálu na stavbu (trubní materiál, šachtice a pod)</t>
  </si>
  <si>
    <t>164389269</t>
  </si>
  <si>
    <t>156</t>
  </si>
  <si>
    <t>167101102</t>
  </si>
  <si>
    <t>Nakládání výkopku z hornin tř. 1 až 4 přes 100 m3</t>
  </si>
  <si>
    <t>-1255635470</t>
  </si>
  <si>
    <t>17</t>
  </si>
  <si>
    <t>171201201</t>
  </si>
  <si>
    <t>Uložení sypaniny na skládky</t>
  </si>
  <si>
    <t>-1465563033</t>
  </si>
  <si>
    <t>18</t>
  </si>
  <si>
    <t>171201211</t>
  </si>
  <si>
    <t>Poplatek za uložení odpadu ze sypaniny na skládce (skládkovné)</t>
  </si>
  <si>
    <t>-190533091</t>
  </si>
  <si>
    <t>19</t>
  </si>
  <si>
    <t>174101101</t>
  </si>
  <si>
    <t>Zásyp jam, šachet rýh nebo kolem objektů sypaninou se zhutněním</t>
  </si>
  <si>
    <t>390432620</t>
  </si>
  <si>
    <t>124</t>
  </si>
  <si>
    <t>-1414179551</t>
  </si>
  <si>
    <t>125</t>
  </si>
  <si>
    <t>M</t>
  </si>
  <si>
    <t>583336740</t>
  </si>
  <si>
    <t>kamenivo těžené hrubé frakce 16-32</t>
  </si>
  <si>
    <t>8</t>
  </si>
  <si>
    <t>-358570657</t>
  </si>
  <si>
    <t>22</t>
  </si>
  <si>
    <t>175101101</t>
  </si>
  <si>
    <t>Obsyp potrubí bez prohození sypaniny z hornin tř. 1 až 4 uloženým do 3 m od kraje výkopu</t>
  </si>
  <si>
    <t>-1595781404</t>
  </si>
  <si>
    <t>23</t>
  </si>
  <si>
    <t>583373020</t>
  </si>
  <si>
    <t>štěrkopísek frakce 0-16</t>
  </si>
  <si>
    <t>128</t>
  </si>
  <si>
    <t>1344666692</t>
  </si>
  <si>
    <t>24</t>
  </si>
  <si>
    <t>180401211</t>
  </si>
  <si>
    <t>Založení lučního trávníku výsevem v rovině a ve svahu do 1:5</t>
  </si>
  <si>
    <t>-558419480</t>
  </si>
  <si>
    <t>25</t>
  </si>
  <si>
    <t>005724720</t>
  </si>
  <si>
    <t>osivo směs travní krajinná - rovinná</t>
  </si>
  <si>
    <t>kg</t>
  </si>
  <si>
    <t>1984849126</t>
  </si>
  <si>
    <t>26</t>
  </si>
  <si>
    <t>184807111</t>
  </si>
  <si>
    <t>Zřízení ochrany stromu bedněním</t>
  </si>
  <si>
    <t>56389830</t>
  </si>
  <si>
    <t>27</t>
  </si>
  <si>
    <t>184807112</t>
  </si>
  <si>
    <t>Odstranění ochrany stromu bedněním</t>
  </si>
  <si>
    <t>1264799402</t>
  </si>
  <si>
    <t>120</t>
  </si>
  <si>
    <t>011</t>
  </si>
  <si>
    <t>Přemístění a montáž vrtné soupravy do 850 mm</t>
  </si>
  <si>
    <t>soubor</t>
  </si>
  <si>
    <t>938809461</t>
  </si>
  <si>
    <t>121</t>
  </si>
  <si>
    <t>012</t>
  </si>
  <si>
    <t>Demontáž vrtné soupravy do 850 mm</t>
  </si>
  <si>
    <t>216631982</t>
  </si>
  <si>
    <t>71</t>
  </si>
  <si>
    <t>226224114</t>
  </si>
  <si>
    <t>Hloubení protlaku ruční do 850 mm hl do 5 m hor. IV</t>
  </si>
  <si>
    <t>-1170091675</t>
  </si>
  <si>
    <t>75</t>
  </si>
  <si>
    <t>143332800</t>
  </si>
  <si>
    <t>trubka ocelová  spirálově svařovaná hladká ČSN 41 1375.1 D813 tl 8 mm</t>
  </si>
  <si>
    <t>-847889246</t>
  </si>
  <si>
    <t>76</t>
  </si>
  <si>
    <t>Středící prvky pro potrubí D800/DN 250</t>
  </si>
  <si>
    <t>-1473358093</t>
  </si>
  <si>
    <t>77</t>
  </si>
  <si>
    <t>04</t>
  </si>
  <si>
    <t>Manžeta chráničky D813</t>
  </si>
  <si>
    <t>1104615810</t>
  </si>
  <si>
    <t>83</t>
  </si>
  <si>
    <t>275261141</t>
  </si>
  <si>
    <t>Osazování bloků základových patek z betonu prostého nebo ŽB do objemu 1,20 m3</t>
  </si>
  <si>
    <t>-184634401</t>
  </si>
  <si>
    <t>50</t>
  </si>
  <si>
    <t>348401120</t>
  </si>
  <si>
    <t>Osazení oplocení ze strojového pletiva s napínacími dráty výšky do 1,6 m do 15° sklonu svahu</t>
  </si>
  <si>
    <t>-1993079254</t>
  </si>
  <si>
    <t>51</t>
  </si>
  <si>
    <t>966071821</t>
  </si>
  <si>
    <t>Rozebrání drátěného pletiva se čtvercovými oky výšky do 1,6 m</t>
  </si>
  <si>
    <t>1438910665</t>
  </si>
  <si>
    <t>28</t>
  </si>
  <si>
    <t>451573111</t>
  </si>
  <si>
    <t>Lože pod potrubí otevřený výkop ze štěrkopísku</t>
  </si>
  <si>
    <t>893509766</t>
  </si>
  <si>
    <t>88</t>
  </si>
  <si>
    <t>06</t>
  </si>
  <si>
    <t>Trubní most nadzemního křížení propustku - montáž</t>
  </si>
  <si>
    <t>-970340935</t>
  </si>
  <si>
    <t>131</t>
  </si>
  <si>
    <t>831263195</t>
  </si>
  <si>
    <t>Příplatek za zřízení kanalizační přípojky DN 100 až 300</t>
  </si>
  <si>
    <t>2072011857</t>
  </si>
  <si>
    <t>132</t>
  </si>
  <si>
    <t>871313121</t>
  </si>
  <si>
    <t>Montáž potrubí z kanalizačních trub z PVC otevřený výkop sklon do 20 % DN 150</t>
  </si>
  <si>
    <t>1942839730</t>
  </si>
  <si>
    <t>78</t>
  </si>
  <si>
    <t>871353121</t>
  </si>
  <si>
    <t>Montáž potrubí z kanalizačních trub z PVC otevřený výkop sklon do 20 % DN 200</t>
  </si>
  <si>
    <t>-1965634069</t>
  </si>
  <si>
    <t>32</t>
  </si>
  <si>
    <t>871373121</t>
  </si>
  <si>
    <t>Montáž potrubí z kanalizačních trub z PVC otevřený výkop sklon do 20 % DN 300</t>
  </si>
  <si>
    <t>-2012317513</t>
  </si>
  <si>
    <t>168</t>
  </si>
  <si>
    <t>286121070</t>
  </si>
  <si>
    <t>trubka kanalizační PVC-U SN12 250/3 m</t>
  </si>
  <si>
    <t>-1553366865</t>
  </si>
  <si>
    <t>169</t>
  </si>
  <si>
    <t>286121040</t>
  </si>
  <si>
    <t>trubka kanalizační PVC-U SN12 200/3 m</t>
  </si>
  <si>
    <t>1949668215</t>
  </si>
  <si>
    <t>130</t>
  </si>
  <si>
    <t>871373124</t>
  </si>
  <si>
    <t>Napojení potrubí kanalizační přípojky do revizní šachtice</t>
  </si>
  <si>
    <t>-379291530</t>
  </si>
  <si>
    <t>170</t>
  </si>
  <si>
    <t>286121010</t>
  </si>
  <si>
    <t>trubka kanalizační PVC-U SN12 150/3 m</t>
  </si>
  <si>
    <t>1151703811</t>
  </si>
  <si>
    <t>165</t>
  </si>
  <si>
    <t>892372111</t>
  </si>
  <si>
    <t>Zabezpečení konců potrubí DN do 300 při tlakových zkouškách vodou</t>
  </si>
  <si>
    <t>877185150</t>
  </si>
  <si>
    <t>166</t>
  </si>
  <si>
    <t>892381111</t>
  </si>
  <si>
    <t>Tlaková zkouška vodou potrubí DN 250, DN 300 nebo 350</t>
  </si>
  <si>
    <t>-223377754</t>
  </si>
  <si>
    <t>167</t>
  </si>
  <si>
    <t>892392122R</t>
  </si>
  <si>
    <t>Kamerové zkoušky kanalizace DN 200/250</t>
  </si>
  <si>
    <t>1934354505</t>
  </si>
  <si>
    <t>173</t>
  </si>
  <si>
    <t>894001.R</t>
  </si>
  <si>
    <t>Dodávka a montáž revizní šachty plastové DN 1000 s integrovanými spoji hl. do 2 m, vč. poklopu</t>
  </si>
  <si>
    <t>-1330788860</t>
  </si>
  <si>
    <t>174</t>
  </si>
  <si>
    <t>894002.R</t>
  </si>
  <si>
    <t>Dodávka a montáž revizní šachty plastové DN 1000 s integrovanými spoji hl. do 3 m, vč. poklopu</t>
  </si>
  <si>
    <t>514762136</t>
  </si>
  <si>
    <t>175</t>
  </si>
  <si>
    <t>894003.R</t>
  </si>
  <si>
    <t>Dodávka a montáž revizní šachty plastové DN 1000 s integrovanými spoji hl. do 4 m, vč. poklopu</t>
  </si>
  <si>
    <t>-1334661306</t>
  </si>
  <si>
    <t>176</t>
  </si>
  <si>
    <t>8940041.R</t>
  </si>
  <si>
    <t>Dodávka a montáž spadišťové revizní šachty plastové DN 1000 s integrovanými spoji hl. do 5 m, vč. poklopu</t>
  </si>
  <si>
    <t>1605790790</t>
  </si>
  <si>
    <t>126</t>
  </si>
  <si>
    <t>894811115</t>
  </si>
  <si>
    <t>Revizní šachta z PVC, typ přímý, DN 425/160 hl od 1860 do 2230 mm</t>
  </si>
  <si>
    <t>-952054989</t>
  </si>
  <si>
    <t>177</t>
  </si>
  <si>
    <t>961055111</t>
  </si>
  <si>
    <t>Bourání základů ze ŽB</t>
  </si>
  <si>
    <t>1813844004</t>
  </si>
  <si>
    <t>37</t>
  </si>
  <si>
    <t>938909311</t>
  </si>
  <si>
    <t>Odstranění bláta a hlinitého nánosu z povrchu podkladu nebo krytu betonového nebo živičného</t>
  </si>
  <si>
    <t>3</t>
  </si>
  <si>
    <t>12030193</t>
  </si>
  <si>
    <t>106</t>
  </si>
  <si>
    <t>979083112</t>
  </si>
  <si>
    <t>Vodorovné přemístění suti s naložením a složením na skládku do 1000 m</t>
  </si>
  <si>
    <t>1698670756</t>
  </si>
  <si>
    <t>109</t>
  </si>
  <si>
    <t>997006519</t>
  </si>
  <si>
    <t>Příplatek k vodorovnému přemístění suti na skládku ZKD 1 km přes 1 km</t>
  </si>
  <si>
    <t>325719006</t>
  </si>
  <si>
    <t>110</t>
  </si>
  <si>
    <t>997013802</t>
  </si>
  <si>
    <t>Poplatek za uložení stavebního železobetonového odpadu na skládce (skládkovné)</t>
  </si>
  <si>
    <t>72838847</t>
  </si>
  <si>
    <t>178</t>
  </si>
  <si>
    <t>997211612</t>
  </si>
  <si>
    <t>Nakládání vybouraných hmot na dopravní prostředky pro vodorovnou dopravu</t>
  </si>
  <si>
    <t>252567488</t>
  </si>
  <si>
    <t>98</t>
  </si>
  <si>
    <t>230200125</t>
  </si>
  <si>
    <t>Nasunutí potrubní sekce do ocelové chráničky DN 425</t>
  </si>
  <si>
    <t>64</t>
  </si>
  <si>
    <t>-84139525</t>
  </si>
  <si>
    <t>141</t>
  </si>
  <si>
    <t>230200126</t>
  </si>
  <si>
    <t>Nasunutí potrubní sekce do plastové chráničky DN 500</t>
  </si>
  <si>
    <t>1511204138</t>
  </si>
  <si>
    <t>97</t>
  </si>
  <si>
    <t>230200129</t>
  </si>
  <si>
    <t>Nasunutí potrubní sekce do ocelové chráničky DN 800</t>
  </si>
  <si>
    <t>1523839084</t>
  </si>
  <si>
    <t>105</t>
  </si>
  <si>
    <t>010</t>
  </si>
  <si>
    <t xml:space="preserve">Demontáž rozpěrného rámu startovací a cílové jámy protlaku </t>
  </si>
  <si>
    <t>-1405408823</t>
  </si>
  <si>
    <t>122</t>
  </si>
  <si>
    <t>013</t>
  </si>
  <si>
    <t>Přesun a osazení vrtné soupravy do 400 mm</t>
  </si>
  <si>
    <t>6977212</t>
  </si>
  <si>
    <t>123</t>
  </si>
  <si>
    <t>014</t>
  </si>
  <si>
    <t>Demontáž vrtné soupravy do 400 mm</t>
  </si>
  <si>
    <t>-778582159</t>
  </si>
  <si>
    <t>70</t>
  </si>
  <si>
    <t>Vystrojení startovací a cílové jámy</t>
  </si>
  <si>
    <t>500158342</t>
  </si>
  <si>
    <t>95</t>
  </si>
  <si>
    <t>07</t>
  </si>
  <si>
    <t>Napojení kanalizačního potrubí DN 250 na stávající revizní šachtici</t>
  </si>
  <si>
    <t>-1799440692</t>
  </si>
  <si>
    <t>104</t>
  </si>
  <si>
    <t>09</t>
  </si>
  <si>
    <t xml:space="preserve">Montáž rozpěrného rámu startovací a cílové jámy protlaku </t>
  </si>
  <si>
    <t>881850951</t>
  </si>
  <si>
    <t>45</t>
  </si>
  <si>
    <t>460010029</t>
  </si>
  <si>
    <t>Náklady na provedení sond k ověření hloubky uložení stávajících inž. sítí</t>
  </si>
  <si>
    <t>500323539</t>
  </si>
  <si>
    <t>160</t>
  </si>
  <si>
    <t>460030021</t>
  </si>
  <si>
    <t>Odstranění dřevitého porostu z křovin a stromů měkkého středně hustého</t>
  </si>
  <si>
    <t>-984099985</t>
  </si>
  <si>
    <t>56</t>
  </si>
  <si>
    <t>460030028</t>
  </si>
  <si>
    <t>Ostatní práce štěpkování netěžitelného porostu s odvozem</t>
  </si>
  <si>
    <t>prms</t>
  </si>
  <si>
    <t>-1482033364</t>
  </si>
  <si>
    <t>102</t>
  </si>
  <si>
    <t>460080113</t>
  </si>
  <si>
    <t>Bourání základu železobetonového v trase protlaku DN 800</t>
  </si>
  <si>
    <t>-158822099</t>
  </si>
  <si>
    <t>66</t>
  </si>
  <si>
    <t>460310109</t>
  </si>
  <si>
    <t>Řízený zemní protlak strojně v hornině tř 1až4 hloubky do 6 m vnějšího průměru do 400 mm</t>
  </si>
  <si>
    <t>1580169639</t>
  </si>
  <si>
    <t>161</t>
  </si>
  <si>
    <t>143332340</t>
  </si>
  <si>
    <t>trubka ocelová  spirálově svařovaná hladká ČSN 41 1375.1 D426 tl 8 mm</t>
  </si>
  <si>
    <t>256</t>
  </si>
  <si>
    <t>-684351808</t>
  </si>
  <si>
    <t>72</t>
  </si>
  <si>
    <t>286551240</t>
  </si>
  <si>
    <t>manžeta chráničky vč. upínací pásky, rozměr 280x426 mm, DN 250 x 426</t>
  </si>
  <si>
    <t>903147700</t>
  </si>
  <si>
    <t>162</t>
  </si>
  <si>
    <t>286552230</t>
  </si>
  <si>
    <t>objímky kluzné typ G výška 60 mm, vnější průměr produktovodní trubky od 283 do 328 mm</t>
  </si>
  <si>
    <t>798330754</t>
  </si>
  <si>
    <t>68</t>
  </si>
  <si>
    <t>460400071</t>
  </si>
  <si>
    <t>Pažení příložné plné výkopů jam hloubky do 4 m</t>
  </si>
  <si>
    <t>713608193</t>
  </si>
  <si>
    <t>103</t>
  </si>
  <si>
    <t>134633110</t>
  </si>
  <si>
    <t>pažnice ocelová "UNION" 009510 6 m</t>
  </si>
  <si>
    <t>-80467028</t>
  </si>
  <si>
    <t>69</t>
  </si>
  <si>
    <t>460400171</t>
  </si>
  <si>
    <t>Odstranění pažení příložného výkopů jam hloubky do 4 m</t>
  </si>
  <si>
    <t>207588939</t>
  </si>
  <si>
    <t>02 - SO 02 Odlehčovací komora</t>
  </si>
  <si>
    <t xml:space="preserve">    22-M - Montáže oznam. a zabezp. zařízení</t>
  </si>
  <si>
    <t>-1117115819</t>
  </si>
  <si>
    <t>-2008371287</t>
  </si>
  <si>
    <t>62</t>
  </si>
  <si>
    <t>131201201</t>
  </si>
  <si>
    <t>Hloubení jam zapažených v hornině tř. 3 objemu do 100 m3</t>
  </si>
  <si>
    <t>1930352001</t>
  </si>
  <si>
    <t>61</t>
  </si>
  <si>
    <t>132201201</t>
  </si>
  <si>
    <t>Hloubení rýh š do 2000 mm v hornině tř. 3 objemu do 100 m3</t>
  </si>
  <si>
    <t>1722000447</t>
  </si>
  <si>
    <t>-1061159933</t>
  </si>
  <si>
    <t>92</t>
  </si>
  <si>
    <t>886130638</t>
  </si>
  <si>
    <t>93</t>
  </si>
  <si>
    <t>615180536</t>
  </si>
  <si>
    <t>200111317</t>
  </si>
  <si>
    <t>240298227</t>
  </si>
  <si>
    <t>96</t>
  </si>
  <si>
    <t>-1201453782</t>
  </si>
  <si>
    <t>Doprava materiálu na stavbu (štěrkopísek, kamenivo, beton)</t>
  </si>
  <si>
    <t>-1912293309</t>
  </si>
  <si>
    <t>-2062234930</t>
  </si>
  <si>
    <t>99</t>
  </si>
  <si>
    <t>-1258102806</t>
  </si>
  <si>
    <t>-1306109573</t>
  </si>
  <si>
    <t>-2034624063</t>
  </si>
  <si>
    <t>101</t>
  </si>
  <si>
    <t>kamenivo těžené hrubé (Bratčice) frakce 16-32</t>
  </si>
  <si>
    <t>2097173734</t>
  </si>
  <si>
    <t>-584386900</t>
  </si>
  <si>
    <t>-1379759490</t>
  </si>
  <si>
    <t>175101201</t>
  </si>
  <si>
    <t>Obsypání objektu nad přilehlým původním terénem sypaninou bez prohození, uloženou do 3 m</t>
  </si>
  <si>
    <t>-1705453094</t>
  </si>
  <si>
    <t>-632530256</t>
  </si>
  <si>
    <t>-1511182256</t>
  </si>
  <si>
    <t>91</t>
  </si>
  <si>
    <t>271532212</t>
  </si>
  <si>
    <t>Podsyp pod základové konstrukce se zhutněním z hrubého kameniva frakce 16 až 32 mm</t>
  </si>
  <si>
    <t>602530397</t>
  </si>
  <si>
    <t>273321411</t>
  </si>
  <si>
    <t>Základové desky ze ŽB tř. C 20/25</t>
  </si>
  <si>
    <t>539360493</t>
  </si>
  <si>
    <t>273351215</t>
  </si>
  <si>
    <t>Zřízení bednění stěn základových desek</t>
  </si>
  <si>
    <t>299585812</t>
  </si>
  <si>
    <t>73</t>
  </si>
  <si>
    <t>273351216</t>
  </si>
  <si>
    <t>Odstranění bednění stěn základových desek</t>
  </si>
  <si>
    <t>911956813</t>
  </si>
  <si>
    <t>273362021</t>
  </si>
  <si>
    <t>Výztuž základových desek svařovanými sítěmi Kari</t>
  </si>
  <si>
    <t>-107011200</t>
  </si>
  <si>
    <t xml:space="preserve">Vyplnění dvouplášťové jímky OK výplňovým betonem </t>
  </si>
  <si>
    <t>957110029</t>
  </si>
  <si>
    <t>589329350</t>
  </si>
  <si>
    <t>směs pro beton třída C25-30 XF1, XA1 frakce do 8 mm</t>
  </si>
  <si>
    <t>1214102667</t>
  </si>
  <si>
    <t>81</t>
  </si>
  <si>
    <t>Zřízení monolitického výustního objektu do vodoteče</t>
  </si>
  <si>
    <t>-1926241851</t>
  </si>
  <si>
    <t>74</t>
  </si>
  <si>
    <t>382413117</t>
  </si>
  <si>
    <t>Osazení jímky z PP na obetonování objemu 9000 l pro usazení do terénu</t>
  </si>
  <si>
    <t>364568329</t>
  </si>
  <si>
    <t>Dvoupláš'tová odlehčovací komora typ AS-ŠOK 400</t>
  </si>
  <si>
    <t>1299428346</t>
  </si>
  <si>
    <t>Rozebrání drátěného pletiva se čtvercovými oky výšky do 1,6 m+ vytrhání sloupků</t>
  </si>
  <si>
    <t>467802582</t>
  </si>
  <si>
    <t>451315114</t>
  </si>
  <si>
    <t>Podkladní nebo výplňová vrstva z betonu C 12/15 tl do 100 mm</t>
  </si>
  <si>
    <t>-342474978</t>
  </si>
  <si>
    <t>-1879885097</t>
  </si>
  <si>
    <t>564231111</t>
  </si>
  <si>
    <t>Podklad nebo podsyp ze štěrkopísku ŠP tl 100 mm</t>
  </si>
  <si>
    <t>-1864161182</t>
  </si>
  <si>
    <t>80</t>
  </si>
  <si>
    <t>594511111</t>
  </si>
  <si>
    <t>Dlažba z lomového kamene s provedením lože z betonu</t>
  </si>
  <si>
    <t>-2109763504</t>
  </si>
  <si>
    <t>59</t>
  </si>
  <si>
    <t>871393121</t>
  </si>
  <si>
    <t>Montáž potrubí z kanalizačních trub z PVC otevřený výkop sklon do 20 % DN 400</t>
  </si>
  <si>
    <t>188961300</t>
  </si>
  <si>
    <t>90</t>
  </si>
  <si>
    <t>286121130</t>
  </si>
  <si>
    <t>trubka kanalizační PVC QUANTUM SN12 400/3 m</t>
  </si>
  <si>
    <t>-1793968253</t>
  </si>
  <si>
    <t>85</t>
  </si>
  <si>
    <t>946443279</t>
  </si>
  <si>
    <t>86</t>
  </si>
  <si>
    <t>Tlaková zkouška vodou potrubí DN 400</t>
  </si>
  <si>
    <t>-1513067920</t>
  </si>
  <si>
    <t>87</t>
  </si>
  <si>
    <t>892392123R</t>
  </si>
  <si>
    <t>Kamerové zkoušky kanalizace DN 400</t>
  </si>
  <si>
    <t>-1580852250</t>
  </si>
  <si>
    <t>1310648240</t>
  </si>
  <si>
    <t>89</t>
  </si>
  <si>
    <t>-47207674</t>
  </si>
  <si>
    <t>55</t>
  </si>
  <si>
    <t>962052211</t>
  </si>
  <si>
    <t>Bourání zdiva nadzákladového ze ŽB přes 1 m3 + rozebrání zastropení</t>
  </si>
  <si>
    <t>609743200</t>
  </si>
  <si>
    <t>36</t>
  </si>
  <si>
    <t>-1158909885</t>
  </si>
  <si>
    <t>52</t>
  </si>
  <si>
    <t>819949457</t>
  </si>
  <si>
    <t>-120117405</t>
  </si>
  <si>
    <t>1595957421</t>
  </si>
  <si>
    <t>84</t>
  </si>
  <si>
    <t>1959861007</t>
  </si>
  <si>
    <t>47</t>
  </si>
  <si>
    <t>Odčerpání stávající štěrbinové nádrže fekálním vozem + poplatek za likvidaci</t>
  </si>
  <si>
    <t>-1651278612</t>
  </si>
  <si>
    <t>48</t>
  </si>
  <si>
    <t>Odvoz obsahu štěrbinové nádrže na ČOV k likvidaci (fekální vůz 6 m3) do vzdálenosti 10 km + 10 km</t>
  </si>
  <si>
    <t>-1085025242</t>
  </si>
  <si>
    <t>49</t>
  </si>
  <si>
    <t>Práce spojené s čerpáním štěrbinové nádrže</t>
  </si>
  <si>
    <t>-217561094</t>
  </si>
  <si>
    <t>zřízení čerpací jámy v místě nátoku do š. nádrže, jáma 2,0 m3</t>
  </si>
  <si>
    <t>889703013</t>
  </si>
  <si>
    <t>015</t>
  </si>
  <si>
    <t>Čerpání nátoku splaškových vod z čerpací jámy dle potřeby</t>
  </si>
  <si>
    <t>-2099193593</t>
  </si>
  <si>
    <t>44</t>
  </si>
  <si>
    <t>-1049543556</t>
  </si>
  <si>
    <t>03 - Vedlejší a ostatní náklady</t>
  </si>
  <si>
    <t>000 - Nepojmenované práce</t>
  </si>
  <si>
    <t xml:space="preserve">    0 - Nepojmenovaný díl</t>
  </si>
  <si>
    <t>VRN - Vedlejší rozpočtové náklady</t>
  </si>
  <si>
    <t xml:space="preserve">    VRN6 - Územní vlivy</t>
  </si>
  <si>
    <t>Dokumentace skutečného provedení</t>
  </si>
  <si>
    <t>512</t>
  </si>
  <si>
    <t>1410872374</t>
  </si>
  <si>
    <t>Kanalizační a provozní řád pro zkušební provoz</t>
  </si>
  <si>
    <t>825095248</t>
  </si>
  <si>
    <t>Kanalizační a provozní řád pro trvalý provoz</t>
  </si>
  <si>
    <t>772308174</t>
  </si>
  <si>
    <t>5</t>
  </si>
  <si>
    <t>Náklady na pronájem veřejných ploch</t>
  </si>
  <si>
    <t>1503598311</t>
  </si>
  <si>
    <t>6</t>
  </si>
  <si>
    <t>05</t>
  </si>
  <si>
    <t>Dílenská dokumentace stavby</t>
  </si>
  <si>
    <t>1065144659</t>
  </si>
  <si>
    <t>Vytýčení inženýrských sítí</t>
  </si>
  <si>
    <t>809088873</t>
  </si>
  <si>
    <t>Zařízení staveniště</t>
  </si>
  <si>
    <t>-194836731</t>
  </si>
  <si>
    <t>11</t>
  </si>
  <si>
    <t>08</t>
  </si>
  <si>
    <t>Náklady na dočasné dopravní značení</t>
  </si>
  <si>
    <t>1473174767</t>
  </si>
  <si>
    <t>12</t>
  </si>
  <si>
    <t>Geodetické zaměření skutečného stavu</t>
  </si>
  <si>
    <t>434223231</t>
  </si>
  <si>
    <t>13</t>
  </si>
  <si>
    <t xml:space="preserve">Pamětní deska/publicita projektu atd. </t>
  </si>
  <si>
    <t>-1174543232</t>
  </si>
  <si>
    <t>14</t>
  </si>
  <si>
    <t>062002000</t>
  </si>
  <si>
    <t>Ztížené dopravní podmínky</t>
  </si>
  <si>
    <t>Kč</t>
  </si>
  <si>
    <t>1024</t>
  </si>
  <si>
    <t>-113759308</t>
  </si>
  <si>
    <t>063002000</t>
  </si>
  <si>
    <t>Práce na těžce přístupných místech</t>
  </si>
  <si>
    <t>1083443942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</si>
</sst>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3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2" borderId="0" xfId="0" applyFill="1" applyProtection="1">
      <protection/>
    </xf>
    <xf numFmtId="0" fontId="0" fillId="0" borderId="0" xfId="0"/>
    <xf numFmtId="0" fontId="2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23" fillId="4" borderId="0" xfId="0" applyFont="1" applyFill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32" fillId="0" borderId="11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4" fillId="0" borderId="24" xfId="0" applyFont="1" applyBorder="1" applyAlignment="1" applyProtection="1">
      <alignment horizontal="center" vertical="center"/>
      <protection/>
    </xf>
    <xf numFmtId="49" fontId="34" fillId="0" borderId="24" xfId="0" applyNumberFormat="1" applyFont="1" applyBorder="1" applyAlignment="1" applyProtection="1">
      <alignment horizontal="left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167" fontId="34" fillId="0" borderId="24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66" fontId="2" fillId="0" borderId="16" xfId="0" applyNumberFormat="1" applyFont="1" applyBorder="1" applyAlignment="1" applyProtection="1">
      <alignment vertical="center"/>
      <protection/>
    </xf>
    <xf numFmtId="166" fontId="2" fillId="0" borderId="17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25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23" fillId="4" borderId="0" xfId="0" applyNumberFormat="1" applyFont="1" applyFill="1" applyBorder="1" applyAlignment="1" applyProtection="1">
      <alignment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1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0" borderId="24" xfId="0" applyNumberFormat="1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horizontal="left" vertical="center" wrapText="1"/>
      <protection/>
    </xf>
    <xf numFmtId="4" fontId="34" fillId="0" borderId="24" xfId="0" applyNumberFormat="1" applyFont="1" applyBorder="1" applyAlignment="1" applyProtection="1">
      <alignment vertical="center"/>
      <protection locked="0"/>
    </xf>
    <xf numFmtId="4" fontId="34" fillId="0" borderId="24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13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4" fontId="23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/>
      <protection/>
    </xf>
    <xf numFmtId="4" fontId="7" fillId="0" borderId="11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5"/>
  <sheetViews>
    <sheetView showGridLines="0" workbookViewId="0" topLeftCell="A1">
      <pane ySplit="1" topLeftCell="A60" activePane="bottomLeft" state="frozen"/>
      <selection pane="bottomLeft" activeCell="AG88" sqref="AG88:AM88"/>
    </sheetView>
  </sheetViews>
  <sheetFormatPr defaultColWidth="9.33203125" defaultRowHeight="13.5"/>
  <cols>
    <col min="1" max="1" width="8.33203125" style="84" customWidth="1"/>
    <col min="2" max="2" width="1.66796875" style="84" customWidth="1"/>
    <col min="3" max="3" width="4.16015625" style="84" customWidth="1"/>
    <col min="4" max="33" width="2.5" style="84" customWidth="1"/>
    <col min="34" max="34" width="3.33203125" style="84" customWidth="1"/>
    <col min="35" max="37" width="2.5" style="84" customWidth="1"/>
    <col min="38" max="38" width="8.33203125" style="84" customWidth="1"/>
    <col min="39" max="39" width="3.33203125" style="84" customWidth="1"/>
    <col min="40" max="40" width="13.33203125" style="84" customWidth="1"/>
    <col min="41" max="41" width="7.5" style="84" customWidth="1"/>
    <col min="42" max="42" width="4.16015625" style="84" customWidth="1"/>
    <col min="43" max="43" width="1.66796875" style="84" customWidth="1"/>
    <col min="44" max="44" width="13.66015625" style="84" customWidth="1"/>
    <col min="45" max="46" width="25.83203125" style="84" hidden="1" customWidth="1"/>
    <col min="47" max="47" width="25" style="84" hidden="1" customWidth="1"/>
    <col min="48" max="52" width="21.66015625" style="84" hidden="1" customWidth="1"/>
    <col min="53" max="53" width="19.16015625" style="84" hidden="1" customWidth="1"/>
    <col min="54" max="54" width="25" style="84" hidden="1" customWidth="1"/>
    <col min="55" max="56" width="19.16015625" style="84" hidden="1" customWidth="1"/>
    <col min="57" max="57" width="66.5" style="84" customWidth="1"/>
    <col min="58" max="70" width="9.33203125" style="84" customWidth="1"/>
    <col min="71" max="89" width="9.33203125" style="84" hidden="1" customWidth="1"/>
    <col min="90" max="16384" width="9.33203125" style="84" customWidth="1"/>
  </cols>
  <sheetData>
    <row r="1" spans="1:73" ht="21.4" customHeight="1">
      <c r="A1" s="6" t="s">
        <v>0</v>
      </c>
      <c r="B1" s="7"/>
      <c r="C1" s="7"/>
      <c r="D1" s="8" t="s">
        <v>1</v>
      </c>
      <c r="E1" s="7"/>
      <c r="F1" s="7"/>
      <c r="G1" s="7"/>
      <c r="H1" s="7"/>
      <c r="I1" s="7"/>
      <c r="J1" s="7"/>
      <c r="K1" s="9" t="s">
        <v>2</v>
      </c>
      <c r="L1" s="9"/>
      <c r="M1" s="9"/>
      <c r="N1" s="9"/>
      <c r="O1" s="9"/>
      <c r="P1" s="9"/>
      <c r="Q1" s="9"/>
      <c r="R1" s="9"/>
      <c r="S1" s="9"/>
      <c r="T1" s="7"/>
      <c r="U1" s="7"/>
      <c r="V1" s="7"/>
      <c r="W1" s="9" t="s">
        <v>3</v>
      </c>
      <c r="X1" s="9"/>
      <c r="Y1" s="9"/>
      <c r="Z1" s="9"/>
      <c r="AA1" s="9"/>
      <c r="AB1" s="9"/>
      <c r="AC1" s="9"/>
      <c r="AD1" s="9"/>
      <c r="AE1" s="9"/>
      <c r="AF1" s="9"/>
      <c r="AG1" s="7"/>
      <c r="AH1" s="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 t="s">
        <v>4</v>
      </c>
      <c r="BB1" s="11" t="s">
        <v>5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T1" s="12" t="s">
        <v>6</v>
      </c>
      <c r="BU1" s="12" t="s">
        <v>6</v>
      </c>
    </row>
    <row r="2" spans="3:72" ht="36.95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R2" s="229" t="s">
        <v>8</v>
      </c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13" t="s">
        <v>9</v>
      </c>
      <c r="BT2" s="13" t="s">
        <v>10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9</v>
      </c>
      <c r="BT3" s="13" t="s">
        <v>11</v>
      </c>
    </row>
    <row r="4" spans="2:71" ht="36.95" customHeight="1">
      <c r="B4" s="17"/>
      <c r="C4" s="206" t="s">
        <v>12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18"/>
      <c r="AS4" s="19" t="s">
        <v>13</v>
      </c>
      <c r="BS4" s="13" t="s">
        <v>14</v>
      </c>
    </row>
    <row r="5" spans="2:71" ht="14.45" customHeight="1">
      <c r="B5" s="17"/>
      <c r="C5" s="91"/>
      <c r="D5" s="20" t="s">
        <v>15</v>
      </c>
      <c r="E5" s="91"/>
      <c r="F5" s="91"/>
      <c r="G5" s="91"/>
      <c r="H5" s="91"/>
      <c r="I5" s="91"/>
      <c r="J5" s="91"/>
      <c r="K5" s="208" t="s">
        <v>16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91"/>
      <c r="AQ5" s="18"/>
      <c r="BS5" s="13" t="s">
        <v>9</v>
      </c>
    </row>
    <row r="6" spans="2:71" ht="36.95" customHeight="1">
      <c r="B6" s="17"/>
      <c r="C6" s="91"/>
      <c r="D6" s="21" t="s">
        <v>17</v>
      </c>
      <c r="E6" s="91"/>
      <c r="F6" s="91"/>
      <c r="G6" s="91"/>
      <c r="H6" s="91"/>
      <c r="I6" s="91"/>
      <c r="J6" s="91"/>
      <c r="K6" s="210" t="s">
        <v>18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91"/>
      <c r="AQ6" s="18"/>
      <c r="BS6" s="13" t="s">
        <v>19</v>
      </c>
    </row>
    <row r="7" spans="2:71" ht="14.45" customHeight="1">
      <c r="B7" s="17"/>
      <c r="C7" s="91"/>
      <c r="D7" s="95" t="s">
        <v>20</v>
      </c>
      <c r="E7" s="91"/>
      <c r="F7" s="91"/>
      <c r="G7" s="91"/>
      <c r="H7" s="91"/>
      <c r="I7" s="91"/>
      <c r="J7" s="91"/>
      <c r="K7" s="93" t="s">
        <v>5</v>
      </c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5" t="s">
        <v>21</v>
      </c>
      <c r="AL7" s="91"/>
      <c r="AM7" s="91"/>
      <c r="AN7" s="93" t="s">
        <v>5</v>
      </c>
      <c r="AO7" s="91"/>
      <c r="AP7" s="91"/>
      <c r="AQ7" s="18"/>
      <c r="BS7" s="13" t="s">
        <v>22</v>
      </c>
    </row>
    <row r="8" spans="2:71" ht="14.45" customHeight="1">
      <c r="B8" s="17"/>
      <c r="C8" s="91"/>
      <c r="D8" s="95" t="s">
        <v>23</v>
      </c>
      <c r="E8" s="91"/>
      <c r="F8" s="91"/>
      <c r="G8" s="91"/>
      <c r="H8" s="91"/>
      <c r="I8" s="91"/>
      <c r="J8" s="91"/>
      <c r="K8" s="93" t="s">
        <v>24</v>
      </c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5" t="s">
        <v>25</v>
      </c>
      <c r="AL8" s="91"/>
      <c r="AM8" s="91"/>
      <c r="AN8" s="93"/>
      <c r="AO8" s="91"/>
      <c r="AP8" s="91"/>
      <c r="AQ8" s="18"/>
      <c r="BS8" s="13" t="s">
        <v>26</v>
      </c>
    </row>
    <row r="9" spans="2:71" ht="14.45" customHeight="1">
      <c r="B9" s="17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18"/>
      <c r="BS9" s="13" t="s">
        <v>27</v>
      </c>
    </row>
    <row r="10" spans="2:71" ht="14.45" customHeight="1">
      <c r="B10" s="17"/>
      <c r="C10" s="91"/>
      <c r="D10" s="95" t="s">
        <v>28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5" t="s">
        <v>29</v>
      </c>
      <c r="AL10" s="91"/>
      <c r="AM10" s="91"/>
      <c r="AN10" s="93" t="s">
        <v>30</v>
      </c>
      <c r="AO10" s="91"/>
      <c r="AP10" s="91"/>
      <c r="AQ10" s="18"/>
      <c r="BS10" s="13" t="s">
        <v>19</v>
      </c>
    </row>
    <row r="11" spans="2:71" ht="18.4" customHeight="1">
      <c r="B11" s="17"/>
      <c r="C11" s="91"/>
      <c r="D11" s="91"/>
      <c r="E11" s="93" t="s">
        <v>31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5" t="s">
        <v>32</v>
      </c>
      <c r="AL11" s="91"/>
      <c r="AM11" s="91"/>
      <c r="AN11" s="93" t="s">
        <v>5</v>
      </c>
      <c r="AO11" s="91"/>
      <c r="AP11" s="91"/>
      <c r="AQ11" s="18"/>
      <c r="BS11" s="13" t="s">
        <v>19</v>
      </c>
    </row>
    <row r="12" spans="2:71" ht="6.95" customHeight="1">
      <c r="B12" s="17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18"/>
      <c r="BS12" s="13" t="s">
        <v>19</v>
      </c>
    </row>
    <row r="13" spans="2:71" ht="14.45" customHeight="1">
      <c r="B13" s="17"/>
      <c r="C13" s="91"/>
      <c r="D13" s="98" t="s">
        <v>33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8" t="s">
        <v>29</v>
      </c>
      <c r="AL13" s="99"/>
      <c r="AM13" s="99"/>
      <c r="AN13" s="100" t="s">
        <v>5</v>
      </c>
      <c r="AO13" s="91"/>
      <c r="AP13" s="91"/>
      <c r="AQ13" s="18"/>
      <c r="BS13" s="13" t="s">
        <v>19</v>
      </c>
    </row>
    <row r="14" spans="2:71" ht="15">
      <c r="B14" s="17"/>
      <c r="C14" s="91"/>
      <c r="D14" s="99"/>
      <c r="E14" s="100" t="s">
        <v>34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8" t="s">
        <v>32</v>
      </c>
      <c r="AL14" s="99"/>
      <c r="AM14" s="99"/>
      <c r="AN14" s="100" t="s">
        <v>5</v>
      </c>
      <c r="AO14" s="91"/>
      <c r="AP14" s="91"/>
      <c r="AQ14" s="18"/>
      <c r="BS14" s="13" t="s">
        <v>19</v>
      </c>
    </row>
    <row r="15" spans="2:71" ht="6.95" customHeight="1">
      <c r="B15" s="17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18"/>
      <c r="BS15" s="13" t="s">
        <v>6</v>
      </c>
    </row>
    <row r="16" spans="2:71" ht="14.45" customHeight="1">
      <c r="B16" s="17"/>
      <c r="C16" s="91"/>
      <c r="D16" s="95" t="s">
        <v>35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5" t="s">
        <v>29</v>
      </c>
      <c r="AL16" s="91"/>
      <c r="AM16" s="91"/>
      <c r="AN16" s="93" t="s">
        <v>36</v>
      </c>
      <c r="AO16" s="91"/>
      <c r="AP16" s="91"/>
      <c r="AQ16" s="18"/>
      <c r="BS16" s="13" t="s">
        <v>6</v>
      </c>
    </row>
    <row r="17" spans="2:71" ht="18.4" customHeight="1">
      <c r="B17" s="17"/>
      <c r="C17" s="91"/>
      <c r="D17" s="91"/>
      <c r="E17" s="93" t="s">
        <v>37</v>
      </c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5" t="s">
        <v>32</v>
      </c>
      <c r="AL17" s="91"/>
      <c r="AM17" s="91"/>
      <c r="AN17" s="93" t="s">
        <v>5</v>
      </c>
      <c r="AO17" s="91"/>
      <c r="AP17" s="91"/>
      <c r="AQ17" s="18"/>
      <c r="BS17" s="13" t="s">
        <v>38</v>
      </c>
    </row>
    <row r="18" spans="2:71" ht="6.95" customHeight="1">
      <c r="B18" s="17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18"/>
      <c r="BS18" s="13" t="s">
        <v>9</v>
      </c>
    </row>
    <row r="19" spans="2:71" ht="14.45" customHeight="1">
      <c r="B19" s="17"/>
      <c r="C19" s="91"/>
      <c r="D19" s="95" t="s">
        <v>39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5" t="s">
        <v>29</v>
      </c>
      <c r="AL19" s="91"/>
      <c r="AM19" s="91"/>
      <c r="AN19" s="93" t="s">
        <v>5</v>
      </c>
      <c r="AO19" s="91"/>
      <c r="AP19" s="91"/>
      <c r="AQ19" s="18"/>
      <c r="BS19" s="13" t="s">
        <v>9</v>
      </c>
    </row>
    <row r="20" spans="2:43" ht="18.4" customHeight="1">
      <c r="B20" s="17"/>
      <c r="C20" s="91"/>
      <c r="D20" s="91"/>
      <c r="E20" s="93" t="s">
        <v>40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5" t="s">
        <v>32</v>
      </c>
      <c r="AL20" s="91"/>
      <c r="AM20" s="91"/>
      <c r="AN20" s="93" t="s">
        <v>5</v>
      </c>
      <c r="AO20" s="91"/>
      <c r="AP20" s="91"/>
      <c r="AQ20" s="18"/>
    </row>
    <row r="21" spans="2:43" ht="6.95" customHeight="1">
      <c r="B21" s="17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18"/>
    </row>
    <row r="22" spans="2:43" ht="15">
      <c r="B22" s="17"/>
      <c r="C22" s="91"/>
      <c r="D22" s="95" t="s">
        <v>41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18"/>
    </row>
    <row r="23" spans="2:43" ht="22.5" customHeight="1">
      <c r="B23" s="17"/>
      <c r="C23" s="91"/>
      <c r="D23" s="91"/>
      <c r="E23" s="211" t="s">
        <v>5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91"/>
      <c r="AP23" s="91"/>
      <c r="AQ23" s="18"/>
    </row>
    <row r="24" spans="2:43" ht="6.95" customHeight="1">
      <c r="B24" s="17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18"/>
    </row>
    <row r="25" spans="2:43" ht="6.95" customHeight="1">
      <c r="B25" s="17"/>
      <c r="C25" s="9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91"/>
      <c r="AQ25" s="18"/>
    </row>
    <row r="26" spans="2:43" ht="14.45" customHeight="1">
      <c r="B26" s="17"/>
      <c r="C26" s="91"/>
      <c r="D26" s="23" t="s">
        <v>42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235">
        <f>ROUND(AG87,2)</f>
        <v>0</v>
      </c>
      <c r="AL26" s="209"/>
      <c r="AM26" s="209"/>
      <c r="AN26" s="209"/>
      <c r="AO26" s="209"/>
      <c r="AP26" s="91"/>
      <c r="AQ26" s="18"/>
    </row>
    <row r="27" spans="2:43" ht="14.45" customHeight="1">
      <c r="B27" s="17"/>
      <c r="C27" s="91"/>
      <c r="D27" s="23" t="s">
        <v>43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235">
        <f>ROUND(AG92,2)</f>
        <v>0</v>
      </c>
      <c r="AL27" s="235"/>
      <c r="AM27" s="235"/>
      <c r="AN27" s="235"/>
      <c r="AO27" s="235"/>
      <c r="AP27" s="91"/>
      <c r="AQ27" s="18"/>
    </row>
    <row r="28" spans="2:43" s="1" customFormat="1" ht="6.95" customHeight="1">
      <c r="B28" s="2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25"/>
    </row>
    <row r="29" spans="2:43" s="1" customFormat="1" ht="25.9" customHeight="1">
      <c r="B29" s="24"/>
      <c r="C29" s="94"/>
      <c r="D29" s="26" t="s">
        <v>44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236">
        <f>ROUND(AK26+AK27,2)</f>
        <v>0</v>
      </c>
      <c r="AL29" s="237"/>
      <c r="AM29" s="237"/>
      <c r="AN29" s="237"/>
      <c r="AO29" s="237"/>
      <c r="AP29" s="94"/>
      <c r="AQ29" s="25"/>
    </row>
    <row r="30" spans="2:43" s="1" customFormat="1" ht="6.95" customHeight="1">
      <c r="B30" s="2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25"/>
    </row>
    <row r="31" spans="2:43" s="2" customFormat="1" ht="14.45" customHeight="1">
      <c r="B31" s="27"/>
      <c r="C31" s="90"/>
      <c r="D31" s="86" t="s">
        <v>45</v>
      </c>
      <c r="E31" s="90"/>
      <c r="F31" s="86" t="s">
        <v>46</v>
      </c>
      <c r="G31" s="90"/>
      <c r="H31" s="90"/>
      <c r="I31" s="90"/>
      <c r="J31" s="90"/>
      <c r="K31" s="90"/>
      <c r="L31" s="201">
        <v>0.21</v>
      </c>
      <c r="M31" s="202"/>
      <c r="N31" s="202"/>
      <c r="O31" s="202"/>
      <c r="P31" s="90"/>
      <c r="Q31" s="90"/>
      <c r="R31" s="90"/>
      <c r="S31" s="90"/>
      <c r="T31" s="28" t="s">
        <v>47</v>
      </c>
      <c r="U31" s="90"/>
      <c r="V31" s="90"/>
      <c r="W31" s="203">
        <f>ROUND(AZ87+SUM(CD93),2)</f>
        <v>0</v>
      </c>
      <c r="X31" s="202"/>
      <c r="Y31" s="202"/>
      <c r="Z31" s="202"/>
      <c r="AA31" s="202"/>
      <c r="AB31" s="202"/>
      <c r="AC31" s="202"/>
      <c r="AD31" s="202"/>
      <c r="AE31" s="202"/>
      <c r="AF31" s="90"/>
      <c r="AG31" s="90"/>
      <c r="AH31" s="90"/>
      <c r="AI31" s="90"/>
      <c r="AJ31" s="90"/>
      <c r="AK31" s="203">
        <f>ROUND(AV87+SUM(BY93),2)</f>
        <v>0</v>
      </c>
      <c r="AL31" s="202"/>
      <c r="AM31" s="202"/>
      <c r="AN31" s="202"/>
      <c r="AO31" s="202"/>
      <c r="AP31" s="90"/>
      <c r="AQ31" s="29"/>
    </row>
    <row r="32" spans="2:43" s="2" customFormat="1" ht="14.45" customHeight="1">
      <c r="B32" s="27"/>
      <c r="C32" s="90"/>
      <c r="D32" s="90"/>
      <c r="E32" s="90"/>
      <c r="F32" s="86" t="s">
        <v>48</v>
      </c>
      <c r="G32" s="90"/>
      <c r="H32" s="90"/>
      <c r="I32" s="90"/>
      <c r="J32" s="90"/>
      <c r="K32" s="90"/>
      <c r="L32" s="201">
        <v>0.15</v>
      </c>
      <c r="M32" s="202"/>
      <c r="N32" s="202"/>
      <c r="O32" s="202"/>
      <c r="P32" s="90"/>
      <c r="Q32" s="90"/>
      <c r="R32" s="90"/>
      <c r="S32" s="90"/>
      <c r="T32" s="28" t="s">
        <v>47</v>
      </c>
      <c r="U32" s="90"/>
      <c r="V32" s="90"/>
      <c r="W32" s="203">
        <f>ROUND(BA87+SUM(CE93),2)</f>
        <v>0</v>
      </c>
      <c r="X32" s="202"/>
      <c r="Y32" s="202"/>
      <c r="Z32" s="202"/>
      <c r="AA32" s="202"/>
      <c r="AB32" s="202"/>
      <c r="AC32" s="202"/>
      <c r="AD32" s="202"/>
      <c r="AE32" s="202"/>
      <c r="AF32" s="90"/>
      <c r="AG32" s="90"/>
      <c r="AH32" s="90"/>
      <c r="AI32" s="90"/>
      <c r="AJ32" s="90"/>
      <c r="AK32" s="203">
        <f>ROUND(AW87+SUM(BZ93),2)</f>
        <v>0</v>
      </c>
      <c r="AL32" s="202"/>
      <c r="AM32" s="202"/>
      <c r="AN32" s="202"/>
      <c r="AO32" s="202"/>
      <c r="AP32" s="90"/>
      <c r="AQ32" s="29"/>
    </row>
    <row r="33" spans="2:43" s="2" customFormat="1" ht="14.45" customHeight="1" hidden="1">
      <c r="B33" s="27"/>
      <c r="C33" s="90"/>
      <c r="D33" s="90"/>
      <c r="E33" s="90"/>
      <c r="F33" s="86" t="s">
        <v>49</v>
      </c>
      <c r="G33" s="90"/>
      <c r="H33" s="90"/>
      <c r="I33" s="90"/>
      <c r="J33" s="90"/>
      <c r="K33" s="90"/>
      <c r="L33" s="201">
        <v>0.21</v>
      </c>
      <c r="M33" s="202"/>
      <c r="N33" s="202"/>
      <c r="O33" s="202"/>
      <c r="P33" s="90"/>
      <c r="Q33" s="90"/>
      <c r="R33" s="90"/>
      <c r="S33" s="90"/>
      <c r="T33" s="28" t="s">
        <v>47</v>
      </c>
      <c r="U33" s="90"/>
      <c r="V33" s="90"/>
      <c r="W33" s="203">
        <f>ROUND(BB87+SUM(CF93),2)</f>
        <v>0</v>
      </c>
      <c r="X33" s="202"/>
      <c r="Y33" s="202"/>
      <c r="Z33" s="202"/>
      <c r="AA33" s="202"/>
      <c r="AB33" s="202"/>
      <c r="AC33" s="202"/>
      <c r="AD33" s="202"/>
      <c r="AE33" s="202"/>
      <c r="AF33" s="90"/>
      <c r="AG33" s="90"/>
      <c r="AH33" s="90"/>
      <c r="AI33" s="90"/>
      <c r="AJ33" s="90"/>
      <c r="AK33" s="203">
        <v>0</v>
      </c>
      <c r="AL33" s="202"/>
      <c r="AM33" s="202"/>
      <c r="AN33" s="202"/>
      <c r="AO33" s="202"/>
      <c r="AP33" s="90"/>
      <c r="AQ33" s="29"/>
    </row>
    <row r="34" spans="2:43" s="2" customFormat="1" ht="14.45" customHeight="1" hidden="1">
      <c r="B34" s="27"/>
      <c r="C34" s="90"/>
      <c r="D34" s="90"/>
      <c r="E34" s="90"/>
      <c r="F34" s="86" t="s">
        <v>50</v>
      </c>
      <c r="G34" s="90"/>
      <c r="H34" s="90"/>
      <c r="I34" s="90"/>
      <c r="J34" s="90"/>
      <c r="K34" s="90"/>
      <c r="L34" s="201">
        <v>0.15</v>
      </c>
      <c r="M34" s="202"/>
      <c r="N34" s="202"/>
      <c r="O34" s="202"/>
      <c r="P34" s="90"/>
      <c r="Q34" s="90"/>
      <c r="R34" s="90"/>
      <c r="S34" s="90"/>
      <c r="T34" s="28" t="s">
        <v>47</v>
      </c>
      <c r="U34" s="90"/>
      <c r="V34" s="90"/>
      <c r="W34" s="203">
        <f>ROUND(BC87+SUM(CG93),2)</f>
        <v>0</v>
      </c>
      <c r="X34" s="202"/>
      <c r="Y34" s="202"/>
      <c r="Z34" s="202"/>
      <c r="AA34" s="202"/>
      <c r="AB34" s="202"/>
      <c r="AC34" s="202"/>
      <c r="AD34" s="202"/>
      <c r="AE34" s="202"/>
      <c r="AF34" s="90"/>
      <c r="AG34" s="90"/>
      <c r="AH34" s="90"/>
      <c r="AI34" s="90"/>
      <c r="AJ34" s="90"/>
      <c r="AK34" s="203">
        <v>0</v>
      </c>
      <c r="AL34" s="202"/>
      <c r="AM34" s="202"/>
      <c r="AN34" s="202"/>
      <c r="AO34" s="202"/>
      <c r="AP34" s="90"/>
      <c r="AQ34" s="29"/>
    </row>
    <row r="35" spans="2:43" s="2" customFormat="1" ht="14.45" customHeight="1" hidden="1">
      <c r="B35" s="27"/>
      <c r="C35" s="90"/>
      <c r="D35" s="90"/>
      <c r="E35" s="90"/>
      <c r="F35" s="86" t="s">
        <v>51</v>
      </c>
      <c r="G35" s="90"/>
      <c r="H35" s="90"/>
      <c r="I35" s="90"/>
      <c r="J35" s="90"/>
      <c r="K35" s="90"/>
      <c r="L35" s="201">
        <v>0</v>
      </c>
      <c r="M35" s="202"/>
      <c r="N35" s="202"/>
      <c r="O35" s="202"/>
      <c r="P35" s="90"/>
      <c r="Q35" s="90"/>
      <c r="R35" s="90"/>
      <c r="S35" s="90"/>
      <c r="T35" s="28" t="s">
        <v>47</v>
      </c>
      <c r="U35" s="90"/>
      <c r="V35" s="90"/>
      <c r="W35" s="203">
        <f>ROUND(BD87+SUM(CH93),2)</f>
        <v>0</v>
      </c>
      <c r="X35" s="202"/>
      <c r="Y35" s="202"/>
      <c r="Z35" s="202"/>
      <c r="AA35" s="202"/>
      <c r="AB35" s="202"/>
      <c r="AC35" s="202"/>
      <c r="AD35" s="202"/>
      <c r="AE35" s="202"/>
      <c r="AF35" s="90"/>
      <c r="AG35" s="90"/>
      <c r="AH35" s="90"/>
      <c r="AI35" s="90"/>
      <c r="AJ35" s="90"/>
      <c r="AK35" s="203">
        <v>0</v>
      </c>
      <c r="AL35" s="202"/>
      <c r="AM35" s="202"/>
      <c r="AN35" s="202"/>
      <c r="AO35" s="202"/>
      <c r="AP35" s="90"/>
      <c r="AQ35" s="29"/>
    </row>
    <row r="36" spans="2:43" s="1" customFormat="1" ht="6.95" customHeight="1">
      <c r="B36" s="2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25"/>
    </row>
    <row r="37" spans="2:43" s="1" customFormat="1" ht="25.9" customHeight="1">
      <c r="B37" s="24"/>
      <c r="C37" s="30"/>
      <c r="D37" s="31" t="s">
        <v>52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32" t="s">
        <v>53</v>
      </c>
      <c r="U37" s="88"/>
      <c r="V37" s="88"/>
      <c r="W37" s="88"/>
      <c r="X37" s="216" t="s">
        <v>54</v>
      </c>
      <c r="Y37" s="217"/>
      <c r="Z37" s="217"/>
      <c r="AA37" s="217"/>
      <c r="AB37" s="217"/>
      <c r="AC37" s="88"/>
      <c r="AD37" s="88"/>
      <c r="AE37" s="88"/>
      <c r="AF37" s="88"/>
      <c r="AG37" s="88"/>
      <c r="AH37" s="88"/>
      <c r="AI37" s="88"/>
      <c r="AJ37" s="88"/>
      <c r="AK37" s="218">
        <f>SUM(AK29:AK35)</f>
        <v>0</v>
      </c>
      <c r="AL37" s="217"/>
      <c r="AM37" s="217"/>
      <c r="AN37" s="217"/>
      <c r="AO37" s="219"/>
      <c r="AP37" s="30"/>
      <c r="AQ37" s="25"/>
    </row>
    <row r="38" spans="2:43" s="1" customFormat="1" ht="14.45" customHeight="1">
      <c r="B38" s="2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25"/>
    </row>
    <row r="39" spans="2:43" ht="13.5">
      <c r="B39" s="1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18"/>
    </row>
    <row r="40" spans="2:43" ht="13.5">
      <c r="B40" s="17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18"/>
    </row>
    <row r="41" spans="2:43" ht="13.5">
      <c r="B41" s="17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18"/>
    </row>
    <row r="42" spans="2:43" ht="13.5">
      <c r="B42" s="17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18"/>
    </row>
    <row r="43" spans="2:43" ht="13.5">
      <c r="B43" s="17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18"/>
    </row>
    <row r="44" spans="2:43" ht="13.5">
      <c r="B44" s="17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18"/>
    </row>
    <row r="45" spans="2:43" ht="13.5">
      <c r="B45" s="17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18"/>
    </row>
    <row r="46" spans="2:43" ht="13.5">
      <c r="B46" s="17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18"/>
    </row>
    <row r="47" spans="2:43" ht="13.5">
      <c r="B47" s="17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18"/>
    </row>
    <row r="48" spans="2:43" ht="13.5">
      <c r="B48" s="17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18"/>
    </row>
    <row r="49" spans="2:43" s="1" customFormat="1" ht="15">
      <c r="B49" s="24"/>
      <c r="C49" s="94"/>
      <c r="D49" s="33" t="s">
        <v>55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94"/>
      <c r="AB49" s="94"/>
      <c r="AC49" s="33" t="s">
        <v>56</v>
      </c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5"/>
      <c r="AP49" s="94"/>
      <c r="AQ49" s="25"/>
    </row>
    <row r="50" spans="2:43" ht="13.5">
      <c r="B50" s="17"/>
      <c r="C50" s="91"/>
      <c r="D50" s="36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37"/>
      <c r="AA50" s="91"/>
      <c r="AB50" s="91"/>
      <c r="AC50" s="36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37"/>
      <c r="AP50" s="91"/>
      <c r="AQ50" s="18"/>
    </row>
    <row r="51" spans="2:43" ht="13.5">
      <c r="B51" s="17"/>
      <c r="C51" s="91"/>
      <c r="D51" s="36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37"/>
      <c r="AA51" s="91"/>
      <c r="AB51" s="91"/>
      <c r="AC51" s="36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37"/>
      <c r="AP51" s="91"/>
      <c r="AQ51" s="18"/>
    </row>
    <row r="52" spans="2:43" ht="13.5">
      <c r="B52" s="17"/>
      <c r="C52" s="91"/>
      <c r="D52" s="36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37"/>
      <c r="AA52" s="91"/>
      <c r="AB52" s="91"/>
      <c r="AC52" s="36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37"/>
      <c r="AP52" s="91"/>
      <c r="AQ52" s="18"/>
    </row>
    <row r="53" spans="2:43" ht="13.5">
      <c r="B53" s="17"/>
      <c r="C53" s="91"/>
      <c r="D53" s="36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37"/>
      <c r="AA53" s="91"/>
      <c r="AB53" s="91"/>
      <c r="AC53" s="36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37"/>
      <c r="AP53" s="91"/>
      <c r="AQ53" s="18"/>
    </row>
    <row r="54" spans="2:43" ht="13.5">
      <c r="B54" s="17"/>
      <c r="C54" s="91"/>
      <c r="D54" s="36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37"/>
      <c r="AA54" s="91"/>
      <c r="AB54" s="91"/>
      <c r="AC54" s="36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37"/>
      <c r="AP54" s="91"/>
      <c r="AQ54" s="18"/>
    </row>
    <row r="55" spans="2:43" ht="13.5">
      <c r="B55" s="17"/>
      <c r="C55" s="91"/>
      <c r="D55" s="36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37"/>
      <c r="AA55" s="91"/>
      <c r="AB55" s="91"/>
      <c r="AC55" s="36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37"/>
      <c r="AP55" s="91"/>
      <c r="AQ55" s="18"/>
    </row>
    <row r="56" spans="2:43" ht="13.5">
      <c r="B56" s="17"/>
      <c r="C56" s="91"/>
      <c r="D56" s="36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37"/>
      <c r="AA56" s="91"/>
      <c r="AB56" s="91"/>
      <c r="AC56" s="36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37"/>
      <c r="AP56" s="91"/>
      <c r="AQ56" s="18"/>
    </row>
    <row r="57" spans="2:43" ht="13.5">
      <c r="B57" s="17"/>
      <c r="C57" s="91"/>
      <c r="D57" s="36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37"/>
      <c r="AA57" s="91"/>
      <c r="AB57" s="91"/>
      <c r="AC57" s="36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37"/>
      <c r="AP57" s="91"/>
      <c r="AQ57" s="18"/>
    </row>
    <row r="58" spans="2:43" s="1" customFormat="1" ht="15">
      <c r="B58" s="24"/>
      <c r="C58" s="94"/>
      <c r="D58" s="38" t="s">
        <v>57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 t="s">
        <v>58</v>
      </c>
      <c r="S58" s="39"/>
      <c r="T58" s="39"/>
      <c r="U58" s="39"/>
      <c r="V58" s="39"/>
      <c r="W58" s="39"/>
      <c r="X58" s="39"/>
      <c r="Y58" s="39"/>
      <c r="Z58" s="41"/>
      <c r="AA58" s="94"/>
      <c r="AB58" s="94"/>
      <c r="AC58" s="38" t="s">
        <v>57</v>
      </c>
      <c r="AD58" s="39"/>
      <c r="AE58" s="39"/>
      <c r="AF58" s="39"/>
      <c r="AG58" s="39"/>
      <c r="AH58" s="39"/>
      <c r="AI58" s="39"/>
      <c r="AJ58" s="39"/>
      <c r="AK58" s="39"/>
      <c r="AL58" s="39"/>
      <c r="AM58" s="40" t="s">
        <v>58</v>
      </c>
      <c r="AN58" s="39"/>
      <c r="AO58" s="41"/>
      <c r="AP58" s="94"/>
      <c r="AQ58" s="25"/>
    </row>
    <row r="59" spans="2:43" ht="13.5">
      <c r="B59" s="17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18"/>
    </row>
    <row r="60" spans="2:43" s="1" customFormat="1" ht="15">
      <c r="B60" s="24"/>
      <c r="C60" s="94"/>
      <c r="D60" s="33" t="s">
        <v>59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A60" s="94"/>
      <c r="AB60" s="94"/>
      <c r="AC60" s="33" t="s">
        <v>60</v>
      </c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5"/>
      <c r="AP60" s="94"/>
      <c r="AQ60" s="25"/>
    </row>
    <row r="61" spans="2:43" ht="13.5">
      <c r="B61" s="17"/>
      <c r="C61" s="91"/>
      <c r="D61" s="36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37"/>
      <c r="AA61" s="91"/>
      <c r="AB61" s="91"/>
      <c r="AC61" s="36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37"/>
      <c r="AP61" s="91"/>
      <c r="AQ61" s="18"/>
    </row>
    <row r="62" spans="2:43" ht="13.5">
      <c r="B62" s="17"/>
      <c r="C62" s="91"/>
      <c r="D62" s="36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37"/>
      <c r="AA62" s="91"/>
      <c r="AB62" s="91"/>
      <c r="AC62" s="36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37"/>
      <c r="AP62" s="91"/>
      <c r="AQ62" s="18"/>
    </row>
    <row r="63" spans="2:43" ht="13.5">
      <c r="B63" s="17"/>
      <c r="C63" s="91"/>
      <c r="D63" s="36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37"/>
      <c r="AA63" s="91"/>
      <c r="AB63" s="91"/>
      <c r="AC63" s="36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37"/>
      <c r="AP63" s="91"/>
      <c r="AQ63" s="18"/>
    </row>
    <row r="64" spans="2:43" ht="13.5">
      <c r="B64" s="17"/>
      <c r="C64" s="91"/>
      <c r="D64" s="36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37"/>
      <c r="AA64" s="91"/>
      <c r="AB64" s="91"/>
      <c r="AC64" s="36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37"/>
      <c r="AP64" s="91"/>
      <c r="AQ64" s="18"/>
    </row>
    <row r="65" spans="2:43" ht="13.5">
      <c r="B65" s="17"/>
      <c r="C65" s="91"/>
      <c r="D65" s="36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37"/>
      <c r="AA65" s="91"/>
      <c r="AB65" s="91"/>
      <c r="AC65" s="36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37"/>
      <c r="AP65" s="91"/>
      <c r="AQ65" s="18"/>
    </row>
    <row r="66" spans="2:43" ht="13.5">
      <c r="B66" s="17"/>
      <c r="C66" s="91"/>
      <c r="D66" s="36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37"/>
      <c r="AA66" s="91"/>
      <c r="AB66" s="91"/>
      <c r="AC66" s="36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37"/>
      <c r="AP66" s="91"/>
      <c r="AQ66" s="18"/>
    </row>
    <row r="67" spans="2:43" ht="13.5">
      <c r="B67" s="17"/>
      <c r="C67" s="91"/>
      <c r="D67" s="36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37"/>
      <c r="AA67" s="91"/>
      <c r="AB67" s="91"/>
      <c r="AC67" s="36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37"/>
      <c r="AP67" s="91"/>
      <c r="AQ67" s="18"/>
    </row>
    <row r="68" spans="2:43" ht="13.5">
      <c r="B68" s="17"/>
      <c r="C68" s="91"/>
      <c r="D68" s="36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37"/>
      <c r="AA68" s="91"/>
      <c r="AB68" s="91"/>
      <c r="AC68" s="36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37"/>
      <c r="AP68" s="91"/>
      <c r="AQ68" s="18"/>
    </row>
    <row r="69" spans="2:43" s="1" customFormat="1" ht="15">
      <c r="B69" s="24"/>
      <c r="C69" s="94"/>
      <c r="D69" s="38" t="s">
        <v>57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 t="s">
        <v>58</v>
      </c>
      <c r="S69" s="39"/>
      <c r="T69" s="39"/>
      <c r="U69" s="39"/>
      <c r="V69" s="39"/>
      <c r="W69" s="39"/>
      <c r="X69" s="39"/>
      <c r="Y69" s="39"/>
      <c r="Z69" s="41"/>
      <c r="AA69" s="94"/>
      <c r="AB69" s="94"/>
      <c r="AC69" s="38" t="s">
        <v>57</v>
      </c>
      <c r="AD69" s="39"/>
      <c r="AE69" s="39"/>
      <c r="AF69" s="39"/>
      <c r="AG69" s="39"/>
      <c r="AH69" s="39"/>
      <c r="AI69" s="39"/>
      <c r="AJ69" s="39"/>
      <c r="AK69" s="39"/>
      <c r="AL69" s="39"/>
      <c r="AM69" s="40" t="s">
        <v>58</v>
      </c>
      <c r="AN69" s="39"/>
      <c r="AO69" s="41"/>
      <c r="AP69" s="94"/>
      <c r="AQ69" s="25"/>
    </row>
    <row r="70" spans="2:43" s="1" customFormat="1" ht="6.95" customHeight="1">
      <c r="B70" s="2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25"/>
    </row>
    <row r="71" spans="2:43" s="1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4"/>
    </row>
    <row r="75" spans="2:43" s="1" customFormat="1" ht="6.9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7"/>
    </row>
    <row r="76" spans="2:43" s="1" customFormat="1" ht="36.95" customHeight="1">
      <c r="B76" s="24"/>
      <c r="C76" s="206" t="s">
        <v>61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5"/>
    </row>
    <row r="77" spans="2:43" s="3" customFormat="1" ht="14.45" customHeight="1">
      <c r="B77" s="48"/>
      <c r="C77" s="95" t="s">
        <v>15</v>
      </c>
      <c r="D77" s="87"/>
      <c r="E77" s="87"/>
      <c r="F77" s="87"/>
      <c r="G77" s="87"/>
      <c r="H77" s="87"/>
      <c r="I77" s="87"/>
      <c r="J77" s="87"/>
      <c r="K77" s="87"/>
      <c r="L77" s="87" t="str">
        <f>K5</f>
        <v>2014</v>
      </c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49"/>
    </row>
    <row r="78" spans="2:43" s="4" customFormat="1" ht="36.95" customHeight="1">
      <c r="B78" s="50"/>
      <c r="C78" s="51" t="s">
        <v>17</v>
      </c>
      <c r="D78" s="89"/>
      <c r="E78" s="89"/>
      <c r="F78" s="89"/>
      <c r="G78" s="89"/>
      <c r="H78" s="89"/>
      <c r="I78" s="89"/>
      <c r="J78" s="89"/>
      <c r="K78" s="89"/>
      <c r="L78" s="220" t="str">
        <f>K6</f>
        <v>Albrechtice - Štěrbinová nádrž - upravená 05/2017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89"/>
      <c r="AQ78" s="52"/>
    </row>
    <row r="79" spans="2:43" s="1" customFormat="1" ht="6.95" customHeight="1">
      <c r="B79" s="2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25"/>
    </row>
    <row r="80" spans="2:43" s="1" customFormat="1" ht="15">
      <c r="B80" s="24"/>
      <c r="C80" s="95" t="s">
        <v>23</v>
      </c>
      <c r="D80" s="94"/>
      <c r="E80" s="94"/>
      <c r="F80" s="94"/>
      <c r="G80" s="94"/>
      <c r="H80" s="94"/>
      <c r="I80" s="94"/>
      <c r="J80" s="94"/>
      <c r="K80" s="94"/>
      <c r="L80" s="53" t="str">
        <f>IF(K8="","",K8)</f>
        <v xml:space="preserve">Albrechtice u Českého Těšína </v>
      </c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5" t="s">
        <v>25</v>
      </c>
      <c r="AJ80" s="94"/>
      <c r="AK80" s="94"/>
      <c r="AL80" s="94"/>
      <c r="AM80" s="96"/>
      <c r="AN80" s="94"/>
      <c r="AO80" s="94"/>
      <c r="AP80" s="94"/>
      <c r="AQ80" s="25"/>
    </row>
    <row r="81" spans="2:43" s="1" customFormat="1" ht="6.95" customHeight="1">
      <c r="B81" s="2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25"/>
    </row>
    <row r="82" spans="2:56" s="1" customFormat="1" ht="15">
      <c r="B82" s="24"/>
      <c r="C82" s="95" t="s">
        <v>28</v>
      </c>
      <c r="D82" s="94"/>
      <c r="E82" s="94"/>
      <c r="F82" s="94"/>
      <c r="G82" s="94"/>
      <c r="H82" s="94"/>
      <c r="I82" s="94"/>
      <c r="J82" s="94"/>
      <c r="K82" s="94"/>
      <c r="L82" s="87" t="str">
        <f>IF(E11="","",E11)</f>
        <v>Obec Albrechtice, Obecní 186, 735 43 Albrechtice</v>
      </c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5" t="s">
        <v>35</v>
      </c>
      <c r="AJ82" s="94"/>
      <c r="AK82" s="94"/>
      <c r="AL82" s="94"/>
      <c r="AM82" s="222" t="str">
        <f>IF(E17="","",E17)</f>
        <v>IGEA s.r.o., Na Valše 3, 702 95 Ostrava</v>
      </c>
      <c r="AN82" s="222"/>
      <c r="AO82" s="222"/>
      <c r="AP82" s="222"/>
      <c r="AQ82" s="25"/>
      <c r="AS82" s="231" t="s">
        <v>62</v>
      </c>
      <c r="AT82" s="232"/>
      <c r="AU82" s="34"/>
      <c r="AV82" s="34"/>
      <c r="AW82" s="34"/>
      <c r="AX82" s="34"/>
      <c r="AY82" s="34"/>
      <c r="AZ82" s="34"/>
      <c r="BA82" s="34"/>
      <c r="BB82" s="34"/>
      <c r="BC82" s="34"/>
      <c r="BD82" s="35"/>
    </row>
    <row r="83" spans="2:56" s="1" customFormat="1" ht="15">
      <c r="B83" s="24"/>
      <c r="C83" s="95" t="s">
        <v>33</v>
      </c>
      <c r="D83" s="94"/>
      <c r="E83" s="94"/>
      <c r="F83" s="94"/>
      <c r="G83" s="94"/>
      <c r="H83" s="94"/>
      <c r="I83" s="94"/>
      <c r="J83" s="94"/>
      <c r="K83" s="94"/>
      <c r="L83" s="87" t="str">
        <f>IF(E14="","",E14)</f>
        <v xml:space="preserve"> </v>
      </c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5" t="s">
        <v>39</v>
      </c>
      <c r="AJ83" s="94"/>
      <c r="AK83" s="94"/>
      <c r="AL83" s="94"/>
      <c r="AM83" s="222" t="str">
        <f>IF(E20="","",E20)</f>
        <v>IGEA, s.r.o. , Na Valše 3, 702 95 Ostrava</v>
      </c>
      <c r="AN83" s="222"/>
      <c r="AO83" s="222"/>
      <c r="AP83" s="222"/>
      <c r="AQ83" s="25"/>
      <c r="AS83" s="233"/>
      <c r="AT83" s="234"/>
      <c r="AU83" s="94"/>
      <c r="AV83" s="94"/>
      <c r="AW83" s="94"/>
      <c r="AX83" s="94"/>
      <c r="AY83" s="94"/>
      <c r="AZ83" s="94"/>
      <c r="BA83" s="94"/>
      <c r="BB83" s="94"/>
      <c r="BC83" s="94"/>
      <c r="BD83" s="54"/>
    </row>
    <row r="84" spans="2:56" s="1" customFormat="1" ht="10.9" customHeight="1">
      <c r="B84" s="2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25"/>
      <c r="AS84" s="233"/>
      <c r="AT84" s="234"/>
      <c r="AU84" s="94"/>
      <c r="AV84" s="94"/>
      <c r="AW84" s="94"/>
      <c r="AX84" s="94"/>
      <c r="AY84" s="94"/>
      <c r="AZ84" s="94"/>
      <c r="BA84" s="94"/>
      <c r="BB84" s="94"/>
      <c r="BC84" s="94"/>
      <c r="BD84" s="54"/>
    </row>
    <row r="85" spans="2:56" s="1" customFormat="1" ht="29.25" customHeight="1">
      <c r="B85" s="24"/>
      <c r="C85" s="212" t="s">
        <v>63</v>
      </c>
      <c r="D85" s="213"/>
      <c r="E85" s="213"/>
      <c r="F85" s="213"/>
      <c r="G85" s="213"/>
      <c r="H85" s="55"/>
      <c r="I85" s="214" t="s">
        <v>64</v>
      </c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4" t="s">
        <v>65</v>
      </c>
      <c r="AH85" s="213"/>
      <c r="AI85" s="213"/>
      <c r="AJ85" s="213"/>
      <c r="AK85" s="213"/>
      <c r="AL85" s="213"/>
      <c r="AM85" s="213"/>
      <c r="AN85" s="214" t="s">
        <v>66</v>
      </c>
      <c r="AO85" s="213"/>
      <c r="AP85" s="215"/>
      <c r="AQ85" s="25"/>
      <c r="AS85" s="56" t="s">
        <v>67</v>
      </c>
      <c r="AT85" s="57" t="s">
        <v>68</v>
      </c>
      <c r="AU85" s="57" t="s">
        <v>69</v>
      </c>
      <c r="AV85" s="57" t="s">
        <v>70</v>
      </c>
      <c r="AW85" s="57" t="s">
        <v>71</v>
      </c>
      <c r="AX85" s="57" t="s">
        <v>72</v>
      </c>
      <c r="AY85" s="57" t="s">
        <v>73</v>
      </c>
      <c r="AZ85" s="57" t="s">
        <v>74</v>
      </c>
      <c r="BA85" s="57" t="s">
        <v>75</v>
      </c>
      <c r="BB85" s="57" t="s">
        <v>76</v>
      </c>
      <c r="BC85" s="57" t="s">
        <v>77</v>
      </c>
      <c r="BD85" s="58" t="s">
        <v>78</v>
      </c>
    </row>
    <row r="86" spans="2:56" s="1" customFormat="1" ht="10.9" customHeight="1">
      <c r="B86" s="2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25"/>
      <c r="AS86" s="59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5"/>
    </row>
    <row r="87" spans="2:76" s="4" customFormat="1" ht="32.45" customHeight="1">
      <c r="B87" s="50"/>
      <c r="C87" s="60" t="s">
        <v>79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224">
        <f>ROUND(SUM(AG88:AG90),2)</f>
        <v>0</v>
      </c>
      <c r="AH87" s="224"/>
      <c r="AI87" s="224"/>
      <c r="AJ87" s="224"/>
      <c r="AK87" s="224"/>
      <c r="AL87" s="224"/>
      <c r="AM87" s="224"/>
      <c r="AN87" s="225">
        <f>SUM(AG87,AT87)</f>
        <v>0</v>
      </c>
      <c r="AO87" s="225"/>
      <c r="AP87" s="225"/>
      <c r="AQ87" s="52"/>
      <c r="AS87" s="62">
        <f>ROUND(SUM(AS88:AS90),2)</f>
        <v>0</v>
      </c>
      <c r="AT87" s="63">
        <f>ROUND(SUM(AV87:AW87),2)</f>
        <v>0</v>
      </c>
      <c r="AU87" s="64">
        <f>ROUND(SUM(AU88:AU90),5)</f>
        <v>9008.41078</v>
      </c>
      <c r="AV87" s="63">
        <f>ROUND(AZ87*L31,2)</f>
        <v>0</v>
      </c>
      <c r="AW87" s="63">
        <f>ROUND(BA87*L32,2)</f>
        <v>0</v>
      </c>
      <c r="AX87" s="63">
        <f>ROUND(BB87*L31,2)</f>
        <v>0</v>
      </c>
      <c r="AY87" s="63">
        <f>ROUND(BC87*L32,2)</f>
        <v>0</v>
      </c>
      <c r="AZ87" s="63">
        <f>ROUND(SUM(AZ88:AZ90),2)</f>
        <v>0</v>
      </c>
      <c r="BA87" s="63">
        <f>ROUND(SUM(BA88:BA90),2)</f>
        <v>0</v>
      </c>
      <c r="BB87" s="63">
        <f>ROUND(SUM(BB88:BB90),2)</f>
        <v>0</v>
      </c>
      <c r="BC87" s="63">
        <f>ROUND(SUM(BC88:BC90),2)</f>
        <v>0</v>
      </c>
      <c r="BD87" s="65">
        <f>ROUND(SUM(BD88:BD90),2)</f>
        <v>0</v>
      </c>
      <c r="BS87" s="66" t="s">
        <v>80</v>
      </c>
      <c r="BT87" s="66" t="s">
        <v>81</v>
      </c>
      <c r="BU87" s="67" t="s">
        <v>82</v>
      </c>
      <c r="BV87" s="66" t="s">
        <v>83</v>
      </c>
      <c r="BW87" s="66" t="s">
        <v>84</v>
      </c>
      <c r="BX87" s="66" t="s">
        <v>85</v>
      </c>
    </row>
    <row r="88" spans="1:76" s="5" customFormat="1" ht="22.5" customHeight="1">
      <c r="A88" s="68" t="s">
        <v>86</v>
      </c>
      <c r="B88" s="69"/>
      <c r="C88" s="70"/>
      <c r="D88" s="223" t="s">
        <v>87</v>
      </c>
      <c r="E88" s="223"/>
      <c r="F88" s="223"/>
      <c r="G88" s="223"/>
      <c r="H88" s="223"/>
      <c r="I88" s="85"/>
      <c r="J88" s="223" t="s">
        <v>88</v>
      </c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6">
        <f>'01 - SO 01 Jednotná kanal...'!M30</f>
        <v>0</v>
      </c>
      <c r="AH88" s="227"/>
      <c r="AI88" s="227"/>
      <c r="AJ88" s="227"/>
      <c r="AK88" s="227"/>
      <c r="AL88" s="227"/>
      <c r="AM88" s="227"/>
      <c r="AN88" s="226">
        <f>SUM(AG88,AT88)</f>
        <v>0</v>
      </c>
      <c r="AO88" s="227"/>
      <c r="AP88" s="227"/>
      <c r="AQ88" s="71"/>
      <c r="AS88" s="72">
        <f>'01 - SO 01 Jednotná kanal...'!M28</f>
        <v>0</v>
      </c>
      <c r="AT88" s="73">
        <f>ROUND(SUM(AV88:AW88),2)</f>
        <v>0</v>
      </c>
      <c r="AU88" s="74">
        <f>'01 - SO 01 Jednotná kanal...'!W121</f>
        <v>8317.115553</v>
      </c>
      <c r="AV88" s="73">
        <f>'01 - SO 01 Jednotná kanal...'!M32</f>
        <v>0</v>
      </c>
      <c r="AW88" s="73">
        <f>'01 - SO 01 Jednotná kanal...'!M33</f>
        <v>0</v>
      </c>
      <c r="AX88" s="73">
        <f>'01 - SO 01 Jednotná kanal...'!M34</f>
        <v>0</v>
      </c>
      <c r="AY88" s="73">
        <f>'01 - SO 01 Jednotná kanal...'!M35</f>
        <v>0</v>
      </c>
      <c r="AZ88" s="73">
        <f>'01 - SO 01 Jednotná kanal...'!H32</f>
        <v>0</v>
      </c>
      <c r="BA88" s="73">
        <f>'01 - SO 01 Jednotná kanal...'!H33</f>
        <v>0</v>
      </c>
      <c r="BB88" s="73">
        <f>'01 - SO 01 Jednotná kanal...'!H34</f>
        <v>0</v>
      </c>
      <c r="BC88" s="73">
        <f>'01 - SO 01 Jednotná kanal...'!H35</f>
        <v>0</v>
      </c>
      <c r="BD88" s="75">
        <f>'01 - SO 01 Jednotná kanal...'!H36</f>
        <v>0</v>
      </c>
      <c r="BT88" s="76" t="s">
        <v>22</v>
      </c>
      <c r="BV88" s="76" t="s">
        <v>83</v>
      </c>
      <c r="BW88" s="76" t="s">
        <v>89</v>
      </c>
      <c r="BX88" s="76" t="s">
        <v>84</v>
      </c>
    </row>
    <row r="89" spans="1:76" s="5" customFormat="1" ht="22.5" customHeight="1">
      <c r="A89" s="68" t="s">
        <v>86</v>
      </c>
      <c r="B89" s="69"/>
      <c r="C89" s="70"/>
      <c r="D89" s="223" t="s">
        <v>90</v>
      </c>
      <c r="E89" s="223"/>
      <c r="F89" s="223"/>
      <c r="G89" s="223"/>
      <c r="H89" s="223"/>
      <c r="I89" s="85"/>
      <c r="J89" s="223" t="s">
        <v>91</v>
      </c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6">
        <f>'02 - SO 02 Odlehčovací ko...'!M30</f>
        <v>0</v>
      </c>
      <c r="AH89" s="227"/>
      <c r="AI89" s="227"/>
      <c r="AJ89" s="227"/>
      <c r="AK89" s="227"/>
      <c r="AL89" s="227"/>
      <c r="AM89" s="227"/>
      <c r="AN89" s="226">
        <f>SUM(AG89,AT89)</f>
        <v>0</v>
      </c>
      <c r="AO89" s="227"/>
      <c r="AP89" s="227"/>
      <c r="AQ89" s="71"/>
      <c r="AS89" s="72">
        <f>'02 - SO 02 Odlehčovací ko...'!M28</f>
        <v>0</v>
      </c>
      <c r="AT89" s="73">
        <f>ROUND(SUM(AV89:AW89),2)</f>
        <v>0</v>
      </c>
      <c r="AU89" s="74">
        <f>'02 - SO 02 Odlehčovací ko...'!W122</f>
        <v>691.295223</v>
      </c>
      <c r="AV89" s="73">
        <f>'02 - SO 02 Odlehčovací ko...'!M32</f>
        <v>0</v>
      </c>
      <c r="AW89" s="73">
        <f>'02 - SO 02 Odlehčovací ko...'!M33</f>
        <v>0</v>
      </c>
      <c r="AX89" s="73">
        <f>'02 - SO 02 Odlehčovací ko...'!M34</f>
        <v>0</v>
      </c>
      <c r="AY89" s="73">
        <f>'02 - SO 02 Odlehčovací ko...'!M35</f>
        <v>0</v>
      </c>
      <c r="AZ89" s="73">
        <f>'02 - SO 02 Odlehčovací ko...'!H32</f>
        <v>0</v>
      </c>
      <c r="BA89" s="73">
        <f>'02 - SO 02 Odlehčovací ko...'!H33</f>
        <v>0</v>
      </c>
      <c r="BB89" s="73">
        <f>'02 - SO 02 Odlehčovací ko...'!H34</f>
        <v>0</v>
      </c>
      <c r="BC89" s="73">
        <f>'02 - SO 02 Odlehčovací ko...'!H35</f>
        <v>0</v>
      </c>
      <c r="BD89" s="75">
        <f>'02 - SO 02 Odlehčovací ko...'!H36</f>
        <v>0</v>
      </c>
      <c r="BT89" s="76" t="s">
        <v>22</v>
      </c>
      <c r="BV89" s="76" t="s">
        <v>83</v>
      </c>
      <c r="BW89" s="76" t="s">
        <v>92</v>
      </c>
      <c r="BX89" s="76" t="s">
        <v>84</v>
      </c>
    </row>
    <row r="90" spans="1:76" s="5" customFormat="1" ht="22.5" customHeight="1">
      <c r="A90" s="68" t="s">
        <v>86</v>
      </c>
      <c r="B90" s="69"/>
      <c r="C90" s="70"/>
      <c r="D90" s="223" t="s">
        <v>93</v>
      </c>
      <c r="E90" s="223"/>
      <c r="F90" s="223"/>
      <c r="G90" s="223"/>
      <c r="H90" s="223"/>
      <c r="I90" s="85"/>
      <c r="J90" s="223" t="s">
        <v>94</v>
      </c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6">
        <f>'03 - Vedlejší a ostatní n...'!M30</f>
        <v>0</v>
      </c>
      <c r="AH90" s="227"/>
      <c r="AI90" s="227"/>
      <c r="AJ90" s="227"/>
      <c r="AK90" s="227"/>
      <c r="AL90" s="227"/>
      <c r="AM90" s="227"/>
      <c r="AN90" s="226">
        <f>SUM(AG90,AT90)</f>
        <v>0</v>
      </c>
      <c r="AO90" s="227"/>
      <c r="AP90" s="227"/>
      <c r="AQ90" s="71"/>
      <c r="AS90" s="77">
        <f>'03 - Vedlejší a ostatní n...'!M28</f>
        <v>0</v>
      </c>
      <c r="AT90" s="78">
        <f>ROUND(SUM(AV90:AW90),2)</f>
        <v>0</v>
      </c>
      <c r="AU90" s="79">
        <f>'03 - Vedlejší a ostatní n...'!W114</f>
        <v>0</v>
      </c>
      <c r="AV90" s="78">
        <f>'03 - Vedlejší a ostatní n...'!M32</f>
        <v>0</v>
      </c>
      <c r="AW90" s="78">
        <f>'03 - Vedlejší a ostatní n...'!M33</f>
        <v>0</v>
      </c>
      <c r="AX90" s="78">
        <f>'03 - Vedlejší a ostatní n...'!M34</f>
        <v>0</v>
      </c>
      <c r="AY90" s="78">
        <f>'03 - Vedlejší a ostatní n...'!M35</f>
        <v>0</v>
      </c>
      <c r="AZ90" s="78">
        <f>'03 - Vedlejší a ostatní n...'!H32</f>
        <v>0</v>
      </c>
      <c r="BA90" s="78">
        <f>'03 - Vedlejší a ostatní n...'!H33</f>
        <v>0</v>
      </c>
      <c r="BB90" s="78">
        <f>'03 - Vedlejší a ostatní n...'!H34</f>
        <v>0</v>
      </c>
      <c r="BC90" s="78">
        <f>'03 - Vedlejší a ostatní n...'!H35</f>
        <v>0</v>
      </c>
      <c r="BD90" s="80">
        <f>'03 - Vedlejší a ostatní n...'!H36</f>
        <v>0</v>
      </c>
      <c r="BT90" s="76" t="s">
        <v>22</v>
      </c>
      <c r="BV90" s="76" t="s">
        <v>83</v>
      </c>
      <c r="BW90" s="76" t="s">
        <v>95</v>
      </c>
      <c r="BX90" s="76" t="s">
        <v>84</v>
      </c>
    </row>
    <row r="91" spans="2:43" ht="13.5">
      <c r="B91" s="17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18"/>
    </row>
    <row r="92" spans="2:48" s="1" customFormat="1" ht="30" customHeight="1">
      <c r="B92" s="24"/>
      <c r="C92" s="60" t="s">
        <v>96</v>
      </c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225">
        <v>0</v>
      </c>
      <c r="AH92" s="225"/>
      <c r="AI92" s="225"/>
      <c r="AJ92" s="225"/>
      <c r="AK92" s="225"/>
      <c r="AL92" s="225"/>
      <c r="AM92" s="225"/>
      <c r="AN92" s="225">
        <v>0</v>
      </c>
      <c r="AO92" s="225"/>
      <c r="AP92" s="225"/>
      <c r="AQ92" s="25"/>
      <c r="AS92" s="56" t="s">
        <v>97</v>
      </c>
      <c r="AT92" s="57" t="s">
        <v>98</v>
      </c>
      <c r="AU92" s="57" t="s">
        <v>45</v>
      </c>
      <c r="AV92" s="58" t="s">
        <v>68</v>
      </c>
    </row>
    <row r="93" spans="2:48" s="1" customFormat="1" ht="10.9" customHeight="1">
      <c r="B93" s="2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25"/>
      <c r="AS93" s="81"/>
      <c r="AT93" s="39"/>
      <c r="AU93" s="39"/>
      <c r="AV93" s="41"/>
    </row>
    <row r="94" spans="2:43" s="1" customFormat="1" ht="30" customHeight="1">
      <c r="B94" s="24"/>
      <c r="C94" s="82" t="s">
        <v>99</v>
      </c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228">
        <f>ROUND(AG87+AG92,2)</f>
        <v>0</v>
      </c>
      <c r="AH94" s="228"/>
      <c r="AI94" s="228"/>
      <c r="AJ94" s="228"/>
      <c r="AK94" s="228"/>
      <c r="AL94" s="228"/>
      <c r="AM94" s="228"/>
      <c r="AN94" s="228">
        <f>AN87+AN92</f>
        <v>0</v>
      </c>
      <c r="AO94" s="228"/>
      <c r="AP94" s="228"/>
      <c r="AQ94" s="25"/>
    </row>
    <row r="95" spans="2:43" s="1" customFormat="1" ht="6.95" customHeight="1">
      <c r="B95" s="42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4"/>
    </row>
  </sheetData>
  <sheetProtection password="C37D" sheet="1" objects="1" scenarios="1"/>
  <mergeCells count="53">
    <mergeCell ref="AG92:AM92"/>
    <mergeCell ref="AN92:AP92"/>
    <mergeCell ref="AG94:AM94"/>
    <mergeCell ref="AN94:AP94"/>
    <mergeCell ref="AR2:BE2"/>
    <mergeCell ref="AN90:AP90"/>
    <mergeCell ref="AG90:AM90"/>
    <mergeCell ref="AS82:AT84"/>
    <mergeCell ref="AM83:AP83"/>
    <mergeCell ref="AK26:AO26"/>
    <mergeCell ref="AK27:AO27"/>
    <mergeCell ref="AK29:AO29"/>
    <mergeCell ref="D90:H90"/>
    <mergeCell ref="J90:AF90"/>
    <mergeCell ref="AG87:AM87"/>
    <mergeCell ref="AN87:AP87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01 - SO 01 Jednotná kanal...'!C2" display="/"/>
    <hyperlink ref="A89" location="'02 - SO 02 Odlehčovací ko...'!C2" display="/"/>
    <hyperlink ref="A90" location="'03 - Vedlejší a ostatní n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6"/>
  <sheetViews>
    <sheetView showGridLines="0" tabSelected="1" workbookViewId="0" topLeftCell="A1">
      <pane ySplit="1" topLeftCell="A2" activePane="bottomLeft" state="frozen"/>
      <selection pane="bottomLeft" activeCell="AD197" sqref="AD197"/>
    </sheetView>
  </sheetViews>
  <sheetFormatPr defaultColWidth="9.33203125" defaultRowHeight="13.5"/>
  <cols>
    <col min="1" max="1" width="8.33203125" style="101" customWidth="1"/>
    <col min="2" max="2" width="1.66796875" style="101" customWidth="1"/>
    <col min="3" max="3" width="4.16015625" style="101" customWidth="1"/>
    <col min="4" max="4" width="4.33203125" style="101" customWidth="1"/>
    <col min="5" max="5" width="17.16015625" style="101" customWidth="1"/>
    <col min="6" max="7" width="11.16015625" style="101" customWidth="1"/>
    <col min="8" max="8" width="12.5" style="101" customWidth="1"/>
    <col min="9" max="9" width="7" style="101" customWidth="1"/>
    <col min="10" max="10" width="5.16015625" style="101" customWidth="1"/>
    <col min="11" max="11" width="11.5" style="101" customWidth="1"/>
    <col min="12" max="12" width="12" style="101" customWidth="1"/>
    <col min="13" max="14" width="6" style="101" customWidth="1"/>
    <col min="15" max="15" width="2" style="101" customWidth="1"/>
    <col min="16" max="16" width="12.5" style="101" customWidth="1"/>
    <col min="17" max="17" width="4.16015625" style="101" customWidth="1"/>
    <col min="18" max="18" width="1.66796875" style="101" customWidth="1"/>
    <col min="19" max="19" width="8.16015625" style="101" customWidth="1"/>
    <col min="20" max="20" width="29.66015625" style="101" hidden="1" customWidth="1"/>
    <col min="21" max="21" width="16.33203125" style="101" hidden="1" customWidth="1"/>
    <col min="22" max="22" width="12.33203125" style="101" hidden="1" customWidth="1"/>
    <col min="23" max="23" width="16.33203125" style="101" hidden="1" customWidth="1"/>
    <col min="24" max="24" width="12.16015625" style="101" hidden="1" customWidth="1"/>
    <col min="25" max="25" width="15" style="101" hidden="1" customWidth="1"/>
    <col min="26" max="26" width="11" style="101" hidden="1" customWidth="1"/>
    <col min="27" max="27" width="15" style="101" hidden="1" customWidth="1"/>
    <col min="28" max="28" width="16.33203125" style="101" hidden="1" customWidth="1"/>
    <col min="29" max="29" width="11" style="101" customWidth="1"/>
    <col min="30" max="30" width="15" style="101" customWidth="1"/>
    <col min="31" max="31" width="16.33203125" style="101" customWidth="1"/>
    <col min="32" max="43" width="9.33203125" style="101" customWidth="1"/>
    <col min="44" max="65" width="9.33203125" style="101" hidden="1" customWidth="1"/>
    <col min="66" max="16384" width="9.33203125" style="101" customWidth="1"/>
  </cols>
  <sheetData>
    <row r="1" spans="1:66" ht="21.75" customHeight="1">
      <c r="A1" s="83"/>
      <c r="B1" s="7"/>
      <c r="C1" s="7"/>
      <c r="D1" s="8" t="s">
        <v>1</v>
      </c>
      <c r="E1" s="7"/>
      <c r="F1" s="9" t="s">
        <v>100</v>
      </c>
      <c r="G1" s="9"/>
      <c r="H1" s="274" t="s">
        <v>101</v>
      </c>
      <c r="I1" s="274"/>
      <c r="J1" s="274"/>
      <c r="K1" s="274"/>
      <c r="L1" s="9" t="s">
        <v>102</v>
      </c>
      <c r="M1" s="7"/>
      <c r="N1" s="7"/>
      <c r="O1" s="8" t="s">
        <v>103</v>
      </c>
      <c r="P1" s="7"/>
      <c r="Q1" s="7"/>
      <c r="R1" s="7"/>
      <c r="S1" s="9" t="s">
        <v>104</v>
      </c>
      <c r="T1" s="9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</row>
    <row r="2" spans="3:46" ht="36.95" customHeight="1">
      <c r="C2" s="238" t="s">
        <v>7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S2" s="275" t="s">
        <v>8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T2" s="102" t="s">
        <v>89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  <c r="AT3" s="102" t="s">
        <v>105</v>
      </c>
    </row>
    <row r="4" spans="2:46" ht="36.95" customHeight="1">
      <c r="B4" s="106"/>
      <c r="C4" s="240" t="s">
        <v>106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107"/>
      <c r="T4" s="108" t="s">
        <v>13</v>
      </c>
      <c r="AT4" s="102" t="s">
        <v>6</v>
      </c>
    </row>
    <row r="5" spans="2:18" ht="6.95" customHeight="1">
      <c r="B5" s="10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7"/>
    </row>
    <row r="6" spans="2:18" ht="25.35" customHeight="1">
      <c r="B6" s="106"/>
      <c r="C6" s="109"/>
      <c r="D6" s="110" t="s">
        <v>17</v>
      </c>
      <c r="E6" s="109"/>
      <c r="F6" s="242" t="str">
        <f>'Rekapitulace stavby'!K6</f>
        <v>Albrechtice - Štěrbinová nádrž - upravená 05/2017</v>
      </c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109"/>
      <c r="R6" s="107"/>
    </row>
    <row r="7" spans="2:18" s="111" customFormat="1" ht="32.85" customHeight="1">
      <c r="B7" s="112"/>
      <c r="C7" s="113"/>
      <c r="D7" s="114" t="s">
        <v>107</v>
      </c>
      <c r="E7" s="113"/>
      <c r="F7" s="244" t="s">
        <v>108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113"/>
      <c r="R7" s="116"/>
    </row>
    <row r="8" spans="2:18" s="111" customFormat="1" ht="14.45" customHeight="1">
      <c r="B8" s="112"/>
      <c r="C8" s="113"/>
      <c r="D8" s="110" t="s">
        <v>20</v>
      </c>
      <c r="E8" s="113"/>
      <c r="F8" s="117" t="s">
        <v>5</v>
      </c>
      <c r="G8" s="113"/>
      <c r="H8" s="113"/>
      <c r="I8" s="113"/>
      <c r="J8" s="113"/>
      <c r="K8" s="113"/>
      <c r="L8" s="113"/>
      <c r="M8" s="110" t="s">
        <v>21</v>
      </c>
      <c r="N8" s="113"/>
      <c r="O8" s="117" t="s">
        <v>5</v>
      </c>
      <c r="P8" s="113"/>
      <c r="Q8" s="113"/>
      <c r="R8" s="116"/>
    </row>
    <row r="9" spans="2:18" s="111" customFormat="1" ht="14.45" customHeight="1">
      <c r="B9" s="112"/>
      <c r="C9" s="113"/>
      <c r="D9" s="110" t="s">
        <v>23</v>
      </c>
      <c r="E9" s="113"/>
      <c r="F9" s="117" t="s">
        <v>34</v>
      </c>
      <c r="G9" s="113"/>
      <c r="H9" s="113"/>
      <c r="I9" s="113"/>
      <c r="J9" s="113"/>
      <c r="K9" s="113"/>
      <c r="L9" s="113"/>
      <c r="M9" s="110" t="s">
        <v>25</v>
      </c>
      <c r="N9" s="113"/>
      <c r="O9" s="246"/>
      <c r="P9" s="246"/>
      <c r="Q9" s="113"/>
      <c r="R9" s="116"/>
    </row>
    <row r="10" spans="2:18" s="111" customFormat="1" ht="10.9" customHeight="1"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6"/>
    </row>
    <row r="11" spans="2:18" s="111" customFormat="1" ht="14.45" customHeight="1">
      <c r="B11" s="112"/>
      <c r="C11" s="113"/>
      <c r="D11" s="110" t="s">
        <v>28</v>
      </c>
      <c r="E11" s="113"/>
      <c r="F11" s="113"/>
      <c r="G11" s="113"/>
      <c r="H11" s="113"/>
      <c r="I11" s="113"/>
      <c r="J11" s="113"/>
      <c r="K11" s="113"/>
      <c r="L11" s="113"/>
      <c r="M11" s="110" t="s">
        <v>29</v>
      </c>
      <c r="N11" s="113"/>
      <c r="O11" s="247" t="str">
        <f>IF('Rekapitulace stavby'!AN10="","",'Rekapitulace stavby'!AN10)</f>
        <v>297429</v>
      </c>
      <c r="P11" s="247"/>
      <c r="Q11" s="113"/>
      <c r="R11" s="116"/>
    </row>
    <row r="12" spans="2:18" s="111" customFormat="1" ht="18" customHeight="1">
      <c r="B12" s="112"/>
      <c r="C12" s="113"/>
      <c r="D12" s="113"/>
      <c r="E12" s="117" t="str">
        <f>IF('Rekapitulace stavby'!E11="","",'Rekapitulace stavby'!E11)</f>
        <v>Obec Albrechtice, Obecní 186, 735 43 Albrechtice</v>
      </c>
      <c r="F12" s="113"/>
      <c r="G12" s="113"/>
      <c r="H12" s="113"/>
      <c r="I12" s="113"/>
      <c r="J12" s="113"/>
      <c r="K12" s="113"/>
      <c r="L12" s="113"/>
      <c r="M12" s="110" t="s">
        <v>32</v>
      </c>
      <c r="N12" s="113"/>
      <c r="O12" s="247" t="str">
        <f>IF('Rekapitulace stavby'!AN11="","",'Rekapitulace stavby'!AN11)</f>
        <v/>
      </c>
      <c r="P12" s="247"/>
      <c r="Q12" s="113"/>
      <c r="R12" s="116"/>
    </row>
    <row r="13" spans="2:18" s="111" customFormat="1" ht="6.95" customHeight="1"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6"/>
    </row>
    <row r="14" spans="2:18" s="111" customFormat="1" ht="14.45" customHeight="1">
      <c r="B14" s="112"/>
      <c r="C14" s="113"/>
      <c r="D14" s="110" t="s">
        <v>33</v>
      </c>
      <c r="E14" s="113"/>
      <c r="F14" s="113"/>
      <c r="G14" s="113"/>
      <c r="H14" s="113"/>
      <c r="I14" s="113"/>
      <c r="J14" s="113"/>
      <c r="K14" s="113"/>
      <c r="L14" s="113"/>
      <c r="M14" s="110" t="s">
        <v>29</v>
      </c>
      <c r="N14" s="113"/>
      <c r="O14" s="247" t="str">
        <f>IF('Rekapitulace stavby'!AN13="","",'Rekapitulace stavby'!AN13)</f>
        <v/>
      </c>
      <c r="P14" s="247"/>
      <c r="Q14" s="113"/>
      <c r="R14" s="116"/>
    </row>
    <row r="15" spans="2:18" s="111" customFormat="1" ht="18" customHeight="1">
      <c r="B15" s="112"/>
      <c r="C15" s="113"/>
      <c r="D15" s="113"/>
      <c r="E15" s="117" t="str">
        <f>IF('Rekapitulace stavby'!E14="","",'Rekapitulace stavby'!E14)</f>
        <v xml:space="preserve"> </v>
      </c>
      <c r="F15" s="113"/>
      <c r="G15" s="113"/>
      <c r="H15" s="113"/>
      <c r="I15" s="113"/>
      <c r="J15" s="113"/>
      <c r="K15" s="113"/>
      <c r="L15" s="113"/>
      <c r="M15" s="110" t="s">
        <v>32</v>
      </c>
      <c r="N15" s="113"/>
      <c r="O15" s="247" t="str">
        <f>IF('Rekapitulace stavby'!AN14="","",'Rekapitulace stavby'!AN14)</f>
        <v/>
      </c>
      <c r="P15" s="247"/>
      <c r="Q15" s="113"/>
      <c r="R15" s="116"/>
    </row>
    <row r="16" spans="2:18" s="111" customFormat="1" ht="6.95" customHeight="1"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6"/>
    </row>
    <row r="17" spans="2:18" s="111" customFormat="1" ht="14.45" customHeight="1">
      <c r="B17" s="112"/>
      <c r="C17" s="113"/>
      <c r="D17" s="110" t="s">
        <v>35</v>
      </c>
      <c r="E17" s="113"/>
      <c r="F17" s="113"/>
      <c r="G17" s="113"/>
      <c r="H17" s="113"/>
      <c r="I17" s="113"/>
      <c r="J17" s="113"/>
      <c r="K17" s="113"/>
      <c r="L17" s="113"/>
      <c r="M17" s="110" t="s">
        <v>29</v>
      </c>
      <c r="N17" s="113"/>
      <c r="O17" s="247" t="str">
        <f>IF('Rekapitulace stavby'!AN16="","",'Rekapitulace stavby'!AN16)</f>
        <v>46580514</v>
      </c>
      <c r="P17" s="247"/>
      <c r="Q17" s="113"/>
      <c r="R17" s="116"/>
    </row>
    <row r="18" spans="2:18" s="111" customFormat="1" ht="18" customHeight="1">
      <c r="B18" s="112"/>
      <c r="C18" s="113"/>
      <c r="D18" s="113"/>
      <c r="E18" s="117" t="str">
        <f>IF('Rekapitulace stavby'!E17="","",'Rekapitulace stavby'!E17)</f>
        <v>IGEA s.r.o., Na Valše 3, 702 95 Ostrava</v>
      </c>
      <c r="F18" s="113"/>
      <c r="G18" s="113"/>
      <c r="H18" s="113"/>
      <c r="I18" s="113"/>
      <c r="J18" s="113"/>
      <c r="K18" s="113"/>
      <c r="L18" s="113"/>
      <c r="M18" s="110" t="s">
        <v>32</v>
      </c>
      <c r="N18" s="113"/>
      <c r="O18" s="247" t="str">
        <f>IF('Rekapitulace stavby'!AN17="","",'Rekapitulace stavby'!AN17)</f>
        <v/>
      </c>
      <c r="P18" s="247"/>
      <c r="Q18" s="113"/>
      <c r="R18" s="116"/>
    </row>
    <row r="19" spans="2:18" s="111" customFormat="1" ht="6.95" customHeight="1"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6"/>
    </row>
    <row r="20" spans="2:18" s="111" customFormat="1" ht="14.45" customHeight="1">
      <c r="B20" s="112"/>
      <c r="C20" s="113"/>
      <c r="D20" s="110" t="s">
        <v>39</v>
      </c>
      <c r="E20" s="113"/>
      <c r="F20" s="113"/>
      <c r="G20" s="113"/>
      <c r="H20" s="113"/>
      <c r="I20" s="113"/>
      <c r="J20" s="113"/>
      <c r="K20" s="113"/>
      <c r="L20" s="113"/>
      <c r="M20" s="110" t="s">
        <v>29</v>
      </c>
      <c r="N20" s="113"/>
      <c r="O20" s="247" t="str">
        <f>IF('Rekapitulace stavby'!AN19="","",'Rekapitulace stavby'!AN19)</f>
        <v/>
      </c>
      <c r="P20" s="247"/>
      <c r="Q20" s="113"/>
      <c r="R20" s="116"/>
    </row>
    <row r="21" spans="2:18" s="111" customFormat="1" ht="18" customHeight="1">
      <c r="B21" s="112"/>
      <c r="C21" s="113"/>
      <c r="D21" s="113"/>
      <c r="E21" s="117" t="str">
        <f>IF('Rekapitulace stavby'!E20="","",'Rekapitulace stavby'!E20)</f>
        <v>IGEA, s.r.o. , Na Valše 3, 702 95 Ostrava</v>
      </c>
      <c r="F21" s="113"/>
      <c r="G21" s="113"/>
      <c r="H21" s="113"/>
      <c r="I21" s="113"/>
      <c r="J21" s="113"/>
      <c r="K21" s="113"/>
      <c r="L21" s="113"/>
      <c r="M21" s="110" t="s">
        <v>32</v>
      </c>
      <c r="N21" s="113"/>
      <c r="O21" s="247" t="str">
        <f>IF('Rekapitulace stavby'!AN20="","",'Rekapitulace stavby'!AN20)</f>
        <v/>
      </c>
      <c r="P21" s="247"/>
      <c r="Q21" s="113"/>
      <c r="R21" s="116"/>
    </row>
    <row r="22" spans="2:18" s="111" customFormat="1" ht="6.95" customHeight="1"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6"/>
    </row>
    <row r="23" spans="2:18" s="111" customFormat="1" ht="14.45" customHeight="1">
      <c r="B23" s="112"/>
      <c r="C23" s="113"/>
      <c r="D23" s="110" t="s">
        <v>41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6"/>
    </row>
    <row r="24" spans="2:18" s="111" customFormat="1" ht="22.5" customHeight="1">
      <c r="B24" s="112"/>
      <c r="C24" s="113"/>
      <c r="D24" s="113"/>
      <c r="E24" s="248" t="s">
        <v>5</v>
      </c>
      <c r="F24" s="248"/>
      <c r="G24" s="248"/>
      <c r="H24" s="248"/>
      <c r="I24" s="248"/>
      <c r="J24" s="248"/>
      <c r="K24" s="248"/>
      <c r="L24" s="248"/>
      <c r="M24" s="113"/>
      <c r="N24" s="113"/>
      <c r="O24" s="113"/>
      <c r="P24" s="113"/>
      <c r="Q24" s="113"/>
      <c r="R24" s="116"/>
    </row>
    <row r="25" spans="2:18" s="111" customFormat="1" ht="6.95" customHeight="1"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6"/>
    </row>
    <row r="26" spans="2:18" s="111" customFormat="1" ht="6.95" customHeight="1">
      <c r="B26" s="112"/>
      <c r="C26" s="113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3"/>
      <c r="R26" s="116"/>
    </row>
    <row r="27" spans="2:18" s="111" customFormat="1" ht="14.45" customHeight="1">
      <c r="B27" s="112"/>
      <c r="C27" s="113"/>
      <c r="D27" s="119" t="s">
        <v>109</v>
      </c>
      <c r="E27" s="113"/>
      <c r="F27" s="113"/>
      <c r="G27" s="113"/>
      <c r="H27" s="113"/>
      <c r="I27" s="113"/>
      <c r="J27" s="113"/>
      <c r="K27" s="113"/>
      <c r="L27" s="113"/>
      <c r="M27" s="249">
        <f>N88</f>
        <v>0</v>
      </c>
      <c r="N27" s="249"/>
      <c r="O27" s="249"/>
      <c r="P27" s="249"/>
      <c r="Q27" s="113"/>
      <c r="R27" s="116"/>
    </row>
    <row r="28" spans="2:18" s="111" customFormat="1" ht="14.45" customHeight="1">
      <c r="B28" s="112"/>
      <c r="C28" s="113"/>
      <c r="D28" s="120" t="s">
        <v>110</v>
      </c>
      <c r="E28" s="113"/>
      <c r="F28" s="113"/>
      <c r="G28" s="113"/>
      <c r="H28" s="113"/>
      <c r="I28" s="113"/>
      <c r="J28" s="113"/>
      <c r="K28" s="113"/>
      <c r="L28" s="113"/>
      <c r="M28" s="249">
        <f>N102</f>
        <v>0</v>
      </c>
      <c r="N28" s="249"/>
      <c r="O28" s="249"/>
      <c r="P28" s="249"/>
      <c r="Q28" s="113"/>
      <c r="R28" s="116"/>
    </row>
    <row r="29" spans="2:18" s="111" customFormat="1" ht="6.95" customHeight="1"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6"/>
    </row>
    <row r="30" spans="2:18" s="111" customFormat="1" ht="25.35" customHeight="1">
      <c r="B30" s="112"/>
      <c r="C30" s="113"/>
      <c r="D30" s="121" t="s">
        <v>44</v>
      </c>
      <c r="E30" s="113"/>
      <c r="F30" s="113"/>
      <c r="G30" s="113"/>
      <c r="H30" s="113"/>
      <c r="I30" s="113"/>
      <c r="J30" s="113"/>
      <c r="K30" s="113"/>
      <c r="L30" s="113"/>
      <c r="M30" s="250">
        <f>ROUND(M27+M28,2)</f>
        <v>0</v>
      </c>
      <c r="N30" s="245"/>
      <c r="O30" s="245"/>
      <c r="P30" s="245"/>
      <c r="Q30" s="113"/>
      <c r="R30" s="116"/>
    </row>
    <row r="31" spans="2:18" s="111" customFormat="1" ht="6.95" customHeight="1">
      <c r="B31" s="112"/>
      <c r="C31" s="113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3"/>
      <c r="R31" s="116"/>
    </row>
    <row r="32" spans="2:18" s="111" customFormat="1" ht="14.45" customHeight="1">
      <c r="B32" s="112"/>
      <c r="C32" s="113"/>
      <c r="D32" s="122" t="s">
        <v>45</v>
      </c>
      <c r="E32" s="122" t="s">
        <v>46</v>
      </c>
      <c r="F32" s="123">
        <v>0.21</v>
      </c>
      <c r="G32" s="124" t="s">
        <v>47</v>
      </c>
      <c r="H32" s="251">
        <f>ROUND((SUM(BE102:BE103)+SUM(BE121:BE215)),2)</f>
        <v>0</v>
      </c>
      <c r="I32" s="245"/>
      <c r="J32" s="245"/>
      <c r="K32" s="113"/>
      <c r="L32" s="113"/>
      <c r="M32" s="251">
        <f>ROUND(ROUND((SUM(BE102:BE103)+SUM(BE121:BE215)),2)*F32,2)</f>
        <v>0</v>
      </c>
      <c r="N32" s="245"/>
      <c r="O32" s="245"/>
      <c r="P32" s="245"/>
      <c r="Q32" s="113"/>
      <c r="R32" s="116"/>
    </row>
    <row r="33" spans="2:18" s="111" customFormat="1" ht="14.45" customHeight="1">
      <c r="B33" s="112"/>
      <c r="C33" s="113"/>
      <c r="D33" s="113"/>
      <c r="E33" s="122" t="s">
        <v>48</v>
      </c>
      <c r="F33" s="123">
        <v>0.15</v>
      </c>
      <c r="G33" s="124" t="s">
        <v>47</v>
      </c>
      <c r="H33" s="251">
        <f>ROUND((SUM(BF102:BF103)+SUM(BF121:BF215)),2)</f>
        <v>0</v>
      </c>
      <c r="I33" s="245"/>
      <c r="J33" s="245"/>
      <c r="K33" s="113"/>
      <c r="L33" s="113"/>
      <c r="M33" s="251">
        <f>ROUND(ROUND((SUM(BF102:BF103)+SUM(BF121:BF215)),2)*F33,2)</f>
        <v>0</v>
      </c>
      <c r="N33" s="245"/>
      <c r="O33" s="245"/>
      <c r="P33" s="245"/>
      <c r="Q33" s="113"/>
      <c r="R33" s="116"/>
    </row>
    <row r="34" spans="2:18" s="111" customFormat="1" ht="14.45" customHeight="1" hidden="1">
      <c r="B34" s="112"/>
      <c r="C34" s="113"/>
      <c r="D34" s="113"/>
      <c r="E34" s="122" t="s">
        <v>49</v>
      </c>
      <c r="F34" s="123">
        <v>0.21</v>
      </c>
      <c r="G34" s="124" t="s">
        <v>47</v>
      </c>
      <c r="H34" s="251">
        <f>ROUND((SUM(BG102:BG103)+SUM(BG121:BG215)),2)</f>
        <v>0</v>
      </c>
      <c r="I34" s="245"/>
      <c r="J34" s="245"/>
      <c r="K34" s="113"/>
      <c r="L34" s="113"/>
      <c r="M34" s="251">
        <v>0</v>
      </c>
      <c r="N34" s="245"/>
      <c r="O34" s="245"/>
      <c r="P34" s="245"/>
      <c r="Q34" s="113"/>
      <c r="R34" s="116"/>
    </row>
    <row r="35" spans="2:18" s="111" customFormat="1" ht="14.45" customHeight="1" hidden="1">
      <c r="B35" s="112"/>
      <c r="C35" s="113"/>
      <c r="D35" s="113"/>
      <c r="E35" s="122" t="s">
        <v>50</v>
      </c>
      <c r="F35" s="123">
        <v>0.15</v>
      </c>
      <c r="G35" s="124" t="s">
        <v>47</v>
      </c>
      <c r="H35" s="251">
        <f>ROUND((SUM(BH102:BH103)+SUM(BH121:BH215)),2)</f>
        <v>0</v>
      </c>
      <c r="I35" s="245"/>
      <c r="J35" s="245"/>
      <c r="K35" s="113"/>
      <c r="L35" s="113"/>
      <c r="M35" s="251">
        <v>0</v>
      </c>
      <c r="N35" s="245"/>
      <c r="O35" s="245"/>
      <c r="P35" s="245"/>
      <c r="Q35" s="113"/>
      <c r="R35" s="116"/>
    </row>
    <row r="36" spans="2:18" s="111" customFormat="1" ht="14.45" customHeight="1" hidden="1">
      <c r="B36" s="112"/>
      <c r="C36" s="113"/>
      <c r="D36" s="113"/>
      <c r="E36" s="122" t="s">
        <v>51</v>
      </c>
      <c r="F36" s="123">
        <v>0</v>
      </c>
      <c r="G36" s="124" t="s">
        <v>47</v>
      </c>
      <c r="H36" s="251">
        <f>ROUND((SUM(BI102:BI103)+SUM(BI121:BI215)),2)</f>
        <v>0</v>
      </c>
      <c r="I36" s="245"/>
      <c r="J36" s="245"/>
      <c r="K36" s="113"/>
      <c r="L36" s="113"/>
      <c r="M36" s="251">
        <v>0</v>
      </c>
      <c r="N36" s="245"/>
      <c r="O36" s="245"/>
      <c r="P36" s="245"/>
      <c r="Q36" s="113"/>
      <c r="R36" s="116"/>
    </row>
    <row r="37" spans="2:18" s="111" customFormat="1" ht="6.95" customHeight="1"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6"/>
    </row>
    <row r="38" spans="2:18" s="111" customFormat="1" ht="25.35" customHeight="1">
      <c r="B38" s="112"/>
      <c r="C38" s="125"/>
      <c r="D38" s="126" t="s">
        <v>52</v>
      </c>
      <c r="E38" s="127"/>
      <c r="F38" s="127"/>
      <c r="G38" s="128" t="s">
        <v>53</v>
      </c>
      <c r="H38" s="129" t="s">
        <v>54</v>
      </c>
      <c r="I38" s="127"/>
      <c r="J38" s="127"/>
      <c r="K38" s="127"/>
      <c r="L38" s="252">
        <f>SUM(M30:M36)</f>
        <v>0</v>
      </c>
      <c r="M38" s="252"/>
      <c r="N38" s="252"/>
      <c r="O38" s="252"/>
      <c r="P38" s="253"/>
      <c r="Q38" s="125"/>
      <c r="R38" s="116"/>
    </row>
    <row r="39" spans="2:18" s="111" customFormat="1" ht="14.45" customHeight="1"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6"/>
    </row>
    <row r="40" spans="2:18" s="111" customFormat="1" ht="14.45" customHeight="1"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6"/>
    </row>
    <row r="41" spans="2:18" ht="13.5">
      <c r="B41" s="106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7"/>
    </row>
    <row r="42" spans="2:18" ht="13.5">
      <c r="B42" s="106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7"/>
    </row>
    <row r="43" spans="2:18" ht="13.5">
      <c r="B43" s="106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7"/>
    </row>
    <row r="44" spans="2:18" ht="13.5">
      <c r="B44" s="106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7"/>
    </row>
    <row r="45" spans="2:18" ht="13.5">
      <c r="B45" s="106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7"/>
    </row>
    <row r="46" spans="2:18" ht="13.5">
      <c r="B46" s="106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7"/>
    </row>
    <row r="47" spans="2:18" ht="13.5">
      <c r="B47" s="106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7"/>
    </row>
    <row r="48" spans="2:18" ht="13.5">
      <c r="B48" s="106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7"/>
    </row>
    <row r="49" spans="2:18" ht="13.5">
      <c r="B49" s="106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7"/>
    </row>
    <row r="50" spans="2:18" s="111" customFormat="1" ht="15">
      <c r="B50" s="112"/>
      <c r="C50" s="113"/>
      <c r="D50" s="130" t="s">
        <v>55</v>
      </c>
      <c r="E50" s="118"/>
      <c r="F50" s="118"/>
      <c r="G50" s="118"/>
      <c r="H50" s="131"/>
      <c r="I50" s="113"/>
      <c r="J50" s="130" t="s">
        <v>56</v>
      </c>
      <c r="K50" s="118"/>
      <c r="L50" s="118"/>
      <c r="M50" s="118"/>
      <c r="N50" s="118"/>
      <c r="O50" s="118"/>
      <c r="P50" s="131"/>
      <c r="Q50" s="113"/>
      <c r="R50" s="116"/>
    </row>
    <row r="51" spans="2:18" ht="13.5">
      <c r="B51" s="106"/>
      <c r="C51" s="109"/>
      <c r="D51" s="132"/>
      <c r="E51" s="109"/>
      <c r="F51" s="109"/>
      <c r="G51" s="109"/>
      <c r="H51" s="133"/>
      <c r="I51" s="109"/>
      <c r="J51" s="132"/>
      <c r="K51" s="109"/>
      <c r="L51" s="109"/>
      <c r="M51" s="109"/>
      <c r="N51" s="109"/>
      <c r="O51" s="109"/>
      <c r="P51" s="133"/>
      <c r="Q51" s="109"/>
      <c r="R51" s="107"/>
    </row>
    <row r="52" spans="2:18" ht="13.5">
      <c r="B52" s="106"/>
      <c r="C52" s="109"/>
      <c r="D52" s="132"/>
      <c r="E52" s="109"/>
      <c r="F52" s="109"/>
      <c r="G52" s="109"/>
      <c r="H52" s="133"/>
      <c r="I52" s="109"/>
      <c r="J52" s="132"/>
      <c r="K52" s="109"/>
      <c r="L52" s="109"/>
      <c r="M52" s="109"/>
      <c r="N52" s="109"/>
      <c r="O52" s="109"/>
      <c r="P52" s="133"/>
      <c r="Q52" s="109"/>
      <c r="R52" s="107"/>
    </row>
    <row r="53" spans="2:18" ht="13.5">
      <c r="B53" s="106"/>
      <c r="C53" s="109"/>
      <c r="D53" s="132"/>
      <c r="E53" s="109"/>
      <c r="F53" s="109"/>
      <c r="G53" s="109"/>
      <c r="H53" s="133"/>
      <c r="I53" s="109"/>
      <c r="J53" s="132"/>
      <c r="K53" s="109"/>
      <c r="L53" s="109"/>
      <c r="M53" s="109"/>
      <c r="N53" s="109"/>
      <c r="O53" s="109"/>
      <c r="P53" s="133"/>
      <c r="Q53" s="109"/>
      <c r="R53" s="107"/>
    </row>
    <row r="54" spans="2:18" ht="13.5">
      <c r="B54" s="106"/>
      <c r="C54" s="109"/>
      <c r="D54" s="132"/>
      <c r="E54" s="109"/>
      <c r="F54" s="109"/>
      <c r="G54" s="109"/>
      <c r="H54" s="133"/>
      <c r="I54" s="109"/>
      <c r="J54" s="132"/>
      <c r="K54" s="109"/>
      <c r="L54" s="109"/>
      <c r="M54" s="109"/>
      <c r="N54" s="109"/>
      <c r="O54" s="109"/>
      <c r="P54" s="133"/>
      <c r="Q54" s="109"/>
      <c r="R54" s="107"/>
    </row>
    <row r="55" spans="2:18" ht="13.5">
      <c r="B55" s="106"/>
      <c r="C55" s="109"/>
      <c r="D55" s="132"/>
      <c r="E55" s="109"/>
      <c r="F55" s="109"/>
      <c r="G55" s="109"/>
      <c r="H55" s="133"/>
      <c r="I55" s="109"/>
      <c r="J55" s="132"/>
      <c r="K55" s="109"/>
      <c r="L55" s="109"/>
      <c r="M55" s="109"/>
      <c r="N55" s="109"/>
      <c r="O55" s="109"/>
      <c r="P55" s="133"/>
      <c r="Q55" s="109"/>
      <c r="R55" s="107"/>
    </row>
    <row r="56" spans="2:18" ht="13.5">
      <c r="B56" s="106"/>
      <c r="C56" s="109"/>
      <c r="D56" s="132"/>
      <c r="E56" s="109"/>
      <c r="F56" s="109"/>
      <c r="G56" s="109"/>
      <c r="H56" s="133"/>
      <c r="I56" s="109"/>
      <c r="J56" s="132"/>
      <c r="K56" s="109"/>
      <c r="L56" s="109"/>
      <c r="M56" s="109"/>
      <c r="N56" s="109"/>
      <c r="O56" s="109"/>
      <c r="P56" s="133"/>
      <c r="Q56" s="109"/>
      <c r="R56" s="107"/>
    </row>
    <row r="57" spans="2:18" ht="13.5">
      <c r="B57" s="106"/>
      <c r="C57" s="109"/>
      <c r="D57" s="132"/>
      <c r="E57" s="109"/>
      <c r="F57" s="109"/>
      <c r="G57" s="109"/>
      <c r="H57" s="133"/>
      <c r="I57" s="109"/>
      <c r="J57" s="132"/>
      <c r="K57" s="109"/>
      <c r="L57" s="109"/>
      <c r="M57" s="109"/>
      <c r="N57" s="109"/>
      <c r="O57" s="109"/>
      <c r="P57" s="133"/>
      <c r="Q57" s="109"/>
      <c r="R57" s="107"/>
    </row>
    <row r="58" spans="2:18" ht="13.5">
      <c r="B58" s="106"/>
      <c r="C58" s="109"/>
      <c r="D58" s="132"/>
      <c r="E58" s="109"/>
      <c r="F58" s="109"/>
      <c r="G58" s="109"/>
      <c r="H58" s="133"/>
      <c r="I58" s="109"/>
      <c r="J58" s="132"/>
      <c r="K58" s="109"/>
      <c r="L58" s="109"/>
      <c r="M58" s="109"/>
      <c r="N58" s="109"/>
      <c r="O58" s="109"/>
      <c r="P58" s="133"/>
      <c r="Q58" s="109"/>
      <c r="R58" s="107"/>
    </row>
    <row r="59" spans="2:18" s="111" customFormat="1" ht="15">
      <c r="B59" s="112"/>
      <c r="C59" s="113"/>
      <c r="D59" s="134" t="s">
        <v>57</v>
      </c>
      <c r="E59" s="135"/>
      <c r="F59" s="135"/>
      <c r="G59" s="136" t="s">
        <v>58</v>
      </c>
      <c r="H59" s="137"/>
      <c r="I59" s="113"/>
      <c r="J59" s="134" t="s">
        <v>57</v>
      </c>
      <c r="K59" s="135"/>
      <c r="L59" s="135"/>
      <c r="M59" s="135"/>
      <c r="N59" s="136" t="s">
        <v>58</v>
      </c>
      <c r="O59" s="135"/>
      <c r="P59" s="137"/>
      <c r="Q59" s="113"/>
      <c r="R59" s="116"/>
    </row>
    <row r="60" spans="2:18" ht="13.5">
      <c r="B60" s="106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7"/>
    </row>
    <row r="61" spans="2:18" s="111" customFormat="1" ht="15">
      <c r="B61" s="112"/>
      <c r="C61" s="113"/>
      <c r="D61" s="130" t="s">
        <v>59</v>
      </c>
      <c r="E61" s="118"/>
      <c r="F61" s="118"/>
      <c r="G61" s="118"/>
      <c r="H61" s="131"/>
      <c r="I61" s="113"/>
      <c r="J61" s="130" t="s">
        <v>60</v>
      </c>
      <c r="K61" s="118"/>
      <c r="L61" s="118"/>
      <c r="M61" s="118"/>
      <c r="N61" s="118"/>
      <c r="O61" s="118"/>
      <c r="P61" s="131"/>
      <c r="Q61" s="113"/>
      <c r="R61" s="116"/>
    </row>
    <row r="62" spans="2:18" ht="13.5">
      <c r="B62" s="106"/>
      <c r="C62" s="109"/>
      <c r="D62" s="132"/>
      <c r="E62" s="109"/>
      <c r="F62" s="109"/>
      <c r="G62" s="109"/>
      <c r="H62" s="133"/>
      <c r="I62" s="109"/>
      <c r="J62" s="132"/>
      <c r="K62" s="109"/>
      <c r="L62" s="109"/>
      <c r="M62" s="109"/>
      <c r="N62" s="109"/>
      <c r="O62" s="109"/>
      <c r="P62" s="133"/>
      <c r="Q62" s="109"/>
      <c r="R62" s="107"/>
    </row>
    <row r="63" spans="2:18" ht="13.5">
      <c r="B63" s="106"/>
      <c r="C63" s="109"/>
      <c r="D63" s="132"/>
      <c r="E63" s="109"/>
      <c r="F63" s="109"/>
      <c r="G63" s="109"/>
      <c r="H63" s="133"/>
      <c r="I63" s="109"/>
      <c r="J63" s="132"/>
      <c r="K63" s="109"/>
      <c r="L63" s="109"/>
      <c r="M63" s="109"/>
      <c r="N63" s="109"/>
      <c r="O63" s="109"/>
      <c r="P63" s="133"/>
      <c r="Q63" s="109"/>
      <c r="R63" s="107"/>
    </row>
    <row r="64" spans="2:18" ht="13.5">
      <c r="B64" s="106"/>
      <c r="C64" s="109"/>
      <c r="D64" s="132"/>
      <c r="E64" s="109"/>
      <c r="F64" s="109"/>
      <c r="G64" s="109"/>
      <c r="H64" s="133"/>
      <c r="I64" s="109"/>
      <c r="J64" s="132"/>
      <c r="K64" s="109"/>
      <c r="L64" s="109"/>
      <c r="M64" s="109"/>
      <c r="N64" s="109"/>
      <c r="O64" s="109"/>
      <c r="P64" s="133"/>
      <c r="Q64" s="109"/>
      <c r="R64" s="107"/>
    </row>
    <row r="65" spans="2:18" ht="13.5">
      <c r="B65" s="106"/>
      <c r="C65" s="109"/>
      <c r="D65" s="132"/>
      <c r="E65" s="109"/>
      <c r="F65" s="109"/>
      <c r="G65" s="109"/>
      <c r="H65" s="133"/>
      <c r="I65" s="109"/>
      <c r="J65" s="132"/>
      <c r="K65" s="109"/>
      <c r="L65" s="109"/>
      <c r="M65" s="109"/>
      <c r="N65" s="109"/>
      <c r="O65" s="109"/>
      <c r="P65" s="133"/>
      <c r="Q65" s="109"/>
      <c r="R65" s="107"/>
    </row>
    <row r="66" spans="2:18" ht="13.5">
      <c r="B66" s="106"/>
      <c r="C66" s="109"/>
      <c r="D66" s="132"/>
      <c r="E66" s="109"/>
      <c r="F66" s="109"/>
      <c r="G66" s="109"/>
      <c r="H66" s="133"/>
      <c r="I66" s="109"/>
      <c r="J66" s="132"/>
      <c r="K66" s="109"/>
      <c r="L66" s="109"/>
      <c r="M66" s="109"/>
      <c r="N66" s="109"/>
      <c r="O66" s="109"/>
      <c r="P66" s="133"/>
      <c r="Q66" s="109"/>
      <c r="R66" s="107"/>
    </row>
    <row r="67" spans="2:18" ht="13.5">
      <c r="B67" s="106"/>
      <c r="C67" s="109"/>
      <c r="D67" s="132"/>
      <c r="E67" s="109"/>
      <c r="F67" s="109"/>
      <c r="G67" s="109"/>
      <c r="H67" s="133"/>
      <c r="I67" s="109"/>
      <c r="J67" s="132"/>
      <c r="K67" s="109"/>
      <c r="L67" s="109"/>
      <c r="M67" s="109"/>
      <c r="N67" s="109"/>
      <c r="O67" s="109"/>
      <c r="P67" s="133"/>
      <c r="Q67" s="109"/>
      <c r="R67" s="107"/>
    </row>
    <row r="68" spans="2:18" ht="13.5">
      <c r="B68" s="106"/>
      <c r="C68" s="109"/>
      <c r="D68" s="132"/>
      <c r="E68" s="109"/>
      <c r="F68" s="109"/>
      <c r="G68" s="109"/>
      <c r="H68" s="133"/>
      <c r="I68" s="109"/>
      <c r="J68" s="132"/>
      <c r="K68" s="109"/>
      <c r="L68" s="109"/>
      <c r="M68" s="109"/>
      <c r="N68" s="109"/>
      <c r="O68" s="109"/>
      <c r="P68" s="133"/>
      <c r="Q68" s="109"/>
      <c r="R68" s="107"/>
    </row>
    <row r="69" spans="2:18" ht="13.5">
      <c r="B69" s="106"/>
      <c r="C69" s="109"/>
      <c r="D69" s="132"/>
      <c r="E69" s="109"/>
      <c r="F69" s="109"/>
      <c r="G69" s="109"/>
      <c r="H69" s="133"/>
      <c r="I69" s="109"/>
      <c r="J69" s="132"/>
      <c r="K69" s="109"/>
      <c r="L69" s="109"/>
      <c r="M69" s="109"/>
      <c r="N69" s="109"/>
      <c r="O69" s="109"/>
      <c r="P69" s="133"/>
      <c r="Q69" s="109"/>
      <c r="R69" s="107"/>
    </row>
    <row r="70" spans="2:18" s="111" customFormat="1" ht="15">
      <c r="B70" s="112"/>
      <c r="C70" s="113"/>
      <c r="D70" s="134" t="s">
        <v>57</v>
      </c>
      <c r="E70" s="135"/>
      <c r="F70" s="135"/>
      <c r="G70" s="136" t="s">
        <v>58</v>
      </c>
      <c r="H70" s="137"/>
      <c r="I70" s="113"/>
      <c r="J70" s="134" t="s">
        <v>57</v>
      </c>
      <c r="K70" s="135"/>
      <c r="L70" s="135"/>
      <c r="M70" s="135"/>
      <c r="N70" s="136" t="s">
        <v>58</v>
      </c>
      <c r="O70" s="135"/>
      <c r="P70" s="137"/>
      <c r="Q70" s="113"/>
      <c r="R70" s="116"/>
    </row>
    <row r="71" spans="2:18" s="111" customFormat="1" ht="14.45" customHeight="1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</row>
    <row r="75" spans="2:18" s="111" customFormat="1" ht="6.95" customHeight="1">
      <c r="B75" s="14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3"/>
    </row>
    <row r="76" spans="2:18" s="111" customFormat="1" ht="36.95" customHeight="1">
      <c r="B76" s="112"/>
      <c r="C76" s="240" t="s">
        <v>111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116"/>
    </row>
    <row r="77" spans="2:18" s="111" customFormat="1" ht="6.95" customHeight="1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6"/>
    </row>
    <row r="78" spans="2:18" s="111" customFormat="1" ht="30" customHeight="1">
      <c r="B78" s="112"/>
      <c r="C78" s="110" t="s">
        <v>17</v>
      </c>
      <c r="D78" s="113"/>
      <c r="E78" s="113"/>
      <c r="F78" s="242" t="str">
        <f>F6</f>
        <v>Albrechtice - Štěrbinová nádrž - upravená 05/2017</v>
      </c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113"/>
      <c r="R78" s="116"/>
    </row>
    <row r="79" spans="2:18" s="111" customFormat="1" ht="36.95" customHeight="1">
      <c r="B79" s="112"/>
      <c r="C79" s="144" t="s">
        <v>107</v>
      </c>
      <c r="D79" s="113"/>
      <c r="E79" s="113"/>
      <c r="F79" s="254" t="str">
        <f>F7</f>
        <v>01 - SO 01 Jednotná kanalizace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113"/>
      <c r="R79" s="116"/>
    </row>
    <row r="80" spans="2:18" s="111" customFormat="1" ht="6.95" customHeight="1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6"/>
    </row>
    <row r="81" spans="2:18" s="111" customFormat="1" ht="18" customHeight="1">
      <c r="B81" s="112"/>
      <c r="C81" s="110" t="s">
        <v>23</v>
      </c>
      <c r="D81" s="113"/>
      <c r="E81" s="113"/>
      <c r="F81" s="117" t="str">
        <f>F9</f>
        <v xml:space="preserve"> </v>
      </c>
      <c r="G81" s="113"/>
      <c r="H81" s="113"/>
      <c r="I81" s="113"/>
      <c r="J81" s="113"/>
      <c r="K81" s="110" t="s">
        <v>25</v>
      </c>
      <c r="L81" s="113"/>
      <c r="M81" s="246" t="str">
        <f>IF(O9="","",O9)</f>
        <v/>
      </c>
      <c r="N81" s="246"/>
      <c r="O81" s="246"/>
      <c r="P81" s="246"/>
      <c r="Q81" s="113"/>
      <c r="R81" s="116"/>
    </row>
    <row r="82" spans="2:18" s="111" customFormat="1" ht="6.95" customHeight="1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6"/>
    </row>
    <row r="83" spans="2:18" s="111" customFormat="1" ht="15">
      <c r="B83" s="112"/>
      <c r="C83" s="110" t="s">
        <v>28</v>
      </c>
      <c r="D83" s="113"/>
      <c r="E83" s="113"/>
      <c r="F83" s="117" t="str">
        <f>E12</f>
        <v>Obec Albrechtice, Obecní 186, 735 43 Albrechtice</v>
      </c>
      <c r="G83" s="113"/>
      <c r="H83" s="113"/>
      <c r="I83" s="113"/>
      <c r="J83" s="113"/>
      <c r="K83" s="110" t="s">
        <v>35</v>
      </c>
      <c r="L83" s="113"/>
      <c r="M83" s="247" t="str">
        <f>E18</f>
        <v>IGEA s.r.o., Na Valše 3, 702 95 Ostrava</v>
      </c>
      <c r="N83" s="247"/>
      <c r="O83" s="247"/>
      <c r="P83" s="247"/>
      <c r="Q83" s="247"/>
      <c r="R83" s="116"/>
    </row>
    <row r="84" spans="2:18" s="111" customFormat="1" ht="14.45" customHeight="1">
      <c r="B84" s="112"/>
      <c r="C84" s="110" t="s">
        <v>33</v>
      </c>
      <c r="D84" s="113"/>
      <c r="E84" s="113"/>
      <c r="F84" s="117" t="str">
        <f>IF(E15="","",E15)</f>
        <v xml:space="preserve"> </v>
      </c>
      <c r="G84" s="113"/>
      <c r="H84" s="113"/>
      <c r="I84" s="113"/>
      <c r="J84" s="113"/>
      <c r="K84" s="110" t="s">
        <v>39</v>
      </c>
      <c r="L84" s="113"/>
      <c r="M84" s="247" t="str">
        <f>E21</f>
        <v>IGEA, s.r.o. , Na Valše 3, 702 95 Ostrava</v>
      </c>
      <c r="N84" s="247"/>
      <c r="O84" s="247"/>
      <c r="P84" s="247"/>
      <c r="Q84" s="247"/>
      <c r="R84" s="116"/>
    </row>
    <row r="85" spans="2:18" s="111" customFormat="1" ht="10.35" customHeight="1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6"/>
    </row>
    <row r="86" spans="2:18" s="111" customFormat="1" ht="29.25" customHeight="1">
      <c r="B86" s="112"/>
      <c r="C86" s="255" t="s">
        <v>112</v>
      </c>
      <c r="D86" s="256"/>
      <c r="E86" s="256"/>
      <c r="F86" s="256"/>
      <c r="G86" s="256"/>
      <c r="H86" s="125"/>
      <c r="I86" s="125"/>
      <c r="J86" s="125"/>
      <c r="K86" s="125"/>
      <c r="L86" s="125"/>
      <c r="M86" s="125"/>
      <c r="N86" s="255" t="s">
        <v>113</v>
      </c>
      <c r="O86" s="256"/>
      <c r="P86" s="256"/>
      <c r="Q86" s="256"/>
      <c r="R86" s="116"/>
    </row>
    <row r="87" spans="2:18" s="111" customFormat="1" ht="10.35" customHeight="1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6"/>
    </row>
    <row r="88" spans="2:47" s="111" customFormat="1" ht="29.25" customHeight="1">
      <c r="B88" s="112"/>
      <c r="C88" s="145" t="s">
        <v>114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257">
        <f>N121</f>
        <v>0</v>
      </c>
      <c r="O88" s="258"/>
      <c r="P88" s="258"/>
      <c r="Q88" s="258"/>
      <c r="R88" s="116"/>
      <c r="AU88" s="102" t="s">
        <v>115</v>
      </c>
    </row>
    <row r="89" spans="2:18" s="150" customFormat="1" ht="24.95" customHeight="1">
      <c r="B89" s="146"/>
      <c r="C89" s="147"/>
      <c r="D89" s="148" t="s">
        <v>116</v>
      </c>
      <c r="E89" s="147"/>
      <c r="F89" s="147"/>
      <c r="G89" s="147"/>
      <c r="H89" s="147"/>
      <c r="I89" s="147"/>
      <c r="J89" s="147"/>
      <c r="K89" s="147"/>
      <c r="L89" s="147"/>
      <c r="M89" s="147"/>
      <c r="N89" s="259">
        <f>N122</f>
        <v>0</v>
      </c>
      <c r="O89" s="260"/>
      <c r="P89" s="260"/>
      <c r="Q89" s="260"/>
      <c r="R89" s="149"/>
    </row>
    <row r="90" spans="2:18" s="155" customFormat="1" ht="19.9" customHeight="1">
      <c r="B90" s="151"/>
      <c r="C90" s="152"/>
      <c r="D90" s="153" t="s">
        <v>117</v>
      </c>
      <c r="E90" s="152"/>
      <c r="F90" s="152"/>
      <c r="G90" s="152"/>
      <c r="H90" s="152"/>
      <c r="I90" s="152"/>
      <c r="J90" s="152"/>
      <c r="K90" s="152"/>
      <c r="L90" s="152"/>
      <c r="M90" s="152"/>
      <c r="N90" s="261">
        <f>N123</f>
        <v>0</v>
      </c>
      <c r="O90" s="262"/>
      <c r="P90" s="262"/>
      <c r="Q90" s="262"/>
      <c r="R90" s="154"/>
    </row>
    <row r="91" spans="2:18" s="155" customFormat="1" ht="19.9" customHeight="1">
      <c r="B91" s="151"/>
      <c r="C91" s="152"/>
      <c r="D91" s="153" t="s">
        <v>118</v>
      </c>
      <c r="E91" s="152"/>
      <c r="F91" s="152"/>
      <c r="G91" s="152"/>
      <c r="H91" s="152"/>
      <c r="I91" s="152"/>
      <c r="J91" s="152"/>
      <c r="K91" s="152"/>
      <c r="L91" s="152"/>
      <c r="M91" s="152"/>
      <c r="N91" s="261">
        <f>N153</f>
        <v>0</v>
      </c>
      <c r="O91" s="262"/>
      <c r="P91" s="262"/>
      <c r="Q91" s="262"/>
      <c r="R91" s="154"/>
    </row>
    <row r="92" spans="2:18" s="155" customFormat="1" ht="19.9" customHeight="1">
      <c r="B92" s="151"/>
      <c r="C92" s="152"/>
      <c r="D92" s="153" t="s">
        <v>119</v>
      </c>
      <c r="E92" s="152"/>
      <c r="F92" s="152"/>
      <c r="G92" s="152"/>
      <c r="H92" s="152"/>
      <c r="I92" s="152"/>
      <c r="J92" s="152"/>
      <c r="K92" s="152"/>
      <c r="L92" s="152"/>
      <c r="M92" s="152"/>
      <c r="N92" s="261">
        <f>N161</f>
        <v>0</v>
      </c>
      <c r="O92" s="262"/>
      <c r="P92" s="262"/>
      <c r="Q92" s="262"/>
      <c r="R92" s="154"/>
    </row>
    <row r="93" spans="2:18" s="155" customFormat="1" ht="19.9" customHeight="1">
      <c r="B93" s="151"/>
      <c r="C93" s="152"/>
      <c r="D93" s="153" t="s">
        <v>120</v>
      </c>
      <c r="E93" s="152"/>
      <c r="F93" s="152"/>
      <c r="G93" s="152"/>
      <c r="H93" s="152"/>
      <c r="I93" s="152"/>
      <c r="J93" s="152"/>
      <c r="K93" s="152"/>
      <c r="L93" s="152"/>
      <c r="M93" s="152"/>
      <c r="N93" s="261">
        <f>N164</f>
        <v>0</v>
      </c>
      <c r="O93" s="262"/>
      <c r="P93" s="262"/>
      <c r="Q93" s="262"/>
      <c r="R93" s="154"/>
    </row>
    <row r="94" spans="2:18" s="155" customFormat="1" ht="19.9" customHeight="1">
      <c r="B94" s="151"/>
      <c r="C94" s="152"/>
      <c r="D94" s="153" t="s">
        <v>121</v>
      </c>
      <c r="E94" s="152"/>
      <c r="F94" s="152"/>
      <c r="G94" s="152"/>
      <c r="H94" s="152"/>
      <c r="I94" s="152"/>
      <c r="J94" s="152"/>
      <c r="K94" s="152"/>
      <c r="L94" s="152"/>
      <c r="M94" s="152"/>
      <c r="N94" s="261">
        <f>N166</f>
        <v>0</v>
      </c>
      <c r="O94" s="262"/>
      <c r="P94" s="262"/>
      <c r="Q94" s="262"/>
      <c r="R94" s="154"/>
    </row>
    <row r="95" spans="2:18" s="155" customFormat="1" ht="19.9" customHeight="1">
      <c r="B95" s="151"/>
      <c r="C95" s="152"/>
      <c r="D95" s="153" t="s">
        <v>122</v>
      </c>
      <c r="E95" s="152"/>
      <c r="F95" s="152"/>
      <c r="G95" s="152"/>
      <c r="H95" s="152"/>
      <c r="I95" s="152"/>
      <c r="J95" s="152"/>
      <c r="K95" s="152"/>
      <c r="L95" s="152"/>
      <c r="M95" s="152"/>
      <c r="N95" s="261">
        <f>N167</f>
        <v>0</v>
      </c>
      <c r="O95" s="262"/>
      <c r="P95" s="262"/>
      <c r="Q95" s="262"/>
      <c r="R95" s="154"/>
    </row>
    <row r="96" spans="2:18" s="155" customFormat="1" ht="19.9" customHeight="1">
      <c r="B96" s="151"/>
      <c r="C96" s="152"/>
      <c r="D96" s="153" t="s">
        <v>123</v>
      </c>
      <c r="E96" s="152"/>
      <c r="F96" s="152"/>
      <c r="G96" s="152"/>
      <c r="H96" s="152"/>
      <c r="I96" s="152"/>
      <c r="J96" s="152"/>
      <c r="K96" s="152"/>
      <c r="L96" s="152"/>
      <c r="M96" s="152"/>
      <c r="N96" s="261">
        <f>N185</f>
        <v>0</v>
      </c>
      <c r="O96" s="262"/>
      <c r="P96" s="262"/>
      <c r="Q96" s="262"/>
      <c r="R96" s="154"/>
    </row>
    <row r="97" spans="2:18" s="155" customFormat="1" ht="14.85" customHeight="1">
      <c r="B97" s="151"/>
      <c r="C97" s="152"/>
      <c r="D97" s="153" t="s">
        <v>124</v>
      </c>
      <c r="E97" s="152"/>
      <c r="F97" s="152"/>
      <c r="G97" s="152"/>
      <c r="H97" s="152"/>
      <c r="I97" s="152"/>
      <c r="J97" s="152"/>
      <c r="K97" s="152"/>
      <c r="L97" s="152"/>
      <c r="M97" s="152"/>
      <c r="N97" s="261">
        <f>N187</f>
        <v>0</v>
      </c>
      <c r="O97" s="262"/>
      <c r="P97" s="262"/>
      <c r="Q97" s="262"/>
      <c r="R97" s="154"/>
    </row>
    <row r="98" spans="2:18" s="150" customFormat="1" ht="24.95" customHeight="1">
      <c r="B98" s="146"/>
      <c r="C98" s="147"/>
      <c r="D98" s="148" t="s">
        <v>125</v>
      </c>
      <c r="E98" s="147"/>
      <c r="F98" s="147"/>
      <c r="G98" s="147"/>
      <c r="H98" s="147"/>
      <c r="I98" s="147"/>
      <c r="J98" s="147"/>
      <c r="K98" s="147"/>
      <c r="L98" s="147"/>
      <c r="M98" s="147"/>
      <c r="N98" s="259">
        <f>N193</f>
        <v>0</v>
      </c>
      <c r="O98" s="260"/>
      <c r="P98" s="260"/>
      <c r="Q98" s="260"/>
      <c r="R98" s="149"/>
    </row>
    <row r="99" spans="2:18" s="155" customFormat="1" ht="19.9" customHeight="1">
      <c r="B99" s="151"/>
      <c r="C99" s="152"/>
      <c r="D99" s="153" t="s">
        <v>126</v>
      </c>
      <c r="E99" s="152"/>
      <c r="F99" s="152"/>
      <c r="G99" s="152"/>
      <c r="H99" s="152"/>
      <c r="I99" s="152"/>
      <c r="J99" s="152"/>
      <c r="K99" s="152"/>
      <c r="L99" s="152"/>
      <c r="M99" s="152"/>
      <c r="N99" s="261">
        <f>N194</f>
        <v>0</v>
      </c>
      <c r="O99" s="262"/>
      <c r="P99" s="262"/>
      <c r="Q99" s="262"/>
      <c r="R99" s="154"/>
    </row>
    <row r="100" spans="2:18" s="155" customFormat="1" ht="19.9" customHeight="1">
      <c r="B100" s="151"/>
      <c r="C100" s="152"/>
      <c r="D100" s="153" t="s">
        <v>127</v>
      </c>
      <c r="E100" s="152"/>
      <c r="F100" s="152"/>
      <c r="G100" s="152"/>
      <c r="H100" s="152"/>
      <c r="I100" s="152"/>
      <c r="J100" s="152"/>
      <c r="K100" s="152"/>
      <c r="L100" s="152"/>
      <c r="M100" s="152"/>
      <c r="N100" s="261">
        <f>N198</f>
        <v>0</v>
      </c>
      <c r="O100" s="262"/>
      <c r="P100" s="262"/>
      <c r="Q100" s="262"/>
      <c r="R100" s="154"/>
    </row>
    <row r="101" spans="2:18" s="111" customFormat="1" ht="21.75" customHeight="1"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6"/>
    </row>
    <row r="102" spans="2:21" s="111" customFormat="1" ht="29.25" customHeight="1">
      <c r="B102" s="112"/>
      <c r="C102" s="145" t="s">
        <v>128</v>
      </c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258">
        <v>0</v>
      </c>
      <c r="O102" s="263"/>
      <c r="P102" s="263"/>
      <c r="Q102" s="263"/>
      <c r="R102" s="116"/>
      <c r="T102" s="156"/>
      <c r="U102" s="157" t="s">
        <v>45</v>
      </c>
    </row>
    <row r="103" spans="2:18" s="111" customFormat="1" ht="18" customHeight="1"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6"/>
    </row>
    <row r="104" spans="2:18" s="111" customFormat="1" ht="29.25" customHeight="1">
      <c r="B104" s="112"/>
      <c r="C104" s="158" t="s">
        <v>99</v>
      </c>
      <c r="D104" s="125"/>
      <c r="E104" s="125"/>
      <c r="F104" s="125"/>
      <c r="G104" s="125"/>
      <c r="H104" s="125"/>
      <c r="I104" s="125"/>
      <c r="J104" s="125"/>
      <c r="K104" s="125"/>
      <c r="L104" s="264">
        <f>ROUND(SUM(N88+N102),2)</f>
        <v>0</v>
      </c>
      <c r="M104" s="264"/>
      <c r="N104" s="264"/>
      <c r="O104" s="264"/>
      <c r="P104" s="264"/>
      <c r="Q104" s="264"/>
      <c r="R104" s="116"/>
    </row>
    <row r="105" spans="2:18" s="111" customFormat="1" ht="6.95" customHeight="1">
      <c r="B105" s="138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40"/>
    </row>
    <row r="109" spans="2:18" s="111" customFormat="1" ht="6.95" customHeight="1">
      <c r="B109" s="141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3"/>
    </row>
    <row r="110" spans="2:18" s="111" customFormat="1" ht="36.95" customHeight="1">
      <c r="B110" s="112"/>
      <c r="C110" s="240" t="s">
        <v>129</v>
      </c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116"/>
    </row>
    <row r="111" spans="2:18" s="111" customFormat="1" ht="6.95" customHeight="1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6"/>
    </row>
    <row r="112" spans="2:18" s="111" customFormat="1" ht="30" customHeight="1">
      <c r="B112" s="112"/>
      <c r="C112" s="110" t="s">
        <v>17</v>
      </c>
      <c r="D112" s="113"/>
      <c r="E112" s="113"/>
      <c r="F112" s="242" t="str">
        <f>F6</f>
        <v>Albrechtice - Štěrbinová nádrž - upravená 05/2017</v>
      </c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113"/>
      <c r="R112" s="116"/>
    </row>
    <row r="113" spans="2:18" s="111" customFormat="1" ht="36.95" customHeight="1">
      <c r="B113" s="112"/>
      <c r="C113" s="144" t="s">
        <v>107</v>
      </c>
      <c r="D113" s="113"/>
      <c r="E113" s="113"/>
      <c r="F113" s="254" t="str">
        <f>F7</f>
        <v>01 - SO 01 Jednotná kanalizace</v>
      </c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113"/>
      <c r="R113" s="116"/>
    </row>
    <row r="114" spans="2:18" s="111" customFormat="1" ht="6.95" customHeight="1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6"/>
    </row>
    <row r="115" spans="2:18" s="111" customFormat="1" ht="18" customHeight="1">
      <c r="B115" s="112"/>
      <c r="C115" s="110" t="s">
        <v>23</v>
      </c>
      <c r="D115" s="113"/>
      <c r="E115" s="113"/>
      <c r="F115" s="117" t="str">
        <f>F9</f>
        <v xml:space="preserve"> </v>
      </c>
      <c r="G115" s="113"/>
      <c r="H115" s="113"/>
      <c r="I115" s="113"/>
      <c r="J115" s="113"/>
      <c r="K115" s="110" t="s">
        <v>25</v>
      </c>
      <c r="L115" s="113"/>
      <c r="M115" s="246" t="str">
        <f>IF(O9="","",O9)</f>
        <v/>
      </c>
      <c r="N115" s="246"/>
      <c r="O115" s="246"/>
      <c r="P115" s="246"/>
      <c r="Q115" s="113"/>
      <c r="R115" s="116"/>
    </row>
    <row r="116" spans="2:18" s="111" customFormat="1" ht="6.95" customHeight="1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6"/>
    </row>
    <row r="117" spans="2:18" s="111" customFormat="1" ht="15">
      <c r="B117" s="112"/>
      <c r="C117" s="110" t="s">
        <v>28</v>
      </c>
      <c r="D117" s="113"/>
      <c r="E117" s="113"/>
      <c r="F117" s="117" t="str">
        <f>E12</f>
        <v>Obec Albrechtice, Obecní 186, 735 43 Albrechtice</v>
      </c>
      <c r="G117" s="113"/>
      <c r="H117" s="113"/>
      <c r="I117" s="113"/>
      <c r="J117" s="113"/>
      <c r="K117" s="110" t="s">
        <v>35</v>
      </c>
      <c r="L117" s="113"/>
      <c r="M117" s="247" t="str">
        <f>E18</f>
        <v>IGEA s.r.o., Na Valše 3, 702 95 Ostrava</v>
      </c>
      <c r="N117" s="247"/>
      <c r="O117" s="247"/>
      <c r="P117" s="247"/>
      <c r="Q117" s="247"/>
      <c r="R117" s="116"/>
    </row>
    <row r="118" spans="2:18" s="111" customFormat="1" ht="14.45" customHeight="1">
      <c r="B118" s="112"/>
      <c r="C118" s="110" t="s">
        <v>33</v>
      </c>
      <c r="D118" s="113"/>
      <c r="E118" s="113"/>
      <c r="F118" s="117" t="str">
        <f>IF(E15="","",E15)</f>
        <v xml:space="preserve"> </v>
      </c>
      <c r="G118" s="113"/>
      <c r="H118" s="113"/>
      <c r="I118" s="113"/>
      <c r="J118" s="113"/>
      <c r="K118" s="110" t="s">
        <v>39</v>
      </c>
      <c r="L118" s="113"/>
      <c r="M118" s="247" t="str">
        <f>E21</f>
        <v>IGEA, s.r.o. , Na Valše 3, 702 95 Ostrava</v>
      </c>
      <c r="N118" s="247"/>
      <c r="O118" s="247"/>
      <c r="P118" s="247"/>
      <c r="Q118" s="247"/>
      <c r="R118" s="116"/>
    </row>
    <row r="119" spans="2:18" s="111" customFormat="1" ht="10.35" customHeight="1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6"/>
    </row>
    <row r="120" spans="2:27" s="163" customFormat="1" ht="29.25" customHeight="1">
      <c r="B120" s="159"/>
      <c r="C120" s="160" t="s">
        <v>130</v>
      </c>
      <c r="D120" s="161" t="s">
        <v>131</v>
      </c>
      <c r="E120" s="161" t="s">
        <v>63</v>
      </c>
      <c r="F120" s="265" t="s">
        <v>132</v>
      </c>
      <c r="G120" s="265"/>
      <c r="H120" s="265"/>
      <c r="I120" s="265"/>
      <c r="J120" s="161" t="s">
        <v>133</v>
      </c>
      <c r="K120" s="161" t="s">
        <v>134</v>
      </c>
      <c r="L120" s="266" t="s">
        <v>135</v>
      </c>
      <c r="M120" s="266"/>
      <c r="N120" s="265" t="s">
        <v>113</v>
      </c>
      <c r="O120" s="265"/>
      <c r="P120" s="265"/>
      <c r="Q120" s="267"/>
      <c r="R120" s="162"/>
      <c r="T120" s="164" t="s">
        <v>136</v>
      </c>
      <c r="U120" s="165" t="s">
        <v>45</v>
      </c>
      <c r="V120" s="165" t="s">
        <v>137</v>
      </c>
      <c r="W120" s="165" t="s">
        <v>138</v>
      </c>
      <c r="X120" s="165" t="s">
        <v>139</v>
      </c>
      <c r="Y120" s="165" t="s">
        <v>140</v>
      </c>
      <c r="Z120" s="165" t="s">
        <v>141</v>
      </c>
      <c r="AA120" s="166" t="s">
        <v>142</v>
      </c>
    </row>
    <row r="121" spans="2:63" s="111" customFormat="1" ht="29.25" customHeight="1">
      <c r="B121" s="112"/>
      <c r="C121" s="167" t="s">
        <v>109</v>
      </c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277">
        <f>BK121</f>
        <v>0</v>
      </c>
      <c r="O121" s="278"/>
      <c r="P121" s="278"/>
      <c r="Q121" s="278"/>
      <c r="R121" s="116"/>
      <c r="T121" s="168"/>
      <c r="U121" s="118"/>
      <c r="V121" s="118"/>
      <c r="W121" s="169">
        <f>W122+W193</f>
        <v>8317.115553</v>
      </c>
      <c r="X121" s="118"/>
      <c r="Y121" s="169">
        <f>Y122+Y193</f>
        <v>2146.2622629000007</v>
      </c>
      <c r="Z121" s="118"/>
      <c r="AA121" s="170">
        <f>AA122+AA193</f>
        <v>24.5346</v>
      </c>
      <c r="AT121" s="102" t="s">
        <v>80</v>
      </c>
      <c r="AU121" s="102" t="s">
        <v>115</v>
      </c>
      <c r="BK121" s="171">
        <f>BK122+BK193</f>
        <v>0</v>
      </c>
    </row>
    <row r="122" spans="2:63" s="176" customFormat="1" ht="37.35" customHeight="1">
      <c r="B122" s="172"/>
      <c r="C122" s="173"/>
      <c r="D122" s="174" t="s">
        <v>116</v>
      </c>
      <c r="E122" s="174"/>
      <c r="F122" s="174"/>
      <c r="G122" s="174"/>
      <c r="H122" s="174"/>
      <c r="I122" s="174"/>
      <c r="J122" s="174"/>
      <c r="K122" s="174"/>
      <c r="L122" s="174"/>
      <c r="M122" s="174"/>
      <c r="N122" s="279">
        <f>BK122</f>
        <v>0</v>
      </c>
      <c r="O122" s="259"/>
      <c r="P122" s="259"/>
      <c r="Q122" s="259"/>
      <c r="R122" s="175"/>
      <c r="T122" s="177"/>
      <c r="U122" s="173"/>
      <c r="V122" s="173"/>
      <c r="W122" s="178">
        <f>W123+W153+W161+W164+W166+W167+W185</f>
        <v>7751.286388</v>
      </c>
      <c r="X122" s="173"/>
      <c r="Y122" s="178">
        <f>Y123+Y153+Y161+Y164+Y166+Y167+Y185</f>
        <v>2128.8187238000005</v>
      </c>
      <c r="Z122" s="173"/>
      <c r="AA122" s="179">
        <f>AA123+AA153+AA161+AA164+AA166+AA167+AA185</f>
        <v>24.5346</v>
      </c>
      <c r="AR122" s="180" t="s">
        <v>22</v>
      </c>
      <c r="AT122" s="181" t="s">
        <v>80</v>
      </c>
      <c r="AU122" s="181" t="s">
        <v>81</v>
      </c>
      <c r="AY122" s="180" t="s">
        <v>143</v>
      </c>
      <c r="BK122" s="182">
        <f>BK123+BK153+BK161+BK164+BK166+BK167+BK185</f>
        <v>0</v>
      </c>
    </row>
    <row r="123" spans="2:63" s="176" customFormat="1" ht="19.9" customHeight="1">
      <c r="B123" s="172"/>
      <c r="C123" s="173"/>
      <c r="D123" s="183" t="s">
        <v>117</v>
      </c>
      <c r="E123" s="183"/>
      <c r="F123" s="183"/>
      <c r="G123" s="183"/>
      <c r="H123" s="183"/>
      <c r="I123" s="183"/>
      <c r="J123" s="183"/>
      <c r="K123" s="183"/>
      <c r="L123" s="183"/>
      <c r="M123" s="183"/>
      <c r="N123" s="280">
        <f>BK123</f>
        <v>0</v>
      </c>
      <c r="O123" s="281"/>
      <c r="P123" s="281"/>
      <c r="Q123" s="281"/>
      <c r="R123" s="175"/>
      <c r="T123" s="177"/>
      <c r="U123" s="173"/>
      <c r="V123" s="173"/>
      <c r="W123" s="178">
        <f>SUM(W124:W152)</f>
        <v>7071.068888</v>
      </c>
      <c r="X123" s="173"/>
      <c r="Y123" s="178">
        <f>SUM(Y124:Y152)</f>
        <v>1899.5419630000001</v>
      </c>
      <c r="Z123" s="173"/>
      <c r="AA123" s="179">
        <f>SUM(AA124:AA152)</f>
        <v>0</v>
      </c>
      <c r="AR123" s="180" t="s">
        <v>22</v>
      </c>
      <c r="AT123" s="181" t="s">
        <v>80</v>
      </c>
      <c r="AU123" s="181" t="s">
        <v>22</v>
      </c>
      <c r="AY123" s="180" t="s">
        <v>143</v>
      </c>
      <c r="BK123" s="182">
        <f>SUM(BK124:BK152)</f>
        <v>0</v>
      </c>
    </row>
    <row r="124" spans="2:65" s="111" customFormat="1" ht="31.5" customHeight="1">
      <c r="B124" s="112"/>
      <c r="C124" s="184" t="s">
        <v>144</v>
      </c>
      <c r="D124" s="184" t="s">
        <v>145</v>
      </c>
      <c r="E124" s="185" t="s">
        <v>146</v>
      </c>
      <c r="F124" s="268" t="s">
        <v>147</v>
      </c>
      <c r="G124" s="268"/>
      <c r="H124" s="268"/>
      <c r="I124" s="268"/>
      <c r="J124" s="186" t="s">
        <v>148</v>
      </c>
      <c r="K124" s="187">
        <v>46</v>
      </c>
      <c r="L124" s="269"/>
      <c r="M124" s="269"/>
      <c r="N124" s="270">
        <f aca="true" t="shared" si="0" ref="N124:N152">ROUND(L124*K124,2)</f>
        <v>0</v>
      </c>
      <c r="O124" s="270"/>
      <c r="P124" s="270"/>
      <c r="Q124" s="270"/>
      <c r="R124" s="116"/>
      <c r="T124" s="188" t="s">
        <v>5</v>
      </c>
      <c r="U124" s="189" t="s">
        <v>46</v>
      </c>
      <c r="V124" s="190">
        <v>0.655</v>
      </c>
      <c r="W124" s="190">
        <f aca="true" t="shared" si="1" ref="W124:W152">V124*K124</f>
        <v>30.130000000000003</v>
      </c>
      <c r="X124" s="190">
        <v>0</v>
      </c>
      <c r="Y124" s="190">
        <f aca="true" t="shared" si="2" ref="Y124:Y152">X124*K124</f>
        <v>0</v>
      </c>
      <c r="Z124" s="190">
        <v>0</v>
      </c>
      <c r="AA124" s="191">
        <f aca="true" t="shared" si="3" ref="AA124:AA152">Z124*K124</f>
        <v>0</v>
      </c>
      <c r="AR124" s="102" t="s">
        <v>149</v>
      </c>
      <c r="AT124" s="102" t="s">
        <v>145</v>
      </c>
      <c r="AU124" s="102" t="s">
        <v>105</v>
      </c>
      <c r="AY124" s="102" t="s">
        <v>143</v>
      </c>
      <c r="BE124" s="192">
        <f aca="true" t="shared" si="4" ref="BE124:BE152">IF(U124="základní",N124,0)</f>
        <v>0</v>
      </c>
      <c r="BF124" s="192">
        <f aca="true" t="shared" si="5" ref="BF124:BF152">IF(U124="snížená",N124,0)</f>
        <v>0</v>
      </c>
      <c r="BG124" s="192">
        <f aca="true" t="shared" si="6" ref="BG124:BG152">IF(U124="zákl. přenesená",N124,0)</f>
        <v>0</v>
      </c>
      <c r="BH124" s="192">
        <f aca="true" t="shared" si="7" ref="BH124:BH152">IF(U124="sníž. přenesená",N124,0)</f>
        <v>0</v>
      </c>
      <c r="BI124" s="192">
        <f aca="true" t="shared" si="8" ref="BI124:BI152">IF(U124="nulová",N124,0)</f>
        <v>0</v>
      </c>
      <c r="BJ124" s="102" t="s">
        <v>22</v>
      </c>
      <c r="BK124" s="192">
        <f aca="true" t="shared" si="9" ref="BK124:BK152">ROUND(L124*K124,2)</f>
        <v>0</v>
      </c>
      <c r="BL124" s="102" t="s">
        <v>149</v>
      </c>
      <c r="BM124" s="102" t="s">
        <v>150</v>
      </c>
    </row>
    <row r="125" spans="2:65" s="111" customFormat="1" ht="31.5" customHeight="1">
      <c r="B125" s="112"/>
      <c r="C125" s="184" t="s">
        <v>151</v>
      </c>
      <c r="D125" s="184" t="s">
        <v>145</v>
      </c>
      <c r="E125" s="185" t="s">
        <v>152</v>
      </c>
      <c r="F125" s="268" t="s">
        <v>153</v>
      </c>
      <c r="G125" s="268"/>
      <c r="H125" s="268"/>
      <c r="I125" s="268"/>
      <c r="J125" s="186" t="s">
        <v>148</v>
      </c>
      <c r="K125" s="187">
        <v>46</v>
      </c>
      <c r="L125" s="269"/>
      <c r="M125" s="269"/>
      <c r="N125" s="270">
        <f t="shared" si="0"/>
        <v>0</v>
      </c>
      <c r="O125" s="270"/>
      <c r="P125" s="270"/>
      <c r="Q125" s="270"/>
      <c r="R125" s="116"/>
      <c r="T125" s="188" t="s">
        <v>5</v>
      </c>
      <c r="U125" s="189" t="s">
        <v>46</v>
      </c>
      <c r="V125" s="190">
        <v>0.889</v>
      </c>
      <c r="W125" s="190">
        <f t="shared" si="1"/>
        <v>40.894</v>
      </c>
      <c r="X125" s="190">
        <v>0</v>
      </c>
      <c r="Y125" s="190">
        <f t="shared" si="2"/>
        <v>0</v>
      </c>
      <c r="Z125" s="190">
        <v>0</v>
      </c>
      <c r="AA125" s="191">
        <f t="shared" si="3"/>
        <v>0</v>
      </c>
      <c r="AR125" s="102" t="s">
        <v>149</v>
      </c>
      <c r="AT125" s="102" t="s">
        <v>145</v>
      </c>
      <c r="AU125" s="102" t="s">
        <v>105</v>
      </c>
      <c r="AY125" s="102" t="s">
        <v>143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02" t="s">
        <v>22</v>
      </c>
      <c r="BK125" s="192">
        <f t="shared" si="9"/>
        <v>0</v>
      </c>
      <c r="BL125" s="102" t="s">
        <v>149</v>
      </c>
      <c r="BM125" s="102" t="s">
        <v>154</v>
      </c>
    </row>
    <row r="126" spans="2:65" s="111" customFormat="1" ht="31.5" customHeight="1">
      <c r="B126" s="112"/>
      <c r="C126" s="184" t="s">
        <v>155</v>
      </c>
      <c r="D126" s="184" t="s">
        <v>145</v>
      </c>
      <c r="E126" s="185" t="s">
        <v>156</v>
      </c>
      <c r="F126" s="268" t="s">
        <v>157</v>
      </c>
      <c r="G126" s="268"/>
      <c r="H126" s="268"/>
      <c r="I126" s="268"/>
      <c r="J126" s="186" t="s">
        <v>158</v>
      </c>
      <c r="K126" s="187">
        <v>320</v>
      </c>
      <c r="L126" s="269"/>
      <c r="M126" s="269"/>
      <c r="N126" s="270">
        <f t="shared" si="0"/>
        <v>0</v>
      </c>
      <c r="O126" s="270"/>
      <c r="P126" s="270"/>
      <c r="Q126" s="270"/>
      <c r="R126" s="116"/>
      <c r="T126" s="188" t="s">
        <v>5</v>
      </c>
      <c r="U126" s="189" t="s">
        <v>46</v>
      </c>
      <c r="V126" s="190">
        <v>0.203</v>
      </c>
      <c r="W126" s="190">
        <f t="shared" si="1"/>
        <v>64.96000000000001</v>
      </c>
      <c r="X126" s="190">
        <v>0</v>
      </c>
      <c r="Y126" s="190">
        <f t="shared" si="2"/>
        <v>0</v>
      </c>
      <c r="Z126" s="190">
        <v>0</v>
      </c>
      <c r="AA126" s="191">
        <f t="shared" si="3"/>
        <v>0</v>
      </c>
      <c r="AR126" s="102" t="s">
        <v>149</v>
      </c>
      <c r="AT126" s="102" t="s">
        <v>145</v>
      </c>
      <c r="AU126" s="102" t="s">
        <v>105</v>
      </c>
      <c r="AY126" s="102" t="s">
        <v>143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02" t="s">
        <v>22</v>
      </c>
      <c r="BK126" s="192">
        <f t="shared" si="9"/>
        <v>0</v>
      </c>
      <c r="BL126" s="102" t="s">
        <v>149</v>
      </c>
      <c r="BM126" s="102" t="s">
        <v>159</v>
      </c>
    </row>
    <row r="127" spans="2:65" s="111" customFormat="1" ht="31.5" customHeight="1">
      <c r="B127" s="112"/>
      <c r="C127" s="184" t="s">
        <v>160</v>
      </c>
      <c r="D127" s="184" t="s">
        <v>145</v>
      </c>
      <c r="E127" s="185" t="s">
        <v>161</v>
      </c>
      <c r="F127" s="268" t="s">
        <v>162</v>
      </c>
      <c r="G127" s="268"/>
      <c r="H127" s="268"/>
      <c r="I127" s="268"/>
      <c r="J127" s="186" t="s">
        <v>163</v>
      </c>
      <c r="K127" s="187">
        <v>40</v>
      </c>
      <c r="L127" s="269"/>
      <c r="M127" s="269"/>
      <c r="N127" s="270">
        <f t="shared" si="0"/>
        <v>0</v>
      </c>
      <c r="O127" s="270"/>
      <c r="P127" s="270"/>
      <c r="Q127" s="270"/>
      <c r="R127" s="116"/>
      <c r="T127" s="188" t="s">
        <v>5</v>
      </c>
      <c r="U127" s="189" t="s">
        <v>46</v>
      </c>
      <c r="V127" s="190">
        <v>0</v>
      </c>
      <c r="W127" s="190">
        <f t="shared" si="1"/>
        <v>0</v>
      </c>
      <c r="X127" s="190">
        <v>0</v>
      </c>
      <c r="Y127" s="190">
        <f t="shared" si="2"/>
        <v>0</v>
      </c>
      <c r="Z127" s="190">
        <v>0</v>
      </c>
      <c r="AA127" s="191">
        <f t="shared" si="3"/>
        <v>0</v>
      </c>
      <c r="AR127" s="102" t="s">
        <v>149</v>
      </c>
      <c r="AT127" s="102" t="s">
        <v>145</v>
      </c>
      <c r="AU127" s="102" t="s">
        <v>105</v>
      </c>
      <c r="AY127" s="102" t="s">
        <v>143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02" t="s">
        <v>22</v>
      </c>
      <c r="BK127" s="192">
        <f t="shared" si="9"/>
        <v>0</v>
      </c>
      <c r="BL127" s="102" t="s">
        <v>149</v>
      </c>
      <c r="BM127" s="102" t="s">
        <v>164</v>
      </c>
    </row>
    <row r="128" spans="2:65" s="111" customFormat="1" ht="31.5" customHeight="1">
      <c r="B128" s="112"/>
      <c r="C128" s="184" t="s">
        <v>165</v>
      </c>
      <c r="D128" s="184" t="s">
        <v>145</v>
      </c>
      <c r="E128" s="185" t="s">
        <v>166</v>
      </c>
      <c r="F128" s="268" t="s">
        <v>167</v>
      </c>
      <c r="G128" s="268"/>
      <c r="H128" s="268"/>
      <c r="I128" s="268"/>
      <c r="J128" s="186" t="s">
        <v>168</v>
      </c>
      <c r="K128" s="187">
        <v>4.5</v>
      </c>
      <c r="L128" s="269"/>
      <c r="M128" s="269"/>
      <c r="N128" s="270">
        <f t="shared" si="0"/>
        <v>0</v>
      </c>
      <c r="O128" s="270"/>
      <c r="P128" s="270"/>
      <c r="Q128" s="270"/>
      <c r="R128" s="116"/>
      <c r="T128" s="188" t="s">
        <v>5</v>
      </c>
      <c r="U128" s="189" t="s">
        <v>46</v>
      </c>
      <c r="V128" s="190">
        <v>0.703</v>
      </c>
      <c r="W128" s="190">
        <f t="shared" si="1"/>
        <v>3.1635</v>
      </c>
      <c r="X128" s="190">
        <v>0.00868</v>
      </c>
      <c r="Y128" s="190">
        <f t="shared" si="2"/>
        <v>0.03906</v>
      </c>
      <c r="Z128" s="190">
        <v>0</v>
      </c>
      <c r="AA128" s="191">
        <f t="shared" si="3"/>
        <v>0</v>
      </c>
      <c r="AR128" s="102" t="s">
        <v>149</v>
      </c>
      <c r="AT128" s="102" t="s">
        <v>145</v>
      </c>
      <c r="AU128" s="102" t="s">
        <v>105</v>
      </c>
      <c r="AY128" s="102" t="s">
        <v>143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02" t="s">
        <v>22</v>
      </c>
      <c r="BK128" s="192">
        <f t="shared" si="9"/>
        <v>0</v>
      </c>
      <c r="BL128" s="102" t="s">
        <v>149</v>
      </c>
      <c r="BM128" s="102" t="s">
        <v>169</v>
      </c>
    </row>
    <row r="129" spans="2:65" s="111" customFormat="1" ht="31.5" customHeight="1">
      <c r="B129" s="112"/>
      <c r="C129" s="184" t="s">
        <v>170</v>
      </c>
      <c r="D129" s="184" t="s">
        <v>145</v>
      </c>
      <c r="E129" s="185" t="s">
        <v>171</v>
      </c>
      <c r="F129" s="268" t="s">
        <v>172</v>
      </c>
      <c r="G129" s="268"/>
      <c r="H129" s="268"/>
      <c r="I129" s="268"/>
      <c r="J129" s="186" t="s">
        <v>168</v>
      </c>
      <c r="K129" s="187">
        <v>7.5</v>
      </c>
      <c r="L129" s="269"/>
      <c r="M129" s="269"/>
      <c r="N129" s="270">
        <f t="shared" si="0"/>
        <v>0</v>
      </c>
      <c r="O129" s="270"/>
      <c r="P129" s="270"/>
      <c r="Q129" s="270"/>
      <c r="R129" s="116"/>
      <c r="T129" s="188" t="s">
        <v>5</v>
      </c>
      <c r="U129" s="189" t="s">
        <v>46</v>
      </c>
      <c r="V129" s="190">
        <v>0.547</v>
      </c>
      <c r="W129" s="190">
        <f t="shared" si="1"/>
        <v>4.1025</v>
      </c>
      <c r="X129" s="190">
        <v>0.0369</v>
      </c>
      <c r="Y129" s="190">
        <f t="shared" si="2"/>
        <v>0.27675</v>
      </c>
      <c r="Z129" s="190">
        <v>0</v>
      </c>
      <c r="AA129" s="191">
        <f t="shared" si="3"/>
        <v>0</v>
      </c>
      <c r="AR129" s="102" t="s">
        <v>149</v>
      </c>
      <c r="AT129" s="102" t="s">
        <v>145</v>
      </c>
      <c r="AU129" s="102" t="s">
        <v>105</v>
      </c>
      <c r="AY129" s="102" t="s">
        <v>143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02" t="s">
        <v>22</v>
      </c>
      <c r="BK129" s="192">
        <f t="shared" si="9"/>
        <v>0</v>
      </c>
      <c r="BL129" s="102" t="s">
        <v>149</v>
      </c>
      <c r="BM129" s="102" t="s">
        <v>173</v>
      </c>
    </row>
    <row r="130" spans="2:65" s="111" customFormat="1" ht="31.5" customHeight="1">
      <c r="B130" s="112"/>
      <c r="C130" s="184" t="s">
        <v>174</v>
      </c>
      <c r="D130" s="184" t="s">
        <v>145</v>
      </c>
      <c r="E130" s="185" t="s">
        <v>175</v>
      </c>
      <c r="F130" s="268" t="s">
        <v>176</v>
      </c>
      <c r="G130" s="268"/>
      <c r="H130" s="268"/>
      <c r="I130" s="268"/>
      <c r="J130" s="186" t="s">
        <v>177</v>
      </c>
      <c r="K130" s="187">
        <v>6</v>
      </c>
      <c r="L130" s="269"/>
      <c r="M130" s="269"/>
      <c r="N130" s="270">
        <f t="shared" si="0"/>
        <v>0</v>
      </c>
      <c r="O130" s="270"/>
      <c r="P130" s="270"/>
      <c r="Q130" s="270"/>
      <c r="R130" s="116"/>
      <c r="T130" s="188" t="s">
        <v>5</v>
      </c>
      <c r="U130" s="189" t="s">
        <v>46</v>
      </c>
      <c r="V130" s="190">
        <v>1.763</v>
      </c>
      <c r="W130" s="190">
        <f t="shared" si="1"/>
        <v>10.578</v>
      </c>
      <c r="X130" s="190">
        <v>0</v>
      </c>
      <c r="Y130" s="190">
        <f t="shared" si="2"/>
        <v>0</v>
      </c>
      <c r="Z130" s="190">
        <v>0</v>
      </c>
      <c r="AA130" s="191">
        <f t="shared" si="3"/>
        <v>0</v>
      </c>
      <c r="AR130" s="102" t="s">
        <v>149</v>
      </c>
      <c r="AT130" s="102" t="s">
        <v>145</v>
      </c>
      <c r="AU130" s="102" t="s">
        <v>105</v>
      </c>
      <c r="AY130" s="102" t="s">
        <v>143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02" t="s">
        <v>22</v>
      </c>
      <c r="BK130" s="192">
        <f t="shared" si="9"/>
        <v>0</v>
      </c>
      <c r="BL130" s="102" t="s">
        <v>149</v>
      </c>
      <c r="BM130" s="102" t="s">
        <v>178</v>
      </c>
    </row>
    <row r="131" spans="2:65" s="111" customFormat="1" ht="31.5" customHeight="1">
      <c r="B131" s="112"/>
      <c r="C131" s="184" t="s">
        <v>179</v>
      </c>
      <c r="D131" s="184" t="s">
        <v>145</v>
      </c>
      <c r="E131" s="185" t="s">
        <v>180</v>
      </c>
      <c r="F131" s="268" t="s">
        <v>181</v>
      </c>
      <c r="G131" s="268"/>
      <c r="H131" s="268"/>
      <c r="I131" s="268"/>
      <c r="J131" s="186" t="s">
        <v>177</v>
      </c>
      <c r="K131" s="187">
        <v>416.45</v>
      </c>
      <c r="L131" s="269"/>
      <c r="M131" s="269"/>
      <c r="N131" s="270">
        <f t="shared" si="0"/>
        <v>0</v>
      </c>
      <c r="O131" s="270"/>
      <c r="P131" s="270"/>
      <c r="Q131" s="270"/>
      <c r="R131" s="116"/>
      <c r="T131" s="188" t="s">
        <v>5</v>
      </c>
      <c r="U131" s="189" t="s">
        <v>46</v>
      </c>
      <c r="V131" s="190">
        <v>1.556</v>
      </c>
      <c r="W131" s="190">
        <f t="shared" si="1"/>
        <v>647.9962</v>
      </c>
      <c r="X131" s="190">
        <v>0</v>
      </c>
      <c r="Y131" s="190">
        <f t="shared" si="2"/>
        <v>0</v>
      </c>
      <c r="Z131" s="190">
        <v>0</v>
      </c>
      <c r="AA131" s="191">
        <f t="shared" si="3"/>
        <v>0</v>
      </c>
      <c r="AR131" s="102" t="s">
        <v>149</v>
      </c>
      <c r="AT131" s="102" t="s">
        <v>145</v>
      </c>
      <c r="AU131" s="102" t="s">
        <v>105</v>
      </c>
      <c r="AY131" s="102" t="s">
        <v>143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02" t="s">
        <v>22</v>
      </c>
      <c r="BK131" s="192">
        <f t="shared" si="9"/>
        <v>0</v>
      </c>
      <c r="BL131" s="102" t="s">
        <v>149</v>
      </c>
      <c r="BM131" s="102" t="s">
        <v>182</v>
      </c>
    </row>
    <row r="132" spans="2:65" s="111" customFormat="1" ht="31.5" customHeight="1">
      <c r="B132" s="112"/>
      <c r="C132" s="184" t="s">
        <v>183</v>
      </c>
      <c r="D132" s="184" t="s">
        <v>145</v>
      </c>
      <c r="E132" s="185" t="s">
        <v>184</v>
      </c>
      <c r="F132" s="268" t="s">
        <v>185</v>
      </c>
      <c r="G132" s="268"/>
      <c r="H132" s="268"/>
      <c r="I132" s="268"/>
      <c r="J132" s="186" t="s">
        <v>177</v>
      </c>
      <c r="K132" s="187">
        <v>2722.924</v>
      </c>
      <c r="L132" s="269"/>
      <c r="M132" s="269"/>
      <c r="N132" s="270">
        <f t="shared" si="0"/>
        <v>0</v>
      </c>
      <c r="O132" s="270"/>
      <c r="P132" s="270"/>
      <c r="Q132" s="270"/>
      <c r="R132" s="116"/>
      <c r="T132" s="188" t="s">
        <v>5</v>
      </c>
      <c r="U132" s="189" t="s">
        <v>46</v>
      </c>
      <c r="V132" s="190">
        <v>0.609</v>
      </c>
      <c r="W132" s="190">
        <f t="shared" si="1"/>
        <v>1658.260716</v>
      </c>
      <c r="X132" s="190">
        <v>0</v>
      </c>
      <c r="Y132" s="190">
        <f t="shared" si="2"/>
        <v>0</v>
      </c>
      <c r="Z132" s="190">
        <v>0</v>
      </c>
      <c r="AA132" s="191">
        <f t="shared" si="3"/>
        <v>0</v>
      </c>
      <c r="AR132" s="102" t="s">
        <v>149</v>
      </c>
      <c r="AT132" s="102" t="s">
        <v>145</v>
      </c>
      <c r="AU132" s="102" t="s">
        <v>105</v>
      </c>
      <c r="AY132" s="102" t="s">
        <v>143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02" t="s">
        <v>22</v>
      </c>
      <c r="BK132" s="192">
        <f t="shared" si="9"/>
        <v>0</v>
      </c>
      <c r="BL132" s="102" t="s">
        <v>149</v>
      </c>
      <c r="BM132" s="102" t="s">
        <v>186</v>
      </c>
    </row>
    <row r="133" spans="2:65" s="111" customFormat="1" ht="31.5" customHeight="1">
      <c r="B133" s="112"/>
      <c r="C133" s="184" t="s">
        <v>187</v>
      </c>
      <c r="D133" s="184" t="s">
        <v>145</v>
      </c>
      <c r="E133" s="185" t="s">
        <v>188</v>
      </c>
      <c r="F133" s="268" t="s">
        <v>189</v>
      </c>
      <c r="G133" s="268"/>
      <c r="H133" s="268"/>
      <c r="I133" s="268"/>
      <c r="J133" s="186" t="s">
        <v>177</v>
      </c>
      <c r="K133" s="187">
        <v>1361.46</v>
      </c>
      <c r="L133" s="269"/>
      <c r="M133" s="269"/>
      <c r="N133" s="270">
        <f t="shared" si="0"/>
        <v>0</v>
      </c>
      <c r="O133" s="270"/>
      <c r="P133" s="270"/>
      <c r="Q133" s="270"/>
      <c r="R133" s="116"/>
      <c r="T133" s="188" t="s">
        <v>5</v>
      </c>
      <c r="U133" s="189" t="s">
        <v>46</v>
      </c>
      <c r="V133" s="190">
        <v>0.085</v>
      </c>
      <c r="W133" s="190">
        <f t="shared" si="1"/>
        <v>115.7241</v>
      </c>
      <c r="X133" s="190">
        <v>0</v>
      </c>
      <c r="Y133" s="190">
        <f t="shared" si="2"/>
        <v>0</v>
      </c>
      <c r="Z133" s="190">
        <v>0</v>
      </c>
      <c r="AA133" s="191">
        <f t="shared" si="3"/>
        <v>0</v>
      </c>
      <c r="AR133" s="102" t="s">
        <v>149</v>
      </c>
      <c r="AT133" s="102" t="s">
        <v>145</v>
      </c>
      <c r="AU133" s="102" t="s">
        <v>105</v>
      </c>
      <c r="AY133" s="102" t="s">
        <v>143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02" t="s">
        <v>22</v>
      </c>
      <c r="BK133" s="192">
        <f t="shared" si="9"/>
        <v>0</v>
      </c>
      <c r="BL133" s="102" t="s">
        <v>149</v>
      </c>
      <c r="BM133" s="102" t="s">
        <v>190</v>
      </c>
    </row>
    <row r="134" spans="2:65" s="111" customFormat="1" ht="31.5" customHeight="1">
      <c r="B134" s="112"/>
      <c r="C134" s="184" t="s">
        <v>191</v>
      </c>
      <c r="D134" s="184" t="s">
        <v>145</v>
      </c>
      <c r="E134" s="185" t="s">
        <v>192</v>
      </c>
      <c r="F134" s="268" t="s">
        <v>193</v>
      </c>
      <c r="G134" s="268"/>
      <c r="H134" s="268"/>
      <c r="I134" s="268"/>
      <c r="J134" s="186" t="s">
        <v>194</v>
      </c>
      <c r="K134" s="187">
        <v>4356.675</v>
      </c>
      <c r="L134" s="269"/>
      <c r="M134" s="269"/>
      <c r="N134" s="270">
        <f t="shared" si="0"/>
        <v>0</v>
      </c>
      <c r="O134" s="270"/>
      <c r="P134" s="270"/>
      <c r="Q134" s="270"/>
      <c r="R134" s="116"/>
      <c r="T134" s="188" t="s">
        <v>5</v>
      </c>
      <c r="U134" s="189" t="s">
        <v>46</v>
      </c>
      <c r="V134" s="190">
        <v>0.182</v>
      </c>
      <c r="W134" s="190">
        <f t="shared" si="1"/>
        <v>792.91485</v>
      </c>
      <c r="X134" s="190">
        <v>0</v>
      </c>
      <c r="Y134" s="190">
        <f t="shared" si="2"/>
        <v>0</v>
      </c>
      <c r="Z134" s="190">
        <v>0</v>
      </c>
      <c r="AA134" s="191">
        <f t="shared" si="3"/>
        <v>0</v>
      </c>
      <c r="AR134" s="102" t="s">
        <v>149</v>
      </c>
      <c r="AT134" s="102" t="s">
        <v>145</v>
      </c>
      <c r="AU134" s="102" t="s">
        <v>105</v>
      </c>
      <c r="AY134" s="102" t="s">
        <v>143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02" t="s">
        <v>22</v>
      </c>
      <c r="BK134" s="192">
        <f t="shared" si="9"/>
        <v>0</v>
      </c>
      <c r="BL134" s="102" t="s">
        <v>149</v>
      </c>
      <c r="BM134" s="102" t="s">
        <v>195</v>
      </c>
    </row>
    <row r="135" spans="2:65" s="111" customFormat="1" ht="31.5" customHeight="1">
      <c r="B135" s="112"/>
      <c r="C135" s="184" t="s">
        <v>196</v>
      </c>
      <c r="D135" s="184" t="s">
        <v>145</v>
      </c>
      <c r="E135" s="185" t="s">
        <v>197</v>
      </c>
      <c r="F135" s="268" t="s">
        <v>198</v>
      </c>
      <c r="G135" s="268"/>
      <c r="H135" s="268"/>
      <c r="I135" s="268"/>
      <c r="J135" s="186" t="s">
        <v>194</v>
      </c>
      <c r="K135" s="187">
        <v>4356.675</v>
      </c>
      <c r="L135" s="269"/>
      <c r="M135" s="269"/>
      <c r="N135" s="270">
        <f t="shared" si="0"/>
        <v>0</v>
      </c>
      <c r="O135" s="270"/>
      <c r="P135" s="270"/>
      <c r="Q135" s="270"/>
      <c r="R135" s="116"/>
      <c r="T135" s="188" t="s">
        <v>5</v>
      </c>
      <c r="U135" s="189" t="s">
        <v>46</v>
      </c>
      <c r="V135" s="190">
        <v>0</v>
      </c>
      <c r="W135" s="190">
        <f t="shared" si="1"/>
        <v>0</v>
      </c>
      <c r="X135" s="190">
        <v>0</v>
      </c>
      <c r="Y135" s="190">
        <f t="shared" si="2"/>
        <v>0</v>
      </c>
      <c r="Z135" s="190">
        <v>0</v>
      </c>
      <c r="AA135" s="191">
        <f t="shared" si="3"/>
        <v>0</v>
      </c>
      <c r="AR135" s="102" t="s">
        <v>149</v>
      </c>
      <c r="AT135" s="102" t="s">
        <v>145</v>
      </c>
      <c r="AU135" s="102" t="s">
        <v>105</v>
      </c>
      <c r="AY135" s="102" t="s">
        <v>143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02" t="s">
        <v>22</v>
      </c>
      <c r="BK135" s="192">
        <f t="shared" si="9"/>
        <v>0</v>
      </c>
      <c r="BL135" s="102" t="s">
        <v>149</v>
      </c>
      <c r="BM135" s="102" t="s">
        <v>199</v>
      </c>
    </row>
    <row r="136" spans="2:65" s="111" customFormat="1" ht="31.5" customHeight="1">
      <c r="B136" s="112"/>
      <c r="C136" s="184" t="s">
        <v>200</v>
      </c>
      <c r="D136" s="184" t="s">
        <v>145</v>
      </c>
      <c r="E136" s="185" t="s">
        <v>201</v>
      </c>
      <c r="F136" s="268" t="s">
        <v>202</v>
      </c>
      <c r="G136" s="268"/>
      <c r="H136" s="268"/>
      <c r="I136" s="268"/>
      <c r="J136" s="186" t="s">
        <v>177</v>
      </c>
      <c r="K136" s="187">
        <v>3139.374</v>
      </c>
      <c r="L136" s="269"/>
      <c r="M136" s="269"/>
      <c r="N136" s="270">
        <f t="shared" si="0"/>
        <v>0</v>
      </c>
      <c r="O136" s="270"/>
      <c r="P136" s="270"/>
      <c r="Q136" s="270"/>
      <c r="R136" s="116"/>
      <c r="T136" s="188" t="s">
        <v>5</v>
      </c>
      <c r="U136" s="189" t="s">
        <v>46</v>
      </c>
      <c r="V136" s="190">
        <v>0.519</v>
      </c>
      <c r="W136" s="190">
        <f t="shared" si="1"/>
        <v>1629.335106</v>
      </c>
      <c r="X136" s="190">
        <v>0</v>
      </c>
      <c r="Y136" s="190">
        <f t="shared" si="2"/>
        <v>0</v>
      </c>
      <c r="Z136" s="190">
        <v>0</v>
      </c>
      <c r="AA136" s="191">
        <f t="shared" si="3"/>
        <v>0</v>
      </c>
      <c r="AR136" s="102" t="s">
        <v>149</v>
      </c>
      <c r="AT136" s="102" t="s">
        <v>145</v>
      </c>
      <c r="AU136" s="102" t="s">
        <v>105</v>
      </c>
      <c r="AY136" s="102" t="s">
        <v>143</v>
      </c>
      <c r="BE136" s="192">
        <f t="shared" si="4"/>
        <v>0</v>
      </c>
      <c r="BF136" s="192">
        <f t="shared" si="5"/>
        <v>0</v>
      </c>
      <c r="BG136" s="192">
        <f t="shared" si="6"/>
        <v>0</v>
      </c>
      <c r="BH136" s="192">
        <f t="shared" si="7"/>
        <v>0</v>
      </c>
      <c r="BI136" s="192">
        <f t="shared" si="8"/>
        <v>0</v>
      </c>
      <c r="BJ136" s="102" t="s">
        <v>22</v>
      </c>
      <c r="BK136" s="192">
        <f t="shared" si="9"/>
        <v>0</v>
      </c>
      <c r="BL136" s="102" t="s">
        <v>149</v>
      </c>
      <c r="BM136" s="102" t="s">
        <v>203</v>
      </c>
    </row>
    <row r="137" spans="2:65" s="111" customFormat="1" ht="31.5" customHeight="1">
      <c r="B137" s="112"/>
      <c r="C137" s="184" t="s">
        <v>11</v>
      </c>
      <c r="D137" s="184" t="s">
        <v>145</v>
      </c>
      <c r="E137" s="185" t="s">
        <v>204</v>
      </c>
      <c r="F137" s="268" t="s">
        <v>205</v>
      </c>
      <c r="G137" s="268"/>
      <c r="H137" s="268"/>
      <c r="I137" s="268"/>
      <c r="J137" s="186" t="s">
        <v>177</v>
      </c>
      <c r="K137" s="187">
        <v>1126.61</v>
      </c>
      <c r="L137" s="269"/>
      <c r="M137" s="269"/>
      <c r="N137" s="270">
        <f t="shared" si="0"/>
        <v>0</v>
      </c>
      <c r="O137" s="270"/>
      <c r="P137" s="270"/>
      <c r="Q137" s="270"/>
      <c r="R137" s="116"/>
      <c r="T137" s="188" t="s">
        <v>5</v>
      </c>
      <c r="U137" s="189" t="s">
        <v>46</v>
      </c>
      <c r="V137" s="190">
        <v>0.011</v>
      </c>
      <c r="W137" s="190">
        <f t="shared" si="1"/>
        <v>12.392709999999997</v>
      </c>
      <c r="X137" s="190">
        <v>0</v>
      </c>
      <c r="Y137" s="190">
        <f t="shared" si="2"/>
        <v>0</v>
      </c>
      <c r="Z137" s="190">
        <v>0</v>
      </c>
      <c r="AA137" s="191">
        <f t="shared" si="3"/>
        <v>0</v>
      </c>
      <c r="AR137" s="102" t="s">
        <v>149</v>
      </c>
      <c r="AT137" s="102" t="s">
        <v>145</v>
      </c>
      <c r="AU137" s="102" t="s">
        <v>105</v>
      </c>
      <c r="AY137" s="102" t="s">
        <v>143</v>
      </c>
      <c r="BE137" s="192">
        <f t="shared" si="4"/>
        <v>0</v>
      </c>
      <c r="BF137" s="192">
        <f t="shared" si="5"/>
        <v>0</v>
      </c>
      <c r="BG137" s="192">
        <f t="shared" si="6"/>
        <v>0</v>
      </c>
      <c r="BH137" s="192">
        <f t="shared" si="7"/>
        <v>0</v>
      </c>
      <c r="BI137" s="192">
        <f t="shared" si="8"/>
        <v>0</v>
      </c>
      <c r="BJ137" s="102" t="s">
        <v>22</v>
      </c>
      <c r="BK137" s="192">
        <f t="shared" si="9"/>
        <v>0</v>
      </c>
      <c r="BL137" s="102" t="s">
        <v>149</v>
      </c>
      <c r="BM137" s="102" t="s">
        <v>206</v>
      </c>
    </row>
    <row r="138" spans="2:65" s="111" customFormat="1" ht="44.25" customHeight="1">
      <c r="B138" s="112"/>
      <c r="C138" s="184" t="s">
        <v>207</v>
      </c>
      <c r="D138" s="184" t="s">
        <v>145</v>
      </c>
      <c r="E138" s="185" t="s">
        <v>208</v>
      </c>
      <c r="F138" s="268" t="s">
        <v>209</v>
      </c>
      <c r="G138" s="268"/>
      <c r="H138" s="268"/>
      <c r="I138" s="268"/>
      <c r="J138" s="186" t="s">
        <v>177</v>
      </c>
      <c r="K138" s="187">
        <v>28165.25</v>
      </c>
      <c r="L138" s="269"/>
      <c r="M138" s="269"/>
      <c r="N138" s="270">
        <f t="shared" si="0"/>
        <v>0</v>
      </c>
      <c r="O138" s="270"/>
      <c r="P138" s="270"/>
      <c r="Q138" s="270"/>
      <c r="R138" s="116"/>
      <c r="T138" s="188" t="s">
        <v>5</v>
      </c>
      <c r="U138" s="189" t="s">
        <v>46</v>
      </c>
      <c r="V138" s="190">
        <v>0.004</v>
      </c>
      <c r="W138" s="190">
        <f t="shared" si="1"/>
        <v>112.661</v>
      </c>
      <c r="X138" s="190">
        <v>0</v>
      </c>
      <c r="Y138" s="190">
        <f t="shared" si="2"/>
        <v>0</v>
      </c>
      <c r="Z138" s="190">
        <v>0</v>
      </c>
      <c r="AA138" s="191">
        <f t="shared" si="3"/>
        <v>0</v>
      </c>
      <c r="AR138" s="102" t="s">
        <v>149</v>
      </c>
      <c r="AT138" s="102" t="s">
        <v>145</v>
      </c>
      <c r="AU138" s="102" t="s">
        <v>105</v>
      </c>
      <c r="AY138" s="102" t="s">
        <v>143</v>
      </c>
      <c r="BE138" s="192">
        <f t="shared" si="4"/>
        <v>0</v>
      </c>
      <c r="BF138" s="192">
        <f t="shared" si="5"/>
        <v>0</v>
      </c>
      <c r="BG138" s="192">
        <f t="shared" si="6"/>
        <v>0</v>
      </c>
      <c r="BH138" s="192">
        <f t="shared" si="7"/>
        <v>0</v>
      </c>
      <c r="BI138" s="192">
        <f t="shared" si="8"/>
        <v>0</v>
      </c>
      <c r="BJ138" s="102" t="s">
        <v>22</v>
      </c>
      <c r="BK138" s="192">
        <f t="shared" si="9"/>
        <v>0</v>
      </c>
      <c r="BL138" s="102" t="s">
        <v>149</v>
      </c>
      <c r="BM138" s="102" t="s">
        <v>210</v>
      </c>
    </row>
    <row r="139" spans="2:65" s="111" customFormat="1" ht="31.5" customHeight="1">
      <c r="B139" s="112"/>
      <c r="C139" s="184" t="s">
        <v>211</v>
      </c>
      <c r="D139" s="184" t="s">
        <v>145</v>
      </c>
      <c r="E139" s="185" t="s">
        <v>212</v>
      </c>
      <c r="F139" s="268" t="s">
        <v>213</v>
      </c>
      <c r="G139" s="268"/>
      <c r="H139" s="268"/>
      <c r="I139" s="268"/>
      <c r="J139" s="186" t="s">
        <v>214</v>
      </c>
      <c r="K139" s="187">
        <v>2095.132</v>
      </c>
      <c r="L139" s="269"/>
      <c r="M139" s="269"/>
      <c r="N139" s="270">
        <f t="shared" si="0"/>
        <v>0</v>
      </c>
      <c r="O139" s="270"/>
      <c r="P139" s="270"/>
      <c r="Q139" s="270"/>
      <c r="R139" s="116"/>
      <c r="T139" s="188" t="s">
        <v>5</v>
      </c>
      <c r="U139" s="189" t="s">
        <v>46</v>
      </c>
      <c r="V139" s="190">
        <v>0</v>
      </c>
      <c r="W139" s="190">
        <f t="shared" si="1"/>
        <v>0</v>
      </c>
      <c r="X139" s="190">
        <v>0</v>
      </c>
      <c r="Y139" s="190">
        <f t="shared" si="2"/>
        <v>0</v>
      </c>
      <c r="Z139" s="190">
        <v>0</v>
      </c>
      <c r="AA139" s="191">
        <f t="shared" si="3"/>
        <v>0</v>
      </c>
      <c r="AR139" s="102" t="s">
        <v>149</v>
      </c>
      <c r="AT139" s="102" t="s">
        <v>145</v>
      </c>
      <c r="AU139" s="102" t="s">
        <v>105</v>
      </c>
      <c r="AY139" s="102" t="s">
        <v>143</v>
      </c>
      <c r="BE139" s="192">
        <f t="shared" si="4"/>
        <v>0</v>
      </c>
      <c r="BF139" s="192">
        <f t="shared" si="5"/>
        <v>0</v>
      </c>
      <c r="BG139" s="192">
        <f t="shared" si="6"/>
        <v>0</v>
      </c>
      <c r="BH139" s="192">
        <f t="shared" si="7"/>
        <v>0</v>
      </c>
      <c r="BI139" s="192">
        <f t="shared" si="8"/>
        <v>0</v>
      </c>
      <c r="BJ139" s="102" t="s">
        <v>22</v>
      </c>
      <c r="BK139" s="192">
        <f t="shared" si="9"/>
        <v>0</v>
      </c>
      <c r="BL139" s="102" t="s">
        <v>149</v>
      </c>
      <c r="BM139" s="102" t="s">
        <v>215</v>
      </c>
    </row>
    <row r="140" spans="2:65" s="111" customFormat="1" ht="31.5" customHeight="1">
      <c r="B140" s="112"/>
      <c r="C140" s="184" t="s">
        <v>216</v>
      </c>
      <c r="D140" s="184" t="s">
        <v>145</v>
      </c>
      <c r="E140" s="185" t="s">
        <v>217</v>
      </c>
      <c r="F140" s="268" t="s">
        <v>218</v>
      </c>
      <c r="G140" s="268"/>
      <c r="H140" s="268"/>
      <c r="I140" s="268"/>
      <c r="J140" s="186" t="s">
        <v>214</v>
      </c>
      <c r="K140" s="187">
        <v>23.913</v>
      </c>
      <c r="L140" s="269"/>
      <c r="M140" s="269"/>
      <c r="N140" s="270">
        <f t="shared" si="0"/>
        <v>0</v>
      </c>
      <c r="O140" s="270"/>
      <c r="P140" s="270"/>
      <c r="Q140" s="270"/>
      <c r="R140" s="116"/>
      <c r="T140" s="188" t="s">
        <v>5</v>
      </c>
      <c r="U140" s="189" t="s">
        <v>46</v>
      </c>
      <c r="V140" s="190">
        <v>0</v>
      </c>
      <c r="W140" s="190">
        <f t="shared" si="1"/>
        <v>0</v>
      </c>
      <c r="X140" s="190">
        <v>0</v>
      </c>
      <c r="Y140" s="190">
        <f t="shared" si="2"/>
        <v>0</v>
      </c>
      <c r="Z140" s="190">
        <v>0</v>
      </c>
      <c r="AA140" s="191">
        <f t="shared" si="3"/>
        <v>0</v>
      </c>
      <c r="AR140" s="102" t="s">
        <v>149</v>
      </c>
      <c r="AT140" s="102" t="s">
        <v>145</v>
      </c>
      <c r="AU140" s="102" t="s">
        <v>105</v>
      </c>
      <c r="AY140" s="102" t="s">
        <v>143</v>
      </c>
      <c r="BE140" s="192">
        <f t="shared" si="4"/>
        <v>0</v>
      </c>
      <c r="BF140" s="192">
        <f t="shared" si="5"/>
        <v>0</v>
      </c>
      <c r="BG140" s="192">
        <f t="shared" si="6"/>
        <v>0</v>
      </c>
      <c r="BH140" s="192">
        <f t="shared" si="7"/>
        <v>0</v>
      </c>
      <c r="BI140" s="192">
        <f t="shared" si="8"/>
        <v>0</v>
      </c>
      <c r="BJ140" s="102" t="s">
        <v>22</v>
      </c>
      <c r="BK140" s="192">
        <f t="shared" si="9"/>
        <v>0</v>
      </c>
      <c r="BL140" s="102" t="s">
        <v>149</v>
      </c>
      <c r="BM140" s="102" t="s">
        <v>219</v>
      </c>
    </row>
    <row r="141" spans="2:65" s="111" customFormat="1" ht="31.5" customHeight="1">
      <c r="B141" s="112"/>
      <c r="C141" s="184" t="s">
        <v>220</v>
      </c>
      <c r="D141" s="184" t="s">
        <v>145</v>
      </c>
      <c r="E141" s="185" t="s">
        <v>221</v>
      </c>
      <c r="F141" s="268" t="s">
        <v>222</v>
      </c>
      <c r="G141" s="268"/>
      <c r="H141" s="268"/>
      <c r="I141" s="268"/>
      <c r="J141" s="186" t="s">
        <v>177</v>
      </c>
      <c r="K141" s="187">
        <v>1126.61</v>
      </c>
      <c r="L141" s="269"/>
      <c r="M141" s="269"/>
      <c r="N141" s="270">
        <f t="shared" si="0"/>
        <v>0</v>
      </c>
      <c r="O141" s="270"/>
      <c r="P141" s="270"/>
      <c r="Q141" s="270"/>
      <c r="R141" s="116"/>
      <c r="T141" s="188" t="s">
        <v>5</v>
      </c>
      <c r="U141" s="189" t="s">
        <v>46</v>
      </c>
      <c r="V141" s="190">
        <v>0.097</v>
      </c>
      <c r="W141" s="190">
        <f t="shared" si="1"/>
        <v>109.28116999999999</v>
      </c>
      <c r="X141" s="190">
        <v>0</v>
      </c>
      <c r="Y141" s="190">
        <f t="shared" si="2"/>
        <v>0</v>
      </c>
      <c r="Z141" s="190">
        <v>0</v>
      </c>
      <c r="AA141" s="191">
        <f t="shared" si="3"/>
        <v>0</v>
      </c>
      <c r="AR141" s="102" t="s">
        <v>149</v>
      </c>
      <c r="AT141" s="102" t="s">
        <v>145</v>
      </c>
      <c r="AU141" s="102" t="s">
        <v>105</v>
      </c>
      <c r="AY141" s="102" t="s">
        <v>143</v>
      </c>
      <c r="BE141" s="192">
        <f t="shared" si="4"/>
        <v>0</v>
      </c>
      <c r="BF141" s="192">
        <f t="shared" si="5"/>
        <v>0</v>
      </c>
      <c r="BG141" s="192">
        <f t="shared" si="6"/>
        <v>0</v>
      </c>
      <c r="BH141" s="192">
        <f t="shared" si="7"/>
        <v>0</v>
      </c>
      <c r="BI141" s="192">
        <f t="shared" si="8"/>
        <v>0</v>
      </c>
      <c r="BJ141" s="102" t="s">
        <v>22</v>
      </c>
      <c r="BK141" s="192">
        <f t="shared" si="9"/>
        <v>0</v>
      </c>
      <c r="BL141" s="102" t="s">
        <v>149</v>
      </c>
      <c r="BM141" s="102" t="s">
        <v>223</v>
      </c>
    </row>
    <row r="142" spans="2:65" s="111" customFormat="1" ht="22.5" customHeight="1">
      <c r="B142" s="112"/>
      <c r="C142" s="184" t="s">
        <v>224</v>
      </c>
      <c r="D142" s="184" t="s">
        <v>145</v>
      </c>
      <c r="E142" s="185" t="s">
        <v>225</v>
      </c>
      <c r="F142" s="268" t="s">
        <v>226</v>
      </c>
      <c r="G142" s="268"/>
      <c r="H142" s="268"/>
      <c r="I142" s="268"/>
      <c r="J142" s="186" t="s">
        <v>177</v>
      </c>
      <c r="K142" s="187">
        <v>1126.61</v>
      </c>
      <c r="L142" s="269"/>
      <c r="M142" s="269"/>
      <c r="N142" s="270">
        <f t="shared" si="0"/>
        <v>0</v>
      </c>
      <c r="O142" s="270"/>
      <c r="P142" s="270"/>
      <c r="Q142" s="270"/>
      <c r="R142" s="116"/>
      <c r="T142" s="188" t="s">
        <v>5</v>
      </c>
      <c r="U142" s="189" t="s">
        <v>46</v>
      </c>
      <c r="V142" s="190">
        <v>0.009</v>
      </c>
      <c r="W142" s="190">
        <f t="shared" si="1"/>
        <v>10.139489999999999</v>
      </c>
      <c r="X142" s="190">
        <v>0</v>
      </c>
      <c r="Y142" s="190">
        <f t="shared" si="2"/>
        <v>0</v>
      </c>
      <c r="Z142" s="190">
        <v>0</v>
      </c>
      <c r="AA142" s="191">
        <f t="shared" si="3"/>
        <v>0</v>
      </c>
      <c r="AR142" s="102" t="s">
        <v>149</v>
      </c>
      <c r="AT142" s="102" t="s">
        <v>145</v>
      </c>
      <c r="AU142" s="102" t="s">
        <v>105</v>
      </c>
      <c r="AY142" s="102" t="s">
        <v>143</v>
      </c>
      <c r="BE142" s="192">
        <f t="shared" si="4"/>
        <v>0</v>
      </c>
      <c r="BF142" s="192">
        <f t="shared" si="5"/>
        <v>0</v>
      </c>
      <c r="BG142" s="192">
        <f t="shared" si="6"/>
        <v>0</v>
      </c>
      <c r="BH142" s="192">
        <f t="shared" si="7"/>
        <v>0</v>
      </c>
      <c r="BI142" s="192">
        <f t="shared" si="8"/>
        <v>0</v>
      </c>
      <c r="BJ142" s="102" t="s">
        <v>22</v>
      </c>
      <c r="BK142" s="192">
        <f t="shared" si="9"/>
        <v>0</v>
      </c>
      <c r="BL142" s="102" t="s">
        <v>149</v>
      </c>
      <c r="BM142" s="102" t="s">
        <v>227</v>
      </c>
    </row>
    <row r="143" spans="2:65" s="111" customFormat="1" ht="31.5" customHeight="1">
      <c r="B143" s="112"/>
      <c r="C143" s="184" t="s">
        <v>228</v>
      </c>
      <c r="D143" s="184" t="s">
        <v>145</v>
      </c>
      <c r="E143" s="185" t="s">
        <v>229</v>
      </c>
      <c r="F143" s="268" t="s">
        <v>230</v>
      </c>
      <c r="G143" s="268"/>
      <c r="H143" s="268"/>
      <c r="I143" s="268"/>
      <c r="J143" s="186" t="s">
        <v>214</v>
      </c>
      <c r="K143" s="187">
        <v>2022.498</v>
      </c>
      <c r="L143" s="269"/>
      <c r="M143" s="269"/>
      <c r="N143" s="270">
        <f t="shared" si="0"/>
        <v>0</v>
      </c>
      <c r="O143" s="270"/>
      <c r="P143" s="270"/>
      <c r="Q143" s="270"/>
      <c r="R143" s="116"/>
      <c r="T143" s="188" t="s">
        <v>5</v>
      </c>
      <c r="U143" s="189" t="s">
        <v>46</v>
      </c>
      <c r="V143" s="190">
        <v>0</v>
      </c>
      <c r="W143" s="190">
        <f t="shared" si="1"/>
        <v>0</v>
      </c>
      <c r="X143" s="190">
        <v>0</v>
      </c>
      <c r="Y143" s="190">
        <f t="shared" si="2"/>
        <v>0</v>
      </c>
      <c r="Z143" s="190">
        <v>0</v>
      </c>
      <c r="AA143" s="191">
        <f t="shared" si="3"/>
        <v>0</v>
      </c>
      <c r="AR143" s="102" t="s">
        <v>149</v>
      </c>
      <c r="AT143" s="102" t="s">
        <v>145</v>
      </c>
      <c r="AU143" s="102" t="s">
        <v>105</v>
      </c>
      <c r="AY143" s="102" t="s">
        <v>143</v>
      </c>
      <c r="BE143" s="192">
        <f t="shared" si="4"/>
        <v>0</v>
      </c>
      <c r="BF143" s="192">
        <f t="shared" si="5"/>
        <v>0</v>
      </c>
      <c r="BG143" s="192">
        <f t="shared" si="6"/>
        <v>0</v>
      </c>
      <c r="BH143" s="192">
        <f t="shared" si="7"/>
        <v>0</v>
      </c>
      <c r="BI143" s="192">
        <f t="shared" si="8"/>
        <v>0</v>
      </c>
      <c r="BJ143" s="102" t="s">
        <v>22</v>
      </c>
      <c r="BK143" s="192">
        <f t="shared" si="9"/>
        <v>0</v>
      </c>
      <c r="BL143" s="102" t="s">
        <v>149</v>
      </c>
      <c r="BM143" s="102" t="s">
        <v>231</v>
      </c>
    </row>
    <row r="144" spans="2:65" s="111" customFormat="1" ht="31.5" customHeight="1">
      <c r="B144" s="112"/>
      <c r="C144" s="184" t="s">
        <v>232</v>
      </c>
      <c r="D144" s="184" t="s">
        <v>145</v>
      </c>
      <c r="E144" s="185" t="s">
        <v>233</v>
      </c>
      <c r="F144" s="268" t="s">
        <v>234</v>
      </c>
      <c r="G144" s="268"/>
      <c r="H144" s="268"/>
      <c r="I144" s="268"/>
      <c r="J144" s="186" t="s">
        <v>177</v>
      </c>
      <c r="K144" s="187">
        <v>2429.214</v>
      </c>
      <c r="L144" s="269"/>
      <c r="M144" s="269"/>
      <c r="N144" s="270">
        <f t="shared" si="0"/>
        <v>0</v>
      </c>
      <c r="O144" s="270"/>
      <c r="P144" s="270"/>
      <c r="Q144" s="270"/>
      <c r="R144" s="116"/>
      <c r="T144" s="188" t="s">
        <v>5</v>
      </c>
      <c r="U144" s="189" t="s">
        <v>46</v>
      </c>
      <c r="V144" s="190">
        <v>0.299</v>
      </c>
      <c r="W144" s="190">
        <f t="shared" si="1"/>
        <v>726.334986</v>
      </c>
      <c r="X144" s="190">
        <v>0</v>
      </c>
      <c r="Y144" s="190">
        <f t="shared" si="2"/>
        <v>0</v>
      </c>
      <c r="Z144" s="190">
        <v>0</v>
      </c>
      <c r="AA144" s="191">
        <f t="shared" si="3"/>
        <v>0</v>
      </c>
      <c r="AR144" s="102" t="s">
        <v>149</v>
      </c>
      <c r="AT144" s="102" t="s">
        <v>145</v>
      </c>
      <c r="AU144" s="102" t="s">
        <v>105</v>
      </c>
      <c r="AY144" s="102" t="s">
        <v>143</v>
      </c>
      <c r="BE144" s="192">
        <f t="shared" si="4"/>
        <v>0</v>
      </c>
      <c r="BF144" s="192">
        <f t="shared" si="5"/>
        <v>0</v>
      </c>
      <c r="BG144" s="192">
        <f t="shared" si="6"/>
        <v>0</v>
      </c>
      <c r="BH144" s="192">
        <f t="shared" si="7"/>
        <v>0</v>
      </c>
      <c r="BI144" s="192">
        <f t="shared" si="8"/>
        <v>0</v>
      </c>
      <c r="BJ144" s="102" t="s">
        <v>22</v>
      </c>
      <c r="BK144" s="192">
        <f t="shared" si="9"/>
        <v>0</v>
      </c>
      <c r="BL144" s="102" t="s">
        <v>149</v>
      </c>
      <c r="BM144" s="102" t="s">
        <v>235</v>
      </c>
    </row>
    <row r="145" spans="2:65" s="111" customFormat="1" ht="31.5" customHeight="1">
      <c r="B145" s="112"/>
      <c r="C145" s="184" t="s">
        <v>236</v>
      </c>
      <c r="D145" s="184" t="s">
        <v>145</v>
      </c>
      <c r="E145" s="185" t="s">
        <v>233</v>
      </c>
      <c r="F145" s="268" t="s">
        <v>234</v>
      </c>
      <c r="G145" s="268"/>
      <c r="H145" s="268"/>
      <c r="I145" s="268"/>
      <c r="J145" s="186" t="s">
        <v>177</v>
      </c>
      <c r="K145" s="187">
        <v>338.142</v>
      </c>
      <c r="L145" s="269"/>
      <c r="M145" s="269"/>
      <c r="N145" s="270">
        <f t="shared" si="0"/>
        <v>0</v>
      </c>
      <c r="O145" s="270"/>
      <c r="P145" s="270"/>
      <c r="Q145" s="270"/>
      <c r="R145" s="116"/>
      <c r="T145" s="188" t="s">
        <v>5</v>
      </c>
      <c r="U145" s="189" t="s">
        <v>46</v>
      </c>
      <c r="V145" s="190">
        <v>0.299</v>
      </c>
      <c r="W145" s="190">
        <f t="shared" si="1"/>
        <v>101.104458</v>
      </c>
      <c r="X145" s="190">
        <v>0</v>
      </c>
      <c r="Y145" s="190">
        <f t="shared" si="2"/>
        <v>0</v>
      </c>
      <c r="Z145" s="190">
        <v>0</v>
      </c>
      <c r="AA145" s="191">
        <f t="shared" si="3"/>
        <v>0</v>
      </c>
      <c r="AR145" s="102" t="s">
        <v>149</v>
      </c>
      <c r="AT145" s="102" t="s">
        <v>145</v>
      </c>
      <c r="AU145" s="102" t="s">
        <v>105</v>
      </c>
      <c r="AY145" s="102" t="s">
        <v>143</v>
      </c>
      <c r="BE145" s="192">
        <f t="shared" si="4"/>
        <v>0</v>
      </c>
      <c r="BF145" s="192">
        <f t="shared" si="5"/>
        <v>0</v>
      </c>
      <c r="BG145" s="192">
        <f t="shared" si="6"/>
        <v>0</v>
      </c>
      <c r="BH145" s="192">
        <f t="shared" si="7"/>
        <v>0</v>
      </c>
      <c r="BI145" s="192">
        <f t="shared" si="8"/>
        <v>0</v>
      </c>
      <c r="BJ145" s="102" t="s">
        <v>22</v>
      </c>
      <c r="BK145" s="192">
        <f t="shared" si="9"/>
        <v>0</v>
      </c>
      <c r="BL145" s="102" t="s">
        <v>149</v>
      </c>
      <c r="BM145" s="102" t="s">
        <v>237</v>
      </c>
    </row>
    <row r="146" spans="2:65" s="111" customFormat="1" ht="22.5" customHeight="1">
      <c r="B146" s="112"/>
      <c r="C146" s="193" t="s">
        <v>238</v>
      </c>
      <c r="D146" s="193" t="s">
        <v>239</v>
      </c>
      <c r="E146" s="194" t="s">
        <v>240</v>
      </c>
      <c r="F146" s="271" t="s">
        <v>241</v>
      </c>
      <c r="G146" s="271"/>
      <c r="H146" s="271"/>
      <c r="I146" s="271"/>
      <c r="J146" s="195" t="s">
        <v>214</v>
      </c>
      <c r="K146" s="196">
        <v>738.84</v>
      </c>
      <c r="L146" s="272"/>
      <c r="M146" s="272"/>
      <c r="N146" s="273">
        <f t="shared" si="0"/>
        <v>0</v>
      </c>
      <c r="O146" s="270"/>
      <c r="P146" s="270"/>
      <c r="Q146" s="270"/>
      <c r="R146" s="116"/>
      <c r="T146" s="188" t="s">
        <v>5</v>
      </c>
      <c r="U146" s="189" t="s">
        <v>46</v>
      </c>
      <c r="V146" s="190">
        <v>0</v>
      </c>
      <c r="W146" s="190">
        <f t="shared" si="1"/>
        <v>0</v>
      </c>
      <c r="X146" s="190">
        <v>1</v>
      </c>
      <c r="Y146" s="190">
        <f t="shared" si="2"/>
        <v>738.84</v>
      </c>
      <c r="Z146" s="190">
        <v>0</v>
      </c>
      <c r="AA146" s="191">
        <f t="shared" si="3"/>
        <v>0</v>
      </c>
      <c r="AR146" s="102" t="s">
        <v>242</v>
      </c>
      <c r="AT146" s="102" t="s">
        <v>239</v>
      </c>
      <c r="AU146" s="102" t="s">
        <v>105</v>
      </c>
      <c r="AY146" s="102" t="s">
        <v>143</v>
      </c>
      <c r="BE146" s="192">
        <f t="shared" si="4"/>
        <v>0</v>
      </c>
      <c r="BF146" s="192">
        <f t="shared" si="5"/>
        <v>0</v>
      </c>
      <c r="BG146" s="192">
        <f t="shared" si="6"/>
        <v>0</v>
      </c>
      <c r="BH146" s="192">
        <f t="shared" si="7"/>
        <v>0</v>
      </c>
      <c r="BI146" s="192">
        <f t="shared" si="8"/>
        <v>0</v>
      </c>
      <c r="BJ146" s="102" t="s">
        <v>22</v>
      </c>
      <c r="BK146" s="192">
        <f t="shared" si="9"/>
        <v>0</v>
      </c>
      <c r="BL146" s="102" t="s">
        <v>149</v>
      </c>
      <c r="BM146" s="102" t="s">
        <v>243</v>
      </c>
    </row>
    <row r="147" spans="2:65" s="111" customFormat="1" ht="31.5" customHeight="1">
      <c r="B147" s="112"/>
      <c r="C147" s="184" t="s">
        <v>244</v>
      </c>
      <c r="D147" s="184" t="s">
        <v>145</v>
      </c>
      <c r="E147" s="185" t="s">
        <v>245</v>
      </c>
      <c r="F147" s="268" t="s">
        <v>246</v>
      </c>
      <c r="G147" s="268"/>
      <c r="H147" s="268"/>
      <c r="I147" s="268"/>
      <c r="J147" s="186" t="s">
        <v>177</v>
      </c>
      <c r="K147" s="187">
        <v>580.046</v>
      </c>
      <c r="L147" s="269"/>
      <c r="M147" s="269"/>
      <c r="N147" s="270">
        <f t="shared" si="0"/>
        <v>0</v>
      </c>
      <c r="O147" s="270"/>
      <c r="P147" s="270"/>
      <c r="Q147" s="270"/>
      <c r="R147" s="116"/>
      <c r="T147" s="188" t="s">
        <v>5</v>
      </c>
      <c r="U147" s="189" t="s">
        <v>46</v>
      </c>
      <c r="V147" s="190">
        <v>1.587</v>
      </c>
      <c r="W147" s="190">
        <f t="shared" si="1"/>
        <v>920.533002</v>
      </c>
      <c r="X147" s="190">
        <v>0</v>
      </c>
      <c r="Y147" s="190">
        <f t="shared" si="2"/>
        <v>0</v>
      </c>
      <c r="Z147" s="190">
        <v>0</v>
      </c>
      <c r="AA147" s="191">
        <f t="shared" si="3"/>
        <v>0</v>
      </c>
      <c r="AR147" s="102" t="s">
        <v>149</v>
      </c>
      <c r="AT147" s="102" t="s">
        <v>145</v>
      </c>
      <c r="AU147" s="102" t="s">
        <v>105</v>
      </c>
      <c r="AY147" s="102" t="s">
        <v>143</v>
      </c>
      <c r="BE147" s="192">
        <f t="shared" si="4"/>
        <v>0</v>
      </c>
      <c r="BF147" s="192">
        <f t="shared" si="5"/>
        <v>0</v>
      </c>
      <c r="BG147" s="192">
        <f t="shared" si="6"/>
        <v>0</v>
      </c>
      <c r="BH147" s="192">
        <f t="shared" si="7"/>
        <v>0</v>
      </c>
      <c r="BI147" s="192">
        <f t="shared" si="8"/>
        <v>0</v>
      </c>
      <c r="BJ147" s="102" t="s">
        <v>22</v>
      </c>
      <c r="BK147" s="192">
        <f t="shared" si="9"/>
        <v>0</v>
      </c>
      <c r="BL147" s="102" t="s">
        <v>149</v>
      </c>
      <c r="BM147" s="102" t="s">
        <v>247</v>
      </c>
    </row>
    <row r="148" spans="2:65" s="111" customFormat="1" ht="22.5" customHeight="1">
      <c r="B148" s="112"/>
      <c r="C148" s="193" t="s">
        <v>248</v>
      </c>
      <c r="D148" s="193" t="s">
        <v>239</v>
      </c>
      <c r="E148" s="194" t="s">
        <v>249</v>
      </c>
      <c r="F148" s="271" t="s">
        <v>250</v>
      </c>
      <c r="G148" s="271"/>
      <c r="H148" s="271"/>
      <c r="I148" s="271"/>
      <c r="J148" s="195" t="s">
        <v>214</v>
      </c>
      <c r="K148" s="196">
        <v>1160.092</v>
      </c>
      <c r="L148" s="272"/>
      <c r="M148" s="272"/>
      <c r="N148" s="273">
        <f t="shared" si="0"/>
        <v>0</v>
      </c>
      <c r="O148" s="270"/>
      <c r="P148" s="270"/>
      <c r="Q148" s="270"/>
      <c r="R148" s="116"/>
      <c r="T148" s="188" t="s">
        <v>5</v>
      </c>
      <c r="U148" s="189" t="s">
        <v>46</v>
      </c>
      <c r="V148" s="190">
        <v>0</v>
      </c>
      <c r="W148" s="190">
        <f t="shared" si="1"/>
        <v>0</v>
      </c>
      <c r="X148" s="190">
        <v>1</v>
      </c>
      <c r="Y148" s="190">
        <f t="shared" si="2"/>
        <v>1160.092</v>
      </c>
      <c r="Z148" s="190">
        <v>0</v>
      </c>
      <c r="AA148" s="191">
        <f t="shared" si="3"/>
        <v>0</v>
      </c>
      <c r="AR148" s="102" t="s">
        <v>251</v>
      </c>
      <c r="AT148" s="102" t="s">
        <v>239</v>
      </c>
      <c r="AU148" s="102" t="s">
        <v>105</v>
      </c>
      <c r="AY148" s="102" t="s">
        <v>143</v>
      </c>
      <c r="BE148" s="192">
        <f t="shared" si="4"/>
        <v>0</v>
      </c>
      <c r="BF148" s="192">
        <f t="shared" si="5"/>
        <v>0</v>
      </c>
      <c r="BG148" s="192">
        <f t="shared" si="6"/>
        <v>0</v>
      </c>
      <c r="BH148" s="192">
        <f t="shared" si="7"/>
        <v>0</v>
      </c>
      <c r="BI148" s="192">
        <f t="shared" si="8"/>
        <v>0</v>
      </c>
      <c r="BJ148" s="102" t="s">
        <v>22</v>
      </c>
      <c r="BK148" s="192">
        <f t="shared" si="9"/>
        <v>0</v>
      </c>
      <c r="BL148" s="102" t="s">
        <v>251</v>
      </c>
      <c r="BM148" s="102" t="s">
        <v>252</v>
      </c>
    </row>
    <row r="149" spans="2:65" s="111" customFormat="1" ht="31.5" customHeight="1">
      <c r="B149" s="112"/>
      <c r="C149" s="184" t="s">
        <v>253</v>
      </c>
      <c r="D149" s="184" t="s">
        <v>145</v>
      </c>
      <c r="E149" s="185" t="s">
        <v>254</v>
      </c>
      <c r="F149" s="268" t="s">
        <v>255</v>
      </c>
      <c r="G149" s="268"/>
      <c r="H149" s="268"/>
      <c r="I149" s="268"/>
      <c r="J149" s="186" t="s">
        <v>194</v>
      </c>
      <c r="K149" s="187">
        <v>2366.1</v>
      </c>
      <c r="L149" s="269"/>
      <c r="M149" s="269"/>
      <c r="N149" s="270">
        <f t="shared" si="0"/>
        <v>0</v>
      </c>
      <c r="O149" s="270"/>
      <c r="P149" s="270"/>
      <c r="Q149" s="270"/>
      <c r="R149" s="116"/>
      <c r="T149" s="188" t="s">
        <v>5</v>
      </c>
      <c r="U149" s="189" t="s">
        <v>46</v>
      </c>
      <c r="V149" s="190">
        <v>0.021</v>
      </c>
      <c r="W149" s="190">
        <f t="shared" si="1"/>
        <v>49.6881</v>
      </c>
      <c r="X149" s="190">
        <v>0</v>
      </c>
      <c r="Y149" s="190">
        <f t="shared" si="2"/>
        <v>0</v>
      </c>
      <c r="Z149" s="190">
        <v>0</v>
      </c>
      <c r="AA149" s="191">
        <f t="shared" si="3"/>
        <v>0</v>
      </c>
      <c r="AR149" s="102" t="s">
        <v>149</v>
      </c>
      <c r="AT149" s="102" t="s">
        <v>145</v>
      </c>
      <c r="AU149" s="102" t="s">
        <v>105</v>
      </c>
      <c r="AY149" s="102" t="s">
        <v>143</v>
      </c>
      <c r="BE149" s="192">
        <f t="shared" si="4"/>
        <v>0</v>
      </c>
      <c r="BF149" s="192">
        <f t="shared" si="5"/>
        <v>0</v>
      </c>
      <c r="BG149" s="192">
        <f t="shared" si="6"/>
        <v>0</v>
      </c>
      <c r="BH149" s="192">
        <f t="shared" si="7"/>
        <v>0</v>
      </c>
      <c r="BI149" s="192">
        <f t="shared" si="8"/>
        <v>0</v>
      </c>
      <c r="BJ149" s="102" t="s">
        <v>22</v>
      </c>
      <c r="BK149" s="192">
        <f t="shared" si="9"/>
        <v>0</v>
      </c>
      <c r="BL149" s="102" t="s">
        <v>149</v>
      </c>
      <c r="BM149" s="102" t="s">
        <v>256</v>
      </c>
    </row>
    <row r="150" spans="2:65" s="111" customFormat="1" ht="22.5" customHeight="1">
      <c r="B150" s="112"/>
      <c r="C150" s="193" t="s">
        <v>257</v>
      </c>
      <c r="D150" s="193" t="s">
        <v>239</v>
      </c>
      <c r="E150" s="194" t="s">
        <v>258</v>
      </c>
      <c r="F150" s="271" t="s">
        <v>259</v>
      </c>
      <c r="G150" s="271"/>
      <c r="H150" s="271"/>
      <c r="I150" s="271"/>
      <c r="J150" s="195" t="s">
        <v>260</v>
      </c>
      <c r="K150" s="196">
        <v>59.153</v>
      </c>
      <c r="L150" s="272"/>
      <c r="M150" s="272"/>
      <c r="N150" s="273">
        <f t="shared" si="0"/>
        <v>0</v>
      </c>
      <c r="O150" s="270"/>
      <c r="P150" s="270"/>
      <c r="Q150" s="270"/>
      <c r="R150" s="116"/>
      <c r="T150" s="188" t="s">
        <v>5</v>
      </c>
      <c r="U150" s="189" t="s">
        <v>46</v>
      </c>
      <c r="V150" s="190">
        <v>0</v>
      </c>
      <c r="W150" s="190">
        <f t="shared" si="1"/>
        <v>0</v>
      </c>
      <c r="X150" s="190">
        <v>0.001</v>
      </c>
      <c r="Y150" s="190">
        <f t="shared" si="2"/>
        <v>0.059153</v>
      </c>
      <c r="Z150" s="190">
        <v>0</v>
      </c>
      <c r="AA150" s="191">
        <f t="shared" si="3"/>
        <v>0</v>
      </c>
      <c r="AR150" s="102" t="s">
        <v>242</v>
      </c>
      <c r="AT150" s="102" t="s">
        <v>239</v>
      </c>
      <c r="AU150" s="102" t="s">
        <v>105</v>
      </c>
      <c r="AY150" s="102" t="s">
        <v>143</v>
      </c>
      <c r="BE150" s="192">
        <f t="shared" si="4"/>
        <v>0</v>
      </c>
      <c r="BF150" s="192">
        <f t="shared" si="5"/>
        <v>0</v>
      </c>
      <c r="BG150" s="192">
        <f t="shared" si="6"/>
        <v>0</v>
      </c>
      <c r="BH150" s="192">
        <f t="shared" si="7"/>
        <v>0</v>
      </c>
      <c r="BI150" s="192">
        <f t="shared" si="8"/>
        <v>0</v>
      </c>
      <c r="BJ150" s="102" t="s">
        <v>22</v>
      </c>
      <c r="BK150" s="192">
        <f t="shared" si="9"/>
        <v>0</v>
      </c>
      <c r="BL150" s="102" t="s">
        <v>149</v>
      </c>
      <c r="BM150" s="102" t="s">
        <v>261</v>
      </c>
    </row>
    <row r="151" spans="2:65" s="111" customFormat="1" ht="22.5" customHeight="1">
      <c r="B151" s="112"/>
      <c r="C151" s="184" t="s">
        <v>262</v>
      </c>
      <c r="D151" s="184" t="s">
        <v>145</v>
      </c>
      <c r="E151" s="185" t="s">
        <v>263</v>
      </c>
      <c r="F151" s="268" t="s">
        <v>264</v>
      </c>
      <c r="G151" s="268"/>
      <c r="H151" s="268"/>
      <c r="I151" s="268"/>
      <c r="J151" s="186" t="s">
        <v>194</v>
      </c>
      <c r="K151" s="187">
        <v>25</v>
      </c>
      <c r="L151" s="269"/>
      <c r="M151" s="269"/>
      <c r="N151" s="270">
        <f t="shared" si="0"/>
        <v>0</v>
      </c>
      <c r="O151" s="270"/>
      <c r="P151" s="270"/>
      <c r="Q151" s="270"/>
      <c r="R151" s="116"/>
      <c r="T151" s="188" t="s">
        <v>5</v>
      </c>
      <c r="U151" s="189" t="s">
        <v>46</v>
      </c>
      <c r="V151" s="190">
        <v>0.864</v>
      </c>
      <c r="W151" s="190">
        <f t="shared" si="1"/>
        <v>21.6</v>
      </c>
      <c r="X151" s="190">
        <v>0.0094</v>
      </c>
      <c r="Y151" s="190">
        <f t="shared" si="2"/>
        <v>0.23500000000000001</v>
      </c>
      <c r="Z151" s="190">
        <v>0</v>
      </c>
      <c r="AA151" s="191">
        <f t="shared" si="3"/>
        <v>0</v>
      </c>
      <c r="AR151" s="102" t="s">
        <v>149</v>
      </c>
      <c r="AT151" s="102" t="s">
        <v>145</v>
      </c>
      <c r="AU151" s="102" t="s">
        <v>105</v>
      </c>
      <c r="AY151" s="102" t="s">
        <v>143</v>
      </c>
      <c r="BE151" s="192">
        <f t="shared" si="4"/>
        <v>0</v>
      </c>
      <c r="BF151" s="192">
        <f t="shared" si="5"/>
        <v>0</v>
      </c>
      <c r="BG151" s="192">
        <f t="shared" si="6"/>
        <v>0</v>
      </c>
      <c r="BH151" s="192">
        <f t="shared" si="7"/>
        <v>0</v>
      </c>
      <c r="BI151" s="192">
        <f t="shared" si="8"/>
        <v>0</v>
      </c>
      <c r="BJ151" s="102" t="s">
        <v>22</v>
      </c>
      <c r="BK151" s="192">
        <f t="shared" si="9"/>
        <v>0</v>
      </c>
      <c r="BL151" s="102" t="s">
        <v>149</v>
      </c>
      <c r="BM151" s="102" t="s">
        <v>265</v>
      </c>
    </row>
    <row r="152" spans="2:65" s="111" customFormat="1" ht="22.5" customHeight="1">
      <c r="B152" s="112"/>
      <c r="C152" s="184" t="s">
        <v>266</v>
      </c>
      <c r="D152" s="184" t="s">
        <v>145</v>
      </c>
      <c r="E152" s="185" t="s">
        <v>267</v>
      </c>
      <c r="F152" s="268" t="s">
        <v>268</v>
      </c>
      <c r="G152" s="268"/>
      <c r="H152" s="268"/>
      <c r="I152" s="268"/>
      <c r="J152" s="186" t="s">
        <v>194</v>
      </c>
      <c r="K152" s="187">
        <v>25</v>
      </c>
      <c r="L152" s="269"/>
      <c r="M152" s="269"/>
      <c r="N152" s="270">
        <f t="shared" si="0"/>
        <v>0</v>
      </c>
      <c r="O152" s="270"/>
      <c r="P152" s="270"/>
      <c r="Q152" s="270"/>
      <c r="R152" s="116"/>
      <c r="T152" s="188" t="s">
        <v>5</v>
      </c>
      <c r="U152" s="189" t="s">
        <v>46</v>
      </c>
      <c r="V152" s="190">
        <v>0.371</v>
      </c>
      <c r="W152" s="190">
        <f t="shared" si="1"/>
        <v>9.275</v>
      </c>
      <c r="X152" s="190">
        <v>0</v>
      </c>
      <c r="Y152" s="190">
        <f t="shared" si="2"/>
        <v>0</v>
      </c>
      <c r="Z152" s="190">
        <v>0</v>
      </c>
      <c r="AA152" s="191">
        <f t="shared" si="3"/>
        <v>0</v>
      </c>
      <c r="AR152" s="102" t="s">
        <v>149</v>
      </c>
      <c r="AT152" s="102" t="s">
        <v>145</v>
      </c>
      <c r="AU152" s="102" t="s">
        <v>105</v>
      </c>
      <c r="AY152" s="102" t="s">
        <v>143</v>
      </c>
      <c r="BE152" s="192">
        <f t="shared" si="4"/>
        <v>0</v>
      </c>
      <c r="BF152" s="192">
        <f t="shared" si="5"/>
        <v>0</v>
      </c>
      <c r="BG152" s="192">
        <f t="shared" si="6"/>
        <v>0</v>
      </c>
      <c r="BH152" s="192">
        <f t="shared" si="7"/>
        <v>0</v>
      </c>
      <c r="BI152" s="192">
        <f t="shared" si="8"/>
        <v>0</v>
      </c>
      <c r="BJ152" s="102" t="s">
        <v>22</v>
      </c>
      <c r="BK152" s="192">
        <f t="shared" si="9"/>
        <v>0</v>
      </c>
      <c r="BL152" s="102" t="s">
        <v>149</v>
      </c>
      <c r="BM152" s="102" t="s">
        <v>269</v>
      </c>
    </row>
    <row r="153" spans="2:63" s="176" customFormat="1" ht="29.85" customHeight="1">
      <c r="B153" s="172"/>
      <c r="C153" s="173"/>
      <c r="D153" s="183" t="s">
        <v>118</v>
      </c>
      <c r="E153" s="183"/>
      <c r="F153" s="183"/>
      <c r="G153" s="183"/>
      <c r="H153" s="183"/>
      <c r="I153" s="183"/>
      <c r="J153" s="183"/>
      <c r="K153" s="183"/>
      <c r="L153" s="183"/>
      <c r="M153" s="183"/>
      <c r="N153" s="282">
        <f>BK153</f>
        <v>0</v>
      </c>
      <c r="O153" s="283"/>
      <c r="P153" s="283"/>
      <c r="Q153" s="283"/>
      <c r="R153" s="175"/>
      <c r="T153" s="177"/>
      <c r="U153" s="173"/>
      <c r="V153" s="173"/>
      <c r="W153" s="178">
        <f>SUM(W154:W160)</f>
        <v>40.028800000000004</v>
      </c>
      <c r="X153" s="173"/>
      <c r="Y153" s="178">
        <f>SUM(Y154:Y160)</f>
        <v>18.120032000000005</v>
      </c>
      <c r="Z153" s="173"/>
      <c r="AA153" s="179">
        <f>SUM(AA154:AA160)</f>
        <v>0</v>
      </c>
      <c r="AR153" s="180" t="s">
        <v>22</v>
      </c>
      <c r="AT153" s="181" t="s">
        <v>80</v>
      </c>
      <c r="AU153" s="181" t="s">
        <v>22</v>
      </c>
      <c r="AY153" s="180" t="s">
        <v>143</v>
      </c>
      <c r="BK153" s="182">
        <f>SUM(BK154:BK160)</f>
        <v>0</v>
      </c>
    </row>
    <row r="154" spans="2:65" s="111" customFormat="1" ht="22.5" customHeight="1">
      <c r="B154" s="112"/>
      <c r="C154" s="184" t="s">
        <v>270</v>
      </c>
      <c r="D154" s="184" t="s">
        <v>145</v>
      </c>
      <c r="E154" s="185" t="s">
        <v>271</v>
      </c>
      <c r="F154" s="268" t="s">
        <v>272</v>
      </c>
      <c r="G154" s="268"/>
      <c r="H154" s="268"/>
      <c r="I154" s="268"/>
      <c r="J154" s="186" t="s">
        <v>273</v>
      </c>
      <c r="K154" s="187">
        <v>2</v>
      </c>
      <c r="L154" s="269"/>
      <c r="M154" s="269"/>
      <c r="N154" s="270">
        <f aca="true" t="shared" si="10" ref="N154:N160">ROUND(L154*K154,2)</f>
        <v>0</v>
      </c>
      <c r="O154" s="270"/>
      <c r="P154" s="270"/>
      <c r="Q154" s="270"/>
      <c r="R154" s="116"/>
      <c r="T154" s="188" t="s">
        <v>5</v>
      </c>
      <c r="U154" s="189" t="s">
        <v>46</v>
      </c>
      <c r="V154" s="190">
        <v>0</v>
      </c>
      <c r="W154" s="190">
        <f aca="true" t="shared" si="11" ref="W154:W160">V154*K154</f>
        <v>0</v>
      </c>
      <c r="X154" s="190">
        <v>0</v>
      </c>
      <c r="Y154" s="190">
        <f aca="true" t="shared" si="12" ref="Y154:Y160">X154*K154</f>
        <v>0</v>
      </c>
      <c r="Z154" s="190">
        <v>0</v>
      </c>
      <c r="AA154" s="191">
        <f aca="true" t="shared" si="13" ref="AA154:AA160">Z154*K154</f>
        <v>0</v>
      </c>
      <c r="AR154" s="102" t="s">
        <v>149</v>
      </c>
      <c r="AT154" s="102" t="s">
        <v>145</v>
      </c>
      <c r="AU154" s="102" t="s">
        <v>105</v>
      </c>
      <c r="AY154" s="102" t="s">
        <v>143</v>
      </c>
      <c r="BE154" s="192">
        <f aca="true" t="shared" si="14" ref="BE154:BE160">IF(U154="základní",N154,0)</f>
        <v>0</v>
      </c>
      <c r="BF154" s="192">
        <f aca="true" t="shared" si="15" ref="BF154:BF160">IF(U154="snížená",N154,0)</f>
        <v>0</v>
      </c>
      <c r="BG154" s="192">
        <f aca="true" t="shared" si="16" ref="BG154:BG160">IF(U154="zákl. přenesená",N154,0)</f>
        <v>0</v>
      </c>
      <c r="BH154" s="192">
        <f aca="true" t="shared" si="17" ref="BH154:BH160">IF(U154="sníž. přenesená",N154,0)</f>
        <v>0</v>
      </c>
      <c r="BI154" s="192">
        <f aca="true" t="shared" si="18" ref="BI154:BI160">IF(U154="nulová",N154,0)</f>
        <v>0</v>
      </c>
      <c r="BJ154" s="102" t="s">
        <v>22</v>
      </c>
      <c r="BK154" s="192">
        <f aca="true" t="shared" si="19" ref="BK154:BK160">ROUND(L154*K154,2)</f>
        <v>0</v>
      </c>
      <c r="BL154" s="102" t="s">
        <v>149</v>
      </c>
      <c r="BM154" s="102" t="s">
        <v>274</v>
      </c>
    </row>
    <row r="155" spans="2:65" s="111" customFormat="1" ht="22.5" customHeight="1">
      <c r="B155" s="112"/>
      <c r="C155" s="184" t="s">
        <v>275</v>
      </c>
      <c r="D155" s="184" t="s">
        <v>145</v>
      </c>
      <c r="E155" s="185" t="s">
        <v>276</v>
      </c>
      <c r="F155" s="268" t="s">
        <v>277</v>
      </c>
      <c r="G155" s="268"/>
      <c r="H155" s="268"/>
      <c r="I155" s="268"/>
      <c r="J155" s="186" t="s">
        <v>273</v>
      </c>
      <c r="K155" s="187">
        <v>2</v>
      </c>
      <c r="L155" s="269"/>
      <c r="M155" s="269"/>
      <c r="N155" s="270">
        <f t="shared" si="10"/>
        <v>0</v>
      </c>
      <c r="O155" s="270"/>
      <c r="P155" s="270"/>
      <c r="Q155" s="270"/>
      <c r="R155" s="116"/>
      <c r="T155" s="188" t="s">
        <v>5</v>
      </c>
      <c r="U155" s="189" t="s">
        <v>46</v>
      </c>
      <c r="V155" s="190">
        <v>0</v>
      </c>
      <c r="W155" s="190">
        <f t="shared" si="11"/>
        <v>0</v>
      </c>
      <c r="X155" s="190">
        <v>0</v>
      </c>
      <c r="Y155" s="190">
        <f t="shared" si="12"/>
        <v>0</v>
      </c>
      <c r="Z155" s="190">
        <v>0</v>
      </c>
      <c r="AA155" s="191">
        <f t="shared" si="13"/>
        <v>0</v>
      </c>
      <c r="AR155" s="102" t="s">
        <v>149</v>
      </c>
      <c r="AT155" s="102" t="s">
        <v>145</v>
      </c>
      <c r="AU155" s="102" t="s">
        <v>105</v>
      </c>
      <c r="AY155" s="102" t="s">
        <v>143</v>
      </c>
      <c r="BE155" s="192">
        <f t="shared" si="14"/>
        <v>0</v>
      </c>
      <c r="BF155" s="192">
        <f t="shared" si="15"/>
        <v>0</v>
      </c>
      <c r="BG155" s="192">
        <f t="shared" si="16"/>
        <v>0</v>
      </c>
      <c r="BH155" s="192">
        <f t="shared" si="17"/>
        <v>0</v>
      </c>
      <c r="BI155" s="192">
        <f t="shared" si="18"/>
        <v>0</v>
      </c>
      <c r="BJ155" s="102" t="s">
        <v>22</v>
      </c>
      <c r="BK155" s="192">
        <f t="shared" si="19"/>
        <v>0</v>
      </c>
      <c r="BL155" s="102" t="s">
        <v>149</v>
      </c>
      <c r="BM155" s="102" t="s">
        <v>278</v>
      </c>
    </row>
    <row r="156" spans="2:65" s="111" customFormat="1" ht="31.5" customHeight="1">
      <c r="B156" s="112"/>
      <c r="C156" s="184" t="s">
        <v>279</v>
      </c>
      <c r="D156" s="184" t="s">
        <v>145</v>
      </c>
      <c r="E156" s="185" t="s">
        <v>280</v>
      </c>
      <c r="F156" s="268" t="s">
        <v>281</v>
      </c>
      <c r="G156" s="268"/>
      <c r="H156" s="268"/>
      <c r="I156" s="268"/>
      <c r="J156" s="186" t="s">
        <v>168</v>
      </c>
      <c r="K156" s="187">
        <v>88.2</v>
      </c>
      <c r="L156" s="269"/>
      <c r="M156" s="269"/>
      <c r="N156" s="270">
        <f t="shared" si="10"/>
        <v>0</v>
      </c>
      <c r="O156" s="270"/>
      <c r="P156" s="270"/>
      <c r="Q156" s="270"/>
      <c r="R156" s="116"/>
      <c r="T156" s="188" t="s">
        <v>5</v>
      </c>
      <c r="U156" s="189" t="s">
        <v>46</v>
      </c>
      <c r="V156" s="190">
        <v>0.384</v>
      </c>
      <c r="W156" s="190">
        <f t="shared" si="11"/>
        <v>33.8688</v>
      </c>
      <c r="X156" s="190">
        <v>0.00016</v>
      </c>
      <c r="Y156" s="190">
        <f t="shared" si="12"/>
        <v>0.014112000000000001</v>
      </c>
      <c r="Z156" s="190">
        <v>0</v>
      </c>
      <c r="AA156" s="191">
        <f t="shared" si="13"/>
        <v>0</v>
      </c>
      <c r="AR156" s="102" t="s">
        <v>149</v>
      </c>
      <c r="AT156" s="102" t="s">
        <v>145</v>
      </c>
      <c r="AU156" s="102" t="s">
        <v>105</v>
      </c>
      <c r="AY156" s="102" t="s">
        <v>143</v>
      </c>
      <c r="BE156" s="192">
        <f t="shared" si="14"/>
        <v>0</v>
      </c>
      <c r="BF156" s="192">
        <f t="shared" si="15"/>
        <v>0</v>
      </c>
      <c r="BG156" s="192">
        <f t="shared" si="16"/>
        <v>0</v>
      </c>
      <c r="BH156" s="192">
        <f t="shared" si="17"/>
        <v>0</v>
      </c>
      <c r="BI156" s="192">
        <f t="shared" si="18"/>
        <v>0</v>
      </c>
      <c r="BJ156" s="102" t="s">
        <v>22</v>
      </c>
      <c r="BK156" s="192">
        <f t="shared" si="19"/>
        <v>0</v>
      </c>
      <c r="BL156" s="102" t="s">
        <v>149</v>
      </c>
      <c r="BM156" s="102" t="s">
        <v>282</v>
      </c>
    </row>
    <row r="157" spans="2:65" s="111" customFormat="1" ht="31.5" customHeight="1">
      <c r="B157" s="112"/>
      <c r="C157" s="193" t="s">
        <v>283</v>
      </c>
      <c r="D157" s="193" t="s">
        <v>239</v>
      </c>
      <c r="E157" s="194" t="s">
        <v>284</v>
      </c>
      <c r="F157" s="271" t="s">
        <v>285</v>
      </c>
      <c r="G157" s="271"/>
      <c r="H157" s="271"/>
      <c r="I157" s="271"/>
      <c r="J157" s="195" t="s">
        <v>168</v>
      </c>
      <c r="K157" s="196">
        <v>88.2</v>
      </c>
      <c r="L157" s="272"/>
      <c r="M157" s="272"/>
      <c r="N157" s="273">
        <f t="shared" si="10"/>
        <v>0</v>
      </c>
      <c r="O157" s="270"/>
      <c r="P157" s="270"/>
      <c r="Q157" s="270"/>
      <c r="R157" s="116"/>
      <c r="T157" s="188" t="s">
        <v>5</v>
      </c>
      <c r="U157" s="189" t="s">
        <v>46</v>
      </c>
      <c r="V157" s="190">
        <v>0</v>
      </c>
      <c r="W157" s="190">
        <f t="shared" si="11"/>
        <v>0</v>
      </c>
      <c r="X157" s="190">
        <v>0.198</v>
      </c>
      <c r="Y157" s="190">
        <f t="shared" si="12"/>
        <v>17.463600000000003</v>
      </c>
      <c r="Z157" s="190">
        <v>0</v>
      </c>
      <c r="AA157" s="191">
        <f t="shared" si="13"/>
        <v>0</v>
      </c>
      <c r="AR157" s="102" t="s">
        <v>242</v>
      </c>
      <c r="AT157" s="102" t="s">
        <v>239</v>
      </c>
      <c r="AU157" s="102" t="s">
        <v>105</v>
      </c>
      <c r="AY157" s="102" t="s">
        <v>143</v>
      </c>
      <c r="BE157" s="192">
        <f t="shared" si="14"/>
        <v>0</v>
      </c>
      <c r="BF157" s="192">
        <f t="shared" si="15"/>
        <v>0</v>
      </c>
      <c r="BG157" s="192">
        <f t="shared" si="16"/>
        <v>0</v>
      </c>
      <c r="BH157" s="192">
        <f t="shared" si="17"/>
        <v>0</v>
      </c>
      <c r="BI157" s="192">
        <f t="shared" si="18"/>
        <v>0</v>
      </c>
      <c r="BJ157" s="102" t="s">
        <v>22</v>
      </c>
      <c r="BK157" s="192">
        <f t="shared" si="19"/>
        <v>0</v>
      </c>
      <c r="BL157" s="102" t="s">
        <v>149</v>
      </c>
      <c r="BM157" s="102" t="s">
        <v>286</v>
      </c>
    </row>
    <row r="158" spans="2:65" s="111" customFormat="1" ht="22.5" customHeight="1">
      <c r="B158" s="112"/>
      <c r="C158" s="193" t="s">
        <v>287</v>
      </c>
      <c r="D158" s="193" t="s">
        <v>239</v>
      </c>
      <c r="E158" s="194" t="s">
        <v>93</v>
      </c>
      <c r="F158" s="271" t="s">
        <v>288</v>
      </c>
      <c r="G158" s="271"/>
      <c r="H158" s="271"/>
      <c r="I158" s="271"/>
      <c r="J158" s="195" t="s">
        <v>148</v>
      </c>
      <c r="K158" s="196">
        <v>88</v>
      </c>
      <c r="L158" s="272"/>
      <c r="M158" s="272"/>
      <c r="N158" s="273">
        <f t="shared" si="10"/>
        <v>0</v>
      </c>
      <c r="O158" s="270"/>
      <c r="P158" s="270"/>
      <c r="Q158" s="270"/>
      <c r="R158" s="116"/>
      <c r="T158" s="188" t="s">
        <v>5</v>
      </c>
      <c r="U158" s="189" t="s">
        <v>46</v>
      </c>
      <c r="V158" s="190">
        <v>0</v>
      </c>
      <c r="W158" s="190">
        <f t="shared" si="11"/>
        <v>0</v>
      </c>
      <c r="X158" s="190">
        <v>0</v>
      </c>
      <c r="Y158" s="190">
        <f t="shared" si="12"/>
        <v>0</v>
      </c>
      <c r="Z158" s="190">
        <v>0</v>
      </c>
      <c r="AA158" s="191">
        <f t="shared" si="13"/>
        <v>0</v>
      </c>
      <c r="AR158" s="102" t="s">
        <v>242</v>
      </c>
      <c r="AT158" s="102" t="s">
        <v>239</v>
      </c>
      <c r="AU158" s="102" t="s">
        <v>105</v>
      </c>
      <c r="AY158" s="102" t="s">
        <v>143</v>
      </c>
      <c r="BE158" s="192">
        <f t="shared" si="14"/>
        <v>0</v>
      </c>
      <c r="BF158" s="192">
        <f t="shared" si="15"/>
        <v>0</v>
      </c>
      <c r="BG158" s="192">
        <f t="shared" si="16"/>
        <v>0</v>
      </c>
      <c r="BH158" s="192">
        <f t="shared" si="17"/>
        <v>0</v>
      </c>
      <c r="BI158" s="192">
        <f t="shared" si="18"/>
        <v>0</v>
      </c>
      <c r="BJ158" s="102" t="s">
        <v>22</v>
      </c>
      <c r="BK158" s="192">
        <f t="shared" si="19"/>
        <v>0</v>
      </c>
      <c r="BL158" s="102" t="s">
        <v>149</v>
      </c>
      <c r="BM158" s="102" t="s">
        <v>289</v>
      </c>
    </row>
    <row r="159" spans="2:65" s="111" customFormat="1" ht="22.5" customHeight="1">
      <c r="B159" s="112"/>
      <c r="C159" s="193" t="s">
        <v>290</v>
      </c>
      <c r="D159" s="193" t="s">
        <v>239</v>
      </c>
      <c r="E159" s="194" t="s">
        <v>291</v>
      </c>
      <c r="F159" s="271" t="s">
        <v>292</v>
      </c>
      <c r="G159" s="271"/>
      <c r="H159" s="271"/>
      <c r="I159" s="271"/>
      <c r="J159" s="195" t="s">
        <v>148</v>
      </c>
      <c r="K159" s="196">
        <v>4</v>
      </c>
      <c r="L159" s="272"/>
      <c r="M159" s="272"/>
      <c r="N159" s="273">
        <f t="shared" si="10"/>
        <v>0</v>
      </c>
      <c r="O159" s="270"/>
      <c r="P159" s="270"/>
      <c r="Q159" s="270"/>
      <c r="R159" s="116"/>
      <c r="T159" s="188" t="s">
        <v>5</v>
      </c>
      <c r="U159" s="189" t="s">
        <v>46</v>
      </c>
      <c r="V159" s="190">
        <v>0</v>
      </c>
      <c r="W159" s="190">
        <f t="shared" si="11"/>
        <v>0</v>
      </c>
      <c r="X159" s="190">
        <v>0</v>
      </c>
      <c r="Y159" s="190">
        <f t="shared" si="12"/>
        <v>0</v>
      </c>
      <c r="Z159" s="190">
        <v>0</v>
      </c>
      <c r="AA159" s="191">
        <f t="shared" si="13"/>
        <v>0</v>
      </c>
      <c r="AR159" s="102" t="s">
        <v>242</v>
      </c>
      <c r="AT159" s="102" t="s">
        <v>239</v>
      </c>
      <c r="AU159" s="102" t="s">
        <v>105</v>
      </c>
      <c r="AY159" s="102" t="s">
        <v>143</v>
      </c>
      <c r="BE159" s="192">
        <f t="shared" si="14"/>
        <v>0</v>
      </c>
      <c r="BF159" s="192">
        <f t="shared" si="15"/>
        <v>0</v>
      </c>
      <c r="BG159" s="192">
        <f t="shared" si="16"/>
        <v>0</v>
      </c>
      <c r="BH159" s="192">
        <f t="shared" si="17"/>
        <v>0</v>
      </c>
      <c r="BI159" s="192">
        <f t="shared" si="18"/>
        <v>0</v>
      </c>
      <c r="BJ159" s="102" t="s">
        <v>22</v>
      </c>
      <c r="BK159" s="192">
        <f t="shared" si="19"/>
        <v>0</v>
      </c>
      <c r="BL159" s="102" t="s">
        <v>149</v>
      </c>
      <c r="BM159" s="102" t="s">
        <v>293</v>
      </c>
    </row>
    <row r="160" spans="2:65" s="111" customFormat="1" ht="31.5" customHeight="1">
      <c r="B160" s="112"/>
      <c r="C160" s="184" t="s">
        <v>294</v>
      </c>
      <c r="D160" s="184" t="s">
        <v>145</v>
      </c>
      <c r="E160" s="185" t="s">
        <v>295</v>
      </c>
      <c r="F160" s="268" t="s">
        <v>296</v>
      </c>
      <c r="G160" s="268"/>
      <c r="H160" s="268"/>
      <c r="I160" s="268"/>
      <c r="J160" s="186" t="s">
        <v>148</v>
      </c>
      <c r="K160" s="187">
        <v>4</v>
      </c>
      <c r="L160" s="269"/>
      <c r="M160" s="269"/>
      <c r="N160" s="270">
        <f t="shared" si="10"/>
        <v>0</v>
      </c>
      <c r="O160" s="270"/>
      <c r="P160" s="270"/>
      <c r="Q160" s="270"/>
      <c r="R160" s="116"/>
      <c r="T160" s="188" t="s">
        <v>5</v>
      </c>
      <c r="U160" s="189" t="s">
        <v>46</v>
      </c>
      <c r="V160" s="190">
        <v>1.54</v>
      </c>
      <c r="W160" s="190">
        <f t="shared" si="11"/>
        <v>6.16</v>
      </c>
      <c r="X160" s="190">
        <v>0.16058</v>
      </c>
      <c r="Y160" s="190">
        <f t="shared" si="12"/>
        <v>0.64232</v>
      </c>
      <c r="Z160" s="190">
        <v>0</v>
      </c>
      <c r="AA160" s="191">
        <f t="shared" si="13"/>
        <v>0</v>
      </c>
      <c r="AR160" s="102" t="s">
        <v>149</v>
      </c>
      <c r="AT160" s="102" t="s">
        <v>145</v>
      </c>
      <c r="AU160" s="102" t="s">
        <v>105</v>
      </c>
      <c r="AY160" s="102" t="s">
        <v>143</v>
      </c>
      <c r="BE160" s="192">
        <f t="shared" si="14"/>
        <v>0</v>
      </c>
      <c r="BF160" s="192">
        <f t="shared" si="15"/>
        <v>0</v>
      </c>
      <c r="BG160" s="192">
        <f t="shared" si="16"/>
        <v>0</v>
      </c>
      <c r="BH160" s="192">
        <f t="shared" si="17"/>
        <v>0</v>
      </c>
      <c r="BI160" s="192">
        <f t="shared" si="18"/>
        <v>0</v>
      </c>
      <c r="BJ160" s="102" t="s">
        <v>22</v>
      </c>
      <c r="BK160" s="192">
        <f t="shared" si="19"/>
        <v>0</v>
      </c>
      <c r="BL160" s="102" t="s">
        <v>149</v>
      </c>
      <c r="BM160" s="102" t="s">
        <v>297</v>
      </c>
    </row>
    <row r="161" spans="2:63" s="176" customFormat="1" ht="29.85" customHeight="1">
      <c r="B161" s="172"/>
      <c r="C161" s="173"/>
      <c r="D161" s="183" t="s">
        <v>119</v>
      </c>
      <c r="E161" s="183"/>
      <c r="F161" s="183"/>
      <c r="G161" s="183"/>
      <c r="H161" s="183"/>
      <c r="I161" s="183"/>
      <c r="J161" s="183"/>
      <c r="K161" s="183"/>
      <c r="L161" s="183"/>
      <c r="M161" s="183"/>
      <c r="N161" s="282">
        <f>BK161</f>
        <v>0</v>
      </c>
      <c r="O161" s="283"/>
      <c r="P161" s="283"/>
      <c r="Q161" s="283"/>
      <c r="R161" s="175"/>
      <c r="T161" s="177"/>
      <c r="U161" s="173"/>
      <c r="V161" s="173"/>
      <c r="W161" s="178">
        <f>SUM(W162:W163)</f>
        <v>128.52</v>
      </c>
      <c r="X161" s="173"/>
      <c r="Y161" s="178">
        <f>SUM(Y162:Y163)</f>
        <v>0</v>
      </c>
      <c r="Z161" s="173"/>
      <c r="AA161" s="179">
        <f>SUM(AA162:AA163)</f>
        <v>0.5346</v>
      </c>
      <c r="AR161" s="180" t="s">
        <v>22</v>
      </c>
      <c r="AT161" s="181" t="s">
        <v>80</v>
      </c>
      <c r="AU161" s="181" t="s">
        <v>22</v>
      </c>
      <c r="AY161" s="180" t="s">
        <v>143</v>
      </c>
      <c r="BK161" s="182">
        <f>SUM(BK162:BK163)</f>
        <v>0</v>
      </c>
    </row>
    <row r="162" spans="2:65" s="111" customFormat="1" ht="44.25" customHeight="1">
      <c r="B162" s="112"/>
      <c r="C162" s="184" t="s">
        <v>298</v>
      </c>
      <c r="D162" s="184" t="s">
        <v>145</v>
      </c>
      <c r="E162" s="185" t="s">
        <v>299</v>
      </c>
      <c r="F162" s="268" t="s">
        <v>300</v>
      </c>
      <c r="G162" s="268"/>
      <c r="H162" s="268"/>
      <c r="I162" s="268"/>
      <c r="J162" s="186" t="s">
        <v>168</v>
      </c>
      <c r="K162" s="187">
        <v>270</v>
      </c>
      <c r="L162" s="269"/>
      <c r="M162" s="269"/>
      <c r="N162" s="270">
        <f>ROUND(L162*K162,2)</f>
        <v>0</v>
      </c>
      <c r="O162" s="270"/>
      <c r="P162" s="270"/>
      <c r="Q162" s="270"/>
      <c r="R162" s="116"/>
      <c r="T162" s="188" t="s">
        <v>5</v>
      </c>
      <c r="U162" s="189" t="s">
        <v>46</v>
      </c>
      <c r="V162" s="190">
        <v>0.28</v>
      </c>
      <c r="W162" s="190">
        <f>V162*K162</f>
        <v>75.60000000000001</v>
      </c>
      <c r="X162" s="190">
        <v>0</v>
      </c>
      <c r="Y162" s="190">
        <f>X162*K162</f>
        <v>0</v>
      </c>
      <c r="Z162" s="190">
        <v>0</v>
      </c>
      <c r="AA162" s="191">
        <f>Z162*K162</f>
        <v>0</v>
      </c>
      <c r="AR162" s="102" t="s">
        <v>149</v>
      </c>
      <c r="AT162" s="102" t="s">
        <v>145</v>
      </c>
      <c r="AU162" s="102" t="s">
        <v>105</v>
      </c>
      <c r="AY162" s="102" t="s">
        <v>143</v>
      </c>
      <c r="BE162" s="192">
        <f>IF(U162="základní",N162,0)</f>
        <v>0</v>
      </c>
      <c r="BF162" s="192">
        <f>IF(U162="snížená",N162,0)</f>
        <v>0</v>
      </c>
      <c r="BG162" s="192">
        <f>IF(U162="zákl. přenesená",N162,0)</f>
        <v>0</v>
      </c>
      <c r="BH162" s="192">
        <f>IF(U162="sníž. přenesená",N162,0)</f>
        <v>0</v>
      </c>
      <c r="BI162" s="192">
        <f>IF(U162="nulová",N162,0)</f>
        <v>0</v>
      </c>
      <c r="BJ162" s="102" t="s">
        <v>22</v>
      </c>
      <c r="BK162" s="192">
        <f>ROUND(L162*K162,2)</f>
        <v>0</v>
      </c>
      <c r="BL162" s="102" t="s">
        <v>149</v>
      </c>
      <c r="BM162" s="102" t="s">
        <v>301</v>
      </c>
    </row>
    <row r="163" spans="2:65" s="111" customFormat="1" ht="31.5" customHeight="1">
      <c r="B163" s="112"/>
      <c r="C163" s="184" t="s">
        <v>302</v>
      </c>
      <c r="D163" s="184" t="s">
        <v>145</v>
      </c>
      <c r="E163" s="185" t="s">
        <v>303</v>
      </c>
      <c r="F163" s="268" t="s">
        <v>304</v>
      </c>
      <c r="G163" s="268"/>
      <c r="H163" s="268"/>
      <c r="I163" s="268"/>
      <c r="J163" s="186" t="s">
        <v>168</v>
      </c>
      <c r="K163" s="187">
        <v>270</v>
      </c>
      <c r="L163" s="269"/>
      <c r="M163" s="269"/>
      <c r="N163" s="270">
        <f>ROUND(L163*K163,2)</f>
        <v>0</v>
      </c>
      <c r="O163" s="270"/>
      <c r="P163" s="270"/>
      <c r="Q163" s="270"/>
      <c r="R163" s="116"/>
      <c r="T163" s="188" t="s">
        <v>5</v>
      </c>
      <c r="U163" s="189" t="s">
        <v>46</v>
      </c>
      <c r="V163" s="190">
        <v>0.196</v>
      </c>
      <c r="W163" s="190">
        <f>V163*K163</f>
        <v>52.92</v>
      </c>
      <c r="X163" s="190">
        <v>0</v>
      </c>
      <c r="Y163" s="190">
        <f>X163*K163</f>
        <v>0</v>
      </c>
      <c r="Z163" s="190">
        <v>0.00198</v>
      </c>
      <c r="AA163" s="191">
        <f>Z163*K163</f>
        <v>0.5346</v>
      </c>
      <c r="AR163" s="102" t="s">
        <v>149</v>
      </c>
      <c r="AT163" s="102" t="s">
        <v>145</v>
      </c>
      <c r="AU163" s="102" t="s">
        <v>105</v>
      </c>
      <c r="AY163" s="102" t="s">
        <v>143</v>
      </c>
      <c r="BE163" s="192">
        <f>IF(U163="základní",N163,0)</f>
        <v>0</v>
      </c>
      <c r="BF163" s="192">
        <f>IF(U163="snížená",N163,0)</f>
        <v>0</v>
      </c>
      <c r="BG163" s="192">
        <f>IF(U163="zákl. přenesená",N163,0)</f>
        <v>0</v>
      </c>
      <c r="BH163" s="192">
        <f>IF(U163="sníž. přenesená",N163,0)</f>
        <v>0</v>
      </c>
      <c r="BI163" s="192">
        <f>IF(U163="nulová",N163,0)</f>
        <v>0</v>
      </c>
      <c r="BJ163" s="102" t="s">
        <v>22</v>
      </c>
      <c r="BK163" s="192">
        <f>ROUND(L163*K163,2)</f>
        <v>0</v>
      </c>
      <c r="BL163" s="102" t="s">
        <v>149</v>
      </c>
      <c r="BM163" s="102" t="s">
        <v>305</v>
      </c>
    </row>
    <row r="164" spans="2:63" s="176" customFormat="1" ht="29.85" customHeight="1">
      <c r="B164" s="172"/>
      <c r="C164" s="173"/>
      <c r="D164" s="183" t="s">
        <v>120</v>
      </c>
      <c r="E164" s="183"/>
      <c r="F164" s="183"/>
      <c r="G164" s="183"/>
      <c r="H164" s="183"/>
      <c r="I164" s="183"/>
      <c r="J164" s="183"/>
      <c r="K164" s="183"/>
      <c r="L164" s="183"/>
      <c r="M164" s="183"/>
      <c r="N164" s="282">
        <f>BK164</f>
        <v>0</v>
      </c>
      <c r="O164" s="283"/>
      <c r="P164" s="283"/>
      <c r="Q164" s="283"/>
      <c r="R164" s="175"/>
      <c r="T164" s="177"/>
      <c r="U164" s="173"/>
      <c r="V164" s="173"/>
      <c r="W164" s="178">
        <f>W165</f>
        <v>143.553</v>
      </c>
      <c r="X164" s="173"/>
      <c r="Y164" s="178">
        <f>Y165</f>
        <v>206.09393</v>
      </c>
      <c r="Z164" s="173"/>
      <c r="AA164" s="179">
        <f>AA165</f>
        <v>0</v>
      </c>
      <c r="AR164" s="180" t="s">
        <v>22</v>
      </c>
      <c r="AT164" s="181" t="s">
        <v>80</v>
      </c>
      <c r="AU164" s="181" t="s">
        <v>22</v>
      </c>
      <c r="AY164" s="180" t="s">
        <v>143</v>
      </c>
      <c r="BK164" s="182">
        <f>BK165</f>
        <v>0</v>
      </c>
    </row>
    <row r="165" spans="2:65" s="111" customFormat="1" ht="22.5" customHeight="1">
      <c r="B165" s="112"/>
      <c r="C165" s="184" t="s">
        <v>306</v>
      </c>
      <c r="D165" s="184" t="s">
        <v>145</v>
      </c>
      <c r="E165" s="185" t="s">
        <v>307</v>
      </c>
      <c r="F165" s="268" t="s">
        <v>308</v>
      </c>
      <c r="G165" s="268"/>
      <c r="H165" s="268"/>
      <c r="I165" s="268"/>
      <c r="J165" s="186" t="s">
        <v>177</v>
      </c>
      <c r="K165" s="187">
        <v>109</v>
      </c>
      <c r="L165" s="269"/>
      <c r="M165" s="269"/>
      <c r="N165" s="270">
        <f>ROUND(L165*K165,2)</f>
        <v>0</v>
      </c>
      <c r="O165" s="270"/>
      <c r="P165" s="270"/>
      <c r="Q165" s="270"/>
      <c r="R165" s="116"/>
      <c r="T165" s="188" t="s">
        <v>5</v>
      </c>
      <c r="U165" s="189" t="s">
        <v>46</v>
      </c>
      <c r="V165" s="190">
        <v>1.317</v>
      </c>
      <c r="W165" s="190">
        <f>V165*K165</f>
        <v>143.553</v>
      </c>
      <c r="X165" s="190">
        <v>1.89077</v>
      </c>
      <c r="Y165" s="190">
        <f>X165*K165</f>
        <v>206.09393</v>
      </c>
      <c r="Z165" s="190">
        <v>0</v>
      </c>
      <c r="AA165" s="191">
        <f>Z165*K165</f>
        <v>0</v>
      </c>
      <c r="AR165" s="102" t="s">
        <v>149</v>
      </c>
      <c r="AT165" s="102" t="s">
        <v>145</v>
      </c>
      <c r="AU165" s="102" t="s">
        <v>105</v>
      </c>
      <c r="AY165" s="102" t="s">
        <v>143</v>
      </c>
      <c r="BE165" s="192">
        <f>IF(U165="základní",N165,0)</f>
        <v>0</v>
      </c>
      <c r="BF165" s="192">
        <f>IF(U165="snížená",N165,0)</f>
        <v>0</v>
      </c>
      <c r="BG165" s="192">
        <f>IF(U165="zákl. přenesená",N165,0)</f>
        <v>0</v>
      </c>
      <c r="BH165" s="192">
        <f>IF(U165="sníž. přenesená",N165,0)</f>
        <v>0</v>
      </c>
      <c r="BI165" s="192">
        <f>IF(U165="nulová",N165,0)</f>
        <v>0</v>
      </c>
      <c r="BJ165" s="102" t="s">
        <v>22</v>
      </c>
      <c r="BK165" s="192">
        <f>ROUND(L165*K165,2)</f>
        <v>0</v>
      </c>
      <c r="BL165" s="102" t="s">
        <v>149</v>
      </c>
      <c r="BM165" s="102" t="s">
        <v>309</v>
      </c>
    </row>
    <row r="166" spans="2:63" s="176" customFormat="1" ht="29.85" customHeight="1">
      <c r="B166" s="172"/>
      <c r="C166" s="173"/>
      <c r="D166" s="183" t="s">
        <v>121</v>
      </c>
      <c r="E166" s="183"/>
      <c r="F166" s="183"/>
      <c r="G166" s="183"/>
      <c r="H166" s="183"/>
      <c r="I166" s="183"/>
      <c r="J166" s="183"/>
      <c r="K166" s="183"/>
      <c r="L166" s="183"/>
      <c r="M166" s="183"/>
      <c r="N166" s="284">
        <f>BK166</f>
        <v>0</v>
      </c>
      <c r="O166" s="285"/>
      <c r="P166" s="285"/>
      <c r="Q166" s="285"/>
      <c r="R166" s="175"/>
      <c r="T166" s="177"/>
      <c r="U166" s="173"/>
      <c r="V166" s="173"/>
      <c r="W166" s="178">
        <v>0</v>
      </c>
      <c r="X166" s="173"/>
      <c r="Y166" s="178">
        <v>0</v>
      </c>
      <c r="Z166" s="173"/>
      <c r="AA166" s="179">
        <v>0</v>
      </c>
      <c r="AR166" s="180" t="s">
        <v>22</v>
      </c>
      <c r="AT166" s="181" t="s">
        <v>80</v>
      </c>
      <c r="AU166" s="181" t="s">
        <v>22</v>
      </c>
      <c r="AY166" s="180" t="s">
        <v>143</v>
      </c>
      <c r="BK166" s="182">
        <v>0</v>
      </c>
    </row>
    <row r="167" spans="2:63" s="176" customFormat="1" ht="19.9" customHeight="1">
      <c r="B167" s="172"/>
      <c r="C167" s="173"/>
      <c r="D167" s="183" t="s">
        <v>122</v>
      </c>
      <c r="E167" s="183"/>
      <c r="F167" s="183"/>
      <c r="G167" s="183"/>
      <c r="H167" s="183"/>
      <c r="I167" s="183"/>
      <c r="J167" s="183"/>
      <c r="K167" s="183"/>
      <c r="L167" s="183"/>
      <c r="M167" s="183"/>
      <c r="N167" s="280">
        <f>BK167</f>
        <v>0</v>
      </c>
      <c r="O167" s="281"/>
      <c r="P167" s="281"/>
      <c r="Q167" s="281"/>
      <c r="R167" s="175"/>
      <c r="T167" s="177"/>
      <c r="U167" s="173"/>
      <c r="V167" s="173"/>
      <c r="W167" s="178">
        <f>SUM(W168:W184)</f>
        <v>217.1557</v>
      </c>
      <c r="X167" s="173"/>
      <c r="Y167" s="178">
        <f>SUM(Y168:Y184)</f>
        <v>5.0627987999999995</v>
      </c>
      <c r="Z167" s="173"/>
      <c r="AA167" s="179">
        <f>SUM(AA168:AA184)</f>
        <v>0</v>
      </c>
      <c r="AR167" s="180" t="s">
        <v>22</v>
      </c>
      <c r="AT167" s="181" t="s">
        <v>80</v>
      </c>
      <c r="AU167" s="181" t="s">
        <v>22</v>
      </c>
      <c r="AY167" s="180" t="s">
        <v>143</v>
      </c>
      <c r="BK167" s="182">
        <f>SUM(BK168:BK184)</f>
        <v>0</v>
      </c>
    </row>
    <row r="168" spans="2:65" s="111" customFormat="1" ht="31.5" customHeight="1">
      <c r="B168" s="112"/>
      <c r="C168" s="184" t="s">
        <v>310</v>
      </c>
      <c r="D168" s="184" t="s">
        <v>145</v>
      </c>
      <c r="E168" s="185" t="s">
        <v>311</v>
      </c>
      <c r="F168" s="268" t="s">
        <v>312</v>
      </c>
      <c r="G168" s="268"/>
      <c r="H168" s="268"/>
      <c r="I168" s="268"/>
      <c r="J168" s="186" t="s">
        <v>168</v>
      </c>
      <c r="K168" s="187">
        <v>12</v>
      </c>
      <c r="L168" s="269"/>
      <c r="M168" s="269"/>
      <c r="N168" s="270">
        <f aca="true" t="shared" si="20" ref="N168:N184">ROUND(L168*K168,2)</f>
        <v>0</v>
      </c>
      <c r="O168" s="270"/>
      <c r="P168" s="270"/>
      <c r="Q168" s="270"/>
      <c r="R168" s="116"/>
      <c r="T168" s="188" t="s">
        <v>5</v>
      </c>
      <c r="U168" s="189" t="s">
        <v>46</v>
      </c>
      <c r="V168" s="190">
        <v>0</v>
      </c>
      <c r="W168" s="190">
        <f aca="true" t="shared" si="21" ref="W168:W184">V168*K168</f>
        <v>0</v>
      </c>
      <c r="X168" s="190">
        <v>0</v>
      </c>
      <c r="Y168" s="190">
        <f aca="true" t="shared" si="22" ref="Y168:Y184">X168*K168</f>
        <v>0</v>
      </c>
      <c r="Z168" s="190">
        <v>0</v>
      </c>
      <c r="AA168" s="191">
        <f aca="true" t="shared" si="23" ref="AA168:AA184">Z168*K168</f>
        <v>0</v>
      </c>
      <c r="AR168" s="102" t="s">
        <v>149</v>
      </c>
      <c r="AT168" s="102" t="s">
        <v>145</v>
      </c>
      <c r="AU168" s="102" t="s">
        <v>105</v>
      </c>
      <c r="AY168" s="102" t="s">
        <v>143</v>
      </c>
      <c r="BE168" s="192">
        <f aca="true" t="shared" si="24" ref="BE168:BE184">IF(U168="základní",N168,0)</f>
        <v>0</v>
      </c>
      <c r="BF168" s="192">
        <f aca="true" t="shared" si="25" ref="BF168:BF184">IF(U168="snížená",N168,0)</f>
        <v>0</v>
      </c>
      <c r="BG168" s="192">
        <f aca="true" t="shared" si="26" ref="BG168:BG184">IF(U168="zákl. přenesená",N168,0)</f>
        <v>0</v>
      </c>
      <c r="BH168" s="192">
        <f aca="true" t="shared" si="27" ref="BH168:BH184">IF(U168="sníž. přenesená",N168,0)</f>
        <v>0</v>
      </c>
      <c r="BI168" s="192">
        <f aca="true" t="shared" si="28" ref="BI168:BI184">IF(U168="nulová",N168,0)</f>
        <v>0</v>
      </c>
      <c r="BJ168" s="102" t="s">
        <v>22</v>
      </c>
      <c r="BK168" s="192">
        <f aca="true" t="shared" si="29" ref="BK168:BK184">ROUND(L168*K168,2)</f>
        <v>0</v>
      </c>
      <c r="BL168" s="102" t="s">
        <v>149</v>
      </c>
      <c r="BM168" s="102" t="s">
        <v>313</v>
      </c>
    </row>
    <row r="169" spans="2:65" s="111" customFormat="1" ht="31.5" customHeight="1">
      <c r="B169" s="112"/>
      <c r="C169" s="184" t="s">
        <v>314</v>
      </c>
      <c r="D169" s="184" t="s">
        <v>145</v>
      </c>
      <c r="E169" s="185" t="s">
        <v>315</v>
      </c>
      <c r="F169" s="268" t="s">
        <v>316</v>
      </c>
      <c r="G169" s="268"/>
      <c r="H169" s="268"/>
      <c r="I169" s="268"/>
      <c r="J169" s="186" t="s">
        <v>148</v>
      </c>
      <c r="K169" s="187">
        <v>3</v>
      </c>
      <c r="L169" s="269"/>
      <c r="M169" s="269"/>
      <c r="N169" s="270">
        <f t="shared" si="20"/>
        <v>0</v>
      </c>
      <c r="O169" s="270"/>
      <c r="P169" s="270"/>
      <c r="Q169" s="270"/>
      <c r="R169" s="116"/>
      <c r="T169" s="188" t="s">
        <v>5</v>
      </c>
      <c r="U169" s="189" t="s">
        <v>46</v>
      </c>
      <c r="V169" s="190">
        <v>1.56</v>
      </c>
      <c r="W169" s="190">
        <f t="shared" si="21"/>
        <v>4.68</v>
      </c>
      <c r="X169" s="190">
        <v>0.06313</v>
      </c>
      <c r="Y169" s="190">
        <f t="shared" si="22"/>
        <v>0.18939</v>
      </c>
      <c r="Z169" s="190">
        <v>0</v>
      </c>
      <c r="AA169" s="191">
        <f t="shared" si="23"/>
        <v>0</v>
      </c>
      <c r="AR169" s="102" t="s">
        <v>149</v>
      </c>
      <c r="AT169" s="102" t="s">
        <v>145</v>
      </c>
      <c r="AU169" s="102" t="s">
        <v>105</v>
      </c>
      <c r="AY169" s="102" t="s">
        <v>143</v>
      </c>
      <c r="BE169" s="192">
        <f t="shared" si="24"/>
        <v>0</v>
      </c>
      <c r="BF169" s="192">
        <f t="shared" si="25"/>
        <v>0</v>
      </c>
      <c r="BG169" s="192">
        <f t="shared" si="26"/>
        <v>0</v>
      </c>
      <c r="BH169" s="192">
        <f t="shared" si="27"/>
        <v>0</v>
      </c>
      <c r="BI169" s="192">
        <f t="shared" si="28"/>
        <v>0</v>
      </c>
      <c r="BJ169" s="102" t="s">
        <v>22</v>
      </c>
      <c r="BK169" s="192">
        <f t="shared" si="29"/>
        <v>0</v>
      </c>
      <c r="BL169" s="102" t="s">
        <v>149</v>
      </c>
      <c r="BM169" s="102" t="s">
        <v>317</v>
      </c>
    </row>
    <row r="170" spans="2:65" s="111" customFormat="1" ht="31.5" customHeight="1">
      <c r="B170" s="112"/>
      <c r="C170" s="184" t="s">
        <v>318</v>
      </c>
      <c r="D170" s="184" t="s">
        <v>145</v>
      </c>
      <c r="E170" s="185" t="s">
        <v>319</v>
      </c>
      <c r="F170" s="268" t="s">
        <v>320</v>
      </c>
      <c r="G170" s="268"/>
      <c r="H170" s="268"/>
      <c r="I170" s="268"/>
      <c r="J170" s="186" t="s">
        <v>168</v>
      </c>
      <c r="K170" s="187">
        <v>10</v>
      </c>
      <c r="L170" s="269"/>
      <c r="M170" s="269"/>
      <c r="N170" s="270">
        <f t="shared" si="20"/>
        <v>0</v>
      </c>
      <c r="O170" s="270"/>
      <c r="P170" s="270"/>
      <c r="Q170" s="270"/>
      <c r="R170" s="116"/>
      <c r="T170" s="188" t="s">
        <v>5</v>
      </c>
      <c r="U170" s="189" t="s">
        <v>46</v>
      </c>
      <c r="V170" s="190">
        <v>0.292</v>
      </c>
      <c r="W170" s="190">
        <f t="shared" si="21"/>
        <v>2.92</v>
      </c>
      <c r="X170" s="190">
        <v>0</v>
      </c>
      <c r="Y170" s="190">
        <f t="shared" si="22"/>
        <v>0</v>
      </c>
      <c r="Z170" s="190">
        <v>0</v>
      </c>
      <c r="AA170" s="191">
        <f t="shared" si="23"/>
        <v>0</v>
      </c>
      <c r="AR170" s="102" t="s">
        <v>149</v>
      </c>
      <c r="AT170" s="102" t="s">
        <v>145</v>
      </c>
      <c r="AU170" s="102" t="s">
        <v>105</v>
      </c>
      <c r="AY170" s="102" t="s">
        <v>143</v>
      </c>
      <c r="BE170" s="192">
        <f t="shared" si="24"/>
        <v>0</v>
      </c>
      <c r="BF170" s="192">
        <f t="shared" si="25"/>
        <v>0</v>
      </c>
      <c r="BG170" s="192">
        <f t="shared" si="26"/>
        <v>0</v>
      </c>
      <c r="BH170" s="192">
        <f t="shared" si="27"/>
        <v>0</v>
      </c>
      <c r="BI170" s="192">
        <f t="shared" si="28"/>
        <v>0</v>
      </c>
      <c r="BJ170" s="102" t="s">
        <v>22</v>
      </c>
      <c r="BK170" s="192">
        <f t="shared" si="29"/>
        <v>0</v>
      </c>
      <c r="BL170" s="102" t="s">
        <v>149</v>
      </c>
      <c r="BM170" s="102" t="s">
        <v>321</v>
      </c>
    </row>
    <row r="171" spans="2:65" s="111" customFormat="1" ht="31.5" customHeight="1">
      <c r="B171" s="112"/>
      <c r="C171" s="184" t="s">
        <v>322</v>
      </c>
      <c r="D171" s="184" t="s">
        <v>145</v>
      </c>
      <c r="E171" s="185" t="s">
        <v>323</v>
      </c>
      <c r="F171" s="268" t="s">
        <v>324</v>
      </c>
      <c r="G171" s="268"/>
      <c r="H171" s="268"/>
      <c r="I171" s="268"/>
      <c r="J171" s="186" t="s">
        <v>168</v>
      </c>
      <c r="K171" s="187">
        <v>39.3</v>
      </c>
      <c r="L171" s="269"/>
      <c r="M171" s="269"/>
      <c r="N171" s="270">
        <f t="shared" si="20"/>
        <v>0</v>
      </c>
      <c r="O171" s="270"/>
      <c r="P171" s="270"/>
      <c r="Q171" s="270"/>
      <c r="R171" s="116"/>
      <c r="T171" s="188" t="s">
        <v>5</v>
      </c>
      <c r="U171" s="189" t="s">
        <v>46</v>
      </c>
      <c r="V171" s="190">
        <v>0.312</v>
      </c>
      <c r="W171" s="190">
        <f t="shared" si="21"/>
        <v>12.2616</v>
      </c>
      <c r="X171" s="190">
        <v>0</v>
      </c>
      <c r="Y171" s="190">
        <f t="shared" si="22"/>
        <v>0</v>
      </c>
      <c r="Z171" s="190">
        <v>0</v>
      </c>
      <c r="AA171" s="191">
        <f t="shared" si="23"/>
        <v>0</v>
      </c>
      <c r="AR171" s="102" t="s">
        <v>149</v>
      </c>
      <c r="AT171" s="102" t="s">
        <v>145</v>
      </c>
      <c r="AU171" s="102" t="s">
        <v>105</v>
      </c>
      <c r="AY171" s="102" t="s">
        <v>143</v>
      </c>
      <c r="BE171" s="192">
        <f t="shared" si="24"/>
        <v>0</v>
      </c>
      <c r="BF171" s="192">
        <f t="shared" si="25"/>
        <v>0</v>
      </c>
      <c r="BG171" s="192">
        <f t="shared" si="26"/>
        <v>0</v>
      </c>
      <c r="BH171" s="192">
        <f t="shared" si="27"/>
        <v>0</v>
      </c>
      <c r="BI171" s="192">
        <f t="shared" si="28"/>
        <v>0</v>
      </c>
      <c r="BJ171" s="102" t="s">
        <v>22</v>
      </c>
      <c r="BK171" s="192">
        <f t="shared" si="29"/>
        <v>0</v>
      </c>
      <c r="BL171" s="102" t="s">
        <v>149</v>
      </c>
      <c r="BM171" s="102" t="s">
        <v>325</v>
      </c>
    </row>
    <row r="172" spans="2:65" s="111" customFormat="1" ht="31.5" customHeight="1">
      <c r="B172" s="112"/>
      <c r="C172" s="184" t="s">
        <v>326</v>
      </c>
      <c r="D172" s="184" t="s">
        <v>145</v>
      </c>
      <c r="E172" s="185" t="s">
        <v>327</v>
      </c>
      <c r="F172" s="268" t="s">
        <v>328</v>
      </c>
      <c r="G172" s="268"/>
      <c r="H172" s="268"/>
      <c r="I172" s="268"/>
      <c r="J172" s="186" t="s">
        <v>168</v>
      </c>
      <c r="K172" s="187">
        <v>1068.1</v>
      </c>
      <c r="L172" s="269"/>
      <c r="M172" s="269"/>
      <c r="N172" s="270">
        <f t="shared" si="20"/>
        <v>0</v>
      </c>
      <c r="O172" s="270"/>
      <c r="P172" s="270"/>
      <c r="Q172" s="270"/>
      <c r="R172" s="116"/>
      <c r="T172" s="188" t="s">
        <v>5</v>
      </c>
      <c r="U172" s="189" t="s">
        <v>46</v>
      </c>
      <c r="V172" s="190">
        <v>0.097</v>
      </c>
      <c r="W172" s="190">
        <f t="shared" si="21"/>
        <v>103.6057</v>
      </c>
      <c r="X172" s="190">
        <v>1E-05</v>
      </c>
      <c r="Y172" s="190">
        <f t="shared" si="22"/>
        <v>0.010681</v>
      </c>
      <c r="Z172" s="190">
        <v>0</v>
      </c>
      <c r="AA172" s="191">
        <f t="shared" si="23"/>
        <v>0</v>
      </c>
      <c r="AR172" s="102" t="s">
        <v>149</v>
      </c>
      <c r="AT172" s="102" t="s">
        <v>145</v>
      </c>
      <c r="AU172" s="102" t="s">
        <v>105</v>
      </c>
      <c r="AY172" s="102" t="s">
        <v>143</v>
      </c>
      <c r="BE172" s="192">
        <f t="shared" si="24"/>
        <v>0</v>
      </c>
      <c r="BF172" s="192">
        <f t="shared" si="25"/>
        <v>0</v>
      </c>
      <c r="BG172" s="192">
        <f t="shared" si="26"/>
        <v>0</v>
      </c>
      <c r="BH172" s="192">
        <f t="shared" si="27"/>
        <v>0</v>
      </c>
      <c r="BI172" s="192">
        <f t="shared" si="28"/>
        <v>0</v>
      </c>
      <c r="BJ172" s="102" t="s">
        <v>22</v>
      </c>
      <c r="BK172" s="192">
        <f t="shared" si="29"/>
        <v>0</v>
      </c>
      <c r="BL172" s="102" t="s">
        <v>149</v>
      </c>
      <c r="BM172" s="102" t="s">
        <v>329</v>
      </c>
    </row>
    <row r="173" spans="2:65" s="111" customFormat="1" ht="22.5" customHeight="1">
      <c r="B173" s="112"/>
      <c r="C173" s="193" t="s">
        <v>330</v>
      </c>
      <c r="D173" s="193" t="s">
        <v>239</v>
      </c>
      <c r="E173" s="194" t="s">
        <v>331</v>
      </c>
      <c r="F173" s="271" t="s">
        <v>332</v>
      </c>
      <c r="G173" s="271"/>
      <c r="H173" s="271"/>
      <c r="I173" s="271"/>
      <c r="J173" s="195" t="s">
        <v>148</v>
      </c>
      <c r="K173" s="196">
        <v>391.637</v>
      </c>
      <c r="L173" s="272"/>
      <c r="M173" s="272"/>
      <c r="N173" s="273">
        <f t="shared" si="20"/>
        <v>0</v>
      </c>
      <c r="O173" s="270"/>
      <c r="P173" s="270"/>
      <c r="Q173" s="270"/>
      <c r="R173" s="116"/>
      <c r="T173" s="188" t="s">
        <v>5</v>
      </c>
      <c r="U173" s="189" t="s">
        <v>46</v>
      </c>
      <c r="V173" s="190">
        <v>0</v>
      </c>
      <c r="W173" s="190">
        <f t="shared" si="21"/>
        <v>0</v>
      </c>
      <c r="X173" s="190">
        <v>0.0095</v>
      </c>
      <c r="Y173" s="190">
        <f t="shared" si="22"/>
        <v>3.7205515</v>
      </c>
      <c r="Z173" s="190">
        <v>0</v>
      </c>
      <c r="AA173" s="191">
        <f t="shared" si="23"/>
        <v>0</v>
      </c>
      <c r="AR173" s="102" t="s">
        <v>242</v>
      </c>
      <c r="AT173" s="102" t="s">
        <v>239</v>
      </c>
      <c r="AU173" s="102" t="s">
        <v>105</v>
      </c>
      <c r="AY173" s="102" t="s">
        <v>143</v>
      </c>
      <c r="BE173" s="192">
        <f t="shared" si="24"/>
        <v>0</v>
      </c>
      <c r="BF173" s="192">
        <f t="shared" si="25"/>
        <v>0</v>
      </c>
      <c r="BG173" s="192">
        <f t="shared" si="26"/>
        <v>0</v>
      </c>
      <c r="BH173" s="192">
        <f t="shared" si="27"/>
        <v>0</v>
      </c>
      <c r="BI173" s="192">
        <f t="shared" si="28"/>
        <v>0</v>
      </c>
      <c r="BJ173" s="102" t="s">
        <v>22</v>
      </c>
      <c r="BK173" s="192">
        <f t="shared" si="29"/>
        <v>0</v>
      </c>
      <c r="BL173" s="102" t="s">
        <v>149</v>
      </c>
      <c r="BM173" s="102" t="s">
        <v>333</v>
      </c>
    </row>
    <row r="174" spans="2:65" s="111" customFormat="1" ht="22.5" customHeight="1">
      <c r="B174" s="112"/>
      <c r="C174" s="193" t="s">
        <v>334</v>
      </c>
      <c r="D174" s="193" t="s">
        <v>239</v>
      </c>
      <c r="E174" s="194" t="s">
        <v>335</v>
      </c>
      <c r="F174" s="271" t="s">
        <v>336</v>
      </c>
      <c r="G174" s="271"/>
      <c r="H174" s="271"/>
      <c r="I174" s="271"/>
      <c r="J174" s="195" t="s">
        <v>148</v>
      </c>
      <c r="K174" s="196">
        <v>14.41</v>
      </c>
      <c r="L174" s="272"/>
      <c r="M174" s="272"/>
      <c r="N174" s="273">
        <f t="shared" si="20"/>
        <v>0</v>
      </c>
      <c r="O174" s="270"/>
      <c r="P174" s="270"/>
      <c r="Q174" s="270"/>
      <c r="R174" s="116"/>
      <c r="T174" s="188" t="s">
        <v>5</v>
      </c>
      <c r="U174" s="189" t="s">
        <v>46</v>
      </c>
      <c r="V174" s="190">
        <v>0</v>
      </c>
      <c r="W174" s="190">
        <f t="shared" si="21"/>
        <v>0</v>
      </c>
      <c r="X174" s="190">
        <v>0.0055</v>
      </c>
      <c r="Y174" s="190">
        <f t="shared" si="22"/>
        <v>0.07925499999999999</v>
      </c>
      <c r="Z174" s="190">
        <v>0</v>
      </c>
      <c r="AA174" s="191">
        <f t="shared" si="23"/>
        <v>0</v>
      </c>
      <c r="AR174" s="102" t="s">
        <v>242</v>
      </c>
      <c r="AT174" s="102" t="s">
        <v>239</v>
      </c>
      <c r="AU174" s="102" t="s">
        <v>105</v>
      </c>
      <c r="AY174" s="102" t="s">
        <v>143</v>
      </c>
      <c r="BE174" s="192">
        <f t="shared" si="24"/>
        <v>0</v>
      </c>
      <c r="BF174" s="192">
        <f t="shared" si="25"/>
        <v>0</v>
      </c>
      <c r="BG174" s="192">
        <f t="shared" si="26"/>
        <v>0</v>
      </c>
      <c r="BH174" s="192">
        <f t="shared" si="27"/>
        <v>0</v>
      </c>
      <c r="BI174" s="192">
        <f t="shared" si="28"/>
        <v>0</v>
      </c>
      <c r="BJ174" s="102" t="s">
        <v>22</v>
      </c>
      <c r="BK174" s="192">
        <f t="shared" si="29"/>
        <v>0</v>
      </c>
      <c r="BL174" s="102" t="s">
        <v>149</v>
      </c>
      <c r="BM174" s="102" t="s">
        <v>337</v>
      </c>
    </row>
    <row r="175" spans="2:65" s="111" customFormat="1" ht="31.5" customHeight="1">
      <c r="B175" s="112"/>
      <c r="C175" s="184" t="s">
        <v>338</v>
      </c>
      <c r="D175" s="184" t="s">
        <v>145</v>
      </c>
      <c r="E175" s="185" t="s">
        <v>339</v>
      </c>
      <c r="F175" s="268" t="s">
        <v>340</v>
      </c>
      <c r="G175" s="268"/>
      <c r="H175" s="268"/>
      <c r="I175" s="268"/>
      <c r="J175" s="186" t="s">
        <v>273</v>
      </c>
      <c r="K175" s="187">
        <v>3</v>
      </c>
      <c r="L175" s="269"/>
      <c r="M175" s="269"/>
      <c r="N175" s="270">
        <f t="shared" si="20"/>
        <v>0</v>
      </c>
      <c r="O175" s="270"/>
      <c r="P175" s="270"/>
      <c r="Q175" s="270"/>
      <c r="R175" s="116"/>
      <c r="T175" s="188" t="s">
        <v>5</v>
      </c>
      <c r="U175" s="189" t="s">
        <v>46</v>
      </c>
      <c r="V175" s="190">
        <v>0</v>
      </c>
      <c r="W175" s="190">
        <f t="shared" si="21"/>
        <v>0</v>
      </c>
      <c r="X175" s="190">
        <v>0</v>
      </c>
      <c r="Y175" s="190">
        <f t="shared" si="22"/>
        <v>0</v>
      </c>
      <c r="Z175" s="190">
        <v>0</v>
      </c>
      <c r="AA175" s="191">
        <f t="shared" si="23"/>
        <v>0</v>
      </c>
      <c r="AR175" s="102" t="s">
        <v>149</v>
      </c>
      <c r="AT175" s="102" t="s">
        <v>145</v>
      </c>
      <c r="AU175" s="102" t="s">
        <v>105</v>
      </c>
      <c r="AY175" s="102" t="s">
        <v>143</v>
      </c>
      <c r="BE175" s="192">
        <f t="shared" si="24"/>
        <v>0</v>
      </c>
      <c r="BF175" s="192">
        <f t="shared" si="25"/>
        <v>0</v>
      </c>
      <c r="BG175" s="192">
        <f t="shared" si="26"/>
        <v>0</v>
      </c>
      <c r="BH175" s="192">
        <f t="shared" si="27"/>
        <v>0</v>
      </c>
      <c r="BI175" s="192">
        <f t="shared" si="28"/>
        <v>0</v>
      </c>
      <c r="BJ175" s="102" t="s">
        <v>22</v>
      </c>
      <c r="BK175" s="192">
        <f t="shared" si="29"/>
        <v>0</v>
      </c>
      <c r="BL175" s="102" t="s">
        <v>149</v>
      </c>
      <c r="BM175" s="102" t="s">
        <v>341</v>
      </c>
    </row>
    <row r="176" spans="2:65" s="111" customFormat="1" ht="22.5" customHeight="1">
      <c r="B176" s="112"/>
      <c r="C176" s="193" t="s">
        <v>342</v>
      </c>
      <c r="D176" s="193" t="s">
        <v>239</v>
      </c>
      <c r="E176" s="194" t="s">
        <v>343</v>
      </c>
      <c r="F176" s="271" t="s">
        <v>344</v>
      </c>
      <c r="G176" s="271"/>
      <c r="H176" s="271"/>
      <c r="I176" s="271"/>
      <c r="J176" s="195" t="s">
        <v>148</v>
      </c>
      <c r="K176" s="196">
        <v>3.667</v>
      </c>
      <c r="L176" s="272"/>
      <c r="M176" s="272"/>
      <c r="N176" s="273">
        <f t="shared" si="20"/>
        <v>0</v>
      </c>
      <c r="O176" s="270"/>
      <c r="P176" s="270"/>
      <c r="Q176" s="270"/>
      <c r="R176" s="116"/>
      <c r="T176" s="188" t="s">
        <v>5</v>
      </c>
      <c r="U176" s="189" t="s">
        <v>46</v>
      </c>
      <c r="V176" s="190">
        <v>0</v>
      </c>
      <c r="W176" s="190">
        <f t="shared" si="21"/>
        <v>0</v>
      </c>
      <c r="X176" s="190">
        <v>0.0039</v>
      </c>
      <c r="Y176" s="190">
        <f t="shared" si="22"/>
        <v>0.0143013</v>
      </c>
      <c r="Z176" s="190">
        <v>0</v>
      </c>
      <c r="AA176" s="191">
        <f t="shared" si="23"/>
        <v>0</v>
      </c>
      <c r="AR176" s="102" t="s">
        <v>242</v>
      </c>
      <c r="AT176" s="102" t="s">
        <v>239</v>
      </c>
      <c r="AU176" s="102" t="s">
        <v>105</v>
      </c>
      <c r="AY176" s="102" t="s">
        <v>143</v>
      </c>
      <c r="BE176" s="192">
        <f t="shared" si="24"/>
        <v>0</v>
      </c>
      <c r="BF176" s="192">
        <f t="shared" si="25"/>
        <v>0</v>
      </c>
      <c r="BG176" s="192">
        <f t="shared" si="26"/>
        <v>0</v>
      </c>
      <c r="BH176" s="192">
        <f t="shared" si="27"/>
        <v>0</v>
      </c>
      <c r="BI176" s="192">
        <f t="shared" si="28"/>
        <v>0</v>
      </c>
      <c r="BJ176" s="102" t="s">
        <v>22</v>
      </c>
      <c r="BK176" s="192">
        <f t="shared" si="29"/>
        <v>0</v>
      </c>
      <c r="BL176" s="102" t="s">
        <v>149</v>
      </c>
      <c r="BM176" s="102" t="s">
        <v>345</v>
      </c>
    </row>
    <row r="177" spans="2:65" s="111" customFormat="1" ht="31.5" customHeight="1">
      <c r="B177" s="112"/>
      <c r="C177" s="184" t="s">
        <v>346</v>
      </c>
      <c r="D177" s="184" t="s">
        <v>145</v>
      </c>
      <c r="E177" s="185" t="s">
        <v>347</v>
      </c>
      <c r="F177" s="268" t="s">
        <v>348</v>
      </c>
      <c r="G177" s="268"/>
      <c r="H177" s="268"/>
      <c r="I177" s="268"/>
      <c r="J177" s="186" t="s">
        <v>148</v>
      </c>
      <c r="K177" s="187">
        <v>2</v>
      </c>
      <c r="L177" s="269"/>
      <c r="M177" s="269"/>
      <c r="N177" s="270">
        <f t="shared" si="20"/>
        <v>0</v>
      </c>
      <c r="O177" s="270"/>
      <c r="P177" s="270"/>
      <c r="Q177" s="270"/>
      <c r="R177" s="116"/>
      <c r="T177" s="188" t="s">
        <v>5</v>
      </c>
      <c r="U177" s="189" t="s">
        <v>46</v>
      </c>
      <c r="V177" s="190">
        <v>10.3</v>
      </c>
      <c r="W177" s="190">
        <f t="shared" si="21"/>
        <v>20.6</v>
      </c>
      <c r="X177" s="190">
        <v>0.46005</v>
      </c>
      <c r="Y177" s="190">
        <f t="shared" si="22"/>
        <v>0.9201</v>
      </c>
      <c r="Z177" s="190">
        <v>0</v>
      </c>
      <c r="AA177" s="191">
        <f t="shared" si="23"/>
        <v>0</v>
      </c>
      <c r="AR177" s="102" t="s">
        <v>149</v>
      </c>
      <c r="AT177" s="102" t="s">
        <v>145</v>
      </c>
      <c r="AU177" s="102" t="s">
        <v>105</v>
      </c>
      <c r="AY177" s="102" t="s">
        <v>143</v>
      </c>
      <c r="BE177" s="192">
        <f t="shared" si="24"/>
        <v>0</v>
      </c>
      <c r="BF177" s="192">
        <f t="shared" si="25"/>
        <v>0</v>
      </c>
      <c r="BG177" s="192">
        <f t="shared" si="26"/>
        <v>0</v>
      </c>
      <c r="BH177" s="192">
        <f t="shared" si="27"/>
        <v>0</v>
      </c>
      <c r="BI177" s="192">
        <f t="shared" si="28"/>
        <v>0</v>
      </c>
      <c r="BJ177" s="102" t="s">
        <v>22</v>
      </c>
      <c r="BK177" s="192">
        <f t="shared" si="29"/>
        <v>0</v>
      </c>
      <c r="BL177" s="102" t="s">
        <v>149</v>
      </c>
      <c r="BM177" s="102" t="s">
        <v>349</v>
      </c>
    </row>
    <row r="178" spans="2:65" s="111" customFormat="1" ht="31.5" customHeight="1">
      <c r="B178" s="112"/>
      <c r="C178" s="184" t="s">
        <v>350</v>
      </c>
      <c r="D178" s="184" t="s">
        <v>145</v>
      </c>
      <c r="E178" s="185" t="s">
        <v>351</v>
      </c>
      <c r="F178" s="268" t="s">
        <v>352</v>
      </c>
      <c r="G178" s="268"/>
      <c r="H178" s="268"/>
      <c r="I178" s="268"/>
      <c r="J178" s="186" t="s">
        <v>168</v>
      </c>
      <c r="K178" s="187">
        <v>1107.4</v>
      </c>
      <c r="L178" s="269"/>
      <c r="M178" s="269"/>
      <c r="N178" s="270">
        <f t="shared" si="20"/>
        <v>0</v>
      </c>
      <c r="O178" s="270"/>
      <c r="P178" s="270"/>
      <c r="Q178" s="270"/>
      <c r="R178" s="116"/>
      <c r="T178" s="188" t="s">
        <v>5</v>
      </c>
      <c r="U178" s="189" t="s">
        <v>46</v>
      </c>
      <c r="V178" s="190">
        <v>0.066</v>
      </c>
      <c r="W178" s="190">
        <f t="shared" si="21"/>
        <v>73.08840000000001</v>
      </c>
      <c r="X178" s="190">
        <v>0</v>
      </c>
      <c r="Y178" s="190">
        <f t="shared" si="22"/>
        <v>0</v>
      </c>
      <c r="Z178" s="190">
        <v>0</v>
      </c>
      <c r="AA178" s="191">
        <f t="shared" si="23"/>
        <v>0</v>
      </c>
      <c r="AR178" s="102" t="s">
        <v>149</v>
      </c>
      <c r="AT178" s="102" t="s">
        <v>145</v>
      </c>
      <c r="AU178" s="102" t="s">
        <v>105</v>
      </c>
      <c r="AY178" s="102" t="s">
        <v>143</v>
      </c>
      <c r="BE178" s="192">
        <f t="shared" si="24"/>
        <v>0</v>
      </c>
      <c r="BF178" s="192">
        <f t="shared" si="25"/>
        <v>0</v>
      </c>
      <c r="BG178" s="192">
        <f t="shared" si="26"/>
        <v>0</v>
      </c>
      <c r="BH178" s="192">
        <f t="shared" si="27"/>
        <v>0</v>
      </c>
      <c r="BI178" s="192">
        <f t="shared" si="28"/>
        <v>0</v>
      </c>
      <c r="BJ178" s="102" t="s">
        <v>22</v>
      </c>
      <c r="BK178" s="192">
        <f t="shared" si="29"/>
        <v>0</v>
      </c>
      <c r="BL178" s="102" t="s">
        <v>149</v>
      </c>
      <c r="BM178" s="102" t="s">
        <v>353</v>
      </c>
    </row>
    <row r="179" spans="2:65" s="111" customFormat="1" ht="22.5" customHeight="1">
      <c r="B179" s="112"/>
      <c r="C179" s="184" t="s">
        <v>354</v>
      </c>
      <c r="D179" s="184" t="s">
        <v>145</v>
      </c>
      <c r="E179" s="185" t="s">
        <v>355</v>
      </c>
      <c r="F179" s="268" t="s">
        <v>356</v>
      </c>
      <c r="G179" s="268"/>
      <c r="H179" s="268"/>
      <c r="I179" s="268"/>
      <c r="J179" s="186" t="s">
        <v>168</v>
      </c>
      <c r="K179" s="187">
        <v>1107.4</v>
      </c>
      <c r="L179" s="269"/>
      <c r="M179" s="269"/>
      <c r="N179" s="270">
        <f t="shared" si="20"/>
        <v>0</v>
      </c>
      <c r="O179" s="270"/>
      <c r="P179" s="270"/>
      <c r="Q179" s="270"/>
      <c r="R179" s="116"/>
      <c r="T179" s="188" t="s">
        <v>5</v>
      </c>
      <c r="U179" s="189" t="s">
        <v>46</v>
      </c>
      <c r="V179" s="190">
        <v>0</v>
      </c>
      <c r="W179" s="190">
        <f t="shared" si="21"/>
        <v>0</v>
      </c>
      <c r="X179" s="190">
        <v>0</v>
      </c>
      <c r="Y179" s="190">
        <f t="shared" si="22"/>
        <v>0</v>
      </c>
      <c r="Z179" s="190">
        <v>0</v>
      </c>
      <c r="AA179" s="191">
        <f t="shared" si="23"/>
        <v>0</v>
      </c>
      <c r="AR179" s="102" t="s">
        <v>149</v>
      </c>
      <c r="AT179" s="102" t="s">
        <v>145</v>
      </c>
      <c r="AU179" s="102" t="s">
        <v>105</v>
      </c>
      <c r="AY179" s="102" t="s">
        <v>143</v>
      </c>
      <c r="BE179" s="192">
        <f t="shared" si="24"/>
        <v>0</v>
      </c>
      <c r="BF179" s="192">
        <f t="shared" si="25"/>
        <v>0</v>
      </c>
      <c r="BG179" s="192">
        <f t="shared" si="26"/>
        <v>0</v>
      </c>
      <c r="BH179" s="192">
        <f t="shared" si="27"/>
        <v>0</v>
      </c>
      <c r="BI179" s="192">
        <f t="shared" si="28"/>
        <v>0</v>
      </c>
      <c r="BJ179" s="102" t="s">
        <v>22</v>
      </c>
      <c r="BK179" s="192">
        <f t="shared" si="29"/>
        <v>0</v>
      </c>
      <c r="BL179" s="102" t="s">
        <v>149</v>
      </c>
      <c r="BM179" s="102" t="s">
        <v>357</v>
      </c>
    </row>
    <row r="180" spans="2:65" s="111" customFormat="1" ht="44.25" customHeight="1">
      <c r="B180" s="112"/>
      <c r="C180" s="184" t="s">
        <v>358</v>
      </c>
      <c r="D180" s="184" t="s">
        <v>145</v>
      </c>
      <c r="E180" s="185" t="s">
        <v>359</v>
      </c>
      <c r="F180" s="268" t="s">
        <v>360</v>
      </c>
      <c r="G180" s="268"/>
      <c r="H180" s="268"/>
      <c r="I180" s="268"/>
      <c r="J180" s="186" t="s">
        <v>148</v>
      </c>
      <c r="K180" s="187">
        <v>13</v>
      </c>
      <c r="L180" s="269"/>
      <c r="M180" s="269"/>
      <c r="N180" s="270">
        <f t="shared" si="20"/>
        <v>0</v>
      </c>
      <c r="O180" s="270"/>
      <c r="P180" s="270"/>
      <c r="Q180" s="270"/>
      <c r="R180" s="116"/>
      <c r="T180" s="188" t="s">
        <v>5</v>
      </c>
      <c r="U180" s="189" t="s">
        <v>46</v>
      </c>
      <c r="V180" s="190">
        <v>0</v>
      </c>
      <c r="W180" s="190">
        <f t="shared" si="21"/>
        <v>0</v>
      </c>
      <c r="X180" s="190">
        <v>0</v>
      </c>
      <c r="Y180" s="190">
        <f t="shared" si="22"/>
        <v>0</v>
      </c>
      <c r="Z180" s="190">
        <v>0</v>
      </c>
      <c r="AA180" s="191">
        <f t="shared" si="23"/>
        <v>0</v>
      </c>
      <c r="AR180" s="102" t="s">
        <v>149</v>
      </c>
      <c r="AT180" s="102" t="s">
        <v>145</v>
      </c>
      <c r="AU180" s="102" t="s">
        <v>105</v>
      </c>
      <c r="AY180" s="102" t="s">
        <v>143</v>
      </c>
      <c r="BE180" s="192">
        <f t="shared" si="24"/>
        <v>0</v>
      </c>
      <c r="BF180" s="192">
        <f t="shared" si="25"/>
        <v>0</v>
      </c>
      <c r="BG180" s="192">
        <f t="shared" si="26"/>
        <v>0</v>
      </c>
      <c r="BH180" s="192">
        <f t="shared" si="27"/>
        <v>0</v>
      </c>
      <c r="BI180" s="192">
        <f t="shared" si="28"/>
        <v>0</v>
      </c>
      <c r="BJ180" s="102" t="s">
        <v>22</v>
      </c>
      <c r="BK180" s="192">
        <f t="shared" si="29"/>
        <v>0</v>
      </c>
      <c r="BL180" s="102" t="s">
        <v>149</v>
      </c>
      <c r="BM180" s="102" t="s">
        <v>361</v>
      </c>
    </row>
    <row r="181" spans="2:65" s="111" customFormat="1" ht="44.25" customHeight="1">
      <c r="B181" s="112"/>
      <c r="C181" s="184" t="s">
        <v>362</v>
      </c>
      <c r="D181" s="184" t="s">
        <v>145</v>
      </c>
      <c r="E181" s="185" t="s">
        <v>363</v>
      </c>
      <c r="F181" s="268" t="s">
        <v>364</v>
      </c>
      <c r="G181" s="268"/>
      <c r="H181" s="268"/>
      <c r="I181" s="268"/>
      <c r="J181" s="186" t="s">
        <v>148</v>
      </c>
      <c r="K181" s="187">
        <v>7</v>
      </c>
      <c r="L181" s="269"/>
      <c r="M181" s="269"/>
      <c r="N181" s="270">
        <f t="shared" si="20"/>
        <v>0</v>
      </c>
      <c r="O181" s="270"/>
      <c r="P181" s="270"/>
      <c r="Q181" s="270"/>
      <c r="R181" s="116"/>
      <c r="T181" s="188" t="s">
        <v>5</v>
      </c>
      <c r="U181" s="189" t="s">
        <v>46</v>
      </c>
      <c r="V181" s="190">
        <v>0</v>
      </c>
      <c r="W181" s="190">
        <f t="shared" si="21"/>
        <v>0</v>
      </c>
      <c r="X181" s="190">
        <v>0</v>
      </c>
      <c r="Y181" s="190">
        <f t="shared" si="22"/>
        <v>0</v>
      </c>
      <c r="Z181" s="190">
        <v>0</v>
      </c>
      <c r="AA181" s="191">
        <f t="shared" si="23"/>
        <v>0</v>
      </c>
      <c r="AR181" s="102" t="s">
        <v>149</v>
      </c>
      <c r="AT181" s="102" t="s">
        <v>145</v>
      </c>
      <c r="AU181" s="102" t="s">
        <v>105</v>
      </c>
      <c r="AY181" s="102" t="s">
        <v>143</v>
      </c>
      <c r="BE181" s="192">
        <f t="shared" si="24"/>
        <v>0</v>
      </c>
      <c r="BF181" s="192">
        <f t="shared" si="25"/>
        <v>0</v>
      </c>
      <c r="BG181" s="192">
        <f t="shared" si="26"/>
        <v>0</v>
      </c>
      <c r="BH181" s="192">
        <f t="shared" si="27"/>
        <v>0</v>
      </c>
      <c r="BI181" s="192">
        <f t="shared" si="28"/>
        <v>0</v>
      </c>
      <c r="BJ181" s="102" t="s">
        <v>22</v>
      </c>
      <c r="BK181" s="192">
        <f t="shared" si="29"/>
        <v>0</v>
      </c>
      <c r="BL181" s="102" t="s">
        <v>149</v>
      </c>
      <c r="BM181" s="102" t="s">
        <v>365</v>
      </c>
    </row>
    <row r="182" spans="2:65" s="111" customFormat="1" ht="44.25" customHeight="1">
      <c r="B182" s="112"/>
      <c r="C182" s="184" t="s">
        <v>366</v>
      </c>
      <c r="D182" s="184" t="s">
        <v>145</v>
      </c>
      <c r="E182" s="185" t="s">
        <v>367</v>
      </c>
      <c r="F182" s="268" t="s">
        <v>368</v>
      </c>
      <c r="G182" s="268"/>
      <c r="H182" s="268"/>
      <c r="I182" s="268"/>
      <c r="J182" s="186" t="s">
        <v>148</v>
      </c>
      <c r="K182" s="187">
        <v>7</v>
      </c>
      <c r="L182" s="269"/>
      <c r="M182" s="269"/>
      <c r="N182" s="270">
        <f t="shared" si="20"/>
        <v>0</v>
      </c>
      <c r="O182" s="270"/>
      <c r="P182" s="270"/>
      <c r="Q182" s="270"/>
      <c r="R182" s="116"/>
      <c r="T182" s="188" t="s">
        <v>5</v>
      </c>
      <c r="U182" s="189" t="s">
        <v>46</v>
      </c>
      <c r="V182" s="190">
        <v>0</v>
      </c>
      <c r="W182" s="190">
        <f t="shared" si="21"/>
        <v>0</v>
      </c>
      <c r="X182" s="190">
        <v>0</v>
      </c>
      <c r="Y182" s="190">
        <f t="shared" si="22"/>
        <v>0</v>
      </c>
      <c r="Z182" s="190">
        <v>0</v>
      </c>
      <c r="AA182" s="191">
        <f t="shared" si="23"/>
        <v>0</v>
      </c>
      <c r="AR182" s="102" t="s">
        <v>149</v>
      </c>
      <c r="AT182" s="102" t="s">
        <v>145</v>
      </c>
      <c r="AU182" s="102" t="s">
        <v>105</v>
      </c>
      <c r="AY182" s="102" t="s">
        <v>143</v>
      </c>
      <c r="BE182" s="192">
        <f t="shared" si="24"/>
        <v>0</v>
      </c>
      <c r="BF182" s="192">
        <f t="shared" si="25"/>
        <v>0</v>
      </c>
      <c r="BG182" s="192">
        <f t="shared" si="26"/>
        <v>0</v>
      </c>
      <c r="BH182" s="192">
        <f t="shared" si="27"/>
        <v>0</v>
      </c>
      <c r="BI182" s="192">
        <f t="shared" si="28"/>
        <v>0</v>
      </c>
      <c r="BJ182" s="102" t="s">
        <v>22</v>
      </c>
      <c r="BK182" s="192">
        <f t="shared" si="29"/>
        <v>0</v>
      </c>
      <c r="BL182" s="102" t="s">
        <v>149</v>
      </c>
      <c r="BM182" s="102" t="s">
        <v>369</v>
      </c>
    </row>
    <row r="183" spans="2:65" s="111" customFormat="1" ht="44.25" customHeight="1">
      <c r="B183" s="112"/>
      <c r="C183" s="184" t="s">
        <v>370</v>
      </c>
      <c r="D183" s="184" t="s">
        <v>145</v>
      </c>
      <c r="E183" s="185" t="s">
        <v>371</v>
      </c>
      <c r="F183" s="268" t="s">
        <v>372</v>
      </c>
      <c r="G183" s="268"/>
      <c r="H183" s="268"/>
      <c r="I183" s="268"/>
      <c r="J183" s="186" t="s">
        <v>148</v>
      </c>
      <c r="K183" s="187">
        <v>1</v>
      </c>
      <c r="L183" s="269"/>
      <c r="M183" s="269"/>
      <c r="N183" s="270">
        <f t="shared" si="20"/>
        <v>0</v>
      </c>
      <c r="O183" s="270"/>
      <c r="P183" s="270"/>
      <c r="Q183" s="270"/>
      <c r="R183" s="116"/>
      <c r="T183" s="188" t="s">
        <v>5</v>
      </c>
      <c r="U183" s="189" t="s">
        <v>46</v>
      </c>
      <c r="V183" s="190">
        <v>0</v>
      </c>
      <c r="W183" s="190">
        <f t="shared" si="21"/>
        <v>0</v>
      </c>
      <c r="X183" s="190">
        <v>0</v>
      </c>
      <c r="Y183" s="190">
        <f t="shared" si="22"/>
        <v>0</v>
      </c>
      <c r="Z183" s="190">
        <v>0</v>
      </c>
      <c r="AA183" s="191">
        <f t="shared" si="23"/>
        <v>0</v>
      </c>
      <c r="AR183" s="102" t="s">
        <v>149</v>
      </c>
      <c r="AT183" s="102" t="s">
        <v>145</v>
      </c>
      <c r="AU183" s="102" t="s">
        <v>105</v>
      </c>
      <c r="AY183" s="102" t="s">
        <v>143</v>
      </c>
      <c r="BE183" s="192">
        <f t="shared" si="24"/>
        <v>0</v>
      </c>
      <c r="BF183" s="192">
        <f t="shared" si="25"/>
        <v>0</v>
      </c>
      <c r="BG183" s="192">
        <f t="shared" si="26"/>
        <v>0</v>
      </c>
      <c r="BH183" s="192">
        <f t="shared" si="27"/>
        <v>0</v>
      </c>
      <c r="BI183" s="192">
        <f t="shared" si="28"/>
        <v>0</v>
      </c>
      <c r="BJ183" s="102" t="s">
        <v>22</v>
      </c>
      <c r="BK183" s="192">
        <f t="shared" si="29"/>
        <v>0</v>
      </c>
      <c r="BL183" s="102" t="s">
        <v>149</v>
      </c>
      <c r="BM183" s="102" t="s">
        <v>373</v>
      </c>
    </row>
    <row r="184" spans="2:65" s="111" customFormat="1" ht="31.5" customHeight="1">
      <c r="B184" s="112"/>
      <c r="C184" s="193" t="s">
        <v>374</v>
      </c>
      <c r="D184" s="193" t="s">
        <v>239</v>
      </c>
      <c r="E184" s="194" t="s">
        <v>375</v>
      </c>
      <c r="F184" s="271" t="s">
        <v>376</v>
      </c>
      <c r="G184" s="271"/>
      <c r="H184" s="271"/>
      <c r="I184" s="271"/>
      <c r="J184" s="195" t="s">
        <v>148</v>
      </c>
      <c r="K184" s="196">
        <v>3</v>
      </c>
      <c r="L184" s="272"/>
      <c r="M184" s="272"/>
      <c r="N184" s="273">
        <f t="shared" si="20"/>
        <v>0</v>
      </c>
      <c r="O184" s="270"/>
      <c r="P184" s="270"/>
      <c r="Q184" s="270"/>
      <c r="R184" s="116"/>
      <c r="T184" s="188" t="s">
        <v>5</v>
      </c>
      <c r="U184" s="189" t="s">
        <v>46</v>
      </c>
      <c r="V184" s="190">
        <v>0</v>
      </c>
      <c r="W184" s="190">
        <f t="shared" si="21"/>
        <v>0</v>
      </c>
      <c r="X184" s="190">
        <v>0.04284</v>
      </c>
      <c r="Y184" s="190">
        <f t="shared" si="22"/>
        <v>0.12852000000000002</v>
      </c>
      <c r="Z184" s="190">
        <v>0</v>
      </c>
      <c r="AA184" s="191">
        <f t="shared" si="23"/>
        <v>0</v>
      </c>
      <c r="AR184" s="102" t="s">
        <v>242</v>
      </c>
      <c r="AT184" s="102" t="s">
        <v>239</v>
      </c>
      <c r="AU184" s="102" t="s">
        <v>105</v>
      </c>
      <c r="AY184" s="102" t="s">
        <v>143</v>
      </c>
      <c r="BE184" s="192">
        <f t="shared" si="24"/>
        <v>0</v>
      </c>
      <c r="BF184" s="192">
        <f t="shared" si="25"/>
        <v>0</v>
      </c>
      <c r="BG184" s="192">
        <f t="shared" si="26"/>
        <v>0</v>
      </c>
      <c r="BH184" s="192">
        <f t="shared" si="27"/>
        <v>0</v>
      </c>
      <c r="BI184" s="192">
        <f t="shared" si="28"/>
        <v>0</v>
      </c>
      <c r="BJ184" s="102" t="s">
        <v>22</v>
      </c>
      <c r="BK184" s="192">
        <f t="shared" si="29"/>
        <v>0</v>
      </c>
      <c r="BL184" s="102" t="s">
        <v>149</v>
      </c>
      <c r="BM184" s="102" t="s">
        <v>377</v>
      </c>
    </row>
    <row r="185" spans="2:63" s="176" customFormat="1" ht="29.85" customHeight="1">
      <c r="B185" s="172"/>
      <c r="C185" s="173"/>
      <c r="D185" s="183" t="s">
        <v>123</v>
      </c>
      <c r="E185" s="183"/>
      <c r="F185" s="183"/>
      <c r="G185" s="183"/>
      <c r="H185" s="183"/>
      <c r="I185" s="183"/>
      <c r="J185" s="183"/>
      <c r="K185" s="183"/>
      <c r="L185" s="183"/>
      <c r="M185" s="183"/>
      <c r="N185" s="282">
        <f>BK185</f>
        <v>0</v>
      </c>
      <c r="O185" s="283"/>
      <c r="P185" s="283"/>
      <c r="Q185" s="283"/>
      <c r="R185" s="175"/>
      <c r="T185" s="177"/>
      <c r="U185" s="173"/>
      <c r="V185" s="173"/>
      <c r="W185" s="178">
        <f>W186+W187</f>
        <v>150.95999999999998</v>
      </c>
      <c r="X185" s="173"/>
      <c r="Y185" s="178">
        <f>Y186+Y187</f>
        <v>0</v>
      </c>
      <c r="Z185" s="173"/>
      <c r="AA185" s="179">
        <f>AA186+AA187</f>
        <v>24</v>
      </c>
      <c r="AR185" s="180" t="s">
        <v>22</v>
      </c>
      <c r="AT185" s="181" t="s">
        <v>80</v>
      </c>
      <c r="AU185" s="181" t="s">
        <v>22</v>
      </c>
      <c r="AY185" s="180" t="s">
        <v>143</v>
      </c>
      <c r="BK185" s="182">
        <f>BK186+BK187</f>
        <v>0</v>
      </c>
    </row>
    <row r="186" spans="2:65" s="111" customFormat="1" ht="22.5" customHeight="1">
      <c r="B186" s="112"/>
      <c r="C186" s="184" t="s">
        <v>378</v>
      </c>
      <c r="D186" s="184" t="s">
        <v>145</v>
      </c>
      <c r="E186" s="185" t="s">
        <v>379</v>
      </c>
      <c r="F186" s="268" t="s">
        <v>380</v>
      </c>
      <c r="G186" s="268"/>
      <c r="H186" s="268"/>
      <c r="I186" s="268"/>
      <c r="J186" s="186" t="s">
        <v>177</v>
      </c>
      <c r="K186" s="187">
        <v>10</v>
      </c>
      <c r="L186" s="269"/>
      <c r="M186" s="269"/>
      <c r="N186" s="270">
        <f>ROUND(L186*K186,2)</f>
        <v>0</v>
      </c>
      <c r="O186" s="270"/>
      <c r="P186" s="270"/>
      <c r="Q186" s="270"/>
      <c r="R186" s="116"/>
      <c r="T186" s="188" t="s">
        <v>5</v>
      </c>
      <c r="U186" s="189" t="s">
        <v>46</v>
      </c>
      <c r="V186" s="190">
        <v>13.301</v>
      </c>
      <c r="W186" s="190">
        <f>V186*K186</f>
        <v>133.01</v>
      </c>
      <c r="X186" s="190">
        <v>0</v>
      </c>
      <c r="Y186" s="190">
        <f>X186*K186</f>
        <v>0</v>
      </c>
      <c r="Z186" s="190">
        <v>2.4</v>
      </c>
      <c r="AA186" s="191">
        <f>Z186*K186</f>
        <v>24</v>
      </c>
      <c r="AR186" s="102" t="s">
        <v>149</v>
      </c>
      <c r="AT186" s="102" t="s">
        <v>145</v>
      </c>
      <c r="AU186" s="102" t="s">
        <v>105</v>
      </c>
      <c r="AY186" s="102" t="s">
        <v>143</v>
      </c>
      <c r="BE186" s="192">
        <f>IF(U186="základní",N186,0)</f>
        <v>0</v>
      </c>
      <c r="BF186" s="192">
        <f>IF(U186="snížená",N186,0)</f>
        <v>0</v>
      </c>
      <c r="BG186" s="192">
        <f>IF(U186="zákl. přenesená",N186,0)</f>
        <v>0</v>
      </c>
      <c r="BH186" s="192">
        <f>IF(U186="sníž. přenesená",N186,0)</f>
        <v>0</v>
      </c>
      <c r="BI186" s="192">
        <f>IF(U186="nulová",N186,0)</f>
        <v>0</v>
      </c>
      <c r="BJ186" s="102" t="s">
        <v>22</v>
      </c>
      <c r="BK186" s="192">
        <f>ROUND(L186*K186,2)</f>
        <v>0</v>
      </c>
      <c r="BL186" s="102" t="s">
        <v>149</v>
      </c>
      <c r="BM186" s="102" t="s">
        <v>381</v>
      </c>
    </row>
    <row r="187" spans="2:63" s="176" customFormat="1" ht="22.35" customHeight="1">
      <c r="B187" s="172"/>
      <c r="C187" s="173"/>
      <c r="D187" s="183" t="s">
        <v>124</v>
      </c>
      <c r="E187" s="183"/>
      <c r="F187" s="183"/>
      <c r="G187" s="183"/>
      <c r="H187" s="183"/>
      <c r="I187" s="183"/>
      <c r="J187" s="183"/>
      <c r="K187" s="183"/>
      <c r="L187" s="183"/>
      <c r="M187" s="183"/>
      <c r="N187" s="282">
        <f>BK187</f>
        <v>0</v>
      </c>
      <c r="O187" s="283"/>
      <c r="P187" s="283"/>
      <c r="Q187" s="283"/>
      <c r="R187" s="175"/>
      <c r="T187" s="177"/>
      <c r="U187" s="173"/>
      <c r="V187" s="173"/>
      <c r="W187" s="178">
        <f>SUM(W188:W192)</f>
        <v>17.950000000000003</v>
      </c>
      <c r="X187" s="173"/>
      <c r="Y187" s="178">
        <f>SUM(Y188:Y192)</f>
        <v>0</v>
      </c>
      <c r="Z187" s="173"/>
      <c r="AA187" s="179">
        <f>SUM(AA188:AA192)</f>
        <v>0</v>
      </c>
      <c r="AR187" s="180" t="s">
        <v>22</v>
      </c>
      <c r="AT187" s="181" t="s">
        <v>80</v>
      </c>
      <c r="AU187" s="181" t="s">
        <v>105</v>
      </c>
      <c r="AY187" s="180" t="s">
        <v>143</v>
      </c>
      <c r="BK187" s="182">
        <f>SUM(BK188:BK192)</f>
        <v>0</v>
      </c>
    </row>
    <row r="188" spans="2:65" s="111" customFormat="1" ht="31.5" customHeight="1">
      <c r="B188" s="112"/>
      <c r="C188" s="184" t="s">
        <v>382</v>
      </c>
      <c r="D188" s="184" t="s">
        <v>145</v>
      </c>
      <c r="E188" s="185" t="s">
        <v>383</v>
      </c>
      <c r="F188" s="268" t="s">
        <v>384</v>
      </c>
      <c r="G188" s="268"/>
      <c r="H188" s="268"/>
      <c r="I188" s="268"/>
      <c r="J188" s="186" t="s">
        <v>194</v>
      </c>
      <c r="K188" s="187">
        <v>100</v>
      </c>
      <c r="L188" s="269"/>
      <c r="M188" s="269"/>
      <c r="N188" s="270">
        <f>ROUND(L188*K188,2)</f>
        <v>0</v>
      </c>
      <c r="O188" s="270"/>
      <c r="P188" s="270"/>
      <c r="Q188" s="270"/>
      <c r="R188" s="116"/>
      <c r="T188" s="188" t="s">
        <v>5</v>
      </c>
      <c r="U188" s="189" t="s">
        <v>46</v>
      </c>
      <c r="V188" s="190">
        <v>0.002</v>
      </c>
      <c r="W188" s="190">
        <f>V188*K188</f>
        <v>0.2</v>
      </c>
      <c r="X188" s="190">
        <v>0</v>
      </c>
      <c r="Y188" s="190">
        <f>X188*K188</f>
        <v>0</v>
      </c>
      <c r="Z188" s="190">
        <v>0</v>
      </c>
      <c r="AA188" s="191">
        <f>Z188*K188</f>
        <v>0</v>
      </c>
      <c r="AR188" s="102" t="s">
        <v>149</v>
      </c>
      <c r="AT188" s="102" t="s">
        <v>145</v>
      </c>
      <c r="AU188" s="102" t="s">
        <v>385</v>
      </c>
      <c r="AY188" s="102" t="s">
        <v>143</v>
      </c>
      <c r="BE188" s="192">
        <f>IF(U188="základní",N188,0)</f>
        <v>0</v>
      </c>
      <c r="BF188" s="192">
        <f>IF(U188="snížená",N188,0)</f>
        <v>0</v>
      </c>
      <c r="BG188" s="192">
        <f>IF(U188="zákl. přenesená",N188,0)</f>
        <v>0</v>
      </c>
      <c r="BH188" s="192">
        <f>IF(U188="sníž. přenesená",N188,0)</f>
        <v>0</v>
      </c>
      <c r="BI188" s="192">
        <f>IF(U188="nulová",N188,0)</f>
        <v>0</v>
      </c>
      <c r="BJ188" s="102" t="s">
        <v>22</v>
      </c>
      <c r="BK188" s="192">
        <f>ROUND(L188*K188,2)</f>
        <v>0</v>
      </c>
      <c r="BL188" s="102" t="s">
        <v>149</v>
      </c>
      <c r="BM188" s="102" t="s">
        <v>386</v>
      </c>
    </row>
    <row r="189" spans="2:65" s="111" customFormat="1" ht="31.5" customHeight="1">
      <c r="B189" s="112"/>
      <c r="C189" s="184" t="s">
        <v>387</v>
      </c>
      <c r="D189" s="184" t="s">
        <v>145</v>
      </c>
      <c r="E189" s="185" t="s">
        <v>388</v>
      </c>
      <c r="F189" s="268" t="s">
        <v>389</v>
      </c>
      <c r="G189" s="268"/>
      <c r="H189" s="268"/>
      <c r="I189" s="268"/>
      <c r="J189" s="186" t="s">
        <v>214</v>
      </c>
      <c r="K189" s="187">
        <v>25</v>
      </c>
      <c r="L189" s="269"/>
      <c r="M189" s="269"/>
      <c r="N189" s="270">
        <f>ROUND(L189*K189,2)</f>
        <v>0</v>
      </c>
      <c r="O189" s="270"/>
      <c r="P189" s="270"/>
      <c r="Q189" s="270"/>
      <c r="R189" s="116"/>
      <c r="T189" s="188" t="s">
        <v>5</v>
      </c>
      <c r="U189" s="189" t="s">
        <v>46</v>
      </c>
      <c r="V189" s="190">
        <v>0.042</v>
      </c>
      <c r="W189" s="190">
        <f>V189*K189</f>
        <v>1.05</v>
      </c>
      <c r="X189" s="190">
        <v>0</v>
      </c>
      <c r="Y189" s="190">
        <f>X189*K189</f>
        <v>0</v>
      </c>
      <c r="Z189" s="190">
        <v>0</v>
      </c>
      <c r="AA189" s="191">
        <f>Z189*K189</f>
        <v>0</v>
      </c>
      <c r="AR189" s="102" t="s">
        <v>149</v>
      </c>
      <c r="AT189" s="102" t="s">
        <v>145</v>
      </c>
      <c r="AU189" s="102" t="s">
        <v>385</v>
      </c>
      <c r="AY189" s="102" t="s">
        <v>143</v>
      </c>
      <c r="BE189" s="192">
        <f>IF(U189="základní",N189,0)</f>
        <v>0</v>
      </c>
      <c r="BF189" s="192">
        <f>IF(U189="snížená",N189,0)</f>
        <v>0</v>
      </c>
      <c r="BG189" s="192">
        <f>IF(U189="zákl. přenesená",N189,0)</f>
        <v>0</v>
      </c>
      <c r="BH189" s="192">
        <f>IF(U189="sníž. přenesená",N189,0)</f>
        <v>0</v>
      </c>
      <c r="BI189" s="192">
        <f>IF(U189="nulová",N189,0)</f>
        <v>0</v>
      </c>
      <c r="BJ189" s="102" t="s">
        <v>22</v>
      </c>
      <c r="BK189" s="192">
        <f>ROUND(L189*K189,2)</f>
        <v>0</v>
      </c>
      <c r="BL189" s="102" t="s">
        <v>149</v>
      </c>
      <c r="BM189" s="102" t="s">
        <v>390</v>
      </c>
    </row>
    <row r="190" spans="2:65" s="111" customFormat="1" ht="31.5" customHeight="1">
      <c r="B190" s="112"/>
      <c r="C190" s="184" t="s">
        <v>391</v>
      </c>
      <c r="D190" s="184" t="s">
        <v>145</v>
      </c>
      <c r="E190" s="185" t="s">
        <v>392</v>
      </c>
      <c r="F190" s="268" t="s">
        <v>393</v>
      </c>
      <c r="G190" s="268"/>
      <c r="H190" s="268"/>
      <c r="I190" s="268"/>
      <c r="J190" s="186" t="s">
        <v>214</v>
      </c>
      <c r="K190" s="187">
        <v>250</v>
      </c>
      <c r="L190" s="269"/>
      <c r="M190" s="269"/>
      <c r="N190" s="270">
        <f>ROUND(L190*K190,2)</f>
        <v>0</v>
      </c>
      <c r="O190" s="270"/>
      <c r="P190" s="270"/>
      <c r="Q190" s="270"/>
      <c r="R190" s="116"/>
      <c r="T190" s="188" t="s">
        <v>5</v>
      </c>
      <c r="U190" s="189" t="s">
        <v>46</v>
      </c>
      <c r="V190" s="190">
        <v>0.003</v>
      </c>
      <c r="W190" s="190">
        <f>V190*K190</f>
        <v>0.75</v>
      </c>
      <c r="X190" s="190">
        <v>0</v>
      </c>
      <c r="Y190" s="190">
        <f>X190*K190</f>
        <v>0</v>
      </c>
      <c r="Z190" s="190">
        <v>0</v>
      </c>
      <c r="AA190" s="191">
        <f>Z190*K190</f>
        <v>0</v>
      </c>
      <c r="AR190" s="102" t="s">
        <v>149</v>
      </c>
      <c r="AT190" s="102" t="s">
        <v>145</v>
      </c>
      <c r="AU190" s="102" t="s">
        <v>385</v>
      </c>
      <c r="AY190" s="102" t="s">
        <v>143</v>
      </c>
      <c r="BE190" s="192">
        <f>IF(U190="základní",N190,0)</f>
        <v>0</v>
      </c>
      <c r="BF190" s="192">
        <f>IF(U190="snížená",N190,0)</f>
        <v>0</v>
      </c>
      <c r="BG190" s="192">
        <f>IF(U190="zákl. přenesená",N190,0)</f>
        <v>0</v>
      </c>
      <c r="BH190" s="192">
        <f>IF(U190="sníž. přenesená",N190,0)</f>
        <v>0</v>
      </c>
      <c r="BI190" s="192">
        <f>IF(U190="nulová",N190,0)</f>
        <v>0</v>
      </c>
      <c r="BJ190" s="102" t="s">
        <v>22</v>
      </c>
      <c r="BK190" s="192">
        <f>ROUND(L190*K190,2)</f>
        <v>0</v>
      </c>
      <c r="BL190" s="102" t="s">
        <v>149</v>
      </c>
      <c r="BM190" s="102" t="s">
        <v>394</v>
      </c>
    </row>
    <row r="191" spans="2:65" s="111" customFormat="1" ht="44.25" customHeight="1">
      <c r="B191" s="112"/>
      <c r="C191" s="184" t="s">
        <v>395</v>
      </c>
      <c r="D191" s="184" t="s">
        <v>145</v>
      </c>
      <c r="E191" s="185" t="s">
        <v>396</v>
      </c>
      <c r="F191" s="268" t="s">
        <v>397</v>
      </c>
      <c r="G191" s="268"/>
      <c r="H191" s="268"/>
      <c r="I191" s="268"/>
      <c r="J191" s="186" t="s">
        <v>214</v>
      </c>
      <c r="K191" s="187">
        <v>25</v>
      </c>
      <c r="L191" s="269"/>
      <c r="M191" s="269"/>
      <c r="N191" s="270">
        <f>ROUND(L191*K191,2)</f>
        <v>0</v>
      </c>
      <c r="O191" s="270"/>
      <c r="P191" s="270"/>
      <c r="Q191" s="270"/>
      <c r="R191" s="116"/>
      <c r="T191" s="188" t="s">
        <v>5</v>
      </c>
      <c r="U191" s="189" t="s">
        <v>46</v>
      </c>
      <c r="V191" s="190">
        <v>0</v>
      </c>
      <c r="W191" s="190">
        <f>V191*K191</f>
        <v>0</v>
      </c>
      <c r="X191" s="190">
        <v>0</v>
      </c>
      <c r="Y191" s="190">
        <f>X191*K191</f>
        <v>0</v>
      </c>
      <c r="Z191" s="190">
        <v>0</v>
      </c>
      <c r="AA191" s="191">
        <f>Z191*K191</f>
        <v>0</v>
      </c>
      <c r="AR191" s="102" t="s">
        <v>149</v>
      </c>
      <c r="AT191" s="102" t="s">
        <v>145</v>
      </c>
      <c r="AU191" s="102" t="s">
        <v>385</v>
      </c>
      <c r="AY191" s="102" t="s">
        <v>143</v>
      </c>
      <c r="BE191" s="192">
        <f>IF(U191="základní",N191,0)</f>
        <v>0</v>
      </c>
      <c r="BF191" s="192">
        <f>IF(U191="snížená",N191,0)</f>
        <v>0</v>
      </c>
      <c r="BG191" s="192">
        <f>IF(U191="zákl. přenesená",N191,0)</f>
        <v>0</v>
      </c>
      <c r="BH191" s="192">
        <f>IF(U191="sníž. přenesená",N191,0)</f>
        <v>0</v>
      </c>
      <c r="BI191" s="192">
        <f>IF(U191="nulová",N191,0)</f>
        <v>0</v>
      </c>
      <c r="BJ191" s="102" t="s">
        <v>22</v>
      </c>
      <c r="BK191" s="192">
        <f>ROUND(L191*K191,2)</f>
        <v>0</v>
      </c>
      <c r="BL191" s="102" t="s">
        <v>149</v>
      </c>
      <c r="BM191" s="102" t="s">
        <v>398</v>
      </c>
    </row>
    <row r="192" spans="2:65" s="111" customFormat="1" ht="31.5" customHeight="1">
      <c r="B192" s="112"/>
      <c r="C192" s="184" t="s">
        <v>399</v>
      </c>
      <c r="D192" s="184" t="s">
        <v>145</v>
      </c>
      <c r="E192" s="185" t="s">
        <v>400</v>
      </c>
      <c r="F192" s="268" t="s">
        <v>401</v>
      </c>
      <c r="G192" s="268"/>
      <c r="H192" s="268"/>
      <c r="I192" s="268"/>
      <c r="J192" s="186" t="s">
        <v>214</v>
      </c>
      <c r="K192" s="187">
        <v>25</v>
      </c>
      <c r="L192" s="269"/>
      <c r="M192" s="269"/>
      <c r="N192" s="270">
        <f>ROUND(L192*K192,2)</f>
        <v>0</v>
      </c>
      <c r="O192" s="270"/>
      <c r="P192" s="270"/>
      <c r="Q192" s="270"/>
      <c r="R192" s="116"/>
      <c r="T192" s="188" t="s">
        <v>5</v>
      </c>
      <c r="U192" s="189" t="s">
        <v>46</v>
      </c>
      <c r="V192" s="190">
        <v>0.638</v>
      </c>
      <c r="W192" s="190">
        <f>V192*K192</f>
        <v>15.950000000000001</v>
      </c>
      <c r="X192" s="190">
        <v>0</v>
      </c>
      <c r="Y192" s="190">
        <f>X192*K192</f>
        <v>0</v>
      </c>
      <c r="Z192" s="190">
        <v>0</v>
      </c>
      <c r="AA192" s="191">
        <f>Z192*K192</f>
        <v>0</v>
      </c>
      <c r="AR192" s="102" t="s">
        <v>149</v>
      </c>
      <c r="AT192" s="102" t="s">
        <v>145</v>
      </c>
      <c r="AU192" s="102" t="s">
        <v>385</v>
      </c>
      <c r="AY192" s="102" t="s">
        <v>143</v>
      </c>
      <c r="BE192" s="192">
        <f>IF(U192="základní",N192,0)</f>
        <v>0</v>
      </c>
      <c r="BF192" s="192">
        <f>IF(U192="snížená",N192,0)</f>
        <v>0</v>
      </c>
      <c r="BG192" s="192">
        <f>IF(U192="zákl. přenesená",N192,0)</f>
        <v>0</v>
      </c>
      <c r="BH192" s="192">
        <f>IF(U192="sníž. přenesená",N192,0)</f>
        <v>0</v>
      </c>
      <c r="BI192" s="192">
        <f>IF(U192="nulová",N192,0)</f>
        <v>0</v>
      </c>
      <c r="BJ192" s="102" t="s">
        <v>22</v>
      </c>
      <c r="BK192" s="192">
        <f>ROUND(L192*K192,2)</f>
        <v>0</v>
      </c>
      <c r="BL192" s="102" t="s">
        <v>149</v>
      </c>
      <c r="BM192" s="102" t="s">
        <v>402</v>
      </c>
    </row>
    <row r="193" spans="2:63" s="176" customFormat="1" ht="37.35" customHeight="1">
      <c r="B193" s="172"/>
      <c r="C193" s="173"/>
      <c r="D193" s="174" t="s">
        <v>125</v>
      </c>
      <c r="E193" s="174"/>
      <c r="F193" s="174"/>
      <c r="G193" s="174"/>
      <c r="H193" s="174"/>
      <c r="I193" s="174"/>
      <c r="J193" s="174"/>
      <c r="K193" s="174"/>
      <c r="L193" s="174"/>
      <c r="M193" s="174"/>
      <c r="N193" s="286">
        <f>BK193</f>
        <v>0</v>
      </c>
      <c r="O193" s="287"/>
      <c r="P193" s="287"/>
      <c r="Q193" s="287"/>
      <c r="R193" s="175"/>
      <c r="T193" s="177"/>
      <c r="U193" s="173"/>
      <c r="V193" s="173"/>
      <c r="W193" s="178">
        <f>W194+W198</f>
        <v>565.8291650000001</v>
      </c>
      <c r="X193" s="173"/>
      <c r="Y193" s="178">
        <f>Y194+Y198</f>
        <v>17.4435391</v>
      </c>
      <c r="Z193" s="173"/>
      <c r="AA193" s="179">
        <f>AA194+AA198</f>
        <v>0</v>
      </c>
      <c r="AR193" s="180" t="s">
        <v>385</v>
      </c>
      <c r="AT193" s="181" t="s">
        <v>80</v>
      </c>
      <c r="AU193" s="181" t="s">
        <v>81</v>
      </c>
      <c r="AY193" s="180" t="s">
        <v>143</v>
      </c>
      <c r="BK193" s="182">
        <f>BK194+BK198</f>
        <v>0</v>
      </c>
    </row>
    <row r="194" spans="2:63" s="176" customFormat="1" ht="19.9" customHeight="1">
      <c r="B194" s="172"/>
      <c r="C194" s="173"/>
      <c r="D194" s="183" t="s">
        <v>126</v>
      </c>
      <c r="E194" s="183"/>
      <c r="F194" s="183"/>
      <c r="G194" s="183"/>
      <c r="H194" s="183"/>
      <c r="I194" s="183"/>
      <c r="J194" s="183"/>
      <c r="K194" s="183"/>
      <c r="L194" s="183"/>
      <c r="M194" s="183"/>
      <c r="N194" s="280">
        <f>BK194</f>
        <v>0</v>
      </c>
      <c r="O194" s="281"/>
      <c r="P194" s="281"/>
      <c r="Q194" s="281"/>
      <c r="R194" s="175"/>
      <c r="T194" s="177"/>
      <c r="U194" s="173"/>
      <c r="V194" s="173"/>
      <c r="W194" s="178">
        <f>SUM(W195:W197)</f>
        <v>239.28076500000003</v>
      </c>
      <c r="X194" s="173"/>
      <c r="Y194" s="178">
        <f>SUM(Y195:Y197)</f>
        <v>1.5293790999999999</v>
      </c>
      <c r="Z194" s="173"/>
      <c r="AA194" s="179">
        <f>SUM(AA195:AA197)</f>
        <v>0</v>
      </c>
      <c r="AR194" s="180" t="s">
        <v>385</v>
      </c>
      <c r="AT194" s="181" t="s">
        <v>80</v>
      </c>
      <c r="AU194" s="181" t="s">
        <v>22</v>
      </c>
      <c r="AY194" s="180" t="s">
        <v>143</v>
      </c>
      <c r="BK194" s="182">
        <f>SUM(BK195:BK197)</f>
        <v>0</v>
      </c>
    </row>
    <row r="195" spans="2:65" s="111" customFormat="1" ht="31.5" customHeight="1">
      <c r="B195" s="112"/>
      <c r="C195" s="184" t="s">
        <v>403</v>
      </c>
      <c r="D195" s="184" t="s">
        <v>145</v>
      </c>
      <c r="E195" s="185" t="s">
        <v>404</v>
      </c>
      <c r="F195" s="268" t="s">
        <v>405</v>
      </c>
      <c r="G195" s="268"/>
      <c r="H195" s="268"/>
      <c r="I195" s="268"/>
      <c r="J195" s="186" t="s">
        <v>168</v>
      </c>
      <c r="K195" s="187">
        <v>44.415</v>
      </c>
      <c r="L195" s="269"/>
      <c r="M195" s="269"/>
      <c r="N195" s="270">
        <f>ROUND(L195*K195,2)</f>
        <v>0</v>
      </c>
      <c r="O195" s="270"/>
      <c r="P195" s="270"/>
      <c r="Q195" s="270"/>
      <c r="R195" s="116"/>
      <c r="T195" s="188" t="s">
        <v>5</v>
      </c>
      <c r="U195" s="189" t="s">
        <v>46</v>
      </c>
      <c r="V195" s="190">
        <v>0.891</v>
      </c>
      <c r="W195" s="190">
        <f>V195*K195</f>
        <v>39.573765</v>
      </c>
      <c r="X195" s="190">
        <v>0.00634</v>
      </c>
      <c r="Y195" s="190">
        <f>X195*K195</f>
        <v>0.2815911</v>
      </c>
      <c r="Z195" s="190">
        <v>0</v>
      </c>
      <c r="AA195" s="191">
        <f>Z195*K195</f>
        <v>0</v>
      </c>
      <c r="AR195" s="102" t="s">
        <v>406</v>
      </c>
      <c r="AT195" s="102" t="s">
        <v>145</v>
      </c>
      <c r="AU195" s="102" t="s">
        <v>105</v>
      </c>
      <c r="AY195" s="102" t="s">
        <v>143</v>
      </c>
      <c r="BE195" s="192">
        <f>IF(U195="základní",N195,0)</f>
        <v>0</v>
      </c>
      <c r="BF195" s="192">
        <f>IF(U195="snížená",N195,0)</f>
        <v>0</v>
      </c>
      <c r="BG195" s="192">
        <f>IF(U195="zákl. přenesená",N195,0)</f>
        <v>0</v>
      </c>
      <c r="BH195" s="192">
        <f>IF(U195="sníž. přenesená",N195,0)</f>
        <v>0</v>
      </c>
      <c r="BI195" s="192">
        <f>IF(U195="nulová",N195,0)</f>
        <v>0</v>
      </c>
      <c r="BJ195" s="102" t="s">
        <v>22</v>
      </c>
      <c r="BK195" s="192">
        <f>ROUND(L195*K195,2)</f>
        <v>0</v>
      </c>
      <c r="BL195" s="102" t="s">
        <v>406</v>
      </c>
      <c r="BM195" s="102" t="s">
        <v>407</v>
      </c>
    </row>
    <row r="196" spans="2:65" s="111" customFormat="1" ht="31.5" customHeight="1">
      <c r="B196" s="112"/>
      <c r="C196" s="184" t="s">
        <v>408</v>
      </c>
      <c r="D196" s="184" t="s">
        <v>145</v>
      </c>
      <c r="E196" s="185" t="s">
        <v>409</v>
      </c>
      <c r="F196" s="268" t="s">
        <v>410</v>
      </c>
      <c r="G196" s="268"/>
      <c r="H196" s="268"/>
      <c r="I196" s="268"/>
      <c r="J196" s="186" t="s">
        <v>168</v>
      </c>
      <c r="K196" s="187">
        <v>74.3</v>
      </c>
      <c r="L196" s="269"/>
      <c r="M196" s="269"/>
      <c r="N196" s="270">
        <f>ROUND(L196*K196,2)</f>
        <v>0</v>
      </c>
      <c r="O196" s="270"/>
      <c r="P196" s="270"/>
      <c r="Q196" s="270"/>
      <c r="R196" s="116"/>
      <c r="T196" s="188" t="s">
        <v>5</v>
      </c>
      <c r="U196" s="189" t="s">
        <v>46</v>
      </c>
      <c r="V196" s="190">
        <v>1.02</v>
      </c>
      <c r="W196" s="190">
        <f>V196*K196</f>
        <v>75.786</v>
      </c>
      <c r="X196" s="190">
        <v>0.00668</v>
      </c>
      <c r="Y196" s="190">
        <f>X196*K196</f>
        <v>0.496324</v>
      </c>
      <c r="Z196" s="190">
        <v>0</v>
      </c>
      <c r="AA196" s="191">
        <f>Z196*K196</f>
        <v>0</v>
      </c>
      <c r="AR196" s="102" t="s">
        <v>149</v>
      </c>
      <c r="AT196" s="102" t="s">
        <v>145</v>
      </c>
      <c r="AU196" s="102" t="s">
        <v>105</v>
      </c>
      <c r="AY196" s="102" t="s">
        <v>143</v>
      </c>
      <c r="BE196" s="192">
        <f>IF(U196="základní",N196,0)</f>
        <v>0</v>
      </c>
      <c r="BF196" s="192">
        <f>IF(U196="snížená",N196,0)</f>
        <v>0</v>
      </c>
      <c r="BG196" s="192">
        <f>IF(U196="zákl. přenesená",N196,0)</f>
        <v>0</v>
      </c>
      <c r="BH196" s="192">
        <f>IF(U196="sníž. přenesená",N196,0)</f>
        <v>0</v>
      </c>
      <c r="BI196" s="192">
        <f>IF(U196="nulová",N196,0)</f>
        <v>0</v>
      </c>
      <c r="BJ196" s="102" t="s">
        <v>22</v>
      </c>
      <c r="BK196" s="192">
        <f>ROUND(L196*K196,2)</f>
        <v>0</v>
      </c>
      <c r="BL196" s="102" t="s">
        <v>149</v>
      </c>
      <c r="BM196" s="102" t="s">
        <v>411</v>
      </c>
    </row>
    <row r="197" spans="2:65" s="111" customFormat="1" ht="31.5" customHeight="1">
      <c r="B197" s="112"/>
      <c r="C197" s="184" t="s">
        <v>412</v>
      </c>
      <c r="D197" s="184" t="s">
        <v>145</v>
      </c>
      <c r="E197" s="185" t="s">
        <v>413</v>
      </c>
      <c r="F197" s="268" t="s">
        <v>414</v>
      </c>
      <c r="G197" s="268"/>
      <c r="H197" s="268"/>
      <c r="I197" s="268"/>
      <c r="J197" s="186" t="s">
        <v>168</v>
      </c>
      <c r="K197" s="187">
        <v>88.2</v>
      </c>
      <c r="L197" s="269"/>
      <c r="M197" s="269"/>
      <c r="N197" s="270">
        <f>ROUND(L197*K197,2)</f>
        <v>0</v>
      </c>
      <c r="O197" s="270"/>
      <c r="P197" s="270"/>
      <c r="Q197" s="270"/>
      <c r="R197" s="116"/>
      <c r="T197" s="188" t="s">
        <v>5</v>
      </c>
      <c r="U197" s="189" t="s">
        <v>46</v>
      </c>
      <c r="V197" s="190">
        <v>1.405</v>
      </c>
      <c r="W197" s="190">
        <f>V197*K197</f>
        <v>123.921</v>
      </c>
      <c r="X197" s="190">
        <v>0.00852</v>
      </c>
      <c r="Y197" s="190">
        <f>X197*K197</f>
        <v>0.751464</v>
      </c>
      <c r="Z197" s="190">
        <v>0</v>
      </c>
      <c r="AA197" s="191">
        <f>Z197*K197</f>
        <v>0</v>
      </c>
      <c r="AR197" s="102" t="s">
        <v>406</v>
      </c>
      <c r="AT197" s="102" t="s">
        <v>145</v>
      </c>
      <c r="AU197" s="102" t="s">
        <v>105</v>
      </c>
      <c r="AY197" s="102" t="s">
        <v>143</v>
      </c>
      <c r="BE197" s="192">
        <f>IF(U197="základní",N197,0)</f>
        <v>0</v>
      </c>
      <c r="BF197" s="192">
        <f>IF(U197="snížená",N197,0)</f>
        <v>0</v>
      </c>
      <c r="BG197" s="192">
        <f>IF(U197="zákl. přenesená",N197,0)</f>
        <v>0</v>
      </c>
      <c r="BH197" s="192">
        <f>IF(U197="sníž. přenesená",N197,0)</f>
        <v>0</v>
      </c>
      <c r="BI197" s="192">
        <f>IF(U197="nulová",N197,0)</f>
        <v>0</v>
      </c>
      <c r="BJ197" s="102" t="s">
        <v>22</v>
      </c>
      <c r="BK197" s="192">
        <f>ROUND(L197*K197,2)</f>
        <v>0</v>
      </c>
      <c r="BL197" s="102" t="s">
        <v>406</v>
      </c>
      <c r="BM197" s="102" t="s">
        <v>415</v>
      </c>
    </row>
    <row r="198" spans="2:63" s="176" customFormat="1" ht="29.85" customHeight="1">
      <c r="B198" s="172"/>
      <c r="C198" s="173"/>
      <c r="D198" s="183" t="s">
        <v>127</v>
      </c>
      <c r="E198" s="183"/>
      <c r="F198" s="183"/>
      <c r="G198" s="183"/>
      <c r="H198" s="183"/>
      <c r="I198" s="183"/>
      <c r="J198" s="183"/>
      <c r="K198" s="183"/>
      <c r="L198" s="183"/>
      <c r="M198" s="183"/>
      <c r="N198" s="282">
        <f>BK198</f>
        <v>0</v>
      </c>
      <c r="O198" s="283"/>
      <c r="P198" s="283"/>
      <c r="Q198" s="283"/>
      <c r="R198" s="175"/>
      <c r="T198" s="177"/>
      <c r="U198" s="173"/>
      <c r="V198" s="173"/>
      <c r="W198" s="178">
        <f>SUM(W199:W215)</f>
        <v>326.5484</v>
      </c>
      <c r="X198" s="173"/>
      <c r="Y198" s="178">
        <f>SUM(Y199:Y215)</f>
        <v>15.914159999999999</v>
      </c>
      <c r="Z198" s="173"/>
      <c r="AA198" s="179">
        <f>SUM(AA199:AA215)</f>
        <v>0</v>
      </c>
      <c r="AR198" s="180" t="s">
        <v>385</v>
      </c>
      <c r="AT198" s="181" t="s">
        <v>80</v>
      </c>
      <c r="AU198" s="181" t="s">
        <v>22</v>
      </c>
      <c r="AY198" s="180" t="s">
        <v>143</v>
      </c>
      <c r="BK198" s="182">
        <f>SUM(BK199:BK215)</f>
        <v>0</v>
      </c>
    </row>
    <row r="199" spans="2:65" s="111" customFormat="1" ht="31.5" customHeight="1">
      <c r="B199" s="112"/>
      <c r="C199" s="184" t="s">
        <v>416</v>
      </c>
      <c r="D199" s="184" t="s">
        <v>145</v>
      </c>
      <c r="E199" s="185" t="s">
        <v>417</v>
      </c>
      <c r="F199" s="268" t="s">
        <v>418</v>
      </c>
      <c r="G199" s="268"/>
      <c r="H199" s="268"/>
      <c r="I199" s="268"/>
      <c r="J199" s="186" t="s">
        <v>148</v>
      </c>
      <c r="K199" s="187">
        <v>6</v>
      </c>
      <c r="L199" s="269"/>
      <c r="M199" s="269"/>
      <c r="N199" s="270">
        <f aca="true" t="shared" si="30" ref="N199:N215">ROUND(L199*K199,2)</f>
        <v>0</v>
      </c>
      <c r="O199" s="270"/>
      <c r="P199" s="270"/>
      <c r="Q199" s="270"/>
      <c r="R199" s="116"/>
      <c r="T199" s="188" t="s">
        <v>5</v>
      </c>
      <c r="U199" s="189" t="s">
        <v>46</v>
      </c>
      <c r="V199" s="190">
        <v>0</v>
      </c>
      <c r="W199" s="190">
        <f aca="true" t="shared" si="31" ref="W199:W215">V199*K199</f>
        <v>0</v>
      </c>
      <c r="X199" s="190">
        <v>0</v>
      </c>
      <c r="Y199" s="190">
        <f aca="true" t="shared" si="32" ref="Y199:Y215">X199*K199</f>
        <v>0</v>
      </c>
      <c r="Z199" s="190">
        <v>0</v>
      </c>
      <c r="AA199" s="191">
        <f aca="true" t="shared" si="33" ref="AA199:AA215">Z199*K199</f>
        <v>0</v>
      </c>
      <c r="AR199" s="102" t="s">
        <v>406</v>
      </c>
      <c r="AT199" s="102" t="s">
        <v>145</v>
      </c>
      <c r="AU199" s="102" t="s">
        <v>105</v>
      </c>
      <c r="AY199" s="102" t="s">
        <v>143</v>
      </c>
      <c r="BE199" s="192">
        <f aca="true" t="shared" si="34" ref="BE199:BE215">IF(U199="základní",N199,0)</f>
        <v>0</v>
      </c>
      <c r="BF199" s="192">
        <f aca="true" t="shared" si="35" ref="BF199:BF215">IF(U199="snížená",N199,0)</f>
        <v>0</v>
      </c>
      <c r="BG199" s="192">
        <f aca="true" t="shared" si="36" ref="BG199:BG215">IF(U199="zákl. přenesená",N199,0)</f>
        <v>0</v>
      </c>
      <c r="BH199" s="192">
        <f aca="true" t="shared" si="37" ref="BH199:BH215">IF(U199="sníž. přenesená",N199,0)</f>
        <v>0</v>
      </c>
      <c r="BI199" s="192">
        <f aca="true" t="shared" si="38" ref="BI199:BI215">IF(U199="nulová",N199,0)</f>
        <v>0</v>
      </c>
      <c r="BJ199" s="102" t="s">
        <v>22</v>
      </c>
      <c r="BK199" s="192">
        <f aca="true" t="shared" si="39" ref="BK199:BK215">ROUND(L199*K199,2)</f>
        <v>0</v>
      </c>
      <c r="BL199" s="102" t="s">
        <v>406</v>
      </c>
      <c r="BM199" s="102" t="s">
        <v>419</v>
      </c>
    </row>
    <row r="200" spans="2:65" s="111" customFormat="1" ht="22.5" customHeight="1">
      <c r="B200" s="112"/>
      <c r="C200" s="184" t="s">
        <v>420</v>
      </c>
      <c r="D200" s="184" t="s">
        <v>145</v>
      </c>
      <c r="E200" s="185" t="s">
        <v>421</v>
      </c>
      <c r="F200" s="268" t="s">
        <v>422</v>
      </c>
      <c r="G200" s="268"/>
      <c r="H200" s="268"/>
      <c r="I200" s="268"/>
      <c r="J200" s="186" t="s">
        <v>273</v>
      </c>
      <c r="K200" s="187">
        <v>1</v>
      </c>
      <c r="L200" s="269"/>
      <c r="M200" s="269"/>
      <c r="N200" s="270">
        <f t="shared" si="30"/>
        <v>0</v>
      </c>
      <c r="O200" s="270"/>
      <c r="P200" s="270"/>
      <c r="Q200" s="270"/>
      <c r="R200" s="116"/>
      <c r="T200" s="188" t="s">
        <v>5</v>
      </c>
      <c r="U200" s="189" t="s">
        <v>46</v>
      </c>
      <c r="V200" s="190">
        <v>0</v>
      </c>
      <c r="W200" s="190">
        <f t="shared" si="31"/>
        <v>0</v>
      </c>
      <c r="X200" s="190">
        <v>0</v>
      </c>
      <c r="Y200" s="190">
        <f t="shared" si="32"/>
        <v>0</v>
      </c>
      <c r="Z200" s="190">
        <v>0</v>
      </c>
      <c r="AA200" s="191">
        <f t="shared" si="33"/>
        <v>0</v>
      </c>
      <c r="AR200" s="102" t="s">
        <v>406</v>
      </c>
      <c r="AT200" s="102" t="s">
        <v>145</v>
      </c>
      <c r="AU200" s="102" t="s">
        <v>105</v>
      </c>
      <c r="AY200" s="102" t="s">
        <v>143</v>
      </c>
      <c r="BE200" s="192">
        <f t="shared" si="34"/>
        <v>0</v>
      </c>
      <c r="BF200" s="192">
        <f t="shared" si="35"/>
        <v>0</v>
      </c>
      <c r="BG200" s="192">
        <f t="shared" si="36"/>
        <v>0</v>
      </c>
      <c r="BH200" s="192">
        <f t="shared" si="37"/>
        <v>0</v>
      </c>
      <c r="BI200" s="192">
        <f t="shared" si="38"/>
        <v>0</v>
      </c>
      <c r="BJ200" s="102" t="s">
        <v>22</v>
      </c>
      <c r="BK200" s="192">
        <f t="shared" si="39"/>
        <v>0</v>
      </c>
      <c r="BL200" s="102" t="s">
        <v>406</v>
      </c>
      <c r="BM200" s="102" t="s">
        <v>423</v>
      </c>
    </row>
    <row r="201" spans="2:65" s="111" customFormat="1" ht="22.5" customHeight="1">
      <c r="B201" s="112"/>
      <c r="C201" s="184" t="s">
        <v>424</v>
      </c>
      <c r="D201" s="184" t="s">
        <v>145</v>
      </c>
      <c r="E201" s="185" t="s">
        <v>425</v>
      </c>
      <c r="F201" s="268" t="s">
        <v>426</v>
      </c>
      <c r="G201" s="268"/>
      <c r="H201" s="268"/>
      <c r="I201" s="268"/>
      <c r="J201" s="186" t="s">
        <v>273</v>
      </c>
      <c r="K201" s="187">
        <v>1</v>
      </c>
      <c r="L201" s="269"/>
      <c r="M201" s="269"/>
      <c r="N201" s="270">
        <f t="shared" si="30"/>
        <v>0</v>
      </c>
      <c r="O201" s="270"/>
      <c r="P201" s="270"/>
      <c r="Q201" s="270"/>
      <c r="R201" s="116"/>
      <c r="T201" s="188" t="s">
        <v>5</v>
      </c>
      <c r="U201" s="189" t="s">
        <v>46</v>
      </c>
      <c r="V201" s="190">
        <v>0</v>
      </c>
      <c r="W201" s="190">
        <f t="shared" si="31"/>
        <v>0</v>
      </c>
      <c r="X201" s="190">
        <v>0</v>
      </c>
      <c r="Y201" s="190">
        <f t="shared" si="32"/>
        <v>0</v>
      </c>
      <c r="Z201" s="190">
        <v>0</v>
      </c>
      <c r="AA201" s="191">
        <f t="shared" si="33"/>
        <v>0</v>
      </c>
      <c r="AR201" s="102" t="s">
        <v>406</v>
      </c>
      <c r="AT201" s="102" t="s">
        <v>145</v>
      </c>
      <c r="AU201" s="102" t="s">
        <v>105</v>
      </c>
      <c r="AY201" s="102" t="s">
        <v>143</v>
      </c>
      <c r="BE201" s="192">
        <f t="shared" si="34"/>
        <v>0</v>
      </c>
      <c r="BF201" s="192">
        <f t="shared" si="35"/>
        <v>0</v>
      </c>
      <c r="BG201" s="192">
        <f t="shared" si="36"/>
        <v>0</v>
      </c>
      <c r="BH201" s="192">
        <f t="shared" si="37"/>
        <v>0</v>
      </c>
      <c r="BI201" s="192">
        <f t="shared" si="38"/>
        <v>0</v>
      </c>
      <c r="BJ201" s="102" t="s">
        <v>22</v>
      </c>
      <c r="BK201" s="192">
        <f t="shared" si="39"/>
        <v>0</v>
      </c>
      <c r="BL201" s="102" t="s">
        <v>406</v>
      </c>
      <c r="BM201" s="102" t="s">
        <v>427</v>
      </c>
    </row>
    <row r="202" spans="2:65" s="111" customFormat="1" ht="22.5" customHeight="1">
      <c r="B202" s="112"/>
      <c r="C202" s="184" t="s">
        <v>428</v>
      </c>
      <c r="D202" s="184" t="s">
        <v>145</v>
      </c>
      <c r="E202" s="185" t="s">
        <v>93</v>
      </c>
      <c r="F202" s="268" t="s">
        <v>429</v>
      </c>
      <c r="G202" s="268"/>
      <c r="H202" s="268"/>
      <c r="I202" s="268"/>
      <c r="J202" s="186" t="s">
        <v>273</v>
      </c>
      <c r="K202" s="187">
        <v>6</v>
      </c>
      <c r="L202" s="269"/>
      <c r="M202" s="269"/>
      <c r="N202" s="270">
        <f t="shared" si="30"/>
        <v>0</v>
      </c>
      <c r="O202" s="270"/>
      <c r="P202" s="270"/>
      <c r="Q202" s="270"/>
      <c r="R202" s="116"/>
      <c r="T202" s="188" t="s">
        <v>5</v>
      </c>
      <c r="U202" s="189" t="s">
        <v>46</v>
      </c>
      <c r="V202" s="190">
        <v>0</v>
      </c>
      <c r="W202" s="190">
        <f t="shared" si="31"/>
        <v>0</v>
      </c>
      <c r="X202" s="190">
        <v>0</v>
      </c>
      <c r="Y202" s="190">
        <f t="shared" si="32"/>
        <v>0</v>
      </c>
      <c r="Z202" s="190">
        <v>0</v>
      </c>
      <c r="AA202" s="191">
        <f t="shared" si="33"/>
        <v>0</v>
      </c>
      <c r="AR202" s="102" t="s">
        <v>406</v>
      </c>
      <c r="AT202" s="102" t="s">
        <v>145</v>
      </c>
      <c r="AU202" s="102" t="s">
        <v>105</v>
      </c>
      <c r="AY202" s="102" t="s">
        <v>143</v>
      </c>
      <c r="BE202" s="192">
        <f t="shared" si="34"/>
        <v>0</v>
      </c>
      <c r="BF202" s="192">
        <f t="shared" si="35"/>
        <v>0</v>
      </c>
      <c r="BG202" s="192">
        <f t="shared" si="36"/>
        <v>0</v>
      </c>
      <c r="BH202" s="192">
        <f t="shared" si="37"/>
        <v>0</v>
      </c>
      <c r="BI202" s="192">
        <f t="shared" si="38"/>
        <v>0</v>
      </c>
      <c r="BJ202" s="102" t="s">
        <v>22</v>
      </c>
      <c r="BK202" s="192">
        <f t="shared" si="39"/>
        <v>0</v>
      </c>
      <c r="BL202" s="102" t="s">
        <v>406</v>
      </c>
      <c r="BM202" s="102" t="s">
        <v>430</v>
      </c>
    </row>
    <row r="203" spans="2:65" s="111" customFormat="1" ht="31.5" customHeight="1">
      <c r="B203" s="112"/>
      <c r="C203" s="184" t="s">
        <v>431</v>
      </c>
      <c r="D203" s="184" t="s">
        <v>145</v>
      </c>
      <c r="E203" s="185" t="s">
        <v>432</v>
      </c>
      <c r="F203" s="268" t="s">
        <v>433</v>
      </c>
      <c r="G203" s="268"/>
      <c r="H203" s="268"/>
      <c r="I203" s="268"/>
      <c r="J203" s="186" t="s">
        <v>148</v>
      </c>
      <c r="K203" s="187">
        <v>1</v>
      </c>
      <c r="L203" s="269"/>
      <c r="M203" s="269"/>
      <c r="N203" s="270">
        <f t="shared" si="30"/>
        <v>0</v>
      </c>
      <c r="O203" s="270"/>
      <c r="P203" s="270"/>
      <c r="Q203" s="270"/>
      <c r="R203" s="116"/>
      <c r="T203" s="188" t="s">
        <v>5</v>
      </c>
      <c r="U203" s="189" t="s">
        <v>46</v>
      </c>
      <c r="V203" s="190">
        <v>0</v>
      </c>
      <c r="W203" s="190">
        <f t="shared" si="31"/>
        <v>0</v>
      </c>
      <c r="X203" s="190">
        <v>0</v>
      </c>
      <c r="Y203" s="190">
        <f t="shared" si="32"/>
        <v>0</v>
      </c>
      <c r="Z203" s="190">
        <v>0</v>
      </c>
      <c r="AA203" s="191">
        <f t="shared" si="33"/>
        <v>0</v>
      </c>
      <c r="AR203" s="102" t="s">
        <v>406</v>
      </c>
      <c r="AT203" s="102" t="s">
        <v>145</v>
      </c>
      <c r="AU203" s="102" t="s">
        <v>105</v>
      </c>
      <c r="AY203" s="102" t="s">
        <v>143</v>
      </c>
      <c r="BE203" s="192">
        <f t="shared" si="34"/>
        <v>0</v>
      </c>
      <c r="BF203" s="192">
        <f t="shared" si="35"/>
        <v>0</v>
      </c>
      <c r="BG203" s="192">
        <f t="shared" si="36"/>
        <v>0</v>
      </c>
      <c r="BH203" s="192">
        <f t="shared" si="37"/>
        <v>0</v>
      </c>
      <c r="BI203" s="192">
        <f t="shared" si="38"/>
        <v>0</v>
      </c>
      <c r="BJ203" s="102" t="s">
        <v>22</v>
      </c>
      <c r="BK203" s="192">
        <f t="shared" si="39"/>
        <v>0</v>
      </c>
      <c r="BL203" s="102" t="s">
        <v>406</v>
      </c>
      <c r="BM203" s="102" t="s">
        <v>434</v>
      </c>
    </row>
    <row r="204" spans="2:65" s="111" customFormat="1" ht="31.5" customHeight="1">
      <c r="B204" s="112"/>
      <c r="C204" s="184" t="s">
        <v>435</v>
      </c>
      <c r="D204" s="184" t="s">
        <v>145</v>
      </c>
      <c r="E204" s="185" t="s">
        <v>436</v>
      </c>
      <c r="F204" s="268" t="s">
        <v>437</v>
      </c>
      <c r="G204" s="268"/>
      <c r="H204" s="268"/>
      <c r="I204" s="268"/>
      <c r="J204" s="186" t="s">
        <v>148</v>
      </c>
      <c r="K204" s="187">
        <v>6</v>
      </c>
      <c r="L204" s="269"/>
      <c r="M204" s="269"/>
      <c r="N204" s="270">
        <f t="shared" si="30"/>
        <v>0</v>
      </c>
      <c r="O204" s="270"/>
      <c r="P204" s="270"/>
      <c r="Q204" s="270"/>
      <c r="R204" s="116"/>
      <c r="T204" s="188" t="s">
        <v>5</v>
      </c>
      <c r="U204" s="189" t="s">
        <v>46</v>
      </c>
      <c r="V204" s="190">
        <v>0</v>
      </c>
      <c r="W204" s="190">
        <f t="shared" si="31"/>
        <v>0</v>
      </c>
      <c r="X204" s="190">
        <v>0</v>
      </c>
      <c r="Y204" s="190">
        <f t="shared" si="32"/>
        <v>0</v>
      </c>
      <c r="Z204" s="190">
        <v>0</v>
      </c>
      <c r="AA204" s="191">
        <f t="shared" si="33"/>
        <v>0</v>
      </c>
      <c r="AR204" s="102" t="s">
        <v>406</v>
      </c>
      <c r="AT204" s="102" t="s">
        <v>145</v>
      </c>
      <c r="AU204" s="102" t="s">
        <v>105</v>
      </c>
      <c r="AY204" s="102" t="s">
        <v>143</v>
      </c>
      <c r="BE204" s="192">
        <f t="shared" si="34"/>
        <v>0</v>
      </c>
      <c r="BF204" s="192">
        <f t="shared" si="35"/>
        <v>0</v>
      </c>
      <c r="BG204" s="192">
        <f t="shared" si="36"/>
        <v>0</v>
      </c>
      <c r="BH204" s="192">
        <f t="shared" si="37"/>
        <v>0</v>
      </c>
      <c r="BI204" s="192">
        <f t="shared" si="38"/>
        <v>0</v>
      </c>
      <c r="BJ204" s="102" t="s">
        <v>22</v>
      </c>
      <c r="BK204" s="192">
        <f t="shared" si="39"/>
        <v>0</v>
      </c>
      <c r="BL204" s="102" t="s">
        <v>406</v>
      </c>
      <c r="BM204" s="102" t="s">
        <v>438</v>
      </c>
    </row>
    <row r="205" spans="2:65" s="111" customFormat="1" ht="31.5" customHeight="1">
      <c r="B205" s="112"/>
      <c r="C205" s="184" t="s">
        <v>439</v>
      </c>
      <c r="D205" s="184" t="s">
        <v>145</v>
      </c>
      <c r="E205" s="185" t="s">
        <v>440</v>
      </c>
      <c r="F205" s="268" t="s">
        <v>441</v>
      </c>
      <c r="G205" s="268"/>
      <c r="H205" s="268"/>
      <c r="I205" s="268"/>
      <c r="J205" s="186" t="s">
        <v>273</v>
      </c>
      <c r="K205" s="187">
        <v>1</v>
      </c>
      <c r="L205" s="269"/>
      <c r="M205" s="269"/>
      <c r="N205" s="270">
        <f t="shared" si="30"/>
        <v>0</v>
      </c>
      <c r="O205" s="270"/>
      <c r="P205" s="270"/>
      <c r="Q205" s="270"/>
      <c r="R205" s="116"/>
      <c r="T205" s="188" t="s">
        <v>5</v>
      </c>
      <c r="U205" s="189" t="s">
        <v>46</v>
      </c>
      <c r="V205" s="190">
        <v>0</v>
      </c>
      <c r="W205" s="190">
        <f t="shared" si="31"/>
        <v>0</v>
      </c>
      <c r="X205" s="190">
        <v>0</v>
      </c>
      <c r="Y205" s="190">
        <f t="shared" si="32"/>
        <v>0</v>
      </c>
      <c r="Z205" s="190">
        <v>0</v>
      </c>
      <c r="AA205" s="191">
        <f t="shared" si="33"/>
        <v>0</v>
      </c>
      <c r="AR205" s="102" t="s">
        <v>406</v>
      </c>
      <c r="AT205" s="102" t="s">
        <v>145</v>
      </c>
      <c r="AU205" s="102" t="s">
        <v>105</v>
      </c>
      <c r="AY205" s="102" t="s">
        <v>143</v>
      </c>
      <c r="BE205" s="192">
        <f t="shared" si="34"/>
        <v>0</v>
      </c>
      <c r="BF205" s="192">
        <f t="shared" si="35"/>
        <v>0</v>
      </c>
      <c r="BG205" s="192">
        <f t="shared" si="36"/>
        <v>0</v>
      </c>
      <c r="BH205" s="192">
        <f t="shared" si="37"/>
        <v>0</v>
      </c>
      <c r="BI205" s="192">
        <f t="shared" si="38"/>
        <v>0</v>
      </c>
      <c r="BJ205" s="102" t="s">
        <v>22</v>
      </c>
      <c r="BK205" s="192">
        <f t="shared" si="39"/>
        <v>0</v>
      </c>
      <c r="BL205" s="102" t="s">
        <v>406</v>
      </c>
      <c r="BM205" s="102" t="s">
        <v>442</v>
      </c>
    </row>
    <row r="206" spans="2:65" s="111" customFormat="1" ht="31.5" customHeight="1">
      <c r="B206" s="112"/>
      <c r="C206" s="184" t="s">
        <v>443</v>
      </c>
      <c r="D206" s="184" t="s">
        <v>145</v>
      </c>
      <c r="E206" s="185" t="s">
        <v>444</v>
      </c>
      <c r="F206" s="268" t="s">
        <v>445</v>
      </c>
      <c r="G206" s="268"/>
      <c r="H206" s="268"/>
      <c r="I206" s="268"/>
      <c r="J206" s="186" t="s">
        <v>194</v>
      </c>
      <c r="K206" s="187">
        <v>100</v>
      </c>
      <c r="L206" s="269"/>
      <c r="M206" s="269"/>
      <c r="N206" s="270">
        <f t="shared" si="30"/>
        <v>0</v>
      </c>
      <c r="O206" s="270"/>
      <c r="P206" s="270"/>
      <c r="Q206" s="270"/>
      <c r="R206" s="116"/>
      <c r="T206" s="188" t="s">
        <v>5</v>
      </c>
      <c r="U206" s="189" t="s">
        <v>46</v>
      </c>
      <c r="V206" s="190">
        <v>0.3</v>
      </c>
      <c r="W206" s="190">
        <f t="shared" si="31"/>
        <v>30</v>
      </c>
      <c r="X206" s="190">
        <v>0</v>
      </c>
      <c r="Y206" s="190">
        <f t="shared" si="32"/>
        <v>0</v>
      </c>
      <c r="Z206" s="190">
        <v>0</v>
      </c>
      <c r="AA206" s="191">
        <f t="shared" si="33"/>
        <v>0</v>
      </c>
      <c r="AR206" s="102" t="s">
        <v>406</v>
      </c>
      <c r="AT206" s="102" t="s">
        <v>145</v>
      </c>
      <c r="AU206" s="102" t="s">
        <v>105</v>
      </c>
      <c r="AY206" s="102" t="s">
        <v>143</v>
      </c>
      <c r="BE206" s="192">
        <f t="shared" si="34"/>
        <v>0</v>
      </c>
      <c r="BF206" s="192">
        <f t="shared" si="35"/>
        <v>0</v>
      </c>
      <c r="BG206" s="192">
        <f t="shared" si="36"/>
        <v>0</v>
      </c>
      <c r="BH206" s="192">
        <f t="shared" si="37"/>
        <v>0</v>
      </c>
      <c r="BI206" s="192">
        <f t="shared" si="38"/>
        <v>0</v>
      </c>
      <c r="BJ206" s="102" t="s">
        <v>22</v>
      </c>
      <c r="BK206" s="192">
        <f t="shared" si="39"/>
        <v>0</v>
      </c>
      <c r="BL206" s="102" t="s">
        <v>406</v>
      </c>
      <c r="BM206" s="102" t="s">
        <v>446</v>
      </c>
    </row>
    <row r="207" spans="2:65" s="111" customFormat="1" ht="31.5" customHeight="1">
      <c r="B207" s="112"/>
      <c r="C207" s="184" t="s">
        <v>447</v>
      </c>
      <c r="D207" s="184" t="s">
        <v>145</v>
      </c>
      <c r="E207" s="185" t="s">
        <v>448</v>
      </c>
      <c r="F207" s="268" t="s">
        <v>449</v>
      </c>
      <c r="G207" s="268"/>
      <c r="H207" s="268"/>
      <c r="I207" s="268"/>
      <c r="J207" s="186" t="s">
        <v>450</v>
      </c>
      <c r="K207" s="187">
        <v>10</v>
      </c>
      <c r="L207" s="269"/>
      <c r="M207" s="269"/>
      <c r="N207" s="270">
        <f t="shared" si="30"/>
        <v>0</v>
      </c>
      <c r="O207" s="270"/>
      <c r="P207" s="270"/>
      <c r="Q207" s="270"/>
      <c r="R207" s="116"/>
      <c r="T207" s="188" t="s">
        <v>5</v>
      </c>
      <c r="U207" s="189" t="s">
        <v>46</v>
      </c>
      <c r="V207" s="190">
        <v>3.529</v>
      </c>
      <c r="W207" s="190">
        <f t="shared" si="31"/>
        <v>35.29</v>
      </c>
      <c r="X207" s="190">
        <v>0</v>
      </c>
      <c r="Y207" s="190">
        <f t="shared" si="32"/>
        <v>0</v>
      </c>
      <c r="Z207" s="190">
        <v>0</v>
      </c>
      <c r="AA207" s="191">
        <f t="shared" si="33"/>
        <v>0</v>
      </c>
      <c r="AR207" s="102" t="s">
        <v>406</v>
      </c>
      <c r="AT207" s="102" t="s">
        <v>145</v>
      </c>
      <c r="AU207" s="102" t="s">
        <v>105</v>
      </c>
      <c r="AY207" s="102" t="s">
        <v>143</v>
      </c>
      <c r="BE207" s="192">
        <f t="shared" si="34"/>
        <v>0</v>
      </c>
      <c r="BF207" s="192">
        <f t="shared" si="35"/>
        <v>0</v>
      </c>
      <c r="BG207" s="192">
        <f t="shared" si="36"/>
        <v>0</v>
      </c>
      <c r="BH207" s="192">
        <f t="shared" si="37"/>
        <v>0</v>
      </c>
      <c r="BI207" s="192">
        <f t="shared" si="38"/>
        <v>0</v>
      </c>
      <c r="BJ207" s="102" t="s">
        <v>22</v>
      </c>
      <c r="BK207" s="192">
        <f t="shared" si="39"/>
        <v>0</v>
      </c>
      <c r="BL207" s="102" t="s">
        <v>406</v>
      </c>
      <c r="BM207" s="102" t="s">
        <v>451</v>
      </c>
    </row>
    <row r="208" spans="2:65" s="111" customFormat="1" ht="31.5" customHeight="1">
      <c r="B208" s="112"/>
      <c r="C208" s="184" t="s">
        <v>452</v>
      </c>
      <c r="D208" s="184" t="s">
        <v>145</v>
      </c>
      <c r="E208" s="185" t="s">
        <v>453</v>
      </c>
      <c r="F208" s="268" t="s">
        <v>454</v>
      </c>
      <c r="G208" s="268"/>
      <c r="H208" s="268"/>
      <c r="I208" s="268"/>
      <c r="J208" s="186" t="s">
        <v>177</v>
      </c>
      <c r="K208" s="187">
        <v>10</v>
      </c>
      <c r="L208" s="269"/>
      <c r="M208" s="269"/>
      <c r="N208" s="270">
        <f t="shared" si="30"/>
        <v>0</v>
      </c>
      <c r="O208" s="270"/>
      <c r="P208" s="270"/>
      <c r="Q208" s="270"/>
      <c r="R208" s="116"/>
      <c r="T208" s="188" t="s">
        <v>5</v>
      </c>
      <c r="U208" s="189" t="s">
        <v>46</v>
      </c>
      <c r="V208" s="190">
        <v>13.301</v>
      </c>
      <c r="W208" s="190">
        <f t="shared" si="31"/>
        <v>133.01</v>
      </c>
      <c r="X208" s="190">
        <v>0</v>
      </c>
      <c r="Y208" s="190">
        <f t="shared" si="32"/>
        <v>0</v>
      </c>
      <c r="Z208" s="190">
        <v>0</v>
      </c>
      <c r="AA208" s="191">
        <f t="shared" si="33"/>
        <v>0</v>
      </c>
      <c r="AR208" s="102" t="s">
        <v>406</v>
      </c>
      <c r="AT208" s="102" t="s">
        <v>145</v>
      </c>
      <c r="AU208" s="102" t="s">
        <v>105</v>
      </c>
      <c r="AY208" s="102" t="s">
        <v>143</v>
      </c>
      <c r="BE208" s="192">
        <f t="shared" si="34"/>
        <v>0</v>
      </c>
      <c r="BF208" s="192">
        <f t="shared" si="35"/>
        <v>0</v>
      </c>
      <c r="BG208" s="192">
        <f t="shared" si="36"/>
        <v>0</v>
      </c>
      <c r="BH208" s="192">
        <f t="shared" si="37"/>
        <v>0</v>
      </c>
      <c r="BI208" s="192">
        <f t="shared" si="38"/>
        <v>0</v>
      </c>
      <c r="BJ208" s="102" t="s">
        <v>22</v>
      </c>
      <c r="BK208" s="192">
        <f t="shared" si="39"/>
        <v>0</v>
      </c>
      <c r="BL208" s="102" t="s">
        <v>406</v>
      </c>
      <c r="BM208" s="102" t="s">
        <v>455</v>
      </c>
    </row>
    <row r="209" spans="2:65" s="111" customFormat="1" ht="31.5" customHeight="1">
      <c r="B209" s="112"/>
      <c r="C209" s="184" t="s">
        <v>456</v>
      </c>
      <c r="D209" s="184" t="s">
        <v>145</v>
      </c>
      <c r="E209" s="185" t="s">
        <v>457</v>
      </c>
      <c r="F209" s="268" t="s">
        <v>458</v>
      </c>
      <c r="G209" s="268"/>
      <c r="H209" s="268"/>
      <c r="I209" s="268"/>
      <c r="J209" s="186" t="s">
        <v>168</v>
      </c>
      <c r="K209" s="187">
        <v>16.4</v>
      </c>
      <c r="L209" s="269"/>
      <c r="M209" s="269"/>
      <c r="N209" s="270">
        <f t="shared" si="30"/>
        <v>0</v>
      </c>
      <c r="O209" s="270"/>
      <c r="P209" s="270"/>
      <c r="Q209" s="270"/>
      <c r="R209" s="116"/>
      <c r="T209" s="188" t="s">
        <v>5</v>
      </c>
      <c r="U209" s="189" t="s">
        <v>46</v>
      </c>
      <c r="V209" s="190">
        <v>2.096</v>
      </c>
      <c r="W209" s="190">
        <f t="shared" si="31"/>
        <v>34.3744</v>
      </c>
      <c r="X209" s="190">
        <v>0</v>
      </c>
      <c r="Y209" s="190">
        <f t="shared" si="32"/>
        <v>0</v>
      </c>
      <c r="Z209" s="190">
        <v>0</v>
      </c>
      <c r="AA209" s="191">
        <f t="shared" si="33"/>
        <v>0</v>
      </c>
      <c r="AR209" s="102" t="s">
        <v>406</v>
      </c>
      <c r="AT209" s="102" t="s">
        <v>145</v>
      </c>
      <c r="AU209" s="102" t="s">
        <v>105</v>
      </c>
      <c r="AY209" s="102" t="s">
        <v>143</v>
      </c>
      <c r="BE209" s="192">
        <f t="shared" si="34"/>
        <v>0</v>
      </c>
      <c r="BF209" s="192">
        <f t="shared" si="35"/>
        <v>0</v>
      </c>
      <c r="BG209" s="192">
        <f t="shared" si="36"/>
        <v>0</v>
      </c>
      <c r="BH209" s="192">
        <f t="shared" si="37"/>
        <v>0</v>
      </c>
      <c r="BI209" s="192">
        <f t="shared" si="38"/>
        <v>0</v>
      </c>
      <c r="BJ209" s="102" t="s">
        <v>22</v>
      </c>
      <c r="BK209" s="192">
        <f t="shared" si="39"/>
        <v>0</v>
      </c>
      <c r="BL209" s="102" t="s">
        <v>406</v>
      </c>
      <c r="BM209" s="102" t="s">
        <v>459</v>
      </c>
    </row>
    <row r="210" spans="2:65" s="111" customFormat="1" ht="31.5" customHeight="1">
      <c r="B210" s="112"/>
      <c r="C210" s="193" t="s">
        <v>460</v>
      </c>
      <c r="D210" s="193" t="s">
        <v>239</v>
      </c>
      <c r="E210" s="194" t="s">
        <v>461</v>
      </c>
      <c r="F210" s="271" t="s">
        <v>462</v>
      </c>
      <c r="G210" s="271"/>
      <c r="H210" s="271"/>
      <c r="I210" s="271"/>
      <c r="J210" s="195" t="s">
        <v>168</v>
      </c>
      <c r="K210" s="196">
        <v>39.69</v>
      </c>
      <c r="L210" s="272"/>
      <c r="M210" s="272"/>
      <c r="N210" s="273">
        <f t="shared" si="30"/>
        <v>0</v>
      </c>
      <c r="O210" s="270"/>
      <c r="P210" s="270"/>
      <c r="Q210" s="270"/>
      <c r="R210" s="116"/>
      <c r="T210" s="188" t="s">
        <v>5</v>
      </c>
      <c r="U210" s="189" t="s">
        <v>46</v>
      </c>
      <c r="V210" s="190">
        <v>0</v>
      </c>
      <c r="W210" s="190">
        <f t="shared" si="31"/>
        <v>0</v>
      </c>
      <c r="X210" s="190">
        <v>0.084</v>
      </c>
      <c r="Y210" s="190">
        <f t="shared" si="32"/>
        <v>3.33396</v>
      </c>
      <c r="Z210" s="190">
        <v>0</v>
      </c>
      <c r="AA210" s="191">
        <f t="shared" si="33"/>
        <v>0</v>
      </c>
      <c r="AR210" s="102" t="s">
        <v>463</v>
      </c>
      <c r="AT210" s="102" t="s">
        <v>239</v>
      </c>
      <c r="AU210" s="102" t="s">
        <v>105</v>
      </c>
      <c r="AY210" s="102" t="s">
        <v>143</v>
      </c>
      <c r="BE210" s="192">
        <f t="shared" si="34"/>
        <v>0</v>
      </c>
      <c r="BF210" s="192">
        <f t="shared" si="35"/>
        <v>0</v>
      </c>
      <c r="BG210" s="192">
        <f t="shared" si="36"/>
        <v>0</v>
      </c>
      <c r="BH210" s="192">
        <f t="shared" si="37"/>
        <v>0</v>
      </c>
      <c r="BI210" s="192">
        <f t="shared" si="38"/>
        <v>0</v>
      </c>
      <c r="BJ210" s="102" t="s">
        <v>22</v>
      </c>
      <c r="BK210" s="192">
        <f t="shared" si="39"/>
        <v>0</v>
      </c>
      <c r="BL210" s="102" t="s">
        <v>406</v>
      </c>
      <c r="BM210" s="102" t="s">
        <v>464</v>
      </c>
    </row>
    <row r="211" spans="2:65" s="111" customFormat="1" ht="31.5" customHeight="1">
      <c r="B211" s="112"/>
      <c r="C211" s="193" t="s">
        <v>465</v>
      </c>
      <c r="D211" s="193" t="s">
        <v>239</v>
      </c>
      <c r="E211" s="194" t="s">
        <v>466</v>
      </c>
      <c r="F211" s="271" t="s">
        <v>467</v>
      </c>
      <c r="G211" s="271"/>
      <c r="H211" s="271"/>
      <c r="I211" s="271"/>
      <c r="J211" s="195" t="s">
        <v>148</v>
      </c>
      <c r="K211" s="196">
        <v>8</v>
      </c>
      <c r="L211" s="272"/>
      <c r="M211" s="272"/>
      <c r="N211" s="273">
        <f t="shared" si="30"/>
        <v>0</v>
      </c>
      <c r="O211" s="270"/>
      <c r="P211" s="270"/>
      <c r="Q211" s="270"/>
      <c r="R211" s="116"/>
      <c r="T211" s="188" t="s">
        <v>5</v>
      </c>
      <c r="U211" s="189" t="s">
        <v>46</v>
      </c>
      <c r="V211" s="190">
        <v>0</v>
      </c>
      <c r="W211" s="190">
        <f t="shared" si="31"/>
        <v>0</v>
      </c>
      <c r="X211" s="190">
        <v>0.00114</v>
      </c>
      <c r="Y211" s="190">
        <f t="shared" si="32"/>
        <v>0.00912</v>
      </c>
      <c r="Z211" s="190">
        <v>0</v>
      </c>
      <c r="AA211" s="191">
        <f t="shared" si="33"/>
        <v>0</v>
      </c>
      <c r="AR211" s="102" t="s">
        <v>463</v>
      </c>
      <c r="AT211" s="102" t="s">
        <v>239</v>
      </c>
      <c r="AU211" s="102" t="s">
        <v>105</v>
      </c>
      <c r="AY211" s="102" t="s">
        <v>143</v>
      </c>
      <c r="BE211" s="192">
        <f t="shared" si="34"/>
        <v>0</v>
      </c>
      <c r="BF211" s="192">
        <f t="shared" si="35"/>
        <v>0</v>
      </c>
      <c r="BG211" s="192">
        <f t="shared" si="36"/>
        <v>0</v>
      </c>
      <c r="BH211" s="192">
        <f t="shared" si="37"/>
        <v>0</v>
      </c>
      <c r="BI211" s="192">
        <f t="shared" si="38"/>
        <v>0</v>
      </c>
      <c r="BJ211" s="102" t="s">
        <v>22</v>
      </c>
      <c r="BK211" s="192">
        <f t="shared" si="39"/>
        <v>0</v>
      </c>
      <c r="BL211" s="102" t="s">
        <v>406</v>
      </c>
      <c r="BM211" s="102" t="s">
        <v>468</v>
      </c>
    </row>
    <row r="212" spans="2:65" s="111" customFormat="1" ht="31.5" customHeight="1">
      <c r="B212" s="112"/>
      <c r="C212" s="193" t="s">
        <v>469</v>
      </c>
      <c r="D212" s="193" t="s">
        <v>239</v>
      </c>
      <c r="E212" s="194" t="s">
        <v>470</v>
      </c>
      <c r="F212" s="271" t="s">
        <v>471</v>
      </c>
      <c r="G212" s="271"/>
      <c r="H212" s="271"/>
      <c r="I212" s="271"/>
      <c r="J212" s="195" t="s">
        <v>148</v>
      </c>
      <c r="K212" s="196">
        <v>48</v>
      </c>
      <c r="L212" s="272"/>
      <c r="M212" s="272"/>
      <c r="N212" s="273">
        <f t="shared" si="30"/>
        <v>0</v>
      </c>
      <c r="O212" s="270"/>
      <c r="P212" s="270"/>
      <c r="Q212" s="270"/>
      <c r="R212" s="116"/>
      <c r="T212" s="188" t="s">
        <v>5</v>
      </c>
      <c r="U212" s="189" t="s">
        <v>46</v>
      </c>
      <c r="V212" s="190">
        <v>0</v>
      </c>
      <c r="W212" s="190">
        <f t="shared" si="31"/>
        <v>0</v>
      </c>
      <c r="X212" s="190">
        <v>0.00011</v>
      </c>
      <c r="Y212" s="190">
        <f t="shared" si="32"/>
        <v>0.00528</v>
      </c>
      <c r="Z212" s="190">
        <v>0</v>
      </c>
      <c r="AA212" s="191">
        <f t="shared" si="33"/>
        <v>0</v>
      </c>
      <c r="AR212" s="102" t="s">
        <v>463</v>
      </c>
      <c r="AT212" s="102" t="s">
        <v>239</v>
      </c>
      <c r="AU212" s="102" t="s">
        <v>105</v>
      </c>
      <c r="AY212" s="102" t="s">
        <v>143</v>
      </c>
      <c r="BE212" s="192">
        <f t="shared" si="34"/>
        <v>0</v>
      </c>
      <c r="BF212" s="192">
        <f t="shared" si="35"/>
        <v>0</v>
      </c>
      <c r="BG212" s="192">
        <f t="shared" si="36"/>
        <v>0</v>
      </c>
      <c r="BH212" s="192">
        <f t="shared" si="37"/>
        <v>0</v>
      </c>
      <c r="BI212" s="192">
        <f t="shared" si="38"/>
        <v>0</v>
      </c>
      <c r="BJ212" s="102" t="s">
        <v>22</v>
      </c>
      <c r="BK212" s="192">
        <f t="shared" si="39"/>
        <v>0</v>
      </c>
      <c r="BL212" s="102" t="s">
        <v>406</v>
      </c>
      <c r="BM212" s="102" t="s">
        <v>472</v>
      </c>
    </row>
    <row r="213" spans="2:65" s="111" customFormat="1" ht="22.5" customHeight="1">
      <c r="B213" s="112"/>
      <c r="C213" s="184" t="s">
        <v>473</v>
      </c>
      <c r="D213" s="184" t="s">
        <v>145</v>
      </c>
      <c r="E213" s="185" t="s">
        <v>474</v>
      </c>
      <c r="F213" s="268" t="s">
        <v>475</v>
      </c>
      <c r="G213" s="268"/>
      <c r="H213" s="268"/>
      <c r="I213" s="268"/>
      <c r="J213" s="186" t="s">
        <v>194</v>
      </c>
      <c r="K213" s="187">
        <v>374</v>
      </c>
      <c r="L213" s="269"/>
      <c r="M213" s="269"/>
      <c r="N213" s="270">
        <f t="shared" si="30"/>
        <v>0</v>
      </c>
      <c r="O213" s="270"/>
      <c r="P213" s="270"/>
      <c r="Q213" s="270"/>
      <c r="R213" s="116"/>
      <c r="T213" s="188" t="s">
        <v>5</v>
      </c>
      <c r="U213" s="189" t="s">
        <v>46</v>
      </c>
      <c r="V213" s="190">
        <v>0.156</v>
      </c>
      <c r="W213" s="190">
        <f t="shared" si="31"/>
        <v>58.344</v>
      </c>
      <c r="X213" s="190">
        <v>0.0007</v>
      </c>
      <c r="Y213" s="190">
        <f t="shared" si="32"/>
        <v>0.2618</v>
      </c>
      <c r="Z213" s="190">
        <v>0</v>
      </c>
      <c r="AA213" s="191">
        <f t="shared" si="33"/>
        <v>0</v>
      </c>
      <c r="AR213" s="102" t="s">
        <v>406</v>
      </c>
      <c r="AT213" s="102" t="s">
        <v>145</v>
      </c>
      <c r="AU213" s="102" t="s">
        <v>105</v>
      </c>
      <c r="AY213" s="102" t="s">
        <v>143</v>
      </c>
      <c r="BE213" s="192">
        <f t="shared" si="34"/>
        <v>0</v>
      </c>
      <c r="BF213" s="192">
        <f t="shared" si="35"/>
        <v>0</v>
      </c>
      <c r="BG213" s="192">
        <f t="shared" si="36"/>
        <v>0</v>
      </c>
      <c r="BH213" s="192">
        <f t="shared" si="37"/>
        <v>0</v>
      </c>
      <c r="BI213" s="192">
        <f t="shared" si="38"/>
        <v>0</v>
      </c>
      <c r="BJ213" s="102" t="s">
        <v>22</v>
      </c>
      <c r="BK213" s="192">
        <f t="shared" si="39"/>
        <v>0</v>
      </c>
      <c r="BL213" s="102" t="s">
        <v>406</v>
      </c>
      <c r="BM213" s="102" t="s">
        <v>476</v>
      </c>
    </row>
    <row r="214" spans="2:65" s="111" customFormat="1" ht="22.5" customHeight="1">
      <c r="B214" s="112"/>
      <c r="C214" s="193" t="s">
        <v>477</v>
      </c>
      <c r="D214" s="193" t="s">
        <v>239</v>
      </c>
      <c r="E214" s="194" t="s">
        <v>478</v>
      </c>
      <c r="F214" s="271" t="s">
        <v>479</v>
      </c>
      <c r="G214" s="271"/>
      <c r="H214" s="271"/>
      <c r="I214" s="271"/>
      <c r="J214" s="195" t="s">
        <v>214</v>
      </c>
      <c r="K214" s="196">
        <v>12.304</v>
      </c>
      <c r="L214" s="272"/>
      <c r="M214" s="272"/>
      <c r="N214" s="273">
        <f t="shared" si="30"/>
        <v>0</v>
      </c>
      <c r="O214" s="270"/>
      <c r="P214" s="270"/>
      <c r="Q214" s="270"/>
      <c r="R214" s="116"/>
      <c r="T214" s="188" t="s">
        <v>5</v>
      </c>
      <c r="U214" s="189" t="s">
        <v>46</v>
      </c>
      <c r="V214" s="190">
        <v>0</v>
      </c>
      <c r="W214" s="190">
        <f t="shared" si="31"/>
        <v>0</v>
      </c>
      <c r="X214" s="190">
        <v>1</v>
      </c>
      <c r="Y214" s="190">
        <f t="shared" si="32"/>
        <v>12.304</v>
      </c>
      <c r="Z214" s="190">
        <v>0</v>
      </c>
      <c r="AA214" s="191">
        <f t="shared" si="33"/>
        <v>0</v>
      </c>
      <c r="AR214" s="102" t="s">
        <v>463</v>
      </c>
      <c r="AT214" s="102" t="s">
        <v>239</v>
      </c>
      <c r="AU214" s="102" t="s">
        <v>105</v>
      </c>
      <c r="AY214" s="102" t="s">
        <v>143</v>
      </c>
      <c r="BE214" s="192">
        <f t="shared" si="34"/>
        <v>0</v>
      </c>
      <c r="BF214" s="192">
        <f t="shared" si="35"/>
        <v>0</v>
      </c>
      <c r="BG214" s="192">
        <f t="shared" si="36"/>
        <v>0</v>
      </c>
      <c r="BH214" s="192">
        <f t="shared" si="37"/>
        <v>0</v>
      </c>
      <c r="BI214" s="192">
        <f t="shared" si="38"/>
        <v>0</v>
      </c>
      <c r="BJ214" s="102" t="s">
        <v>22</v>
      </c>
      <c r="BK214" s="192">
        <f t="shared" si="39"/>
        <v>0</v>
      </c>
      <c r="BL214" s="102" t="s">
        <v>406</v>
      </c>
      <c r="BM214" s="102" t="s">
        <v>480</v>
      </c>
    </row>
    <row r="215" spans="2:65" s="111" customFormat="1" ht="31.5" customHeight="1">
      <c r="B215" s="112"/>
      <c r="C215" s="184" t="s">
        <v>481</v>
      </c>
      <c r="D215" s="184" t="s">
        <v>145</v>
      </c>
      <c r="E215" s="185" t="s">
        <v>482</v>
      </c>
      <c r="F215" s="268" t="s">
        <v>483</v>
      </c>
      <c r="G215" s="268"/>
      <c r="H215" s="268"/>
      <c r="I215" s="268"/>
      <c r="J215" s="186" t="s">
        <v>194</v>
      </c>
      <c r="K215" s="187">
        <v>374</v>
      </c>
      <c r="L215" s="269"/>
      <c r="M215" s="269"/>
      <c r="N215" s="270">
        <f t="shared" si="30"/>
        <v>0</v>
      </c>
      <c r="O215" s="270"/>
      <c r="P215" s="270"/>
      <c r="Q215" s="270"/>
      <c r="R215" s="116"/>
      <c r="T215" s="188" t="s">
        <v>5</v>
      </c>
      <c r="U215" s="197" t="s">
        <v>46</v>
      </c>
      <c r="V215" s="198">
        <v>0.095</v>
      </c>
      <c r="W215" s="198">
        <f t="shared" si="31"/>
        <v>35.53</v>
      </c>
      <c r="X215" s="198">
        <v>0</v>
      </c>
      <c r="Y215" s="198">
        <f t="shared" si="32"/>
        <v>0</v>
      </c>
      <c r="Z215" s="198">
        <v>0</v>
      </c>
      <c r="AA215" s="199">
        <f t="shared" si="33"/>
        <v>0</v>
      </c>
      <c r="AR215" s="102" t="s">
        <v>406</v>
      </c>
      <c r="AT215" s="102" t="s">
        <v>145</v>
      </c>
      <c r="AU215" s="102" t="s">
        <v>105</v>
      </c>
      <c r="AY215" s="102" t="s">
        <v>143</v>
      </c>
      <c r="BE215" s="192">
        <f t="shared" si="34"/>
        <v>0</v>
      </c>
      <c r="BF215" s="192">
        <f t="shared" si="35"/>
        <v>0</v>
      </c>
      <c r="BG215" s="192">
        <f t="shared" si="36"/>
        <v>0</v>
      </c>
      <c r="BH215" s="192">
        <f t="shared" si="37"/>
        <v>0</v>
      </c>
      <c r="BI215" s="192">
        <f t="shared" si="38"/>
        <v>0</v>
      </c>
      <c r="BJ215" s="102" t="s">
        <v>22</v>
      </c>
      <c r="BK215" s="192">
        <f t="shared" si="39"/>
        <v>0</v>
      </c>
      <c r="BL215" s="102" t="s">
        <v>406</v>
      </c>
      <c r="BM215" s="102" t="s">
        <v>484</v>
      </c>
    </row>
    <row r="216" spans="2:18" s="111" customFormat="1" ht="6.95" customHeight="1">
      <c r="B216" s="138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40"/>
    </row>
  </sheetData>
  <sheetProtection password="C37D" sheet="1" objects="1" scenarios="1"/>
  <mergeCells count="321">
    <mergeCell ref="H1:K1"/>
    <mergeCell ref="S2:AC2"/>
    <mergeCell ref="F214:I214"/>
    <mergeCell ref="L214:M214"/>
    <mergeCell ref="N214:Q214"/>
    <mergeCell ref="F215:I215"/>
    <mergeCell ref="L215:M215"/>
    <mergeCell ref="N215:Q215"/>
    <mergeCell ref="N121:Q121"/>
    <mergeCell ref="N122:Q122"/>
    <mergeCell ref="N123:Q123"/>
    <mergeCell ref="N153:Q153"/>
    <mergeCell ref="N161:Q161"/>
    <mergeCell ref="N164:Q164"/>
    <mergeCell ref="N166:Q166"/>
    <mergeCell ref="N167:Q167"/>
    <mergeCell ref="N185:Q185"/>
    <mergeCell ref="N187:Q187"/>
    <mergeCell ref="N193:Q193"/>
    <mergeCell ref="N194:Q194"/>
    <mergeCell ref="N198:Q198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6:I186"/>
    <mergeCell ref="L186:M186"/>
    <mergeCell ref="N186:Q186"/>
    <mergeCell ref="F188:I188"/>
    <mergeCell ref="L188:M188"/>
    <mergeCell ref="N188:Q188"/>
    <mergeCell ref="F189:I189"/>
    <mergeCell ref="L189:M189"/>
    <mergeCell ref="N189:Q189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5:I165"/>
    <mergeCell ref="L165:M165"/>
    <mergeCell ref="N165:Q165"/>
    <mergeCell ref="F168:I168"/>
    <mergeCell ref="L168:M168"/>
    <mergeCell ref="N168:Q168"/>
    <mergeCell ref="F169:I169"/>
    <mergeCell ref="L169:M169"/>
    <mergeCell ref="N169:Q169"/>
    <mergeCell ref="F160:I160"/>
    <mergeCell ref="L160:M160"/>
    <mergeCell ref="N160:Q160"/>
    <mergeCell ref="F162:I162"/>
    <mergeCell ref="L162:M162"/>
    <mergeCell ref="N162:Q162"/>
    <mergeCell ref="F163:I163"/>
    <mergeCell ref="L163:M163"/>
    <mergeCell ref="N163:Q163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M115:P11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1"/>
  <sheetViews>
    <sheetView showGridLines="0" workbookViewId="0" topLeftCell="A1">
      <pane ySplit="1" topLeftCell="A163" activePane="bottomLeft" state="frozen"/>
      <selection pane="bottomLeft" activeCell="N176" sqref="N176:Q176"/>
    </sheetView>
  </sheetViews>
  <sheetFormatPr defaultColWidth="9.33203125" defaultRowHeight="13.5"/>
  <cols>
    <col min="1" max="1" width="8.33203125" style="101" customWidth="1"/>
    <col min="2" max="2" width="1.66796875" style="101" customWidth="1"/>
    <col min="3" max="3" width="4.16015625" style="101" customWidth="1"/>
    <col min="4" max="4" width="4.33203125" style="101" customWidth="1"/>
    <col min="5" max="5" width="17.16015625" style="101" customWidth="1"/>
    <col min="6" max="7" width="11.16015625" style="101" customWidth="1"/>
    <col min="8" max="8" width="12.5" style="101" customWidth="1"/>
    <col min="9" max="9" width="7" style="101" customWidth="1"/>
    <col min="10" max="10" width="5.16015625" style="101" customWidth="1"/>
    <col min="11" max="11" width="11.5" style="101" customWidth="1"/>
    <col min="12" max="12" width="12" style="101" customWidth="1"/>
    <col min="13" max="14" width="6" style="101" customWidth="1"/>
    <col min="15" max="15" width="2" style="101" customWidth="1"/>
    <col min="16" max="16" width="12.5" style="101" customWidth="1"/>
    <col min="17" max="17" width="4.16015625" style="101" customWidth="1"/>
    <col min="18" max="18" width="1.66796875" style="101" customWidth="1"/>
    <col min="19" max="19" width="8.16015625" style="101" customWidth="1"/>
    <col min="20" max="20" width="29.66015625" style="101" hidden="1" customWidth="1"/>
    <col min="21" max="21" width="16.33203125" style="101" hidden="1" customWidth="1"/>
    <col min="22" max="22" width="12.33203125" style="101" hidden="1" customWidth="1"/>
    <col min="23" max="23" width="16.33203125" style="101" hidden="1" customWidth="1"/>
    <col min="24" max="24" width="12.16015625" style="101" hidden="1" customWidth="1"/>
    <col min="25" max="25" width="15" style="101" hidden="1" customWidth="1"/>
    <col min="26" max="26" width="11" style="101" hidden="1" customWidth="1"/>
    <col min="27" max="27" width="15" style="101" hidden="1" customWidth="1"/>
    <col min="28" max="28" width="16.33203125" style="101" hidden="1" customWidth="1"/>
    <col min="29" max="29" width="11" style="101" customWidth="1"/>
    <col min="30" max="30" width="15" style="101" customWidth="1"/>
    <col min="31" max="31" width="16.33203125" style="101" customWidth="1"/>
    <col min="32" max="43" width="9.33203125" style="101" customWidth="1"/>
    <col min="44" max="65" width="9.33203125" style="101" hidden="1" customWidth="1"/>
    <col min="66" max="16384" width="9.33203125" style="101" customWidth="1"/>
  </cols>
  <sheetData>
    <row r="1" spans="1:66" ht="21.75" customHeight="1">
      <c r="A1" s="83"/>
      <c r="B1" s="7"/>
      <c r="C1" s="7"/>
      <c r="D1" s="8" t="s">
        <v>1</v>
      </c>
      <c r="E1" s="7"/>
      <c r="F1" s="9" t="s">
        <v>100</v>
      </c>
      <c r="G1" s="9"/>
      <c r="H1" s="274" t="s">
        <v>101</v>
      </c>
      <c r="I1" s="274"/>
      <c r="J1" s="274"/>
      <c r="K1" s="274"/>
      <c r="L1" s="9" t="s">
        <v>102</v>
      </c>
      <c r="M1" s="7"/>
      <c r="N1" s="7"/>
      <c r="O1" s="8" t="s">
        <v>103</v>
      </c>
      <c r="P1" s="7"/>
      <c r="Q1" s="7"/>
      <c r="R1" s="7"/>
      <c r="S1" s="9" t="s">
        <v>104</v>
      </c>
      <c r="T1" s="9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</row>
    <row r="2" spans="3:46" ht="36.95" customHeight="1">
      <c r="C2" s="238" t="s">
        <v>7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S2" s="275" t="s">
        <v>8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T2" s="102" t="s">
        <v>92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  <c r="AT3" s="102" t="s">
        <v>105</v>
      </c>
    </row>
    <row r="4" spans="2:46" ht="36.95" customHeight="1">
      <c r="B4" s="106"/>
      <c r="C4" s="240" t="s">
        <v>106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107"/>
      <c r="T4" s="108" t="s">
        <v>13</v>
      </c>
      <c r="AT4" s="102" t="s">
        <v>6</v>
      </c>
    </row>
    <row r="5" spans="2:18" ht="6.95" customHeight="1">
      <c r="B5" s="10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7"/>
    </row>
    <row r="6" spans="2:18" ht="25.35" customHeight="1">
      <c r="B6" s="106"/>
      <c r="C6" s="109"/>
      <c r="D6" s="110" t="s">
        <v>17</v>
      </c>
      <c r="E6" s="109"/>
      <c r="F6" s="242" t="str">
        <f>'Rekapitulace stavby'!K6</f>
        <v>Albrechtice - Štěrbinová nádrž - upravená 05/2017</v>
      </c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109"/>
      <c r="R6" s="107"/>
    </row>
    <row r="7" spans="2:18" s="111" customFormat="1" ht="32.85" customHeight="1">
      <c r="B7" s="112"/>
      <c r="C7" s="113"/>
      <c r="D7" s="114" t="s">
        <v>107</v>
      </c>
      <c r="E7" s="113"/>
      <c r="F7" s="244" t="s">
        <v>485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113"/>
      <c r="R7" s="116"/>
    </row>
    <row r="8" spans="2:18" s="111" customFormat="1" ht="14.45" customHeight="1">
      <c r="B8" s="112"/>
      <c r="C8" s="113"/>
      <c r="D8" s="110" t="s">
        <v>20</v>
      </c>
      <c r="E8" s="113"/>
      <c r="F8" s="117" t="s">
        <v>5</v>
      </c>
      <c r="G8" s="113"/>
      <c r="H8" s="113"/>
      <c r="I8" s="113"/>
      <c r="J8" s="113"/>
      <c r="K8" s="113"/>
      <c r="L8" s="113"/>
      <c r="M8" s="110" t="s">
        <v>21</v>
      </c>
      <c r="N8" s="113"/>
      <c r="O8" s="117" t="s">
        <v>5</v>
      </c>
      <c r="P8" s="113"/>
      <c r="Q8" s="113"/>
      <c r="R8" s="116"/>
    </row>
    <row r="9" spans="2:18" s="111" customFormat="1" ht="14.45" customHeight="1">
      <c r="B9" s="112"/>
      <c r="C9" s="113"/>
      <c r="D9" s="110" t="s">
        <v>23</v>
      </c>
      <c r="E9" s="113"/>
      <c r="F9" s="117" t="s">
        <v>34</v>
      </c>
      <c r="G9" s="113"/>
      <c r="H9" s="113"/>
      <c r="I9" s="113"/>
      <c r="J9" s="113"/>
      <c r="K9" s="113"/>
      <c r="L9" s="113"/>
      <c r="M9" s="110" t="s">
        <v>25</v>
      </c>
      <c r="N9" s="113"/>
      <c r="O9" s="246">
        <f>'Rekapitulace stavby'!AN8</f>
        <v>0</v>
      </c>
      <c r="P9" s="246"/>
      <c r="Q9" s="113"/>
      <c r="R9" s="116"/>
    </row>
    <row r="10" spans="2:18" s="111" customFormat="1" ht="10.9" customHeight="1"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6"/>
    </row>
    <row r="11" spans="2:18" s="111" customFormat="1" ht="14.45" customHeight="1">
      <c r="B11" s="112"/>
      <c r="C11" s="113"/>
      <c r="D11" s="110" t="s">
        <v>28</v>
      </c>
      <c r="E11" s="113"/>
      <c r="F11" s="113"/>
      <c r="G11" s="113"/>
      <c r="H11" s="113"/>
      <c r="I11" s="113"/>
      <c r="J11" s="113"/>
      <c r="K11" s="113"/>
      <c r="L11" s="113"/>
      <c r="M11" s="110" t="s">
        <v>29</v>
      </c>
      <c r="N11" s="113"/>
      <c r="O11" s="247" t="str">
        <f>IF('Rekapitulace stavby'!AN10="","",'Rekapitulace stavby'!AN10)</f>
        <v>297429</v>
      </c>
      <c r="P11" s="247"/>
      <c r="Q11" s="113"/>
      <c r="R11" s="116"/>
    </row>
    <row r="12" spans="2:18" s="111" customFormat="1" ht="18" customHeight="1">
      <c r="B12" s="112"/>
      <c r="C12" s="113"/>
      <c r="D12" s="113"/>
      <c r="E12" s="117" t="str">
        <f>IF('Rekapitulace stavby'!E11="","",'Rekapitulace stavby'!E11)</f>
        <v>Obec Albrechtice, Obecní 186, 735 43 Albrechtice</v>
      </c>
      <c r="F12" s="113"/>
      <c r="G12" s="113"/>
      <c r="H12" s="113"/>
      <c r="I12" s="113"/>
      <c r="J12" s="113"/>
      <c r="K12" s="113"/>
      <c r="L12" s="113"/>
      <c r="M12" s="110" t="s">
        <v>32</v>
      </c>
      <c r="N12" s="113"/>
      <c r="O12" s="247" t="str">
        <f>IF('Rekapitulace stavby'!AN11="","",'Rekapitulace stavby'!AN11)</f>
        <v/>
      </c>
      <c r="P12" s="247"/>
      <c r="Q12" s="113"/>
      <c r="R12" s="116"/>
    </row>
    <row r="13" spans="2:18" s="111" customFormat="1" ht="6.95" customHeight="1"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6"/>
    </row>
    <row r="14" spans="2:18" s="111" customFormat="1" ht="14.45" customHeight="1">
      <c r="B14" s="112"/>
      <c r="C14" s="113"/>
      <c r="D14" s="110" t="s">
        <v>33</v>
      </c>
      <c r="E14" s="113"/>
      <c r="F14" s="113"/>
      <c r="G14" s="113"/>
      <c r="H14" s="113"/>
      <c r="I14" s="113"/>
      <c r="J14" s="113"/>
      <c r="K14" s="113"/>
      <c r="L14" s="113"/>
      <c r="M14" s="110" t="s">
        <v>29</v>
      </c>
      <c r="N14" s="113"/>
      <c r="O14" s="247" t="str">
        <f>IF('Rekapitulace stavby'!AN13="","",'Rekapitulace stavby'!AN13)</f>
        <v/>
      </c>
      <c r="P14" s="247"/>
      <c r="Q14" s="113"/>
      <c r="R14" s="116"/>
    </row>
    <row r="15" spans="2:18" s="111" customFormat="1" ht="18" customHeight="1">
      <c r="B15" s="112"/>
      <c r="C15" s="113"/>
      <c r="D15" s="113"/>
      <c r="E15" s="117" t="str">
        <f>IF('Rekapitulace stavby'!E14="","",'Rekapitulace stavby'!E14)</f>
        <v xml:space="preserve"> </v>
      </c>
      <c r="F15" s="113"/>
      <c r="G15" s="113"/>
      <c r="H15" s="113"/>
      <c r="I15" s="113"/>
      <c r="J15" s="113"/>
      <c r="K15" s="113"/>
      <c r="L15" s="113"/>
      <c r="M15" s="110" t="s">
        <v>32</v>
      </c>
      <c r="N15" s="113"/>
      <c r="O15" s="247" t="str">
        <f>IF('Rekapitulace stavby'!AN14="","",'Rekapitulace stavby'!AN14)</f>
        <v/>
      </c>
      <c r="P15" s="247"/>
      <c r="Q15" s="113"/>
      <c r="R15" s="116"/>
    </row>
    <row r="16" spans="2:18" s="111" customFormat="1" ht="6.95" customHeight="1"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6"/>
    </row>
    <row r="17" spans="2:18" s="111" customFormat="1" ht="14.45" customHeight="1">
      <c r="B17" s="112"/>
      <c r="C17" s="113"/>
      <c r="D17" s="110" t="s">
        <v>35</v>
      </c>
      <c r="E17" s="113"/>
      <c r="F17" s="113"/>
      <c r="G17" s="113"/>
      <c r="H17" s="113"/>
      <c r="I17" s="113"/>
      <c r="J17" s="113"/>
      <c r="K17" s="113"/>
      <c r="L17" s="113"/>
      <c r="M17" s="110" t="s">
        <v>29</v>
      </c>
      <c r="N17" s="113"/>
      <c r="O17" s="247" t="str">
        <f>IF('Rekapitulace stavby'!AN16="","",'Rekapitulace stavby'!AN16)</f>
        <v>46580514</v>
      </c>
      <c r="P17" s="247"/>
      <c r="Q17" s="113"/>
      <c r="R17" s="116"/>
    </row>
    <row r="18" spans="2:18" s="111" customFormat="1" ht="18" customHeight="1">
      <c r="B18" s="112"/>
      <c r="C18" s="113"/>
      <c r="D18" s="113"/>
      <c r="E18" s="117" t="str">
        <f>IF('Rekapitulace stavby'!E17="","",'Rekapitulace stavby'!E17)</f>
        <v>IGEA s.r.o., Na Valše 3, 702 95 Ostrava</v>
      </c>
      <c r="F18" s="113"/>
      <c r="G18" s="113"/>
      <c r="H18" s="113"/>
      <c r="I18" s="113"/>
      <c r="J18" s="113"/>
      <c r="K18" s="113"/>
      <c r="L18" s="113"/>
      <c r="M18" s="110" t="s">
        <v>32</v>
      </c>
      <c r="N18" s="113"/>
      <c r="O18" s="247" t="str">
        <f>IF('Rekapitulace stavby'!AN17="","",'Rekapitulace stavby'!AN17)</f>
        <v/>
      </c>
      <c r="P18" s="247"/>
      <c r="Q18" s="113"/>
      <c r="R18" s="116"/>
    </row>
    <row r="19" spans="2:18" s="111" customFormat="1" ht="6.95" customHeight="1"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6"/>
    </row>
    <row r="20" spans="2:18" s="111" customFormat="1" ht="14.45" customHeight="1">
      <c r="B20" s="112"/>
      <c r="C20" s="113"/>
      <c r="D20" s="110" t="s">
        <v>39</v>
      </c>
      <c r="E20" s="113"/>
      <c r="F20" s="113"/>
      <c r="G20" s="113"/>
      <c r="H20" s="113"/>
      <c r="I20" s="113"/>
      <c r="J20" s="113"/>
      <c r="K20" s="113"/>
      <c r="L20" s="113"/>
      <c r="M20" s="110" t="s">
        <v>29</v>
      </c>
      <c r="N20" s="113"/>
      <c r="O20" s="247" t="str">
        <f>IF('Rekapitulace stavby'!AN19="","",'Rekapitulace stavby'!AN19)</f>
        <v/>
      </c>
      <c r="P20" s="247"/>
      <c r="Q20" s="113"/>
      <c r="R20" s="116"/>
    </row>
    <row r="21" spans="2:18" s="111" customFormat="1" ht="18" customHeight="1">
      <c r="B21" s="112"/>
      <c r="C21" s="113"/>
      <c r="D21" s="113"/>
      <c r="E21" s="117" t="str">
        <f>IF('Rekapitulace stavby'!E20="","",'Rekapitulace stavby'!E20)</f>
        <v>IGEA, s.r.o. , Na Valše 3, 702 95 Ostrava</v>
      </c>
      <c r="F21" s="113"/>
      <c r="G21" s="113"/>
      <c r="H21" s="113"/>
      <c r="I21" s="113"/>
      <c r="J21" s="113"/>
      <c r="K21" s="113"/>
      <c r="L21" s="113"/>
      <c r="M21" s="110" t="s">
        <v>32</v>
      </c>
      <c r="N21" s="113"/>
      <c r="O21" s="247" t="str">
        <f>IF('Rekapitulace stavby'!AN20="","",'Rekapitulace stavby'!AN20)</f>
        <v/>
      </c>
      <c r="P21" s="247"/>
      <c r="Q21" s="113"/>
      <c r="R21" s="116"/>
    </row>
    <row r="22" spans="2:18" s="111" customFormat="1" ht="6.95" customHeight="1"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6"/>
    </row>
    <row r="23" spans="2:18" s="111" customFormat="1" ht="14.45" customHeight="1">
      <c r="B23" s="112"/>
      <c r="C23" s="113"/>
      <c r="D23" s="110" t="s">
        <v>41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6"/>
    </row>
    <row r="24" spans="2:18" s="111" customFormat="1" ht="22.5" customHeight="1">
      <c r="B24" s="112"/>
      <c r="C24" s="113"/>
      <c r="D24" s="113"/>
      <c r="E24" s="248" t="s">
        <v>5</v>
      </c>
      <c r="F24" s="248"/>
      <c r="G24" s="248"/>
      <c r="H24" s="248"/>
      <c r="I24" s="248"/>
      <c r="J24" s="248"/>
      <c r="K24" s="248"/>
      <c r="L24" s="248"/>
      <c r="M24" s="113"/>
      <c r="N24" s="113"/>
      <c r="O24" s="113"/>
      <c r="P24" s="113"/>
      <c r="Q24" s="113"/>
      <c r="R24" s="116"/>
    </row>
    <row r="25" spans="2:18" s="111" customFormat="1" ht="6.95" customHeight="1"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6"/>
    </row>
    <row r="26" spans="2:18" s="111" customFormat="1" ht="6.95" customHeight="1">
      <c r="B26" s="112"/>
      <c r="C26" s="113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3"/>
      <c r="R26" s="116"/>
    </row>
    <row r="27" spans="2:18" s="111" customFormat="1" ht="14.45" customHeight="1">
      <c r="B27" s="112"/>
      <c r="C27" s="113"/>
      <c r="D27" s="119" t="s">
        <v>109</v>
      </c>
      <c r="E27" s="113"/>
      <c r="F27" s="113"/>
      <c r="G27" s="113"/>
      <c r="H27" s="113"/>
      <c r="I27" s="113"/>
      <c r="J27" s="113"/>
      <c r="K27" s="113"/>
      <c r="L27" s="113"/>
      <c r="M27" s="249">
        <f>N88</f>
        <v>0</v>
      </c>
      <c r="N27" s="249"/>
      <c r="O27" s="249"/>
      <c r="P27" s="249"/>
      <c r="Q27" s="113"/>
      <c r="R27" s="116"/>
    </row>
    <row r="28" spans="2:18" s="111" customFormat="1" ht="14.45" customHeight="1">
      <c r="B28" s="112"/>
      <c r="C28" s="113"/>
      <c r="D28" s="120" t="s">
        <v>110</v>
      </c>
      <c r="E28" s="113"/>
      <c r="F28" s="113"/>
      <c r="G28" s="113"/>
      <c r="H28" s="113"/>
      <c r="I28" s="113"/>
      <c r="J28" s="113"/>
      <c r="K28" s="113"/>
      <c r="L28" s="113"/>
      <c r="M28" s="249">
        <f>N103</f>
        <v>0</v>
      </c>
      <c r="N28" s="249"/>
      <c r="O28" s="249"/>
      <c r="P28" s="249"/>
      <c r="Q28" s="113"/>
      <c r="R28" s="116"/>
    </row>
    <row r="29" spans="2:18" s="111" customFormat="1" ht="6.95" customHeight="1"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6"/>
    </row>
    <row r="30" spans="2:18" s="111" customFormat="1" ht="25.35" customHeight="1">
      <c r="B30" s="112"/>
      <c r="C30" s="113"/>
      <c r="D30" s="121" t="s">
        <v>44</v>
      </c>
      <c r="E30" s="113"/>
      <c r="F30" s="113"/>
      <c r="G30" s="113"/>
      <c r="H30" s="113"/>
      <c r="I30" s="113"/>
      <c r="J30" s="113"/>
      <c r="K30" s="113"/>
      <c r="L30" s="113"/>
      <c r="M30" s="250">
        <f>ROUND(M27+M28,2)</f>
        <v>0</v>
      </c>
      <c r="N30" s="245"/>
      <c r="O30" s="245"/>
      <c r="P30" s="245"/>
      <c r="Q30" s="113"/>
      <c r="R30" s="116"/>
    </row>
    <row r="31" spans="2:18" s="111" customFormat="1" ht="6.95" customHeight="1">
      <c r="B31" s="112"/>
      <c r="C31" s="113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3"/>
      <c r="R31" s="116"/>
    </row>
    <row r="32" spans="2:18" s="111" customFormat="1" ht="14.45" customHeight="1">
      <c r="B32" s="112"/>
      <c r="C32" s="113"/>
      <c r="D32" s="122" t="s">
        <v>45</v>
      </c>
      <c r="E32" s="122" t="s">
        <v>46</v>
      </c>
      <c r="F32" s="123">
        <v>0.21</v>
      </c>
      <c r="G32" s="124" t="s">
        <v>47</v>
      </c>
      <c r="H32" s="251">
        <f>ROUND((SUM(BE103:BE104)+SUM(BE122:BE190)),2)</f>
        <v>0</v>
      </c>
      <c r="I32" s="245"/>
      <c r="J32" s="245"/>
      <c r="K32" s="113"/>
      <c r="L32" s="113"/>
      <c r="M32" s="251">
        <f>ROUND(ROUND((SUM(BE103:BE104)+SUM(BE122:BE190)),2)*F32,2)</f>
        <v>0</v>
      </c>
      <c r="N32" s="245"/>
      <c r="O32" s="245"/>
      <c r="P32" s="245"/>
      <c r="Q32" s="113"/>
      <c r="R32" s="116"/>
    </row>
    <row r="33" spans="2:18" s="111" customFormat="1" ht="14.45" customHeight="1">
      <c r="B33" s="112"/>
      <c r="C33" s="113"/>
      <c r="D33" s="113"/>
      <c r="E33" s="122" t="s">
        <v>48</v>
      </c>
      <c r="F33" s="123">
        <v>0.15</v>
      </c>
      <c r="G33" s="124" t="s">
        <v>47</v>
      </c>
      <c r="H33" s="251">
        <f>ROUND((SUM(BF103:BF104)+SUM(BF122:BF190)),2)</f>
        <v>0</v>
      </c>
      <c r="I33" s="245"/>
      <c r="J33" s="245"/>
      <c r="K33" s="113"/>
      <c r="L33" s="113"/>
      <c r="M33" s="251">
        <f>ROUND(ROUND((SUM(BF103:BF104)+SUM(BF122:BF190)),2)*F33,2)</f>
        <v>0</v>
      </c>
      <c r="N33" s="245"/>
      <c r="O33" s="245"/>
      <c r="P33" s="245"/>
      <c r="Q33" s="113"/>
      <c r="R33" s="116"/>
    </row>
    <row r="34" spans="2:18" s="111" customFormat="1" ht="14.45" customHeight="1" hidden="1">
      <c r="B34" s="112"/>
      <c r="C34" s="113"/>
      <c r="D34" s="113"/>
      <c r="E34" s="122" t="s">
        <v>49</v>
      </c>
      <c r="F34" s="123">
        <v>0.21</v>
      </c>
      <c r="G34" s="124" t="s">
        <v>47</v>
      </c>
      <c r="H34" s="251">
        <f>ROUND((SUM(BG103:BG104)+SUM(BG122:BG190)),2)</f>
        <v>0</v>
      </c>
      <c r="I34" s="245"/>
      <c r="J34" s="245"/>
      <c r="K34" s="113"/>
      <c r="L34" s="113"/>
      <c r="M34" s="251">
        <v>0</v>
      </c>
      <c r="N34" s="245"/>
      <c r="O34" s="245"/>
      <c r="P34" s="245"/>
      <c r="Q34" s="113"/>
      <c r="R34" s="116"/>
    </row>
    <row r="35" spans="2:18" s="111" customFormat="1" ht="14.45" customHeight="1" hidden="1">
      <c r="B35" s="112"/>
      <c r="C35" s="113"/>
      <c r="D35" s="113"/>
      <c r="E35" s="122" t="s">
        <v>50</v>
      </c>
      <c r="F35" s="123">
        <v>0.15</v>
      </c>
      <c r="G35" s="124" t="s">
        <v>47</v>
      </c>
      <c r="H35" s="251">
        <f>ROUND((SUM(BH103:BH104)+SUM(BH122:BH190)),2)</f>
        <v>0</v>
      </c>
      <c r="I35" s="245"/>
      <c r="J35" s="245"/>
      <c r="K35" s="113"/>
      <c r="L35" s="113"/>
      <c r="M35" s="251">
        <v>0</v>
      </c>
      <c r="N35" s="245"/>
      <c r="O35" s="245"/>
      <c r="P35" s="245"/>
      <c r="Q35" s="113"/>
      <c r="R35" s="116"/>
    </row>
    <row r="36" spans="2:18" s="111" customFormat="1" ht="14.45" customHeight="1" hidden="1">
      <c r="B36" s="112"/>
      <c r="C36" s="113"/>
      <c r="D36" s="113"/>
      <c r="E36" s="122" t="s">
        <v>51</v>
      </c>
      <c r="F36" s="123">
        <v>0</v>
      </c>
      <c r="G36" s="124" t="s">
        <v>47</v>
      </c>
      <c r="H36" s="251">
        <f>ROUND((SUM(BI103:BI104)+SUM(BI122:BI190)),2)</f>
        <v>0</v>
      </c>
      <c r="I36" s="245"/>
      <c r="J36" s="245"/>
      <c r="K36" s="113"/>
      <c r="L36" s="113"/>
      <c r="M36" s="251">
        <v>0</v>
      </c>
      <c r="N36" s="245"/>
      <c r="O36" s="245"/>
      <c r="P36" s="245"/>
      <c r="Q36" s="113"/>
      <c r="R36" s="116"/>
    </row>
    <row r="37" spans="2:18" s="111" customFormat="1" ht="6.95" customHeight="1"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6"/>
    </row>
    <row r="38" spans="2:18" s="111" customFormat="1" ht="25.35" customHeight="1">
      <c r="B38" s="112"/>
      <c r="C38" s="125"/>
      <c r="D38" s="126" t="s">
        <v>52</v>
      </c>
      <c r="E38" s="127"/>
      <c r="F38" s="127"/>
      <c r="G38" s="128" t="s">
        <v>53</v>
      </c>
      <c r="H38" s="129" t="s">
        <v>54</v>
      </c>
      <c r="I38" s="127"/>
      <c r="J38" s="127"/>
      <c r="K38" s="127"/>
      <c r="L38" s="252">
        <f>SUM(M30:M36)</f>
        <v>0</v>
      </c>
      <c r="M38" s="252"/>
      <c r="N38" s="252"/>
      <c r="O38" s="252"/>
      <c r="P38" s="253"/>
      <c r="Q38" s="125"/>
      <c r="R38" s="116"/>
    </row>
    <row r="39" spans="2:18" s="111" customFormat="1" ht="14.45" customHeight="1"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6"/>
    </row>
    <row r="40" spans="2:18" s="111" customFormat="1" ht="14.45" customHeight="1"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6"/>
    </row>
    <row r="41" spans="2:18" ht="13.5">
      <c r="B41" s="106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7"/>
    </row>
    <row r="42" spans="2:18" ht="13.5">
      <c r="B42" s="106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7"/>
    </row>
    <row r="43" spans="2:18" ht="13.5">
      <c r="B43" s="106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7"/>
    </row>
    <row r="44" spans="2:18" ht="13.5">
      <c r="B44" s="106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7"/>
    </row>
    <row r="45" spans="2:18" ht="13.5">
      <c r="B45" s="106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7"/>
    </row>
    <row r="46" spans="2:18" ht="13.5">
      <c r="B46" s="106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7"/>
    </row>
    <row r="47" spans="2:18" ht="13.5">
      <c r="B47" s="106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7"/>
    </row>
    <row r="48" spans="2:18" ht="13.5">
      <c r="B48" s="106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7"/>
    </row>
    <row r="49" spans="2:18" ht="13.5">
      <c r="B49" s="106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7"/>
    </row>
    <row r="50" spans="2:18" s="111" customFormat="1" ht="15">
      <c r="B50" s="112"/>
      <c r="C50" s="113"/>
      <c r="D50" s="130" t="s">
        <v>55</v>
      </c>
      <c r="E50" s="118"/>
      <c r="F50" s="118"/>
      <c r="G50" s="118"/>
      <c r="H50" s="131"/>
      <c r="I50" s="113"/>
      <c r="J50" s="130" t="s">
        <v>56</v>
      </c>
      <c r="K50" s="118"/>
      <c r="L50" s="118"/>
      <c r="M50" s="118"/>
      <c r="N50" s="118"/>
      <c r="O50" s="118"/>
      <c r="P50" s="131"/>
      <c r="Q50" s="113"/>
      <c r="R50" s="116"/>
    </row>
    <row r="51" spans="2:18" ht="13.5">
      <c r="B51" s="106"/>
      <c r="C51" s="109"/>
      <c r="D51" s="132"/>
      <c r="E51" s="109"/>
      <c r="F51" s="109"/>
      <c r="G51" s="109"/>
      <c r="H51" s="133"/>
      <c r="I51" s="109"/>
      <c r="J51" s="132"/>
      <c r="K51" s="109"/>
      <c r="L51" s="109"/>
      <c r="M51" s="109"/>
      <c r="N51" s="109"/>
      <c r="O51" s="109"/>
      <c r="P51" s="133"/>
      <c r="Q51" s="109"/>
      <c r="R51" s="107"/>
    </row>
    <row r="52" spans="2:18" ht="13.5">
      <c r="B52" s="106"/>
      <c r="C52" s="109"/>
      <c r="D52" s="132"/>
      <c r="E52" s="109"/>
      <c r="F52" s="109"/>
      <c r="G52" s="109"/>
      <c r="H52" s="133"/>
      <c r="I52" s="109"/>
      <c r="J52" s="132"/>
      <c r="K52" s="109"/>
      <c r="L52" s="109"/>
      <c r="M52" s="109"/>
      <c r="N52" s="109"/>
      <c r="O52" s="109"/>
      <c r="P52" s="133"/>
      <c r="Q52" s="109"/>
      <c r="R52" s="107"/>
    </row>
    <row r="53" spans="2:18" ht="13.5">
      <c r="B53" s="106"/>
      <c r="C53" s="109"/>
      <c r="D53" s="132"/>
      <c r="E53" s="109"/>
      <c r="F53" s="109"/>
      <c r="G53" s="109"/>
      <c r="H53" s="133"/>
      <c r="I53" s="109"/>
      <c r="J53" s="132"/>
      <c r="K53" s="109"/>
      <c r="L53" s="109"/>
      <c r="M53" s="109"/>
      <c r="N53" s="109"/>
      <c r="O53" s="109"/>
      <c r="P53" s="133"/>
      <c r="Q53" s="109"/>
      <c r="R53" s="107"/>
    </row>
    <row r="54" spans="2:18" ht="13.5">
      <c r="B54" s="106"/>
      <c r="C54" s="109"/>
      <c r="D54" s="132"/>
      <c r="E54" s="109"/>
      <c r="F54" s="109"/>
      <c r="G54" s="109"/>
      <c r="H54" s="133"/>
      <c r="I54" s="109"/>
      <c r="J54" s="132"/>
      <c r="K54" s="109"/>
      <c r="L54" s="109"/>
      <c r="M54" s="109"/>
      <c r="N54" s="109"/>
      <c r="O54" s="109"/>
      <c r="P54" s="133"/>
      <c r="Q54" s="109"/>
      <c r="R54" s="107"/>
    </row>
    <row r="55" spans="2:18" ht="13.5">
      <c r="B55" s="106"/>
      <c r="C55" s="109"/>
      <c r="D55" s="132"/>
      <c r="E55" s="109"/>
      <c r="F55" s="109"/>
      <c r="G55" s="109"/>
      <c r="H55" s="133"/>
      <c r="I55" s="109"/>
      <c r="J55" s="132"/>
      <c r="K55" s="109"/>
      <c r="L55" s="109"/>
      <c r="M55" s="109"/>
      <c r="N55" s="109"/>
      <c r="O55" s="109"/>
      <c r="P55" s="133"/>
      <c r="Q55" s="109"/>
      <c r="R55" s="107"/>
    </row>
    <row r="56" spans="2:18" ht="13.5">
      <c r="B56" s="106"/>
      <c r="C56" s="109"/>
      <c r="D56" s="132"/>
      <c r="E56" s="109"/>
      <c r="F56" s="109"/>
      <c r="G56" s="109"/>
      <c r="H56" s="133"/>
      <c r="I56" s="109"/>
      <c r="J56" s="132"/>
      <c r="K56" s="109"/>
      <c r="L56" s="109"/>
      <c r="M56" s="109"/>
      <c r="N56" s="109"/>
      <c r="O56" s="109"/>
      <c r="P56" s="133"/>
      <c r="Q56" s="109"/>
      <c r="R56" s="107"/>
    </row>
    <row r="57" spans="2:18" ht="13.5">
      <c r="B57" s="106"/>
      <c r="C57" s="109"/>
      <c r="D57" s="132"/>
      <c r="E57" s="109"/>
      <c r="F57" s="109"/>
      <c r="G57" s="109"/>
      <c r="H57" s="133"/>
      <c r="I57" s="109"/>
      <c r="J57" s="132"/>
      <c r="K57" s="109"/>
      <c r="L57" s="109"/>
      <c r="M57" s="109"/>
      <c r="N57" s="109"/>
      <c r="O57" s="109"/>
      <c r="P57" s="133"/>
      <c r="Q57" s="109"/>
      <c r="R57" s="107"/>
    </row>
    <row r="58" spans="2:18" ht="13.5">
      <c r="B58" s="106"/>
      <c r="C58" s="109"/>
      <c r="D58" s="132"/>
      <c r="E58" s="109"/>
      <c r="F58" s="109"/>
      <c r="G58" s="109"/>
      <c r="H58" s="133"/>
      <c r="I58" s="109"/>
      <c r="J58" s="132"/>
      <c r="K58" s="109"/>
      <c r="L58" s="109"/>
      <c r="M58" s="109"/>
      <c r="N58" s="109"/>
      <c r="O58" s="109"/>
      <c r="P58" s="133"/>
      <c r="Q58" s="109"/>
      <c r="R58" s="107"/>
    </row>
    <row r="59" spans="2:18" s="111" customFormat="1" ht="15">
      <c r="B59" s="112"/>
      <c r="C59" s="113"/>
      <c r="D59" s="134" t="s">
        <v>57</v>
      </c>
      <c r="E59" s="135"/>
      <c r="F59" s="135"/>
      <c r="G59" s="136" t="s">
        <v>58</v>
      </c>
      <c r="H59" s="137"/>
      <c r="I59" s="113"/>
      <c r="J59" s="134" t="s">
        <v>57</v>
      </c>
      <c r="K59" s="135"/>
      <c r="L59" s="135"/>
      <c r="M59" s="135"/>
      <c r="N59" s="136" t="s">
        <v>58</v>
      </c>
      <c r="O59" s="135"/>
      <c r="P59" s="137"/>
      <c r="Q59" s="113"/>
      <c r="R59" s="116"/>
    </row>
    <row r="60" spans="2:18" ht="13.5">
      <c r="B60" s="106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7"/>
    </row>
    <row r="61" spans="2:18" s="111" customFormat="1" ht="15">
      <c r="B61" s="112"/>
      <c r="C61" s="113"/>
      <c r="D61" s="130" t="s">
        <v>59</v>
      </c>
      <c r="E61" s="118"/>
      <c r="F61" s="118"/>
      <c r="G61" s="118"/>
      <c r="H61" s="131"/>
      <c r="I61" s="113"/>
      <c r="J61" s="130" t="s">
        <v>60</v>
      </c>
      <c r="K61" s="118"/>
      <c r="L61" s="118"/>
      <c r="M61" s="118"/>
      <c r="N61" s="118"/>
      <c r="O61" s="118"/>
      <c r="P61" s="131"/>
      <c r="Q61" s="113"/>
      <c r="R61" s="116"/>
    </row>
    <row r="62" spans="2:18" ht="13.5">
      <c r="B62" s="106"/>
      <c r="C62" s="109"/>
      <c r="D62" s="132"/>
      <c r="E62" s="109"/>
      <c r="F62" s="109"/>
      <c r="G62" s="109"/>
      <c r="H62" s="133"/>
      <c r="I62" s="109"/>
      <c r="J62" s="132"/>
      <c r="K62" s="109"/>
      <c r="L62" s="109"/>
      <c r="M62" s="109"/>
      <c r="N62" s="109"/>
      <c r="O62" s="109"/>
      <c r="P62" s="133"/>
      <c r="Q62" s="109"/>
      <c r="R62" s="107"/>
    </row>
    <row r="63" spans="2:18" ht="13.5">
      <c r="B63" s="106"/>
      <c r="C63" s="109"/>
      <c r="D63" s="132"/>
      <c r="E63" s="109"/>
      <c r="F63" s="109"/>
      <c r="G63" s="109"/>
      <c r="H63" s="133"/>
      <c r="I63" s="109"/>
      <c r="J63" s="132"/>
      <c r="K63" s="109"/>
      <c r="L63" s="109"/>
      <c r="M63" s="109"/>
      <c r="N63" s="109"/>
      <c r="O63" s="109"/>
      <c r="P63" s="133"/>
      <c r="Q63" s="109"/>
      <c r="R63" s="107"/>
    </row>
    <row r="64" spans="2:18" ht="13.5">
      <c r="B64" s="106"/>
      <c r="C64" s="109"/>
      <c r="D64" s="132"/>
      <c r="E64" s="109"/>
      <c r="F64" s="109"/>
      <c r="G64" s="109"/>
      <c r="H64" s="133"/>
      <c r="I64" s="109"/>
      <c r="J64" s="132"/>
      <c r="K64" s="109"/>
      <c r="L64" s="109"/>
      <c r="M64" s="109"/>
      <c r="N64" s="109"/>
      <c r="O64" s="109"/>
      <c r="P64" s="133"/>
      <c r="Q64" s="109"/>
      <c r="R64" s="107"/>
    </row>
    <row r="65" spans="2:18" ht="13.5">
      <c r="B65" s="106"/>
      <c r="C65" s="109"/>
      <c r="D65" s="132"/>
      <c r="E65" s="109"/>
      <c r="F65" s="109"/>
      <c r="G65" s="109"/>
      <c r="H65" s="133"/>
      <c r="I65" s="109"/>
      <c r="J65" s="132"/>
      <c r="K65" s="109"/>
      <c r="L65" s="109"/>
      <c r="M65" s="109"/>
      <c r="N65" s="109"/>
      <c r="O65" s="109"/>
      <c r="P65" s="133"/>
      <c r="Q65" s="109"/>
      <c r="R65" s="107"/>
    </row>
    <row r="66" spans="2:18" ht="13.5">
      <c r="B66" s="106"/>
      <c r="C66" s="109"/>
      <c r="D66" s="132"/>
      <c r="E66" s="109"/>
      <c r="F66" s="109"/>
      <c r="G66" s="109"/>
      <c r="H66" s="133"/>
      <c r="I66" s="109"/>
      <c r="J66" s="132"/>
      <c r="K66" s="109"/>
      <c r="L66" s="109"/>
      <c r="M66" s="109"/>
      <c r="N66" s="109"/>
      <c r="O66" s="109"/>
      <c r="P66" s="133"/>
      <c r="Q66" s="109"/>
      <c r="R66" s="107"/>
    </row>
    <row r="67" spans="2:18" ht="13.5">
      <c r="B67" s="106"/>
      <c r="C67" s="109"/>
      <c r="D67" s="132"/>
      <c r="E67" s="109"/>
      <c r="F67" s="109"/>
      <c r="G67" s="109"/>
      <c r="H67" s="133"/>
      <c r="I67" s="109"/>
      <c r="J67" s="132"/>
      <c r="K67" s="109"/>
      <c r="L67" s="109"/>
      <c r="M67" s="109"/>
      <c r="N67" s="109"/>
      <c r="O67" s="109"/>
      <c r="P67" s="133"/>
      <c r="Q67" s="109"/>
      <c r="R67" s="107"/>
    </row>
    <row r="68" spans="2:18" ht="13.5">
      <c r="B68" s="106"/>
      <c r="C68" s="109"/>
      <c r="D68" s="132"/>
      <c r="E68" s="109"/>
      <c r="F68" s="109"/>
      <c r="G68" s="109"/>
      <c r="H68" s="133"/>
      <c r="I68" s="109"/>
      <c r="J68" s="132"/>
      <c r="K68" s="109"/>
      <c r="L68" s="109"/>
      <c r="M68" s="109"/>
      <c r="N68" s="109"/>
      <c r="O68" s="109"/>
      <c r="P68" s="133"/>
      <c r="Q68" s="109"/>
      <c r="R68" s="107"/>
    </row>
    <row r="69" spans="2:18" ht="13.5">
      <c r="B69" s="106"/>
      <c r="C69" s="109"/>
      <c r="D69" s="132"/>
      <c r="E69" s="109"/>
      <c r="F69" s="109"/>
      <c r="G69" s="109"/>
      <c r="H69" s="133"/>
      <c r="I69" s="109"/>
      <c r="J69" s="132"/>
      <c r="K69" s="109"/>
      <c r="L69" s="109"/>
      <c r="M69" s="109"/>
      <c r="N69" s="109"/>
      <c r="O69" s="109"/>
      <c r="P69" s="133"/>
      <c r="Q69" s="109"/>
      <c r="R69" s="107"/>
    </row>
    <row r="70" spans="2:18" s="111" customFormat="1" ht="15">
      <c r="B70" s="112"/>
      <c r="C70" s="113"/>
      <c r="D70" s="134" t="s">
        <v>57</v>
      </c>
      <c r="E70" s="135"/>
      <c r="F70" s="135"/>
      <c r="G70" s="136" t="s">
        <v>58</v>
      </c>
      <c r="H70" s="137"/>
      <c r="I70" s="113"/>
      <c r="J70" s="134" t="s">
        <v>57</v>
      </c>
      <c r="K70" s="135"/>
      <c r="L70" s="135"/>
      <c r="M70" s="135"/>
      <c r="N70" s="136" t="s">
        <v>58</v>
      </c>
      <c r="O70" s="135"/>
      <c r="P70" s="137"/>
      <c r="Q70" s="113"/>
      <c r="R70" s="116"/>
    </row>
    <row r="71" spans="2:18" s="111" customFormat="1" ht="14.45" customHeight="1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</row>
    <row r="75" spans="2:18" s="111" customFormat="1" ht="6.95" customHeight="1">
      <c r="B75" s="14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3"/>
    </row>
    <row r="76" spans="2:18" s="111" customFormat="1" ht="36.95" customHeight="1">
      <c r="B76" s="112"/>
      <c r="C76" s="240" t="s">
        <v>111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116"/>
    </row>
    <row r="77" spans="2:18" s="111" customFormat="1" ht="6.95" customHeight="1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6"/>
    </row>
    <row r="78" spans="2:18" s="111" customFormat="1" ht="30" customHeight="1">
      <c r="B78" s="112"/>
      <c r="C78" s="110" t="s">
        <v>17</v>
      </c>
      <c r="D78" s="113"/>
      <c r="E78" s="113"/>
      <c r="F78" s="242" t="str">
        <f>F6</f>
        <v>Albrechtice - Štěrbinová nádrž - upravená 05/2017</v>
      </c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113"/>
      <c r="R78" s="116"/>
    </row>
    <row r="79" spans="2:18" s="111" customFormat="1" ht="36.95" customHeight="1">
      <c r="B79" s="112"/>
      <c r="C79" s="144" t="s">
        <v>107</v>
      </c>
      <c r="D79" s="113"/>
      <c r="E79" s="113"/>
      <c r="F79" s="254" t="str">
        <f>F7</f>
        <v>02 - SO 02 Odlehčovací komora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113"/>
      <c r="R79" s="116"/>
    </row>
    <row r="80" spans="2:18" s="111" customFormat="1" ht="6.95" customHeight="1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6"/>
    </row>
    <row r="81" spans="2:18" s="111" customFormat="1" ht="18" customHeight="1">
      <c r="B81" s="112"/>
      <c r="C81" s="110" t="s">
        <v>23</v>
      </c>
      <c r="D81" s="113"/>
      <c r="E81" s="113"/>
      <c r="F81" s="117" t="str">
        <f>F9</f>
        <v xml:space="preserve"> </v>
      </c>
      <c r="G81" s="113"/>
      <c r="H81" s="113"/>
      <c r="I81" s="113"/>
      <c r="J81" s="113"/>
      <c r="K81" s="110" t="s">
        <v>25</v>
      </c>
      <c r="L81" s="113"/>
      <c r="M81" s="246">
        <f>IF(O9="","",O9)</f>
        <v>0</v>
      </c>
      <c r="N81" s="246"/>
      <c r="O81" s="246"/>
      <c r="P81" s="246"/>
      <c r="Q81" s="113"/>
      <c r="R81" s="116"/>
    </row>
    <row r="82" spans="2:18" s="111" customFormat="1" ht="6.95" customHeight="1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6"/>
    </row>
    <row r="83" spans="2:18" s="111" customFormat="1" ht="15">
      <c r="B83" s="112"/>
      <c r="C83" s="110" t="s">
        <v>28</v>
      </c>
      <c r="D83" s="113"/>
      <c r="E83" s="113"/>
      <c r="F83" s="117" t="str">
        <f>E12</f>
        <v>Obec Albrechtice, Obecní 186, 735 43 Albrechtice</v>
      </c>
      <c r="G83" s="113"/>
      <c r="H83" s="113"/>
      <c r="I83" s="113"/>
      <c r="J83" s="113"/>
      <c r="K83" s="110" t="s">
        <v>35</v>
      </c>
      <c r="L83" s="113"/>
      <c r="M83" s="247" t="str">
        <f>E18</f>
        <v>IGEA s.r.o., Na Valše 3, 702 95 Ostrava</v>
      </c>
      <c r="N83" s="247"/>
      <c r="O83" s="247"/>
      <c r="P83" s="247"/>
      <c r="Q83" s="247"/>
      <c r="R83" s="116"/>
    </row>
    <row r="84" spans="2:18" s="111" customFormat="1" ht="14.45" customHeight="1">
      <c r="B84" s="112"/>
      <c r="C84" s="110" t="s">
        <v>33</v>
      </c>
      <c r="D84" s="113"/>
      <c r="E84" s="113"/>
      <c r="F84" s="117" t="str">
        <f>IF(E15="","",E15)</f>
        <v xml:space="preserve"> </v>
      </c>
      <c r="G84" s="113"/>
      <c r="H84" s="113"/>
      <c r="I84" s="113"/>
      <c r="J84" s="113"/>
      <c r="K84" s="110" t="s">
        <v>39</v>
      </c>
      <c r="L84" s="113"/>
      <c r="M84" s="247" t="str">
        <f>E21</f>
        <v>IGEA, s.r.o. , Na Valše 3, 702 95 Ostrava</v>
      </c>
      <c r="N84" s="247"/>
      <c r="O84" s="247"/>
      <c r="P84" s="247"/>
      <c r="Q84" s="247"/>
      <c r="R84" s="116"/>
    </row>
    <row r="85" spans="2:18" s="111" customFormat="1" ht="10.35" customHeight="1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6"/>
    </row>
    <row r="86" spans="2:18" s="111" customFormat="1" ht="29.25" customHeight="1">
      <c r="B86" s="112"/>
      <c r="C86" s="255" t="s">
        <v>112</v>
      </c>
      <c r="D86" s="256"/>
      <c r="E86" s="256"/>
      <c r="F86" s="256"/>
      <c r="G86" s="256"/>
      <c r="H86" s="125"/>
      <c r="I86" s="125"/>
      <c r="J86" s="125"/>
      <c r="K86" s="125"/>
      <c r="L86" s="125"/>
      <c r="M86" s="125"/>
      <c r="N86" s="255" t="s">
        <v>113</v>
      </c>
      <c r="O86" s="256"/>
      <c r="P86" s="256"/>
      <c r="Q86" s="256"/>
      <c r="R86" s="116"/>
    </row>
    <row r="87" spans="2:18" s="111" customFormat="1" ht="10.35" customHeight="1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6"/>
    </row>
    <row r="88" spans="2:47" s="111" customFormat="1" ht="29.25" customHeight="1">
      <c r="B88" s="112"/>
      <c r="C88" s="145" t="s">
        <v>114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257">
        <f>N122</f>
        <v>0</v>
      </c>
      <c r="O88" s="258"/>
      <c r="P88" s="258"/>
      <c r="Q88" s="258"/>
      <c r="R88" s="116"/>
      <c r="AU88" s="102" t="s">
        <v>115</v>
      </c>
    </row>
    <row r="89" spans="2:18" s="150" customFormat="1" ht="24.95" customHeight="1">
      <c r="B89" s="146"/>
      <c r="C89" s="147"/>
      <c r="D89" s="148" t="s">
        <v>116</v>
      </c>
      <c r="E89" s="147"/>
      <c r="F89" s="147"/>
      <c r="G89" s="147"/>
      <c r="H89" s="147"/>
      <c r="I89" s="147"/>
      <c r="J89" s="147"/>
      <c r="K89" s="147"/>
      <c r="L89" s="147"/>
      <c r="M89" s="147"/>
      <c r="N89" s="259">
        <f>N123</f>
        <v>0</v>
      </c>
      <c r="O89" s="260"/>
      <c r="P89" s="260"/>
      <c r="Q89" s="260"/>
      <c r="R89" s="149"/>
    </row>
    <row r="90" spans="2:18" s="155" customFormat="1" ht="19.9" customHeight="1">
      <c r="B90" s="151"/>
      <c r="C90" s="152"/>
      <c r="D90" s="153" t="s">
        <v>117</v>
      </c>
      <c r="E90" s="152"/>
      <c r="F90" s="152"/>
      <c r="G90" s="152"/>
      <c r="H90" s="152"/>
      <c r="I90" s="152"/>
      <c r="J90" s="152"/>
      <c r="K90" s="152"/>
      <c r="L90" s="152"/>
      <c r="M90" s="152"/>
      <c r="N90" s="261">
        <f>N124</f>
        <v>0</v>
      </c>
      <c r="O90" s="262"/>
      <c r="P90" s="262"/>
      <c r="Q90" s="262"/>
      <c r="R90" s="154"/>
    </row>
    <row r="91" spans="2:18" s="155" customFormat="1" ht="19.9" customHeight="1">
      <c r="B91" s="151"/>
      <c r="C91" s="152"/>
      <c r="D91" s="153" t="s">
        <v>118</v>
      </c>
      <c r="E91" s="152"/>
      <c r="F91" s="152"/>
      <c r="G91" s="152"/>
      <c r="H91" s="152"/>
      <c r="I91" s="152"/>
      <c r="J91" s="152"/>
      <c r="K91" s="152"/>
      <c r="L91" s="152"/>
      <c r="M91" s="152"/>
      <c r="N91" s="261">
        <f>N146</f>
        <v>0</v>
      </c>
      <c r="O91" s="262"/>
      <c r="P91" s="262"/>
      <c r="Q91" s="262"/>
      <c r="R91" s="154"/>
    </row>
    <row r="92" spans="2:18" s="155" customFormat="1" ht="19.9" customHeight="1">
      <c r="B92" s="151"/>
      <c r="C92" s="152"/>
      <c r="D92" s="153" t="s">
        <v>119</v>
      </c>
      <c r="E92" s="152"/>
      <c r="F92" s="152"/>
      <c r="G92" s="152"/>
      <c r="H92" s="152"/>
      <c r="I92" s="152"/>
      <c r="J92" s="152"/>
      <c r="K92" s="152"/>
      <c r="L92" s="152"/>
      <c r="M92" s="152"/>
      <c r="N92" s="261">
        <f>N152</f>
        <v>0</v>
      </c>
      <c r="O92" s="262"/>
      <c r="P92" s="262"/>
      <c r="Q92" s="262"/>
      <c r="R92" s="154"/>
    </row>
    <row r="93" spans="2:18" s="155" customFormat="1" ht="19.9" customHeight="1">
      <c r="B93" s="151"/>
      <c r="C93" s="152"/>
      <c r="D93" s="153" t="s">
        <v>120</v>
      </c>
      <c r="E93" s="152"/>
      <c r="F93" s="152"/>
      <c r="G93" s="152"/>
      <c r="H93" s="152"/>
      <c r="I93" s="152"/>
      <c r="J93" s="152"/>
      <c r="K93" s="152"/>
      <c r="L93" s="152"/>
      <c r="M93" s="152"/>
      <c r="N93" s="261">
        <f>N159</f>
        <v>0</v>
      </c>
      <c r="O93" s="262"/>
      <c r="P93" s="262"/>
      <c r="Q93" s="262"/>
      <c r="R93" s="154"/>
    </row>
    <row r="94" spans="2:18" s="155" customFormat="1" ht="19.9" customHeight="1">
      <c r="B94" s="151"/>
      <c r="C94" s="152"/>
      <c r="D94" s="153" t="s">
        <v>121</v>
      </c>
      <c r="E94" s="152"/>
      <c r="F94" s="152"/>
      <c r="G94" s="152"/>
      <c r="H94" s="152"/>
      <c r="I94" s="152"/>
      <c r="J94" s="152"/>
      <c r="K94" s="152"/>
      <c r="L94" s="152"/>
      <c r="M94" s="152"/>
      <c r="N94" s="261">
        <f>N162</f>
        <v>0</v>
      </c>
      <c r="O94" s="262"/>
      <c r="P94" s="262"/>
      <c r="Q94" s="262"/>
      <c r="R94" s="154"/>
    </row>
    <row r="95" spans="2:18" s="155" customFormat="1" ht="19.9" customHeight="1">
      <c r="B95" s="151"/>
      <c r="C95" s="152"/>
      <c r="D95" s="153" t="s">
        <v>122</v>
      </c>
      <c r="E95" s="152"/>
      <c r="F95" s="152"/>
      <c r="G95" s="152"/>
      <c r="H95" s="152"/>
      <c r="I95" s="152"/>
      <c r="J95" s="152"/>
      <c r="K95" s="152"/>
      <c r="L95" s="152"/>
      <c r="M95" s="152"/>
      <c r="N95" s="261">
        <f>N165</f>
        <v>0</v>
      </c>
      <c r="O95" s="262"/>
      <c r="P95" s="262"/>
      <c r="Q95" s="262"/>
      <c r="R95" s="154"/>
    </row>
    <row r="96" spans="2:18" s="155" customFormat="1" ht="19.9" customHeight="1">
      <c r="B96" s="151"/>
      <c r="C96" s="152"/>
      <c r="D96" s="153" t="s">
        <v>123</v>
      </c>
      <c r="E96" s="152"/>
      <c r="F96" s="152"/>
      <c r="G96" s="152"/>
      <c r="H96" s="152"/>
      <c r="I96" s="152"/>
      <c r="J96" s="152"/>
      <c r="K96" s="152"/>
      <c r="L96" s="152"/>
      <c r="M96" s="152"/>
      <c r="N96" s="261">
        <f>N173</f>
        <v>0</v>
      </c>
      <c r="O96" s="262"/>
      <c r="P96" s="262"/>
      <c r="Q96" s="262"/>
      <c r="R96" s="154"/>
    </row>
    <row r="97" spans="2:18" s="155" customFormat="1" ht="14.85" customHeight="1">
      <c r="B97" s="151"/>
      <c r="C97" s="152"/>
      <c r="D97" s="153" t="s">
        <v>124</v>
      </c>
      <c r="E97" s="152"/>
      <c r="F97" s="152"/>
      <c r="G97" s="152"/>
      <c r="H97" s="152"/>
      <c r="I97" s="152"/>
      <c r="J97" s="152"/>
      <c r="K97" s="152"/>
      <c r="L97" s="152"/>
      <c r="M97" s="152"/>
      <c r="N97" s="261">
        <f>N175</f>
        <v>0</v>
      </c>
      <c r="O97" s="262"/>
      <c r="P97" s="262"/>
      <c r="Q97" s="262"/>
      <c r="R97" s="154"/>
    </row>
    <row r="98" spans="2:18" s="150" customFormat="1" ht="24.95" customHeight="1">
      <c r="B98" s="146"/>
      <c r="C98" s="147"/>
      <c r="D98" s="148" t="s">
        <v>125</v>
      </c>
      <c r="E98" s="147"/>
      <c r="F98" s="147"/>
      <c r="G98" s="147"/>
      <c r="H98" s="147"/>
      <c r="I98" s="147"/>
      <c r="J98" s="147"/>
      <c r="K98" s="147"/>
      <c r="L98" s="147"/>
      <c r="M98" s="147"/>
      <c r="N98" s="259">
        <f>N181</f>
        <v>0</v>
      </c>
      <c r="O98" s="260"/>
      <c r="P98" s="260"/>
      <c r="Q98" s="260"/>
      <c r="R98" s="149"/>
    </row>
    <row r="99" spans="2:18" s="155" customFormat="1" ht="19.9" customHeight="1">
      <c r="B99" s="151"/>
      <c r="C99" s="152"/>
      <c r="D99" s="153" t="s">
        <v>486</v>
      </c>
      <c r="E99" s="152"/>
      <c r="F99" s="152"/>
      <c r="G99" s="152"/>
      <c r="H99" s="152"/>
      <c r="I99" s="152"/>
      <c r="J99" s="152"/>
      <c r="K99" s="152"/>
      <c r="L99" s="152"/>
      <c r="M99" s="152"/>
      <c r="N99" s="261">
        <f>N182</f>
        <v>0</v>
      </c>
      <c r="O99" s="262"/>
      <c r="P99" s="262"/>
      <c r="Q99" s="262"/>
      <c r="R99" s="154"/>
    </row>
    <row r="100" spans="2:18" s="155" customFormat="1" ht="19.9" customHeight="1">
      <c r="B100" s="151"/>
      <c r="C100" s="152"/>
      <c r="D100" s="153" t="s">
        <v>126</v>
      </c>
      <c r="E100" s="152"/>
      <c r="F100" s="152"/>
      <c r="G100" s="152"/>
      <c r="H100" s="152"/>
      <c r="I100" s="152"/>
      <c r="J100" s="152"/>
      <c r="K100" s="152"/>
      <c r="L100" s="152"/>
      <c r="M100" s="152"/>
      <c r="N100" s="261">
        <f>N183</f>
        <v>0</v>
      </c>
      <c r="O100" s="262"/>
      <c r="P100" s="262"/>
      <c r="Q100" s="262"/>
      <c r="R100" s="154"/>
    </row>
    <row r="101" spans="2:18" s="155" customFormat="1" ht="19.9" customHeight="1">
      <c r="B101" s="151"/>
      <c r="C101" s="152"/>
      <c r="D101" s="153" t="s">
        <v>127</v>
      </c>
      <c r="E101" s="152"/>
      <c r="F101" s="152"/>
      <c r="G101" s="152"/>
      <c r="H101" s="152"/>
      <c r="I101" s="152"/>
      <c r="J101" s="152"/>
      <c r="K101" s="152"/>
      <c r="L101" s="152"/>
      <c r="M101" s="152"/>
      <c r="N101" s="261">
        <f>N184</f>
        <v>0</v>
      </c>
      <c r="O101" s="262"/>
      <c r="P101" s="262"/>
      <c r="Q101" s="262"/>
      <c r="R101" s="154"/>
    </row>
    <row r="102" spans="2:18" s="111" customFormat="1" ht="21.75" customHeight="1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6"/>
    </row>
    <row r="103" spans="2:21" s="111" customFormat="1" ht="29.25" customHeight="1">
      <c r="B103" s="112"/>
      <c r="C103" s="145" t="s">
        <v>128</v>
      </c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258">
        <v>0</v>
      </c>
      <c r="O103" s="263"/>
      <c r="P103" s="263"/>
      <c r="Q103" s="263"/>
      <c r="R103" s="116"/>
      <c r="T103" s="156"/>
      <c r="U103" s="157" t="s">
        <v>45</v>
      </c>
    </row>
    <row r="104" spans="2:18" s="111" customFormat="1" ht="18" customHeight="1"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6"/>
    </row>
    <row r="105" spans="2:18" s="111" customFormat="1" ht="29.25" customHeight="1">
      <c r="B105" s="112"/>
      <c r="C105" s="158" t="s">
        <v>99</v>
      </c>
      <c r="D105" s="125"/>
      <c r="E105" s="125"/>
      <c r="F105" s="125"/>
      <c r="G105" s="125"/>
      <c r="H105" s="125"/>
      <c r="I105" s="125"/>
      <c r="J105" s="125"/>
      <c r="K105" s="125"/>
      <c r="L105" s="264">
        <f>ROUND(SUM(N88+N103),2)</f>
        <v>0</v>
      </c>
      <c r="M105" s="264"/>
      <c r="N105" s="264"/>
      <c r="O105" s="264"/>
      <c r="P105" s="264"/>
      <c r="Q105" s="264"/>
      <c r="R105" s="116"/>
    </row>
    <row r="106" spans="2:18" s="111" customFormat="1" ht="6.95" customHeight="1">
      <c r="B106" s="138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40"/>
    </row>
    <row r="110" spans="2:18" s="111" customFormat="1" ht="6.95" customHeight="1">
      <c r="B110" s="141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3"/>
    </row>
    <row r="111" spans="2:18" s="111" customFormat="1" ht="36.95" customHeight="1">
      <c r="B111" s="112"/>
      <c r="C111" s="240" t="s">
        <v>129</v>
      </c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116"/>
    </row>
    <row r="112" spans="2:18" s="111" customFormat="1" ht="6.95" customHeight="1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6"/>
    </row>
    <row r="113" spans="2:18" s="111" customFormat="1" ht="30" customHeight="1">
      <c r="B113" s="112"/>
      <c r="C113" s="110" t="s">
        <v>17</v>
      </c>
      <c r="D113" s="113"/>
      <c r="E113" s="113"/>
      <c r="F113" s="242" t="str">
        <f>F6</f>
        <v>Albrechtice - Štěrbinová nádrž - upravená 05/2017</v>
      </c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113"/>
      <c r="R113" s="116"/>
    </row>
    <row r="114" spans="2:18" s="111" customFormat="1" ht="36.95" customHeight="1">
      <c r="B114" s="112"/>
      <c r="C114" s="144" t="s">
        <v>107</v>
      </c>
      <c r="D114" s="113"/>
      <c r="E114" s="113"/>
      <c r="F114" s="254" t="str">
        <f>F7</f>
        <v>02 - SO 02 Odlehčovací komora</v>
      </c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113"/>
      <c r="R114" s="116"/>
    </row>
    <row r="115" spans="2:18" s="111" customFormat="1" ht="6.95" customHeight="1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6"/>
    </row>
    <row r="116" spans="2:18" s="111" customFormat="1" ht="18" customHeight="1">
      <c r="B116" s="112"/>
      <c r="C116" s="110" t="s">
        <v>23</v>
      </c>
      <c r="D116" s="113"/>
      <c r="E116" s="113"/>
      <c r="F116" s="117" t="str">
        <f>F9</f>
        <v xml:space="preserve"> </v>
      </c>
      <c r="G116" s="113"/>
      <c r="H116" s="113"/>
      <c r="I116" s="113"/>
      <c r="J116" s="113"/>
      <c r="K116" s="110" t="s">
        <v>25</v>
      </c>
      <c r="L116" s="113"/>
      <c r="M116" s="246">
        <f>IF(O9="","",O9)</f>
        <v>0</v>
      </c>
      <c r="N116" s="246"/>
      <c r="O116" s="246"/>
      <c r="P116" s="246"/>
      <c r="Q116" s="113"/>
      <c r="R116" s="116"/>
    </row>
    <row r="117" spans="2:18" s="111" customFormat="1" ht="6.95" customHeight="1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6"/>
    </row>
    <row r="118" spans="2:18" s="111" customFormat="1" ht="15">
      <c r="B118" s="112"/>
      <c r="C118" s="110" t="s">
        <v>28</v>
      </c>
      <c r="D118" s="113"/>
      <c r="E118" s="113"/>
      <c r="F118" s="117" t="str">
        <f>E12</f>
        <v>Obec Albrechtice, Obecní 186, 735 43 Albrechtice</v>
      </c>
      <c r="G118" s="113"/>
      <c r="H118" s="113"/>
      <c r="I118" s="113"/>
      <c r="J118" s="113"/>
      <c r="K118" s="110" t="s">
        <v>35</v>
      </c>
      <c r="L118" s="113"/>
      <c r="M118" s="247" t="str">
        <f>E18</f>
        <v>IGEA s.r.o., Na Valše 3, 702 95 Ostrava</v>
      </c>
      <c r="N118" s="247"/>
      <c r="O118" s="247"/>
      <c r="P118" s="247"/>
      <c r="Q118" s="247"/>
      <c r="R118" s="116"/>
    </row>
    <row r="119" spans="2:18" s="111" customFormat="1" ht="14.45" customHeight="1">
      <c r="B119" s="112"/>
      <c r="C119" s="110" t="s">
        <v>33</v>
      </c>
      <c r="D119" s="113"/>
      <c r="E119" s="113"/>
      <c r="F119" s="117" t="str">
        <f>IF(E15="","",E15)</f>
        <v xml:space="preserve"> </v>
      </c>
      <c r="G119" s="113"/>
      <c r="H119" s="113"/>
      <c r="I119" s="113"/>
      <c r="J119" s="113"/>
      <c r="K119" s="110" t="s">
        <v>39</v>
      </c>
      <c r="L119" s="113"/>
      <c r="M119" s="247" t="str">
        <f>E21</f>
        <v>IGEA, s.r.o. , Na Valše 3, 702 95 Ostrava</v>
      </c>
      <c r="N119" s="247"/>
      <c r="O119" s="247"/>
      <c r="P119" s="247"/>
      <c r="Q119" s="247"/>
      <c r="R119" s="116"/>
    </row>
    <row r="120" spans="2:18" s="111" customFormat="1" ht="10.35" customHeight="1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6"/>
    </row>
    <row r="121" spans="2:27" s="163" customFormat="1" ht="29.25" customHeight="1">
      <c r="B121" s="159"/>
      <c r="C121" s="160" t="s">
        <v>130</v>
      </c>
      <c r="D121" s="161" t="s">
        <v>131</v>
      </c>
      <c r="E121" s="161" t="s">
        <v>63</v>
      </c>
      <c r="F121" s="265" t="s">
        <v>132</v>
      </c>
      <c r="G121" s="265"/>
      <c r="H121" s="265"/>
      <c r="I121" s="265"/>
      <c r="J121" s="161" t="s">
        <v>133</v>
      </c>
      <c r="K121" s="161" t="s">
        <v>134</v>
      </c>
      <c r="L121" s="266" t="s">
        <v>135</v>
      </c>
      <c r="M121" s="266"/>
      <c r="N121" s="265" t="s">
        <v>113</v>
      </c>
      <c r="O121" s="265"/>
      <c r="P121" s="265"/>
      <c r="Q121" s="267"/>
      <c r="R121" s="162"/>
      <c r="T121" s="164" t="s">
        <v>136</v>
      </c>
      <c r="U121" s="165" t="s">
        <v>45</v>
      </c>
      <c r="V121" s="165" t="s">
        <v>137</v>
      </c>
      <c r="W121" s="165" t="s">
        <v>138</v>
      </c>
      <c r="X121" s="165" t="s">
        <v>139</v>
      </c>
      <c r="Y121" s="165" t="s">
        <v>140</v>
      </c>
      <c r="Z121" s="165" t="s">
        <v>141</v>
      </c>
      <c r="AA121" s="166" t="s">
        <v>142</v>
      </c>
    </row>
    <row r="122" spans="2:63" s="111" customFormat="1" ht="29.25" customHeight="1">
      <c r="B122" s="112"/>
      <c r="C122" s="167" t="s">
        <v>109</v>
      </c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277">
        <f>BK122</f>
        <v>0</v>
      </c>
      <c r="O122" s="278"/>
      <c r="P122" s="278"/>
      <c r="Q122" s="278"/>
      <c r="R122" s="116"/>
      <c r="T122" s="168"/>
      <c r="U122" s="118"/>
      <c r="V122" s="118"/>
      <c r="W122" s="169">
        <f>W123+W181</f>
        <v>691.295223</v>
      </c>
      <c r="X122" s="118"/>
      <c r="Y122" s="169">
        <f>Y123+Y181</f>
        <v>101.5185809</v>
      </c>
      <c r="Z122" s="118"/>
      <c r="AA122" s="170">
        <f>AA123+AA181</f>
        <v>60.1188</v>
      </c>
      <c r="AT122" s="102" t="s">
        <v>80</v>
      </c>
      <c r="AU122" s="102" t="s">
        <v>115</v>
      </c>
      <c r="BK122" s="171">
        <f>BK123+BK181</f>
        <v>0</v>
      </c>
    </row>
    <row r="123" spans="2:63" s="176" customFormat="1" ht="37.35" customHeight="1">
      <c r="B123" s="172"/>
      <c r="C123" s="173"/>
      <c r="D123" s="174" t="s">
        <v>116</v>
      </c>
      <c r="E123" s="174"/>
      <c r="F123" s="174"/>
      <c r="G123" s="174"/>
      <c r="H123" s="174"/>
      <c r="I123" s="174"/>
      <c r="J123" s="174"/>
      <c r="K123" s="174"/>
      <c r="L123" s="174"/>
      <c r="M123" s="174"/>
      <c r="N123" s="279">
        <f>BK123</f>
        <v>0</v>
      </c>
      <c r="O123" s="259"/>
      <c r="P123" s="259"/>
      <c r="Q123" s="259"/>
      <c r="R123" s="175"/>
      <c r="T123" s="177"/>
      <c r="U123" s="173"/>
      <c r="V123" s="173"/>
      <c r="W123" s="178">
        <f>W124+W146+W152+W159+W162+W165+W173</f>
        <v>691.295223</v>
      </c>
      <c r="X123" s="173"/>
      <c r="Y123" s="178">
        <f>Y124+Y146+Y152+Y159+Y162+Y165+Y173</f>
        <v>101.5185809</v>
      </c>
      <c r="Z123" s="173"/>
      <c r="AA123" s="179">
        <f>AA124+AA146+AA152+AA159+AA162+AA165+AA173</f>
        <v>60.1188</v>
      </c>
      <c r="AR123" s="180" t="s">
        <v>22</v>
      </c>
      <c r="AT123" s="181" t="s">
        <v>80</v>
      </c>
      <c r="AU123" s="181" t="s">
        <v>81</v>
      </c>
      <c r="AY123" s="180" t="s">
        <v>143</v>
      </c>
      <c r="BK123" s="182">
        <f>BK124+BK146+BK152+BK159+BK162+BK165+BK173</f>
        <v>0</v>
      </c>
    </row>
    <row r="124" spans="2:63" s="176" customFormat="1" ht="19.9" customHeight="1">
      <c r="B124" s="172"/>
      <c r="C124" s="173"/>
      <c r="D124" s="183" t="s">
        <v>117</v>
      </c>
      <c r="E124" s="183"/>
      <c r="F124" s="183"/>
      <c r="G124" s="183"/>
      <c r="H124" s="183"/>
      <c r="I124" s="183"/>
      <c r="J124" s="183"/>
      <c r="K124" s="183"/>
      <c r="L124" s="183"/>
      <c r="M124" s="183"/>
      <c r="N124" s="280">
        <f>BK124</f>
        <v>0</v>
      </c>
      <c r="O124" s="281"/>
      <c r="P124" s="281"/>
      <c r="Q124" s="281"/>
      <c r="R124" s="175"/>
      <c r="T124" s="177"/>
      <c r="U124" s="173"/>
      <c r="V124" s="173"/>
      <c r="W124" s="178">
        <f>SUM(W125:W145)</f>
        <v>337.244696</v>
      </c>
      <c r="X124" s="173"/>
      <c r="Y124" s="178">
        <f>SUM(Y125:Y145)</f>
        <v>69.18835</v>
      </c>
      <c r="Z124" s="173"/>
      <c r="AA124" s="179">
        <f>SUM(AA125:AA145)</f>
        <v>0</v>
      </c>
      <c r="AR124" s="180" t="s">
        <v>22</v>
      </c>
      <c r="AT124" s="181" t="s">
        <v>80</v>
      </c>
      <c r="AU124" s="181" t="s">
        <v>22</v>
      </c>
      <c r="AY124" s="180" t="s">
        <v>143</v>
      </c>
      <c r="BK124" s="182">
        <f>SUM(BK125:BK145)</f>
        <v>0</v>
      </c>
    </row>
    <row r="125" spans="2:65" s="111" customFormat="1" ht="31.5" customHeight="1">
      <c r="B125" s="112"/>
      <c r="C125" s="184" t="s">
        <v>22</v>
      </c>
      <c r="D125" s="184" t="s">
        <v>145</v>
      </c>
      <c r="E125" s="185" t="s">
        <v>156</v>
      </c>
      <c r="F125" s="268" t="s">
        <v>157</v>
      </c>
      <c r="G125" s="268"/>
      <c r="H125" s="268"/>
      <c r="I125" s="268"/>
      <c r="J125" s="186" t="s">
        <v>158</v>
      </c>
      <c r="K125" s="187">
        <v>80</v>
      </c>
      <c r="L125" s="269"/>
      <c r="M125" s="269"/>
      <c r="N125" s="270">
        <f aca="true" t="shared" si="0" ref="N125:N145">ROUND(L125*K125,2)</f>
        <v>0</v>
      </c>
      <c r="O125" s="270"/>
      <c r="P125" s="270"/>
      <c r="Q125" s="270"/>
      <c r="R125" s="116"/>
      <c r="T125" s="188" t="s">
        <v>5</v>
      </c>
      <c r="U125" s="189" t="s">
        <v>46</v>
      </c>
      <c r="V125" s="190">
        <v>0.203</v>
      </c>
      <c r="W125" s="190">
        <f aca="true" t="shared" si="1" ref="W125:W145">V125*K125</f>
        <v>16.240000000000002</v>
      </c>
      <c r="X125" s="190">
        <v>0</v>
      </c>
      <c r="Y125" s="190">
        <f aca="true" t="shared" si="2" ref="Y125:Y145">X125*K125</f>
        <v>0</v>
      </c>
      <c r="Z125" s="190">
        <v>0</v>
      </c>
      <c r="AA125" s="191">
        <f aca="true" t="shared" si="3" ref="AA125:AA145">Z125*K125</f>
        <v>0</v>
      </c>
      <c r="AR125" s="102" t="s">
        <v>149</v>
      </c>
      <c r="AT125" s="102" t="s">
        <v>145</v>
      </c>
      <c r="AU125" s="102" t="s">
        <v>105</v>
      </c>
      <c r="AY125" s="102" t="s">
        <v>143</v>
      </c>
      <c r="BE125" s="192">
        <f aca="true" t="shared" si="4" ref="BE125:BE145">IF(U125="základní",N125,0)</f>
        <v>0</v>
      </c>
      <c r="BF125" s="192">
        <f aca="true" t="shared" si="5" ref="BF125:BF145">IF(U125="snížená",N125,0)</f>
        <v>0</v>
      </c>
      <c r="BG125" s="192">
        <f aca="true" t="shared" si="6" ref="BG125:BG145">IF(U125="zákl. přenesená",N125,0)</f>
        <v>0</v>
      </c>
      <c r="BH125" s="192">
        <f aca="true" t="shared" si="7" ref="BH125:BH145">IF(U125="sníž. přenesená",N125,0)</f>
        <v>0</v>
      </c>
      <c r="BI125" s="192">
        <f aca="true" t="shared" si="8" ref="BI125:BI145">IF(U125="nulová",N125,0)</f>
        <v>0</v>
      </c>
      <c r="BJ125" s="102" t="s">
        <v>22</v>
      </c>
      <c r="BK125" s="192">
        <f aca="true" t="shared" si="9" ref="BK125:BK145">ROUND(L125*K125,2)</f>
        <v>0</v>
      </c>
      <c r="BL125" s="102" t="s">
        <v>149</v>
      </c>
      <c r="BM125" s="102" t="s">
        <v>487</v>
      </c>
    </row>
    <row r="126" spans="2:65" s="111" customFormat="1" ht="31.5" customHeight="1">
      <c r="B126" s="112"/>
      <c r="C126" s="184" t="s">
        <v>105</v>
      </c>
      <c r="D126" s="184" t="s">
        <v>145</v>
      </c>
      <c r="E126" s="185" t="s">
        <v>161</v>
      </c>
      <c r="F126" s="268" t="s">
        <v>162</v>
      </c>
      <c r="G126" s="268"/>
      <c r="H126" s="268"/>
      <c r="I126" s="268"/>
      <c r="J126" s="186" t="s">
        <v>163</v>
      </c>
      <c r="K126" s="187">
        <v>10</v>
      </c>
      <c r="L126" s="269"/>
      <c r="M126" s="269"/>
      <c r="N126" s="270">
        <f t="shared" si="0"/>
        <v>0</v>
      </c>
      <c r="O126" s="270"/>
      <c r="P126" s="270"/>
      <c r="Q126" s="270"/>
      <c r="R126" s="116"/>
      <c r="T126" s="188" t="s">
        <v>5</v>
      </c>
      <c r="U126" s="189" t="s">
        <v>46</v>
      </c>
      <c r="V126" s="190">
        <v>0</v>
      </c>
      <c r="W126" s="190">
        <f t="shared" si="1"/>
        <v>0</v>
      </c>
      <c r="X126" s="190">
        <v>0</v>
      </c>
      <c r="Y126" s="190">
        <f t="shared" si="2"/>
        <v>0</v>
      </c>
      <c r="Z126" s="190">
        <v>0</v>
      </c>
      <c r="AA126" s="191">
        <f t="shared" si="3"/>
        <v>0</v>
      </c>
      <c r="AR126" s="102" t="s">
        <v>149</v>
      </c>
      <c r="AT126" s="102" t="s">
        <v>145</v>
      </c>
      <c r="AU126" s="102" t="s">
        <v>105</v>
      </c>
      <c r="AY126" s="102" t="s">
        <v>143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02" t="s">
        <v>22</v>
      </c>
      <c r="BK126" s="192">
        <f t="shared" si="9"/>
        <v>0</v>
      </c>
      <c r="BL126" s="102" t="s">
        <v>149</v>
      </c>
      <c r="BM126" s="102" t="s">
        <v>488</v>
      </c>
    </row>
    <row r="127" spans="2:65" s="111" customFormat="1" ht="31.5" customHeight="1">
      <c r="B127" s="112"/>
      <c r="C127" s="184" t="s">
        <v>489</v>
      </c>
      <c r="D127" s="184" t="s">
        <v>145</v>
      </c>
      <c r="E127" s="185" t="s">
        <v>490</v>
      </c>
      <c r="F127" s="268" t="s">
        <v>491</v>
      </c>
      <c r="G127" s="268"/>
      <c r="H127" s="268"/>
      <c r="I127" s="268"/>
      <c r="J127" s="186" t="s">
        <v>177</v>
      </c>
      <c r="K127" s="187">
        <v>8.75</v>
      </c>
      <c r="L127" s="269"/>
      <c r="M127" s="269"/>
      <c r="N127" s="270">
        <f t="shared" si="0"/>
        <v>0</v>
      </c>
      <c r="O127" s="270"/>
      <c r="P127" s="270"/>
      <c r="Q127" s="270"/>
      <c r="R127" s="116"/>
      <c r="T127" s="188" t="s">
        <v>5</v>
      </c>
      <c r="U127" s="189" t="s">
        <v>46</v>
      </c>
      <c r="V127" s="190">
        <v>2.249</v>
      </c>
      <c r="W127" s="190">
        <f t="shared" si="1"/>
        <v>19.67875</v>
      </c>
      <c r="X127" s="190">
        <v>0</v>
      </c>
      <c r="Y127" s="190">
        <f t="shared" si="2"/>
        <v>0</v>
      </c>
      <c r="Z127" s="190">
        <v>0</v>
      </c>
      <c r="AA127" s="191">
        <f t="shared" si="3"/>
        <v>0</v>
      </c>
      <c r="AR127" s="102" t="s">
        <v>149</v>
      </c>
      <c r="AT127" s="102" t="s">
        <v>145</v>
      </c>
      <c r="AU127" s="102" t="s">
        <v>105</v>
      </c>
      <c r="AY127" s="102" t="s">
        <v>143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02" t="s">
        <v>22</v>
      </c>
      <c r="BK127" s="192">
        <f t="shared" si="9"/>
        <v>0</v>
      </c>
      <c r="BL127" s="102" t="s">
        <v>149</v>
      </c>
      <c r="BM127" s="102" t="s">
        <v>492</v>
      </c>
    </row>
    <row r="128" spans="2:65" s="111" customFormat="1" ht="31.5" customHeight="1">
      <c r="B128" s="112"/>
      <c r="C128" s="184" t="s">
        <v>493</v>
      </c>
      <c r="D128" s="184" t="s">
        <v>145</v>
      </c>
      <c r="E128" s="185" t="s">
        <v>494</v>
      </c>
      <c r="F128" s="268" t="s">
        <v>495</v>
      </c>
      <c r="G128" s="268"/>
      <c r="H128" s="268"/>
      <c r="I128" s="268"/>
      <c r="J128" s="186" t="s">
        <v>177</v>
      </c>
      <c r="K128" s="187">
        <v>84.656</v>
      </c>
      <c r="L128" s="269"/>
      <c r="M128" s="269"/>
      <c r="N128" s="270">
        <f t="shared" si="0"/>
        <v>0</v>
      </c>
      <c r="O128" s="270"/>
      <c r="P128" s="270"/>
      <c r="Q128" s="270"/>
      <c r="R128" s="116"/>
      <c r="T128" s="188" t="s">
        <v>5</v>
      </c>
      <c r="U128" s="189" t="s">
        <v>46</v>
      </c>
      <c r="V128" s="190">
        <v>1.444</v>
      </c>
      <c r="W128" s="190">
        <f t="shared" si="1"/>
        <v>122.24326400000001</v>
      </c>
      <c r="X128" s="190">
        <v>0</v>
      </c>
      <c r="Y128" s="190">
        <f t="shared" si="2"/>
        <v>0</v>
      </c>
      <c r="Z128" s="190">
        <v>0</v>
      </c>
      <c r="AA128" s="191">
        <f t="shared" si="3"/>
        <v>0</v>
      </c>
      <c r="AR128" s="102" t="s">
        <v>149</v>
      </c>
      <c r="AT128" s="102" t="s">
        <v>145</v>
      </c>
      <c r="AU128" s="102" t="s">
        <v>105</v>
      </c>
      <c r="AY128" s="102" t="s">
        <v>143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02" t="s">
        <v>22</v>
      </c>
      <c r="BK128" s="192">
        <f t="shared" si="9"/>
        <v>0</v>
      </c>
      <c r="BL128" s="102" t="s">
        <v>149</v>
      </c>
      <c r="BM128" s="102" t="s">
        <v>496</v>
      </c>
    </row>
    <row r="129" spans="2:65" s="111" customFormat="1" ht="31.5" customHeight="1">
      <c r="B129" s="112"/>
      <c r="C129" s="184" t="s">
        <v>242</v>
      </c>
      <c r="D129" s="184" t="s">
        <v>145</v>
      </c>
      <c r="E129" s="185" t="s">
        <v>188</v>
      </c>
      <c r="F129" s="268" t="s">
        <v>189</v>
      </c>
      <c r="G129" s="268"/>
      <c r="H129" s="268"/>
      <c r="I129" s="268"/>
      <c r="J129" s="186" t="s">
        <v>177</v>
      </c>
      <c r="K129" s="187">
        <v>42.328</v>
      </c>
      <c r="L129" s="269"/>
      <c r="M129" s="269"/>
      <c r="N129" s="270">
        <f t="shared" si="0"/>
        <v>0</v>
      </c>
      <c r="O129" s="270"/>
      <c r="P129" s="270"/>
      <c r="Q129" s="270"/>
      <c r="R129" s="116"/>
      <c r="T129" s="188" t="s">
        <v>5</v>
      </c>
      <c r="U129" s="189" t="s">
        <v>46</v>
      </c>
      <c r="V129" s="190">
        <v>0.085</v>
      </c>
      <c r="W129" s="190">
        <f t="shared" si="1"/>
        <v>3.5978800000000004</v>
      </c>
      <c r="X129" s="190">
        <v>0</v>
      </c>
      <c r="Y129" s="190">
        <f t="shared" si="2"/>
        <v>0</v>
      </c>
      <c r="Z129" s="190">
        <v>0</v>
      </c>
      <c r="AA129" s="191">
        <f t="shared" si="3"/>
        <v>0</v>
      </c>
      <c r="AR129" s="102" t="s">
        <v>149</v>
      </c>
      <c r="AT129" s="102" t="s">
        <v>145</v>
      </c>
      <c r="AU129" s="102" t="s">
        <v>105</v>
      </c>
      <c r="AY129" s="102" t="s">
        <v>143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02" t="s">
        <v>22</v>
      </c>
      <c r="BK129" s="192">
        <f t="shared" si="9"/>
        <v>0</v>
      </c>
      <c r="BL129" s="102" t="s">
        <v>149</v>
      </c>
      <c r="BM129" s="102" t="s">
        <v>497</v>
      </c>
    </row>
    <row r="130" spans="2:65" s="111" customFormat="1" ht="31.5" customHeight="1">
      <c r="B130" s="112"/>
      <c r="C130" s="184" t="s">
        <v>498</v>
      </c>
      <c r="D130" s="184" t="s">
        <v>145</v>
      </c>
      <c r="E130" s="185" t="s">
        <v>192</v>
      </c>
      <c r="F130" s="268" t="s">
        <v>193</v>
      </c>
      <c r="G130" s="268"/>
      <c r="H130" s="268"/>
      <c r="I130" s="268"/>
      <c r="J130" s="186" t="s">
        <v>194</v>
      </c>
      <c r="K130" s="187">
        <v>135.45</v>
      </c>
      <c r="L130" s="269"/>
      <c r="M130" s="269"/>
      <c r="N130" s="270">
        <f t="shared" si="0"/>
        <v>0</v>
      </c>
      <c r="O130" s="270"/>
      <c r="P130" s="270"/>
      <c r="Q130" s="270"/>
      <c r="R130" s="116"/>
      <c r="T130" s="188" t="s">
        <v>5</v>
      </c>
      <c r="U130" s="189" t="s">
        <v>46</v>
      </c>
      <c r="V130" s="190">
        <v>0.182</v>
      </c>
      <c r="W130" s="190">
        <f t="shared" si="1"/>
        <v>24.651899999999998</v>
      </c>
      <c r="X130" s="190">
        <v>0</v>
      </c>
      <c r="Y130" s="190">
        <f t="shared" si="2"/>
        <v>0</v>
      </c>
      <c r="Z130" s="190">
        <v>0</v>
      </c>
      <c r="AA130" s="191">
        <f t="shared" si="3"/>
        <v>0</v>
      </c>
      <c r="AR130" s="102" t="s">
        <v>149</v>
      </c>
      <c r="AT130" s="102" t="s">
        <v>145</v>
      </c>
      <c r="AU130" s="102" t="s">
        <v>105</v>
      </c>
      <c r="AY130" s="102" t="s">
        <v>143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02" t="s">
        <v>22</v>
      </c>
      <c r="BK130" s="192">
        <f t="shared" si="9"/>
        <v>0</v>
      </c>
      <c r="BL130" s="102" t="s">
        <v>149</v>
      </c>
      <c r="BM130" s="102" t="s">
        <v>499</v>
      </c>
    </row>
    <row r="131" spans="2:65" s="111" customFormat="1" ht="31.5" customHeight="1">
      <c r="B131" s="112"/>
      <c r="C131" s="184" t="s">
        <v>500</v>
      </c>
      <c r="D131" s="184" t="s">
        <v>145</v>
      </c>
      <c r="E131" s="185" t="s">
        <v>197</v>
      </c>
      <c r="F131" s="268" t="s">
        <v>198</v>
      </c>
      <c r="G131" s="268"/>
      <c r="H131" s="268"/>
      <c r="I131" s="268"/>
      <c r="J131" s="186" t="s">
        <v>194</v>
      </c>
      <c r="K131" s="187">
        <v>135.45</v>
      </c>
      <c r="L131" s="269"/>
      <c r="M131" s="269"/>
      <c r="N131" s="270">
        <f t="shared" si="0"/>
        <v>0</v>
      </c>
      <c r="O131" s="270"/>
      <c r="P131" s="270"/>
      <c r="Q131" s="270"/>
      <c r="R131" s="116"/>
      <c r="T131" s="188" t="s">
        <v>5</v>
      </c>
      <c r="U131" s="189" t="s">
        <v>46</v>
      </c>
      <c r="V131" s="190">
        <v>0</v>
      </c>
      <c r="W131" s="190">
        <f t="shared" si="1"/>
        <v>0</v>
      </c>
      <c r="X131" s="190">
        <v>0</v>
      </c>
      <c r="Y131" s="190">
        <f t="shared" si="2"/>
        <v>0</v>
      </c>
      <c r="Z131" s="190">
        <v>0</v>
      </c>
      <c r="AA131" s="191">
        <f t="shared" si="3"/>
        <v>0</v>
      </c>
      <c r="AR131" s="102" t="s">
        <v>149</v>
      </c>
      <c r="AT131" s="102" t="s">
        <v>145</v>
      </c>
      <c r="AU131" s="102" t="s">
        <v>105</v>
      </c>
      <c r="AY131" s="102" t="s">
        <v>143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02" t="s">
        <v>22</v>
      </c>
      <c r="BK131" s="192">
        <f t="shared" si="9"/>
        <v>0</v>
      </c>
      <c r="BL131" s="102" t="s">
        <v>149</v>
      </c>
      <c r="BM131" s="102" t="s">
        <v>501</v>
      </c>
    </row>
    <row r="132" spans="2:65" s="111" customFormat="1" ht="31.5" customHeight="1">
      <c r="B132" s="112"/>
      <c r="C132" s="184" t="s">
        <v>216</v>
      </c>
      <c r="D132" s="184" t="s">
        <v>145</v>
      </c>
      <c r="E132" s="185" t="s">
        <v>201</v>
      </c>
      <c r="F132" s="268" t="s">
        <v>202</v>
      </c>
      <c r="G132" s="268"/>
      <c r="H132" s="268"/>
      <c r="I132" s="268"/>
      <c r="J132" s="186" t="s">
        <v>177</v>
      </c>
      <c r="K132" s="187">
        <v>93.406</v>
      </c>
      <c r="L132" s="269"/>
      <c r="M132" s="269"/>
      <c r="N132" s="270">
        <f t="shared" si="0"/>
        <v>0</v>
      </c>
      <c r="O132" s="270"/>
      <c r="P132" s="270"/>
      <c r="Q132" s="270"/>
      <c r="R132" s="116"/>
      <c r="T132" s="188" t="s">
        <v>5</v>
      </c>
      <c r="U132" s="189" t="s">
        <v>46</v>
      </c>
      <c r="V132" s="190">
        <v>0.519</v>
      </c>
      <c r="W132" s="190">
        <f t="shared" si="1"/>
        <v>48.477714000000006</v>
      </c>
      <c r="X132" s="190">
        <v>0</v>
      </c>
      <c r="Y132" s="190">
        <f t="shared" si="2"/>
        <v>0</v>
      </c>
      <c r="Z132" s="190">
        <v>0</v>
      </c>
      <c r="AA132" s="191">
        <f t="shared" si="3"/>
        <v>0</v>
      </c>
      <c r="AR132" s="102" t="s">
        <v>149</v>
      </c>
      <c r="AT132" s="102" t="s">
        <v>145</v>
      </c>
      <c r="AU132" s="102" t="s">
        <v>105</v>
      </c>
      <c r="AY132" s="102" t="s">
        <v>143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02" t="s">
        <v>22</v>
      </c>
      <c r="BK132" s="192">
        <f t="shared" si="9"/>
        <v>0</v>
      </c>
      <c r="BL132" s="102" t="s">
        <v>149</v>
      </c>
      <c r="BM132" s="102" t="s">
        <v>502</v>
      </c>
    </row>
    <row r="133" spans="2:65" s="111" customFormat="1" ht="31.5" customHeight="1">
      <c r="B133" s="112"/>
      <c r="C133" s="184" t="s">
        <v>431</v>
      </c>
      <c r="D133" s="184" t="s">
        <v>145</v>
      </c>
      <c r="E133" s="185" t="s">
        <v>204</v>
      </c>
      <c r="F133" s="268" t="s">
        <v>205</v>
      </c>
      <c r="G133" s="268"/>
      <c r="H133" s="268"/>
      <c r="I133" s="268"/>
      <c r="J133" s="186" t="s">
        <v>177</v>
      </c>
      <c r="K133" s="187">
        <v>31.861</v>
      </c>
      <c r="L133" s="269"/>
      <c r="M133" s="269"/>
      <c r="N133" s="270">
        <f t="shared" si="0"/>
        <v>0</v>
      </c>
      <c r="O133" s="270"/>
      <c r="P133" s="270"/>
      <c r="Q133" s="270"/>
      <c r="R133" s="116"/>
      <c r="T133" s="188" t="s">
        <v>5</v>
      </c>
      <c r="U133" s="189" t="s">
        <v>46</v>
      </c>
      <c r="V133" s="190">
        <v>0.011</v>
      </c>
      <c r="W133" s="190">
        <f t="shared" si="1"/>
        <v>0.350471</v>
      </c>
      <c r="X133" s="190">
        <v>0</v>
      </c>
      <c r="Y133" s="190">
        <f t="shared" si="2"/>
        <v>0</v>
      </c>
      <c r="Z133" s="190">
        <v>0</v>
      </c>
      <c r="AA133" s="191">
        <f t="shared" si="3"/>
        <v>0</v>
      </c>
      <c r="AR133" s="102" t="s">
        <v>149</v>
      </c>
      <c r="AT133" s="102" t="s">
        <v>145</v>
      </c>
      <c r="AU133" s="102" t="s">
        <v>105</v>
      </c>
      <c r="AY133" s="102" t="s">
        <v>143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02" t="s">
        <v>22</v>
      </c>
      <c r="BK133" s="192">
        <f t="shared" si="9"/>
        <v>0</v>
      </c>
      <c r="BL133" s="102" t="s">
        <v>149</v>
      </c>
      <c r="BM133" s="102" t="s">
        <v>503</v>
      </c>
    </row>
    <row r="134" spans="2:65" s="111" customFormat="1" ht="44.25" customHeight="1">
      <c r="B134" s="112"/>
      <c r="C134" s="184" t="s">
        <v>504</v>
      </c>
      <c r="D134" s="184" t="s">
        <v>145</v>
      </c>
      <c r="E134" s="185" t="s">
        <v>208</v>
      </c>
      <c r="F134" s="268" t="s">
        <v>209</v>
      </c>
      <c r="G134" s="268"/>
      <c r="H134" s="268"/>
      <c r="I134" s="268"/>
      <c r="J134" s="186" t="s">
        <v>177</v>
      </c>
      <c r="K134" s="187">
        <v>796.525</v>
      </c>
      <c r="L134" s="269"/>
      <c r="M134" s="269"/>
      <c r="N134" s="270">
        <f t="shared" si="0"/>
        <v>0</v>
      </c>
      <c r="O134" s="270"/>
      <c r="P134" s="270"/>
      <c r="Q134" s="270"/>
      <c r="R134" s="116"/>
      <c r="T134" s="188" t="s">
        <v>5</v>
      </c>
      <c r="U134" s="189" t="s">
        <v>46</v>
      </c>
      <c r="V134" s="190">
        <v>0.004</v>
      </c>
      <c r="W134" s="190">
        <f t="shared" si="1"/>
        <v>3.1861</v>
      </c>
      <c r="X134" s="190">
        <v>0</v>
      </c>
      <c r="Y134" s="190">
        <f t="shared" si="2"/>
        <v>0</v>
      </c>
      <c r="Z134" s="190">
        <v>0</v>
      </c>
      <c r="AA134" s="191">
        <f t="shared" si="3"/>
        <v>0</v>
      </c>
      <c r="AR134" s="102" t="s">
        <v>149</v>
      </c>
      <c r="AT134" s="102" t="s">
        <v>145</v>
      </c>
      <c r="AU134" s="102" t="s">
        <v>105</v>
      </c>
      <c r="AY134" s="102" t="s">
        <v>143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02" t="s">
        <v>22</v>
      </c>
      <c r="BK134" s="192">
        <f t="shared" si="9"/>
        <v>0</v>
      </c>
      <c r="BL134" s="102" t="s">
        <v>149</v>
      </c>
      <c r="BM134" s="102" t="s">
        <v>505</v>
      </c>
    </row>
    <row r="135" spans="2:65" s="111" customFormat="1" ht="31.5" customHeight="1">
      <c r="B135" s="112"/>
      <c r="C135" s="184" t="s">
        <v>412</v>
      </c>
      <c r="D135" s="184" t="s">
        <v>145</v>
      </c>
      <c r="E135" s="185" t="s">
        <v>212</v>
      </c>
      <c r="F135" s="268" t="s">
        <v>506</v>
      </c>
      <c r="G135" s="268"/>
      <c r="H135" s="268"/>
      <c r="I135" s="268"/>
      <c r="J135" s="186" t="s">
        <v>214</v>
      </c>
      <c r="K135" s="187">
        <v>77.516</v>
      </c>
      <c r="L135" s="269"/>
      <c r="M135" s="269"/>
      <c r="N135" s="270">
        <f t="shared" si="0"/>
        <v>0</v>
      </c>
      <c r="O135" s="270"/>
      <c r="P135" s="270"/>
      <c r="Q135" s="270"/>
      <c r="R135" s="116"/>
      <c r="T135" s="188" t="s">
        <v>5</v>
      </c>
      <c r="U135" s="189" t="s">
        <v>46</v>
      </c>
      <c r="V135" s="190">
        <v>0</v>
      </c>
      <c r="W135" s="190">
        <f t="shared" si="1"/>
        <v>0</v>
      </c>
      <c r="X135" s="190">
        <v>0</v>
      </c>
      <c r="Y135" s="190">
        <f t="shared" si="2"/>
        <v>0</v>
      </c>
      <c r="Z135" s="190">
        <v>0</v>
      </c>
      <c r="AA135" s="191">
        <f t="shared" si="3"/>
        <v>0</v>
      </c>
      <c r="AR135" s="102" t="s">
        <v>149</v>
      </c>
      <c r="AT135" s="102" t="s">
        <v>145</v>
      </c>
      <c r="AU135" s="102" t="s">
        <v>105</v>
      </c>
      <c r="AY135" s="102" t="s">
        <v>143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02" t="s">
        <v>22</v>
      </c>
      <c r="BK135" s="192">
        <f t="shared" si="9"/>
        <v>0</v>
      </c>
      <c r="BL135" s="102" t="s">
        <v>149</v>
      </c>
      <c r="BM135" s="102" t="s">
        <v>507</v>
      </c>
    </row>
    <row r="136" spans="2:65" s="111" customFormat="1" ht="31.5" customHeight="1">
      <c r="B136" s="112"/>
      <c r="C136" s="184" t="s">
        <v>403</v>
      </c>
      <c r="D136" s="184" t="s">
        <v>145</v>
      </c>
      <c r="E136" s="185" t="s">
        <v>217</v>
      </c>
      <c r="F136" s="268" t="s">
        <v>218</v>
      </c>
      <c r="G136" s="268"/>
      <c r="H136" s="268"/>
      <c r="I136" s="268"/>
      <c r="J136" s="186" t="s">
        <v>214</v>
      </c>
      <c r="K136" s="187">
        <v>1.241</v>
      </c>
      <c r="L136" s="269"/>
      <c r="M136" s="269"/>
      <c r="N136" s="270">
        <f t="shared" si="0"/>
        <v>0</v>
      </c>
      <c r="O136" s="270"/>
      <c r="P136" s="270"/>
      <c r="Q136" s="270"/>
      <c r="R136" s="116"/>
      <c r="T136" s="188" t="s">
        <v>5</v>
      </c>
      <c r="U136" s="189" t="s">
        <v>46</v>
      </c>
      <c r="V136" s="190">
        <v>0</v>
      </c>
      <c r="W136" s="190">
        <f t="shared" si="1"/>
        <v>0</v>
      </c>
      <c r="X136" s="190">
        <v>0</v>
      </c>
      <c r="Y136" s="190">
        <f t="shared" si="2"/>
        <v>0</v>
      </c>
      <c r="Z136" s="190">
        <v>0</v>
      </c>
      <c r="AA136" s="191">
        <f t="shared" si="3"/>
        <v>0</v>
      </c>
      <c r="AR136" s="102" t="s">
        <v>149</v>
      </c>
      <c r="AT136" s="102" t="s">
        <v>145</v>
      </c>
      <c r="AU136" s="102" t="s">
        <v>105</v>
      </c>
      <c r="AY136" s="102" t="s">
        <v>143</v>
      </c>
      <c r="BE136" s="192">
        <f t="shared" si="4"/>
        <v>0</v>
      </c>
      <c r="BF136" s="192">
        <f t="shared" si="5"/>
        <v>0</v>
      </c>
      <c r="BG136" s="192">
        <f t="shared" si="6"/>
        <v>0</v>
      </c>
      <c r="BH136" s="192">
        <f t="shared" si="7"/>
        <v>0</v>
      </c>
      <c r="BI136" s="192">
        <f t="shared" si="8"/>
        <v>0</v>
      </c>
      <c r="BJ136" s="102" t="s">
        <v>22</v>
      </c>
      <c r="BK136" s="192">
        <f t="shared" si="9"/>
        <v>0</v>
      </c>
      <c r="BL136" s="102" t="s">
        <v>149</v>
      </c>
      <c r="BM136" s="102" t="s">
        <v>508</v>
      </c>
    </row>
    <row r="137" spans="2:65" s="111" customFormat="1" ht="31.5" customHeight="1">
      <c r="B137" s="112"/>
      <c r="C137" s="184" t="s">
        <v>509</v>
      </c>
      <c r="D137" s="184" t="s">
        <v>145</v>
      </c>
      <c r="E137" s="185" t="s">
        <v>221</v>
      </c>
      <c r="F137" s="268" t="s">
        <v>222</v>
      </c>
      <c r="G137" s="268"/>
      <c r="H137" s="268"/>
      <c r="I137" s="268"/>
      <c r="J137" s="186" t="s">
        <v>177</v>
      </c>
      <c r="K137" s="187">
        <v>31.861</v>
      </c>
      <c r="L137" s="269"/>
      <c r="M137" s="269"/>
      <c r="N137" s="270">
        <f t="shared" si="0"/>
        <v>0</v>
      </c>
      <c r="O137" s="270"/>
      <c r="P137" s="270"/>
      <c r="Q137" s="270"/>
      <c r="R137" s="116"/>
      <c r="T137" s="188" t="s">
        <v>5</v>
      </c>
      <c r="U137" s="189" t="s">
        <v>46</v>
      </c>
      <c r="V137" s="190">
        <v>0.097</v>
      </c>
      <c r="W137" s="190">
        <f t="shared" si="1"/>
        <v>3.090517</v>
      </c>
      <c r="X137" s="190">
        <v>0</v>
      </c>
      <c r="Y137" s="190">
        <f t="shared" si="2"/>
        <v>0</v>
      </c>
      <c r="Z137" s="190">
        <v>0</v>
      </c>
      <c r="AA137" s="191">
        <f t="shared" si="3"/>
        <v>0</v>
      </c>
      <c r="AR137" s="102" t="s">
        <v>149</v>
      </c>
      <c r="AT137" s="102" t="s">
        <v>145</v>
      </c>
      <c r="AU137" s="102" t="s">
        <v>105</v>
      </c>
      <c r="AY137" s="102" t="s">
        <v>143</v>
      </c>
      <c r="BE137" s="192">
        <f t="shared" si="4"/>
        <v>0</v>
      </c>
      <c r="BF137" s="192">
        <f t="shared" si="5"/>
        <v>0</v>
      </c>
      <c r="BG137" s="192">
        <f t="shared" si="6"/>
        <v>0</v>
      </c>
      <c r="BH137" s="192">
        <f t="shared" si="7"/>
        <v>0</v>
      </c>
      <c r="BI137" s="192">
        <f t="shared" si="8"/>
        <v>0</v>
      </c>
      <c r="BJ137" s="102" t="s">
        <v>22</v>
      </c>
      <c r="BK137" s="192">
        <f t="shared" si="9"/>
        <v>0</v>
      </c>
      <c r="BL137" s="102" t="s">
        <v>149</v>
      </c>
      <c r="BM137" s="102" t="s">
        <v>510</v>
      </c>
    </row>
    <row r="138" spans="2:65" s="111" customFormat="1" ht="31.5" customHeight="1">
      <c r="B138" s="112"/>
      <c r="C138" s="184" t="s">
        <v>224</v>
      </c>
      <c r="D138" s="184" t="s">
        <v>145</v>
      </c>
      <c r="E138" s="185" t="s">
        <v>233</v>
      </c>
      <c r="F138" s="268" t="s">
        <v>234</v>
      </c>
      <c r="G138" s="268"/>
      <c r="H138" s="268"/>
      <c r="I138" s="268"/>
      <c r="J138" s="186" t="s">
        <v>177</v>
      </c>
      <c r="K138" s="187">
        <v>46.861</v>
      </c>
      <c r="L138" s="269"/>
      <c r="M138" s="269"/>
      <c r="N138" s="270">
        <f t="shared" si="0"/>
        <v>0</v>
      </c>
      <c r="O138" s="270"/>
      <c r="P138" s="270"/>
      <c r="Q138" s="270"/>
      <c r="R138" s="116"/>
      <c r="T138" s="188" t="s">
        <v>5</v>
      </c>
      <c r="U138" s="189" t="s">
        <v>46</v>
      </c>
      <c r="V138" s="190">
        <v>0.299</v>
      </c>
      <c r="W138" s="190">
        <f t="shared" si="1"/>
        <v>14.011439</v>
      </c>
      <c r="X138" s="190">
        <v>0</v>
      </c>
      <c r="Y138" s="190">
        <f t="shared" si="2"/>
        <v>0</v>
      </c>
      <c r="Z138" s="190">
        <v>0</v>
      </c>
      <c r="AA138" s="191">
        <f t="shared" si="3"/>
        <v>0</v>
      </c>
      <c r="AR138" s="102" t="s">
        <v>149</v>
      </c>
      <c r="AT138" s="102" t="s">
        <v>145</v>
      </c>
      <c r="AU138" s="102" t="s">
        <v>105</v>
      </c>
      <c r="AY138" s="102" t="s">
        <v>143</v>
      </c>
      <c r="BE138" s="192">
        <f t="shared" si="4"/>
        <v>0</v>
      </c>
      <c r="BF138" s="192">
        <f t="shared" si="5"/>
        <v>0</v>
      </c>
      <c r="BG138" s="192">
        <f t="shared" si="6"/>
        <v>0</v>
      </c>
      <c r="BH138" s="192">
        <f t="shared" si="7"/>
        <v>0</v>
      </c>
      <c r="BI138" s="192">
        <f t="shared" si="8"/>
        <v>0</v>
      </c>
      <c r="BJ138" s="102" t="s">
        <v>22</v>
      </c>
      <c r="BK138" s="192">
        <f t="shared" si="9"/>
        <v>0</v>
      </c>
      <c r="BL138" s="102" t="s">
        <v>149</v>
      </c>
      <c r="BM138" s="102" t="s">
        <v>511</v>
      </c>
    </row>
    <row r="139" spans="2:65" s="111" customFormat="1" ht="31.5" customHeight="1">
      <c r="B139" s="112"/>
      <c r="C139" s="184" t="s">
        <v>27</v>
      </c>
      <c r="D139" s="184" t="s">
        <v>145</v>
      </c>
      <c r="E139" s="185" t="s">
        <v>233</v>
      </c>
      <c r="F139" s="268" t="s">
        <v>234</v>
      </c>
      <c r="G139" s="268"/>
      <c r="H139" s="268"/>
      <c r="I139" s="268"/>
      <c r="J139" s="186" t="s">
        <v>177</v>
      </c>
      <c r="K139" s="187">
        <v>6.27</v>
      </c>
      <c r="L139" s="269"/>
      <c r="M139" s="269"/>
      <c r="N139" s="270">
        <f t="shared" si="0"/>
        <v>0</v>
      </c>
      <c r="O139" s="270"/>
      <c r="P139" s="270"/>
      <c r="Q139" s="270"/>
      <c r="R139" s="116"/>
      <c r="T139" s="188" t="s">
        <v>5</v>
      </c>
      <c r="U139" s="189" t="s">
        <v>46</v>
      </c>
      <c r="V139" s="190">
        <v>0.299</v>
      </c>
      <c r="W139" s="190">
        <f t="shared" si="1"/>
        <v>1.8747299999999998</v>
      </c>
      <c r="X139" s="190">
        <v>0</v>
      </c>
      <c r="Y139" s="190">
        <f t="shared" si="2"/>
        <v>0</v>
      </c>
      <c r="Z139" s="190">
        <v>0</v>
      </c>
      <c r="AA139" s="191">
        <f t="shared" si="3"/>
        <v>0</v>
      </c>
      <c r="AR139" s="102" t="s">
        <v>149</v>
      </c>
      <c r="AT139" s="102" t="s">
        <v>145</v>
      </c>
      <c r="AU139" s="102" t="s">
        <v>105</v>
      </c>
      <c r="AY139" s="102" t="s">
        <v>143</v>
      </c>
      <c r="BE139" s="192">
        <f t="shared" si="4"/>
        <v>0</v>
      </c>
      <c r="BF139" s="192">
        <f t="shared" si="5"/>
        <v>0</v>
      </c>
      <c r="BG139" s="192">
        <f t="shared" si="6"/>
        <v>0</v>
      </c>
      <c r="BH139" s="192">
        <f t="shared" si="7"/>
        <v>0</v>
      </c>
      <c r="BI139" s="192">
        <f t="shared" si="8"/>
        <v>0</v>
      </c>
      <c r="BJ139" s="102" t="s">
        <v>22</v>
      </c>
      <c r="BK139" s="192">
        <f t="shared" si="9"/>
        <v>0</v>
      </c>
      <c r="BL139" s="102" t="s">
        <v>149</v>
      </c>
      <c r="BM139" s="102" t="s">
        <v>512</v>
      </c>
    </row>
    <row r="140" spans="2:65" s="111" customFormat="1" ht="22.5" customHeight="1">
      <c r="B140" s="112"/>
      <c r="C140" s="193" t="s">
        <v>513</v>
      </c>
      <c r="D140" s="193" t="s">
        <v>239</v>
      </c>
      <c r="E140" s="194" t="s">
        <v>240</v>
      </c>
      <c r="F140" s="271" t="s">
        <v>514</v>
      </c>
      <c r="G140" s="271"/>
      <c r="H140" s="271"/>
      <c r="I140" s="271"/>
      <c r="J140" s="195" t="s">
        <v>214</v>
      </c>
      <c r="K140" s="196">
        <v>13.7</v>
      </c>
      <c r="L140" s="272"/>
      <c r="M140" s="272"/>
      <c r="N140" s="273">
        <f t="shared" si="0"/>
        <v>0</v>
      </c>
      <c r="O140" s="270"/>
      <c r="P140" s="270"/>
      <c r="Q140" s="270"/>
      <c r="R140" s="116"/>
      <c r="T140" s="188" t="s">
        <v>5</v>
      </c>
      <c r="U140" s="189" t="s">
        <v>46</v>
      </c>
      <c r="V140" s="190">
        <v>0</v>
      </c>
      <c r="W140" s="190">
        <f t="shared" si="1"/>
        <v>0</v>
      </c>
      <c r="X140" s="190">
        <v>1</v>
      </c>
      <c r="Y140" s="190">
        <f t="shared" si="2"/>
        <v>13.7</v>
      </c>
      <c r="Z140" s="190">
        <v>0</v>
      </c>
      <c r="AA140" s="191">
        <f t="shared" si="3"/>
        <v>0</v>
      </c>
      <c r="AR140" s="102" t="s">
        <v>242</v>
      </c>
      <c r="AT140" s="102" t="s">
        <v>239</v>
      </c>
      <c r="AU140" s="102" t="s">
        <v>105</v>
      </c>
      <c r="AY140" s="102" t="s">
        <v>143</v>
      </c>
      <c r="BE140" s="192">
        <f t="shared" si="4"/>
        <v>0</v>
      </c>
      <c r="BF140" s="192">
        <f t="shared" si="5"/>
        <v>0</v>
      </c>
      <c r="BG140" s="192">
        <f t="shared" si="6"/>
        <v>0</v>
      </c>
      <c r="BH140" s="192">
        <f t="shared" si="7"/>
        <v>0</v>
      </c>
      <c r="BI140" s="192">
        <f t="shared" si="8"/>
        <v>0</v>
      </c>
      <c r="BJ140" s="102" t="s">
        <v>22</v>
      </c>
      <c r="BK140" s="192">
        <f t="shared" si="9"/>
        <v>0</v>
      </c>
      <c r="BL140" s="102" t="s">
        <v>149</v>
      </c>
      <c r="BM140" s="102" t="s">
        <v>515</v>
      </c>
    </row>
    <row r="141" spans="2:65" s="111" customFormat="1" ht="31.5" customHeight="1">
      <c r="B141" s="112"/>
      <c r="C141" s="184" t="s">
        <v>228</v>
      </c>
      <c r="D141" s="184" t="s">
        <v>145</v>
      </c>
      <c r="E141" s="185" t="s">
        <v>245</v>
      </c>
      <c r="F141" s="268" t="s">
        <v>246</v>
      </c>
      <c r="G141" s="268"/>
      <c r="H141" s="268"/>
      <c r="I141" s="268"/>
      <c r="J141" s="186" t="s">
        <v>177</v>
      </c>
      <c r="K141" s="187">
        <v>27.743</v>
      </c>
      <c r="L141" s="269"/>
      <c r="M141" s="269"/>
      <c r="N141" s="270">
        <f t="shared" si="0"/>
        <v>0</v>
      </c>
      <c r="O141" s="270"/>
      <c r="P141" s="270"/>
      <c r="Q141" s="270"/>
      <c r="R141" s="116"/>
      <c r="T141" s="188" t="s">
        <v>5</v>
      </c>
      <c r="U141" s="189" t="s">
        <v>46</v>
      </c>
      <c r="V141" s="190">
        <v>1.587</v>
      </c>
      <c r="W141" s="190">
        <f t="shared" si="1"/>
        <v>44.028141</v>
      </c>
      <c r="X141" s="190">
        <v>0</v>
      </c>
      <c r="Y141" s="190">
        <f t="shared" si="2"/>
        <v>0</v>
      </c>
      <c r="Z141" s="190">
        <v>0</v>
      </c>
      <c r="AA141" s="191">
        <f t="shared" si="3"/>
        <v>0</v>
      </c>
      <c r="AR141" s="102" t="s">
        <v>149</v>
      </c>
      <c r="AT141" s="102" t="s">
        <v>145</v>
      </c>
      <c r="AU141" s="102" t="s">
        <v>105</v>
      </c>
      <c r="AY141" s="102" t="s">
        <v>143</v>
      </c>
      <c r="BE141" s="192">
        <f t="shared" si="4"/>
        <v>0</v>
      </c>
      <c r="BF141" s="192">
        <f t="shared" si="5"/>
        <v>0</v>
      </c>
      <c r="BG141" s="192">
        <f t="shared" si="6"/>
        <v>0</v>
      </c>
      <c r="BH141" s="192">
        <f t="shared" si="7"/>
        <v>0</v>
      </c>
      <c r="BI141" s="192">
        <f t="shared" si="8"/>
        <v>0</v>
      </c>
      <c r="BJ141" s="102" t="s">
        <v>22</v>
      </c>
      <c r="BK141" s="192">
        <f t="shared" si="9"/>
        <v>0</v>
      </c>
      <c r="BL141" s="102" t="s">
        <v>149</v>
      </c>
      <c r="BM141" s="102" t="s">
        <v>516</v>
      </c>
    </row>
    <row r="142" spans="2:65" s="111" customFormat="1" ht="22.5" customHeight="1">
      <c r="B142" s="112"/>
      <c r="C142" s="193" t="s">
        <v>232</v>
      </c>
      <c r="D142" s="193" t="s">
        <v>239</v>
      </c>
      <c r="E142" s="194" t="s">
        <v>249</v>
      </c>
      <c r="F142" s="271" t="s">
        <v>250</v>
      </c>
      <c r="G142" s="271"/>
      <c r="H142" s="271"/>
      <c r="I142" s="271"/>
      <c r="J142" s="195" t="s">
        <v>214</v>
      </c>
      <c r="K142" s="196">
        <v>55.486</v>
      </c>
      <c r="L142" s="272"/>
      <c r="M142" s="272"/>
      <c r="N142" s="273">
        <f t="shared" si="0"/>
        <v>0</v>
      </c>
      <c r="O142" s="270"/>
      <c r="P142" s="270"/>
      <c r="Q142" s="270"/>
      <c r="R142" s="116"/>
      <c r="T142" s="188" t="s">
        <v>5</v>
      </c>
      <c r="U142" s="189" t="s">
        <v>46</v>
      </c>
      <c r="V142" s="190">
        <v>0</v>
      </c>
      <c r="W142" s="190">
        <f t="shared" si="1"/>
        <v>0</v>
      </c>
      <c r="X142" s="190">
        <v>1</v>
      </c>
      <c r="Y142" s="190">
        <f t="shared" si="2"/>
        <v>55.486</v>
      </c>
      <c r="Z142" s="190">
        <v>0</v>
      </c>
      <c r="AA142" s="191">
        <f t="shared" si="3"/>
        <v>0</v>
      </c>
      <c r="AR142" s="102" t="s">
        <v>251</v>
      </c>
      <c r="AT142" s="102" t="s">
        <v>239</v>
      </c>
      <c r="AU142" s="102" t="s">
        <v>105</v>
      </c>
      <c r="AY142" s="102" t="s">
        <v>143</v>
      </c>
      <c r="BE142" s="192">
        <f t="shared" si="4"/>
        <v>0</v>
      </c>
      <c r="BF142" s="192">
        <f t="shared" si="5"/>
        <v>0</v>
      </c>
      <c r="BG142" s="192">
        <f t="shared" si="6"/>
        <v>0</v>
      </c>
      <c r="BH142" s="192">
        <f t="shared" si="7"/>
        <v>0</v>
      </c>
      <c r="BI142" s="192">
        <f t="shared" si="8"/>
        <v>0</v>
      </c>
      <c r="BJ142" s="102" t="s">
        <v>22</v>
      </c>
      <c r="BK142" s="192">
        <f t="shared" si="9"/>
        <v>0</v>
      </c>
      <c r="BL142" s="102" t="s">
        <v>251</v>
      </c>
      <c r="BM142" s="102" t="s">
        <v>517</v>
      </c>
    </row>
    <row r="143" spans="2:65" s="111" customFormat="1" ht="44.25" customHeight="1">
      <c r="B143" s="112"/>
      <c r="C143" s="184" t="s">
        <v>435</v>
      </c>
      <c r="D143" s="184" t="s">
        <v>145</v>
      </c>
      <c r="E143" s="185" t="s">
        <v>518</v>
      </c>
      <c r="F143" s="268" t="s">
        <v>519</v>
      </c>
      <c r="G143" s="268"/>
      <c r="H143" s="268"/>
      <c r="I143" s="268"/>
      <c r="J143" s="186" t="s">
        <v>177</v>
      </c>
      <c r="K143" s="187">
        <v>15</v>
      </c>
      <c r="L143" s="269"/>
      <c r="M143" s="269"/>
      <c r="N143" s="270">
        <f t="shared" si="0"/>
        <v>0</v>
      </c>
      <c r="O143" s="270"/>
      <c r="P143" s="270"/>
      <c r="Q143" s="270"/>
      <c r="R143" s="116"/>
      <c r="T143" s="188" t="s">
        <v>5</v>
      </c>
      <c r="U143" s="189" t="s">
        <v>46</v>
      </c>
      <c r="V143" s="190">
        <v>2.256</v>
      </c>
      <c r="W143" s="190">
        <f t="shared" si="1"/>
        <v>33.839999999999996</v>
      </c>
      <c r="X143" s="190">
        <v>0</v>
      </c>
      <c r="Y143" s="190">
        <f t="shared" si="2"/>
        <v>0</v>
      </c>
      <c r="Z143" s="190">
        <v>0</v>
      </c>
      <c r="AA143" s="191">
        <f t="shared" si="3"/>
        <v>0</v>
      </c>
      <c r="AR143" s="102" t="s">
        <v>149</v>
      </c>
      <c r="AT143" s="102" t="s">
        <v>145</v>
      </c>
      <c r="AU143" s="102" t="s">
        <v>105</v>
      </c>
      <c r="AY143" s="102" t="s">
        <v>143</v>
      </c>
      <c r="BE143" s="192">
        <f t="shared" si="4"/>
        <v>0</v>
      </c>
      <c r="BF143" s="192">
        <f t="shared" si="5"/>
        <v>0</v>
      </c>
      <c r="BG143" s="192">
        <f t="shared" si="6"/>
        <v>0</v>
      </c>
      <c r="BH143" s="192">
        <f t="shared" si="7"/>
        <v>0</v>
      </c>
      <c r="BI143" s="192">
        <f t="shared" si="8"/>
        <v>0</v>
      </c>
      <c r="BJ143" s="102" t="s">
        <v>22</v>
      </c>
      <c r="BK143" s="192">
        <f t="shared" si="9"/>
        <v>0</v>
      </c>
      <c r="BL143" s="102" t="s">
        <v>149</v>
      </c>
      <c r="BM143" s="102" t="s">
        <v>520</v>
      </c>
    </row>
    <row r="144" spans="2:65" s="111" customFormat="1" ht="31.5" customHeight="1">
      <c r="B144" s="112"/>
      <c r="C144" s="184" t="s">
        <v>452</v>
      </c>
      <c r="D144" s="184" t="s">
        <v>145</v>
      </c>
      <c r="E144" s="185" t="s">
        <v>254</v>
      </c>
      <c r="F144" s="268" t="s">
        <v>255</v>
      </c>
      <c r="G144" s="268"/>
      <c r="H144" s="268"/>
      <c r="I144" s="268"/>
      <c r="J144" s="186" t="s">
        <v>194</v>
      </c>
      <c r="K144" s="187">
        <v>93.99</v>
      </c>
      <c r="L144" s="269"/>
      <c r="M144" s="269"/>
      <c r="N144" s="270">
        <f t="shared" si="0"/>
        <v>0</v>
      </c>
      <c r="O144" s="270"/>
      <c r="P144" s="270"/>
      <c r="Q144" s="270"/>
      <c r="R144" s="116"/>
      <c r="T144" s="188" t="s">
        <v>5</v>
      </c>
      <c r="U144" s="189" t="s">
        <v>46</v>
      </c>
      <c r="V144" s="190">
        <v>0.021</v>
      </c>
      <c r="W144" s="190">
        <f t="shared" si="1"/>
        <v>1.97379</v>
      </c>
      <c r="X144" s="190">
        <v>0</v>
      </c>
      <c r="Y144" s="190">
        <f t="shared" si="2"/>
        <v>0</v>
      </c>
      <c r="Z144" s="190">
        <v>0</v>
      </c>
      <c r="AA144" s="191">
        <f t="shared" si="3"/>
        <v>0</v>
      </c>
      <c r="AR144" s="102" t="s">
        <v>149</v>
      </c>
      <c r="AT144" s="102" t="s">
        <v>145</v>
      </c>
      <c r="AU144" s="102" t="s">
        <v>105</v>
      </c>
      <c r="AY144" s="102" t="s">
        <v>143</v>
      </c>
      <c r="BE144" s="192">
        <f t="shared" si="4"/>
        <v>0</v>
      </c>
      <c r="BF144" s="192">
        <f t="shared" si="5"/>
        <v>0</v>
      </c>
      <c r="BG144" s="192">
        <f t="shared" si="6"/>
        <v>0</v>
      </c>
      <c r="BH144" s="192">
        <f t="shared" si="7"/>
        <v>0</v>
      </c>
      <c r="BI144" s="192">
        <f t="shared" si="8"/>
        <v>0</v>
      </c>
      <c r="BJ144" s="102" t="s">
        <v>22</v>
      </c>
      <c r="BK144" s="192">
        <f t="shared" si="9"/>
        <v>0</v>
      </c>
      <c r="BL144" s="102" t="s">
        <v>149</v>
      </c>
      <c r="BM144" s="102" t="s">
        <v>521</v>
      </c>
    </row>
    <row r="145" spans="2:65" s="111" customFormat="1" ht="22.5" customHeight="1">
      <c r="B145" s="112"/>
      <c r="C145" s="193" t="s">
        <v>477</v>
      </c>
      <c r="D145" s="193" t="s">
        <v>239</v>
      </c>
      <c r="E145" s="194" t="s">
        <v>258</v>
      </c>
      <c r="F145" s="271" t="s">
        <v>259</v>
      </c>
      <c r="G145" s="271"/>
      <c r="H145" s="271"/>
      <c r="I145" s="271"/>
      <c r="J145" s="195" t="s">
        <v>260</v>
      </c>
      <c r="K145" s="196">
        <v>2.35</v>
      </c>
      <c r="L145" s="272"/>
      <c r="M145" s="272"/>
      <c r="N145" s="273">
        <f t="shared" si="0"/>
        <v>0</v>
      </c>
      <c r="O145" s="270"/>
      <c r="P145" s="270"/>
      <c r="Q145" s="270"/>
      <c r="R145" s="116"/>
      <c r="T145" s="188" t="s">
        <v>5</v>
      </c>
      <c r="U145" s="189" t="s">
        <v>46</v>
      </c>
      <c r="V145" s="190">
        <v>0</v>
      </c>
      <c r="W145" s="190">
        <f t="shared" si="1"/>
        <v>0</v>
      </c>
      <c r="X145" s="190">
        <v>0.001</v>
      </c>
      <c r="Y145" s="190">
        <f t="shared" si="2"/>
        <v>0.00235</v>
      </c>
      <c r="Z145" s="190">
        <v>0</v>
      </c>
      <c r="AA145" s="191">
        <f t="shared" si="3"/>
        <v>0</v>
      </c>
      <c r="AR145" s="102" t="s">
        <v>242</v>
      </c>
      <c r="AT145" s="102" t="s">
        <v>239</v>
      </c>
      <c r="AU145" s="102" t="s">
        <v>105</v>
      </c>
      <c r="AY145" s="102" t="s">
        <v>143</v>
      </c>
      <c r="BE145" s="192">
        <f t="shared" si="4"/>
        <v>0</v>
      </c>
      <c r="BF145" s="192">
        <f t="shared" si="5"/>
        <v>0</v>
      </c>
      <c r="BG145" s="192">
        <f t="shared" si="6"/>
        <v>0</v>
      </c>
      <c r="BH145" s="192">
        <f t="shared" si="7"/>
        <v>0</v>
      </c>
      <c r="BI145" s="192">
        <f t="shared" si="8"/>
        <v>0</v>
      </c>
      <c r="BJ145" s="102" t="s">
        <v>22</v>
      </c>
      <c r="BK145" s="192">
        <f t="shared" si="9"/>
        <v>0</v>
      </c>
      <c r="BL145" s="102" t="s">
        <v>149</v>
      </c>
      <c r="BM145" s="102" t="s">
        <v>522</v>
      </c>
    </row>
    <row r="146" spans="2:63" s="176" customFormat="1" ht="29.85" customHeight="1">
      <c r="B146" s="172"/>
      <c r="C146" s="173"/>
      <c r="D146" s="183" t="s">
        <v>118</v>
      </c>
      <c r="E146" s="183"/>
      <c r="F146" s="183"/>
      <c r="G146" s="183"/>
      <c r="H146" s="183"/>
      <c r="I146" s="183"/>
      <c r="J146" s="183"/>
      <c r="K146" s="183"/>
      <c r="L146" s="183"/>
      <c r="M146" s="183"/>
      <c r="N146" s="282">
        <f>BK146</f>
        <v>0</v>
      </c>
      <c r="O146" s="283"/>
      <c r="P146" s="283"/>
      <c r="Q146" s="283"/>
      <c r="R146" s="175"/>
      <c r="T146" s="177"/>
      <c r="U146" s="173"/>
      <c r="V146" s="173"/>
      <c r="W146" s="178">
        <f>SUM(W147:W151)</f>
        <v>5.078919</v>
      </c>
      <c r="X146" s="173"/>
      <c r="Y146" s="178">
        <f>SUM(Y147:Y151)</f>
        <v>3.23759934</v>
      </c>
      <c r="Z146" s="173"/>
      <c r="AA146" s="179">
        <f>SUM(AA147:AA151)</f>
        <v>0</v>
      </c>
      <c r="AR146" s="180" t="s">
        <v>22</v>
      </c>
      <c r="AT146" s="181" t="s">
        <v>80</v>
      </c>
      <c r="AU146" s="181" t="s">
        <v>22</v>
      </c>
      <c r="AY146" s="180" t="s">
        <v>143</v>
      </c>
      <c r="BK146" s="182">
        <f>SUM(BK147:BK151)</f>
        <v>0</v>
      </c>
    </row>
    <row r="147" spans="2:65" s="111" customFormat="1" ht="31.5" customHeight="1">
      <c r="B147" s="112"/>
      <c r="C147" s="184" t="s">
        <v>523</v>
      </c>
      <c r="D147" s="184" t="s">
        <v>145</v>
      </c>
      <c r="E147" s="185" t="s">
        <v>524</v>
      </c>
      <c r="F147" s="268" t="s">
        <v>525</v>
      </c>
      <c r="G147" s="268"/>
      <c r="H147" s="268"/>
      <c r="I147" s="268"/>
      <c r="J147" s="186" t="s">
        <v>177</v>
      </c>
      <c r="K147" s="187">
        <v>0.432</v>
      </c>
      <c r="L147" s="269"/>
      <c r="M147" s="269"/>
      <c r="N147" s="270">
        <f>ROUND(L147*K147,2)</f>
        <v>0</v>
      </c>
      <c r="O147" s="270"/>
      <c r="P147" s="270"/>
      <c r="Q147" s="270"/>
      <c r="R147" s="116"/>
      <c r="T147" s="188" t="s">
        <v>5</v>
      </c>
      <c r="U147" s="189" t="s">
        <v>46</v>
      </c>
      <c r="V147" s="190">
        <v>1.025</v>
      </c>
      <c r="W147" s="190">
        <f>V147*K147</f>
        <v>0.44279999999999997</v>
      </c>
      <c r="X147" s="190">
        <v>2.16</v>
      </c>
      <c r="Y147" s="190">
        <f>X147*K147</f>
        <v>0.9331200000000001</v>
      </c>
      <c r="Z147" s="190">
        <v>0</v>
      </c>
      <c r="AA147" s="191">
        <f>Z147*K147</f>
        <v>0</v>
      </c>
      <c r="AR147" s="102" t="s">
        <v>149</v>
      </c>
      <c r="AT147" s="102" t="s">
        <v>145</v>
      </c>
      <c r="AU147" s="102" t="s">
        <v>105</v>
      </c>
      <c r="AY147" s="102" t="s">
        <v>143</v>
      </c>
      <c r="BE147" s="192">
        <f>IF(U147="základní",N147,0)</f>
        <v>0</v>
      </c>
      <c r="BF147" s="192">
        <f>IF(U147="snížená",N147,0)</f>
        <v>0</v>
      </c>
      <c r="BG147" s="192">
        <f>IF(U147="zákl. přenesená",N147,0)</f>
        <v>0</v>
      </c>
      <c r="BH147" s="192">
        <f>IF(U147="sníž. přenesená",N147,0)</f>
        <v>0</v>
      </c>
      <c r="BI147" s="192">
        <f>IF(U147="nulová",N147,0)</f>
        <v>0</v>
      </c>
      <c r="BJ147" s="102" t="s">
        <v>22</v>
      </c>
      <c r="BK147" s="192">
        <f>ROUND(L147*K147,2)</f>
        <v>0</v>
      </c>
      <c r="BL147" s="102" t="s">
        <v>149</v>
      </c>
      <c r="BM147" s="102" t="s">
        <v>526</v>
      </c>
    </row>
    <row r="148" spans="2:65" s="111" customFormat="1" ht="22.5" customHeight="1">
      <c r="B148" s="112"/>
      <c r="C148" s="184" t="s">
        <v>428</v>
      </c>
      <c r="D148" s="184" t="s">
        <v>145</v>
      </c>
      <c r="E148" s="185" t="s">
        <v>527</v>
      </c>
      <c r="F148" s="268" t="s">
        <v>528</v>
      </c>
      <c r="G148" s="268"/>
      <c r="H148" s="268"/>
      <c r="I148" s="268"/>
      <c r="J148" s="186" t="s">
        <v>177</v>
      </c>
      <c r="K148" s="187">
        <v>0.864</v>
      </c>
      <c r="L148" s="269"/>
      <c r="M148" s="269"/>
      <c r="N148" s="270">
        <f>ROUND(L148*K148,2)</f>
        <v>0</v>
      </c>
      <c r="O148" s="270"/>
      <c r="P148" s="270"/>
      <c r="Q148" s="270"/>
      <c r="R148" s="116"/>
      <c r="T148" s="188" t="s">
        <v>5</v>
      </c>
      <c r="U148" s="189" t="s">
        <v>46</v>
      </c>
      <c r="V148" s="190">
        <v>0.629</v>
      </c>
      <c r="W148" s="190">
        <f>V148*K148</f>
        <v>0.543456</v>
      </c>
      <c r="X148" s="190">
        <v>2.45329</v>
      </c>
      <c r="Y148" s="190">
        <f>X148*K148</f>
        <v>2.11964256</v>
      </c>
      <c r="Z148" s="190">
        <v>0</v>
      </c>
      <c r="AA148" s="191">
        <f>Z148*K148</f>
        <v>0</v>
      </c>
      <c r="AR148" s="102" t="s">
        <v>149</v>
      </c>
      <c r="AT148" s="102" t="s">
        <v>145</v>
      </c>
      <c r="AU148" s="102" t="s">
        <v>105</v>
      </c>
      <c r="AY148" s="102" t="s">
        <v>143</v>
      </c>
      <c r="BE148" s="192">
        <f>IF(U148="základní",N148,0)</f>
        <v>0</v>
      </c>
      <c r="BF148" s="192">
        <f>IF(U148="snížená",N148,0)</f>
        <v>0</v>
      </c>
      <c r="BG148" s="192">
        <f>IF(U148="zákl. přenesená",N148,0)</f>
        <v>0</v>
      </c>
      <c r="BH148" s="192">
        <f>IF(U148="sníž. přenesená",N148,0)</f>
        <v>0</v>
      </c>
      <c r="BI148" s="192">
        <f>IF(U148="nulová",N148,0)</f>
        <v>0</v>
      </c>
      <c r="BJ148" s="102" t="s">
        <v>22</v>
      </c>
      <c r="BK148" s="192">
        <f>ROUND(L148*K148,2)</f>
        <v>0</v>
      </c>
      <c r="BL148" s="102" t="s">
        <v>149</v>
      </c>
      <c r="BM148" s="102" t="s">
        <v>529</v>
      </c>
    </row>
    <row r="149" spans="2:65" s="111" customFormat="1" ht="22.5" customHeight="1">
      <c r="B149" s="112"/>
      <c r="C149" s="184" t="s">
        <v>465</v>
      </c>
      <c r="D149" s="184" t="s">
        <v>145</v>
      </c>
      <c r="E149" s="185" t="s">
        <v>530</v>
      </c>
      <c r="F149" s="268" t="s">
        <v>531</v>
      </c>
      <c r="G149" s="268"/>
      <c r="H149" s="268"/>
      <c r="I149" s="268"/>
      <c r="J149" s="186" t="s">
        <v>194</v>
      </c>
      <c r="K149" s="187">
        <v>2.58</v>
      </c>
      <c r="L149" s="269"/>
      <c r="M149" s="269"/>
      <c r="N149" s="270">
        <f>ROUND(L149*K149,2)</f>
        <v>0</v>
      </c>
      <c r="O149" s="270"/>
      <c r="P149" s="270"/>
      <c r="Q149" s="270"/>
      <c r="R149" s="116"/>
      <c r="T149" s="188" t="s">
        <v>5</v>
      </c>
      <c r="U149" s="189" t="s">
        <v>46</v>
      </c>
      <c r="V149" s="190">
        <v>0.364</v>
      </c>
      <c r="W149" s="190">
        <f>V149*K149</f>
        <v>0.93912</v>
      </c>
      <c r="X149" s="190">
        <v>0.00103</v>
      </c>
      <c r="Y149" s="190">
        <f>X149*K149</f>
        <v>0.0026574000000000003</v>
      </c>
      <c r="Z149" s="190">
        <v>0</v>
      </c>
      <c r="AA149" s="191">
        <f>Z149*K149</f>
        <v>0</v>
      </c>
      <c r="AR149" s="102" t="s">
        <v>149</v>
      </c>
      <c r="AT149" s="102" t="s">
        <v>145</v>
      </c>
      <c r="AU149" s="102" t="s">
        <v>105</v>
      </c>
      <c r="AY149" s="102" t="s">
        <v>143</v>
      </c>
      <c r="BE149" s="192">
        <f>IF(U149="základní",N149,0)</f>
        <v>0</v>
      </c>
      <c r="BF149" s="192">
        <f>IF(U149="snížená",N149,0)</f>
        <v>0</v>
      </c>
      <c r="BG149" s="192">
        <f>IF(U149="zákl. přenesená",N149,0)</f>
        <v>0</v>
      </c>
      <c r="BH149" s="192">
        <f>IF(U149="sníž. přenesená",N149,0)</f>
        <v>0</v>
      </c>
      <c r="BI149" s="192">
        <f>IF(U149="nulová",N149,0)</f>
        <v>0</v>
      </c>
      <c r="BJ149" s="102" t="s">
        <v>22</v>
      </c>
      <c r="BK149" s="192">
        <f>ROUND(L149*K149,2)</f>
        <v>0</v>
      </c>
      <c r="BL149" s="102" t="s">
        <v>149</v>
      </c>
      <c r="BM149" s="102" t="s">
        <v>532</v>
      </c>
    </row>
    <row r="150" spans="2:65" s="111" customFormat="1" ht="22.5" customHeight="1">
      <c r="B150" s="112"/>
      <c r="C150" s="184" t="s">
        <v>533</v>
      </c>
      <c r="D150" s="184" t="s">
        <v>145</v>
      </c>
      <c r="E150" s="185" t="s">
        <v>534</v>
      </c>
      <c r="F150" s="268" t="s">
        <v>535</v>
      </c>
      <c r="G150" s="268"/>
      <c r="H150" s="268"/>
      <c r="I150" s="268"/>
      <c r="J150" s="186" t="s">
        <v>194</v>
      </c>
      <c r="K150" s="187">
        <v>2.58</v>
      </c>
      <c r="L150" s="269"/>
      <c r="M150" s="269"/>
      <c r="N150" s="270">
        <f>ROUND(L150*K150,2)</f>
        <v>0</v>
      </c>
      <c r="O150" s="270"/>
      <c r="P150" s="270"/>
      <c r="Q150" s="270"/>
      <c r="R150" s="116"/>
      <c r="T150" s="188" t="s">
        <v>5</v>
      </c>
      <c r="U150" s="189" t="s">
        <v>46</v>
      </c>
      <c r="V150" s="190">
        <v>0.201</v>
      </c>
      <c r="W150" s="190">
        <f>V150*K150</f>
        <v>0.51858</v>
      </c>
      <c r="X150" s="190">
        <v>0</v>
      </c>
      <c r="Y150" s="190">
        <f>X150*K150</f>
        <v>0</v>
      </c>
      <c r="Z150" s="190">
        <v>0</v>
      </c>
      <c r="AA150" s="191">
        <f>Z150*K150</f>
        <v>0</v>
      </c>
      <c r="AR150" s="102" t="s">
        <v>149</v>
      </c>
      <c r="AT150" s="102" t="s">
        <v>145</v>
      </c>
      <c r="AU150" s="102" t="s">
        <v>105</v>
      </c>
      <c r="AY150" s="102" t="s">
        <v>143</v>
      </c>
      <c r="BE150" s="192">
        <f>IF(U150="základní",N150,0)</f>
        <v>0</v>
      </c>
      <c r="BF150" s="192">
        <f>IF(U150="snížená",N150,0)</f>
        <v>0</v>
      </c>
      <c r="BG150" s="192">
        <f>IF(U150="zákl. přenesená",N150,0)</f>
        <v>0</v>
      </c>
      <c r="BH150" s="192">
        <f>IF(U150="sníž. přenesená",N150,0)</f>
        <v>0</v>
      </c>
      <c r="BI150" s="192">
        <f>IF(U150="nulová",N150,0)</f>
        <v>0</v>
      </c>
      <c r="BJ150" s="102" t="s">
        <v>22</v>
      </c>
      <c r="BK150" s="192">
        <f>ROUND(L150*K150,2)</f>
        <v>0</v>
      </c>
      <c r="BL150" s="102" t="s">
        <v>149</v>
      </c>
      <c r="BM150" s="102" t="s">
        <v>536</v>
      </c>
    </row>
    <row r="151" spans="2:65" s="111" customFormat="1" ht="31.5" customHeight="1">
      <c r="B151" s="112"/>
      <c r="C151" s="184" t="s">
        <v>279</v>
      </c>
      <c r="D151" s="184" t="s">
        <v>145</v>
      </c>
      <c r="E151" s="185" t="s">
        <v>537</v>
      </c>
      <c r="F151" s="268" t="s">
        <v>538</v>
      </c>
      <c r="G151" s="268"/>
      <c r="H151" s="268"/>
      <c r="I151" s="268"/>
      <c r="J151" s="186" t="s">
        <v>214</v>
      </c>
      <c r="K151" s="187">
        <v>0.173</v>
      </c>
      <c r="L151" s="269"/>
      <c r="M151" s="269"/>
      <c r="N151" s="270">
        <f>ROUND(L151*K151,2)</f>
        <v>0</v>
      </c>
      <c r="O151" s="270"/>
      <c r="P151" s="270"/>
      <c r="Q151" s="270"/>
      <c r="R151" s="116"/>
      <c r="T151" s="188" t="s">
        <v>5</v>
      </c>
      <c r="U151" s="189" t="s">
        <v>46</v>
      </c>
      <c r="V151" s="190">
        <v>15.231</v>
      </c>
      <c r="W151" s="190">
        <f>V151*K151</f>
        <v>2.634963</v>
      </c>
      <c r="X151" s="190">
        <v>1.05306</v>
      </c>
      <c r="Y151" s="190">
        <f>X151*K151</f>
        <v>0.18217938</v>
      </c>
      <c r="Z151" s="190">
        <v>0</v>
      </c>
      <c r="AA151" s="191">
        <f>Z151*K151</f>
        <v>0</v>
      </c>
      <c r="AR151" s="102" t="s">
        <v>149</v>
      </c>
      <c r="AT151" s="102" t="s">
        <v>145</v>
      </c>
      <c r="AU151" s="102" t="s">
        <v>105</v>
      </c>
      <c r="AY151" s="102" t="s">
        <v>143</v>
      </c>
      <c r="BE151" s="192">
        <f>IF(U151="základní",N151,0)</f>
        <v>0</v>
      </c>
      <c r="BF151" s="192">
        <f>IF(U151="snížená",N151,0)</f>
        <v>0</v>
      </c>
      <c r="BG151" s="192">
        <f>IF(U151="zákl. přenesená",N151,0)</f>
        <v>0</v>
      </c>
      <c r="BH151" s="192">
        <f>IF(U151="sníž. přenesená",N151,0)</f>
        <v>0</v>
      </c>
      <c r="BI151" s="192">
        <f>IF(U151="nulová",N151,0)</f>
        <v>0</v>
      </c>
      <c r="BJ151" s="102" t="s">
        <v>22</v>
      </c>
      <c r="BK151" s="192">
        <f>ROUND(L151*K151,2)</f>
        <v>0</v>
      </c>
      <c r="BL151" s="102" t="s">
        <v>149</v>
      </c>
      <c r="BM151" s="102" t="s">
        <v>539</v>
      </c>
    </row>
    <row r="152" spans="2:63" s="176" customFormat="1" ht="29.85" customHeight="1">
      <c r="B152" s="172"/>
      <c r="C152" s="173"/>
      <c r="D152" s="183" t="s">
        <v>119</v>
      </c>
      <c r="E152" s="183"/>
      <c r="F152" s="183"/>
      <c r="G152" s="183"/>
      <c r="H152" s="183"/>
      <c r="I152" s="183"/>
      <c r="J152" s="183"/>
      <c r="K152" s="183"/>
      <c r="L152" s="183"/>
      <c r="M152" s="183"/>
      <c r="N152" s="282">
        <f>BK152</f>
        <v>0</v>
      </c>
      <c r="O152" s="283"/>
      <c r="P152" s="283"/>
      <c r="Q152" s="283"/>
      <c r="R152" s="175"/>
      <c r="T152" s="177"/>
      <c r="U152" s="173"/>
      <c r="V152" s="173"/>
      <c r="W152" s="178">
        <f>SUM(W153:W158)</f>
        <v>15.475999999999999</v>
      </c>
      <c r="X152" s="173"/>
      <c r="Y152" s="178">
        <f>SUM(Y153:Y158)</f>
        <v>10.930499999999999</v>
      </c>
      <c r="Z152" s="173"/>
      <c r="AA152" s="179">
        <f>SUM(AA153:AA158)</f>
        <v>0.1188</v>
      </c>
      <c r="AR152" s="180" t="s">
        <v>22</v>
      </c>
      <c r="AT152" s="181" t="s">
        <v>80</v>
      </c>
      <c r="AU152" s="181" t="s">
        <v>22</v>
      </c>
      <c r="AY152" s="180" t="s">
        <v>143</v>
      </c>
      <c r="BK152" s="182">
        <f>SUM(BK153:BK158)</f>
        <v>0</v>
      </c>
    </row>
    <row r="153" spans="2:65" s="111" customFormat="1" ht="31.5" customHeight="1">
      <c r="B153" s="112"/>
      <c r="C153" s="184" t="s">
        <v>287</v>
      </c>
      <c r="D153" s="184" t="s">
        <v>145</v>
      </c>
      <c r="E153" s="185" t="s">
        <v>90</v>
      </c>
      <c r="F153" s="268" t="s">
        <v>540</v>
      </c>
      <c r="G153" s="268"/>
      <c r="H153" s="268"/>
      <c r="I153" s="268"/>
      <c r="J153" s="186" t="s">
        <v>273</v>
      </c>
      <c r="K153" s="187">
        <v>1</v>
      </c>
      <c r="L153" s="269"/>
      <c r="M153" s="269"/>
      <c r="N153" s="270">
        <f aca="true" t="shared" si="10" ref="N153:N158">ROUND(L153*K153,2)</f>
        <v>0</v>
      </c>
      <c r="O153" s="270"/>
      <c r="P153" s="270"/>
      <c r="Q153" s="270"/>
      <c r="R153" s="116"/>
      <c r="T153" s="188" t="s">
        <v>5</v>
      </c>
      <c r="U153" s="189" t="s">
        <v>46</v>
      </c>
      <c r="V153" s="190">
        <v>0</v>
      </c>
      <c r="W153" s="190">
        <f aca="true" t="shared" si="11" ref="W153:W158">V153*K153</f>
        <v>0</v>
      </c>
      <c r="X153" s="190">
        <v>0</v>
      </c>
      <c r="Y153" s="190">
        <f aca="true" t="shared" si="12" ref="Y153:Y158">X153*K153</f>
        <v>0</v>
      </c>
      <c r="Z153" s="190">
        <v>0</v>
      </c>
      <c r="AA153" s="191">
        <f aca="true" t="shared" si="13" ref="AA153:AA158">Z153*K153</f>
        <v>0</v>
      </c>
      <c r="AR153" s="102" t="s">
        <v>149</v>
      </c>
      <c r="AT153" s="102" t="s">
        <v>145</v>
      </c>
      <c r="AU153" s="102" t="s">
        <v>105</v>
      </c>
      <c r="AY153" s="102" t="s">
        <v>143</v>
      </c>
      <c r="BE153" s="192">
        <f aca="true" t="shared" si="14" ref="BE153:BE158">IF(U153="základní",N153,0)</f>
        <v>0</v>
      </c>
      <c r="BF153" s="192">
        <f aca="true" t="shared" si="15" ref="BF153:BF158">IF(U153="snížená",N153,0)</f>
        <v>0</v>
      </c>
      <c r="BG153" s="192">
        <f aca="true" t="shared" si="16" ref="BG153:BG158">IF(U153="zákl. přenesená",N153,0)</f>
        <v>0</v>
      </c>
      <c r="BH153" s="192">
        <f aca="true" t="shared" si="17" ref="BH153:BH158">IF(U153="sníž. přenesená",N153,0)</f>
        <v>0</v>
      </c>
      <c r="BI153" s="192">
        <f aca="true" t="shared" si="18" ref="BI153:BI158">IF(U153="nulová",N153,0)</f>
        <v>0</v>
      </c>
      <c r="BJ153" s="102" t="s">
        <v>22</v>
      </c>
      <c r="BK153" s="192">
        <f aca="true" t="shared" si="19" ref="BK153:BK158">ROUND(L153*K153,2)</f>
        <v>0</v>
      </c>
      <c r="BL153" s="102" t="s">
        <v>149</v>
      </c>
      <c r="BM153" s="102" t="s">
        <v>541</v>
      </c>
    </row>
    <row r="154" spans="2:65" s="111" customFormat="1" ht="31.5" customHeight="1">
      <c r="B154" s="112"/>
      <c r="C154" s="193" t="s">
        <v>290</v>
      </c>
      <c r="D154" s="193" t="s">
        <v>239</v>
      </c>
      <c r="E154" s="194" t="s">
        <v>542</v>
      </c>
      <c r="F154" s="271" t="s">
        <v>543</v>
      </c>
      <c r="G154" s="271"/>
      <c r="H154" s="271"/>
      <c r="I154" s="271"/>
      <c r="J154" s="195" t="s">
        <v>177</v>
      </c>
      <c r="K154" s="196">
        <v>4.5</v>
      </c>
      <c r="L154" s="272"/>
      <c r="M154" s="272"/>
      <c r="N154" s="273">
        <f t="shared" si="10"/>
        <v>0</v>
      </c>
      <c r="O154" s="270"/>
      <c r="P154" s="270"/>
      <c r="Q154" s="270"/>
      <c r="R154" s="116"/>
      <c r="T154" s="188" t="s">
        <v>5</v>
      </c>
      <c r="U154" s="189" t="s">
        <v>46</v>
      </c>
      <c r="V154" s="190">
        <v>0</v>
      </c>
      <c r="W154" s="190">
        <f t="shared" si="11"/>
        <v>0</v>
      </c>
      <c r="X154" s="190">
        <v>2.429</v>
      </c>
      <c r="Y154" s="190">
        <f t="shared" si="12"/>
        <v>10.930499999999999</v>
      </c>
      <c r="Z154" s="190">
        <v>0</v>
      </c>
      <c r="AA154" s="191">
        <f t="shared" si="13"/>
        <v>0</v>
      </c>
      <c r="AR154" s="102" t="s">
        <v>242</v>
      </c>
      <c r="AT154" s="102" t="s">
        <v>239</v>
      </c>
      <c r="AU154" s="102" t="s">
        <v>105</v>
      </c>
      <c r="AY154" s="102" t="s">
        <v>143</v>
      </c>
      <c r="BE154" s="192">
        <f t="shared" si="14"/>
        <v>0</v>
      </c>
      <c r="BF154" s="192">
        <f t="shared" si="15"/>
        <v>0</v>
      </c>
      <c r="BG154" s="192">
        <f t="shared" si="16"/>
        <v>0</v>
      </c>
      <c r="BH154" s="192">
        <f t="shared" si="17"/>
        <v>0</v>
      </c>
      <c r="BI154" s="192">
        <f t="shared" si="18"/>
        <v>0</v>
      </c>
      <c r="BJ154" s="102" t="s">
        <v>22</v>
      </c>
      <c r="BK154" s="192">
        <f t="shared" si="19"/>
        <v>0</v>
      </c>
      <c r="BL154" s="102" t="s">
        <v>149</v>
      </c>
      <c r="BM154" s="102" t="s">
        <v>544</v>
      </c>
    </row>
    <row r="155" spans="2:65" s="111" customFormat="1" ht="31.5" customHeight="1">
      <c r="B155" s="112"/>
      <c r="C155" s="184" t="s">
        <v>545</v>
      </c>
      <c r="D155" s="184" t="s">
        <v>145</v>
      </c>
      <c r="E155" s="185" t="s">
        <v>93</v>
      </c>
      <c r="F155" s="268" t="s">
        <v>546</v>
      </c>
      <c r="G155" s="268"/>
      <c r="H155" s="268"/>
      <c r="I155" s="268"/>
      <c r="J155" s="186" t="s">
        <v>273</v>
      </c>
      <c r="K155" s="187">
        <v>1</v>
      </c>
      <c r="L155" s="269"/>
      <c r="M155" s="269"/>
      <c r="N155" s="270">
        <f t="shared" si="10"/>
        <v>0</v>
      </c>
      <c r="O155" s="270"/>
      <c r="P155" s="270"/>
      <c r="Q155" s="270"/>
      <c r="R155" s="116"/>
      <c r="T155" s="188" t="s">
        <v>5</v>
      </c>
      <c r="U155" s="189" t="s">
        <v>46</v>
      </c>
      <c r="V155" s="190">
        <v>0</v>
      </c>
      <c r="W155" s="190">
        <f t="shared" si="11"/>
        <v>0</v>
      </c>
      <c r="X155" s="190">
        <v>0</v>
      </c>
      <c r="Y155" s="190">
        <f t="shared" si="12"/>
        <v>0</v>
      </c>
      <c r="Z155" s="190">
        <v>0</v>
      </c>
      <c r="AA155" s="191">
        <f t="shared" si="13"/>
        <v>0</v>
      </c>
      <c r="AR155" s="102" t="s">
        <v>149</v>
      </c>
      <c r="AT155" s="102" t="s">
        <v>145</v>
      </c>
      <c r="AU155" s="102" t="s">
        <v>105</v>
      </c>
      <c r="AY155" s="102" t="s">
        <v>143</v>
      </c>
      <c r="BE155" s="192">
        <f t="shared" si="14"/>
        <v>0</v>
      </c>
      <c r="BF155" s="192">
        <f t="shared" si="15"/>
        <v>0</v>
      </c>
      <c r="BG155" s="192">
        <f t="shared" si="16"/>
        <v>0</v>
      </c>
      <c r="BH155" s="192">
        <f t="shared" si="17"/>
        <v>0</v>
      </c>
      <c r="BI155" s="192">
        <f t="shared" si="18"/>
        <v>0</v>
      </c>
      <c r="BJ155" s="102" t="s">
        <v>22</v>
      </c>
      <c r="BK155" s="192">
        <f t="shared" si="19"/>
        <v>0</v>
      </c>
      <c r="BL155" s="102" t="s">
        <v>149</v>
      </c>
      <c r="BM155" s="102" t="s">
        <v>547</v>
      </c>
    </row>
    <row r="156" spans="2:65" s="111" customFormat="1" ht="31.5" customHeight="1">
      <c r="B156" s="112"/>
      <c r="C156" s="184" t="s">
        <v>548</v>
      </c>
      <c r="D156" s="184" t="s">
        <v>145</v>
      </c>
      <c r="E156" s="185" t="s">
        <v>549</v>
      </c>
      <c r="F156" s="268" t="s">
        <v>550</v>
      </c>
      <c r="G156" s="268"/>
      <c r="H156" s="268"/>
      <c r="I156" s="268"/>
      <c r="J156" s="186" t="s">
        <v>148</v>
      </c>
      <c r="K156" s="187">
        <v>1</v>
      </c>
      <c r="L156" s="269"/>
      <c r="M156" s="269"/>
      <c r="N156" s="270">
        <f t="shared" si="10"/>
        <v>0</v>
      </c>
      <c r="O156" s="270"/>
      <c r="P156" s="270"/>
      <c r="Q156" s="270"/>
      <c r="R156" s="116"/>
      <c r="T156" s="188" t="s">
        <v>5</v>
      </c>
      <c r="U156" s="189" t="s">
        <v>46</v>
      </c>
      <c r="V156" s="190">
        <v>3.716</v>
      </c>
      <c r="W156" s="190">
        <f t="shared" si="11"/>
        <v>3.716</v>
      </c>
      <c r="X156" s="190">
        <v>0</v>
      </c>
      <c r="Y156" s="190">
        <f t="shared" si="12"/>
        <v>0</v>
      </c>
      <c r="Z156" s="190">
        <v>0</v>
      </c>
      <c r="AA156" s="191">
        <f t="shared" si="13"/>
        <v>0</v>
      </c>
      <c r="AR156" s="102" t="s">
        <v>149</v>
      </c>
      <c r="AT156" s="102" t="s">
        <v>145</v>
      </c>
      <c r="AU156" s="102" t="s">
        <v>105</v>
      </c>
      <c r="AY156" s="102" t="s">
        <v>143</v>
      </c>
      <c r="BE156" s="192">
        <f t="shared" si="14"/>
        <v>0</v>
      </c>
      <c r="BF156" s="192">
        <f t="shared" si="15"/>
        <v>0</v>
      </c>
      <c r="BG156" s="192">
        <f t="shared" si="16"/>
        <v>0</v>
      </c>
      <c r="BH156" s="192">
        <f t="shared" si="17"/>
        <v>0</v>
      </c>
      <c r="BI156" s="192">
        <f t="shared" si="18"/>
        <v>0</v>
      </c>
      <c r="BJ156" s="102" t="s">
        <v>22</v>
      </c>
      <c r="BK156" s="192">
        <f t="shared" si="19"/>
        <v>0</v>
      </c>
      <c r="BL156" s="102" t="s">
        <v>149</v>
      </c>
      <c r="BM156" s="102" t="s">
        <v>551</v>
      </c>
    </row>
    <row r="157" spans="2:65" s="111" customFormat="1" ht="31.5" customHeight="1">
      <c r="B157" s="112"/>
      <c r="C157" s="193" t="s">
        <v>283</v>
      </c>
      <c r="D157" s="193" t="s">
        <v>239</v>
      </c>
      <c r="E157" s="194" t="s">
        <v>87</v>
      </c>
      <c r="F157" s="271" t="s">
        <v>552</v>
      </c>
      <c r="G157" s="271"/>
      <c r="H157" s="271"/>
      <c r="I157" s="271"/>
      <c r="J157" s="195" t="s">
        <v>148</v>
      </c>
      <c r="K157" s="196">
        <v>1</v>
      </c>
      <c r="L157" s="272"/>
      <c r="M157" s="272"/>
      <c r="N157" s="273">
        <f t="shared" si="10"/>
        <v>0</v>
      </c>
      <c r="O157" s="270"/>
      <c r="P157" s="270"/>
      <c r="Q157" s="270"/>
      <c r="R157" s="116"/>
      <c r="T157" s="188" t="s">
        <v>5</v>
      </c>
      <c r="U157" s="189" t="s">
        <v>46</v>
      </c>
      <c r="V157" s="190">
        <v>0</v>
      </c>
      <c r="W157" s="190">
        <f t="shared" si="11"/>
        <v>0</v>
      </c>
      <c r="X157" s="190">
        <v>0</v>
      </c>
      <c r="Y157" s="190">
        <f t="shared" si="12"/>
        <v>0</v>
      </c>
      <c r="Z157" s="190">
        <v>0</v>
      </c>
      <c r="AA157" s="191">
        <f t="shared" si="13"/>
        <v>0</v>
      </c>
      <c r="AR157" s="102" t="s">
        <v>242</v>
      </c>
      <c r="AT157" s="102" t="s">
        <v>239</v>
      </c>
      <c r="AU157" s="102" t="s">
        <v>105</v>
      </c>
      <c r="AY157" s="102" t="s">
        <v>143</v>
      </c>
      <c r="BE157" s="192">
        <f t="shared" si="14"/>
        <v>0</v>
      </c>
      <c r="BF157" s="192">
        <f t="shared" si="15"/>
        <v>0</v>
      </c>
      <c r="BG157" s="192">
        <f t="shared" si="16"/>
        <v>0</v>
      </c>
      <c r="BH157" s="192">
        <f t="shared" si="17"/>
        <v>0</v>
      </c>
      <c r="BI157" s="192">
        <f t="shared" si="18"/>
        <v>0</v>
      </c>
      <c r="BJ157" s="102" t="s">
        <v>22</v>
      </c>
      <c r="BK157" s="192">
        <f t="shared" si="19"/>
        <v>0</v>
      </c>
      <c r="BL157" s="102" t="s">
        <v>149</v>
      </c>
      <c r="BM157" s="102" t="s">
        <v>553</v>
      </c>
    </row>
    <row r="158" spans="2:65" s="111" customFormat="1" ht="31.5" customHeight="1">
      <c r="B158" s="112"/>
      <c r="C158" s="184" t="s">
        <v>248</v>
      </c>
      <c r="D158" s="184" t="s">
        <v>145</v>
      </c>
      <c r="E158" s="185" t="s">
        <v>303</v>
      </c>
      <c r="F158" s="268" t="s">
        <v>554</v>
      </c>
      <c r="G158" s="268"/>
      <c r="H158" s="268"/>
      <c r="I158" s="268"/>
      <c r="J158" s="186" t="s">
        <v>168</v>
      </c>
      <c r="K158" s="187">
        <v>60</v>
      </c>
      <c r="L158" s="269"/>
      <c r="M158" s="269"/>
      <c r="N158" s="270">
        <f t="shared" si="10"/>
        <v>0</v>
      </c>
      <c r="O158" s="270"/>
      <c r="P158" s="270"/>
      <c r="Q158" s="270"/>
      <c r="R158" s="116"/>
      <c r="T158" s="188" t="s">
        <v>5</v>
      </c>
      <c r="U158" s="189" t="s">
        <v>46</v>
      </c>
      <c r="V158" s="190">
        <v>0.196</v>
      </c>
      <c r="W158" s="190">
        <f t="shared" si="11"/>
        <v>11.76</v>
      </c>
      <c r="X158" s="190">
        <v>0</v>
      </c>
      <c r="Y158" s="190">
        <f t="shared" si="12"/>
        <v>0</v>
      </c>
      <c r="Z158" s="190">
        <v>0.00198</v>
      </c>
      <c r="AA158" s="191">
        <f t="shared" si="13"/>
        <v>0.1188</v>
      </c>
      <c r="AR158" s="102" t="s">
        <v>149</v>
      </c>
      <c r="AT158" s="102" t="s">
        <v>145</v>
      </c>
      <c r="AU158" s="102" t="s">
        <v>105</v>
      </c>
      <c r="AY158" s="102" t="s">
        <v>143</v>
      </c>
      <c r="BE158" s="192">
        <f t="shared" si="14"/>
        <v>0</v>
      </c>
      <c r="BF158" s="192">
        <f t="shared" si="15"/>
        <v>0</v>
      </c>
      <c r="BG158" s="192">
        <f t="shared" si="16"/>
        <v>0</v>
      </c>
      <c r="BH158" s="192">
        <f t="shared" si="17"/>
        <v>0</v>
      </c>
      <c r="BI158" s="192">
        <f t="shared" si="18"/>
        <v>0</v>
      </c>
      <c r="BJ158" s="102" t="s">
        <v>22</v>
      </c>
      <c r="BK158" s="192">
        <f t="shared" si="19"/>
        <v>0</v>
      </c>
      <c r="BL158" s="102" t="s">
        <v>149</v>
      </c>
      <c r="BM158" s="102" t="s">
        <v>555</v>
      </c>
    </row>
    <row r="159" spans="2:63" s="176" customFormat="1" ht="29.85" customHeight="1">
      <c r="B159" s="172"/>
      <c r="C159" s="173"/>
      <c r="D159" s="183" t="s">
        <v>120</v>
      </c>
      <c r="E159" s="183"/>
      <c r="F159" s="183"/>
      <c r="G159" s="183"/>
      <c r="H159" s="183"/>
      <c r="I159" s="183"/>
      <c r="J159" s="183"/>
      <c r="K159" s="183"/>
      <c r="L159" s="183"/>
      <c r="M159" s="183"/>
      <c r="N159" s="282">
        <f>BK159</f>
        <v>0</v>
      </c>
      <c r="O159" s="283"/>
      <c r="P159" s="283"/>
      <c r="Q159" s="283"/>
      <c r="R159" s="175"/>
      <c r="T159" s="177"/>
      <c r="U159" s="173"/>
      <c r="V159" s="173"/>
      <c r="W159" s="178">
        <f>SUM(W160:W161)</f>
        <v>6.1667879999999995</v>
      </c>
      <c r="X159" s="173"/>
      <c r="Y159" s="178">
        <f>SUM(Y160:Y161)</f>
        <v>8.750483560000001</v>
      </c>
      <c r="Z159" s="173"/>
      <c r="AA159" s="179">
        <f>SUM(AA160:AA161)</f>
        <v>0</v>
      </c>
      <c r="AR159" s="180" t="s">
        <v>22</v>
      </c>
      <c r="AT159" s="181" t="s">
        <v>80</v>
      </c>
      <c r="AU159" s="181" t="s">
        <v>22</v>
      </c>
      <c r="AY159" s="180" t="s">
        <v>143</v>
      </c>
      <c r="BK159" s="182">
        <f>SUM(BK160:BK161)</f>
        <v>0</v>
      </c>
    </row>
    <row r="160" spans="2:65" s="111" customFormat="1" ht="31.5" customHeight="1">
      <c r="B160" s="112"/>
      <c r="C160" s="184" t="s">
        <v>481</v>
      </c>
      <c r="D160" s="184" t="s">
        <v>145</v>
      </c>
      <c r="E160" s="185" t="s">
        <v>556</v>
      </c>
      <c r="F160" s="268" t="s">
        <v>557</v>
      </c>
      <c r="G160" s="268"/>
      <c r="H160" s="268"/>
      <c r="I160" s="268"/>
      <c r="J160" s="186" t="s">
        <v>194</v>
      </c>
      <c r="K160" s="187">
        <v>0.432</v>
      </c>
      <c r="L160" s="269"/>
      <c r="M160" s="269"/>
      <c r="N160" s="270">
        <f>ROUND(L160*K160,2)</f>
        <v>0</v>
      </c>
      <c r="O160" s="270"/>
      <c r="P160" s="270"/>
      <c r="Q160" s="270"/>
      <c r="R160" s="116"/>
      <c r="T160" s="188" t="s">
        <v>5</v>
      </c>
      <c r="U160" s="189" t="s">
        <v>46</v>
      </c>
      <c r="V160" s="190">
        <v>0.166</v>
      </c>
      <c r="W160" s="190">
        <f>V160*K160</f>
        <v>0.071712</v>
      </c>
      <c r="X160" s="190">
        <v>0</v>
      </c>
      <c r="Y160" s="190">
        <f>X160*K160</f>
        <v>0</v>
      </c>
      <c r="Z160" s="190">
        <v>0</v>
      </c>
      <c r="AA160" s="191">
        <f>Z160*K160</f>
        <v>0</v>
      </c>
      <c r="AR160" s="102" t="s">
        <v>149</v>
      </c>
      <c r="AT160" s="102" t="s">
        <v>145</v>
      </c>
      <c r="AU160" s="102" t="s">
        <v>105</v>
      </c>
      <c r="AY160" s="102" t="s">
        <v>143</v>
      </c>
      <c r="BE160" s="192">
        <f>IF(U160="základní",N160,0)</f>
        <v>0</v>
      </c>
      <c r="BF160" s="192">
        <f>IF(U160="snížená",N160,0)</f>
        <v>0</v>
      </c>
      <c r="BG160" s="192">
        <f>IF(U160="zákl. přenesená",N160,0)</f>
        <v>0</v>
      </c>
      <c r="BH160" s="192">
        <f>IF(U160="sníž. přenesená",N160,0)</f>
        <v>0</v>
      </c>
      <c r="BI160" s="192">
        <f>IF(U160="nulová",N160,0)</f>
        <v>0</v>
      </c>
      <c r="BJ160" s="102" t="s">
        <v>22</v>
      </c>
      <c r="BK160" s="192">
        <f>ROUND(L160*K160,2)</f>
        <v>0</v>
      </c>
      <c r="BL160" s="102" t="s">
        <v>149</v>
      </c>
      <c r="BM160" s="102" t="s">
        <v>558</v>
      </c>
    </row>
    <row r="161" spans="2:65" s="111" customFormat="1" ht="22.5" customHeight="1">
      <c r="B161" s="112"/>
      <c r="C161" s="184" t="s">
        <v>253</v>
      </c>
      <c r="D161" s="184" t="s">
        <v>145</v>
      </c>
      <c r="E161" s="185" t="s">
        <v>307</v>
      </c>
      <c r="F161" s="268" t="s">
        <v>308</v>
      </c>
      <c r="G161" s="268"/>
      <c r="H161" s="268"/>
      <c r="I161" s="268"/>
      <c r="J161" s="186" t="s">
        <v>177</v>
      </c>
      <c r="K161" s="187">
        <v>4.628</v>
      </c>
      <c r="L161" s="269"/>
      <c r="M161" s="269"/>
      <c r="N161" s="270">
        <f>ROUND(L161*K161,2)</f>
        <v>0</v>
      </c>
      <c r="O161" s="270"/>
      <c r="P161" s="270"/>
      <c r="Q161" s="270"/>
      <c r="R161" s="116"/>
      <c r="T161" s="188" t="s">
        <v>5</v>
      </c>
      <c r="U161" s="189" t="s">
        <v>46</v>
      </c>
      <c r="V161" s="190">
        <v>1.317</v>
      </c>
      <c r="W161" s="190">
        <f>V161*K161</f>
        <v>6.095076</v>
      </c>
      <c r="X161" s="190">
        <v>1.89077</v>
      </c>
      <c r="Y161" s="190">
        <f>X161*K161</f>
        <v>8.750483560000001</v>
      </c>
      <c r="Z161" s="190">
        <v>0</v>
      </c>
      <c r="AA161" s="191">
        <f>Z161*K161</f>
        <v>0</v>
      </c>
      <c r="AR161" s="102" t="s">
        <v>149</v>
      </c>
      <c r="AT161" s="102" t="s">
        <v>145</v>
      </c>
      <c r="AU161" s="102" t="s">
        <v>105</v>
      </c>
      <c r="AY161" s="102" t="s">
        <v>143</v>
      </c>
      <c r="BE161" s="192">
        <f>IF(U161="základní",N161,0)</f>
        <v>0</v>
      </c>
      <c r="BF161" s="192">
        <f>IF(U161="snížená",N161,0)</f>
        <v>0</v>
      </c>
      <c r="BG161" s="192">
        <f>IF(U161="zákl. přenesená",N161,0)</f>
        <v>0</v>
      </c>
      <c r="BH161" s="192">
        <f>IF(U161="sníž. přenesená",N161,0)</f>
        <v>0</v>
      </c>
      <c r="BI161" s="192">
        <f>IF(U161="nulová",N161,0)</f>
        <v>0</v>
      </c>
      <c r="BJ161" s="102" t="s">
        <v>22</v>
      </c>
      <c r="BK161" s="192">
        <f>ROUND(L161*K161,2)</f>
        <v>0</v>
      </c>
      <c r="BL161" s="102" t="s">
        <v>149</v>
      </c>
      <c r="BM161" s="102" t="s">
        <v>559</v>
      </c>
    </row>
    <row r="162" spans="2:63" s="176" customFormat="1" ht="29.85" customHeight="1">
      <c r="B162" s="172"/>
      <c r="C162" s="173"/>
      <c r="D162" s="183" t="s">
        <v>121</v>
      </c>
      <c r="E162" s="183"/>
      <c r="F162" s="183"/>
      <c r="G162" s="183"/>
      <c r="H162" s="183"/>
      <c r="I162" s="183"/>
      <c r="J162" s="183"/>
      <c r="K162" s="183"/>
      <c r="L162" s="183"/>
      <c r="M162" s="183"/>
      <c r="N162" s="282">
        <f>BK162</f>
        <v>0</v>
      </c>
      <c r="O162" s="283"/>
      <c r="P162" s="283"/>
      <c r="Q162" s="283"/>
      <c r="R162" s="175"/>
      <c r="T162" s="177"/>
      <c r="U162" s="173"/>
      <c r="V162" s="173"/>
      <c r="W162" s="178">
        <f>SUM(W163:W164)</f>
        <v>11.83952</v>
      </c>
      <c r="X162" s="173"/>
      <c r="Y162" s="178">
        <f>SUM(Y163:Y164)</f>
        <v>7.245672000000001</v>
      </c>
      <c r="Z162" s="173"/>
      <c r="AA162" s="179">
        <f>SUM(AA163:AA164)</f>
        <v>0</v>
      </c>
      <c r="AR162" s="180" t="s">
        <v>22</v>
      </c>
      <c r="AT162" s="181" t="s">
        <v>80</v>
      </c>
      <c r="AU162" s="181" t="s">
        <v>22</v>
      </c>
      <c r="AY162" s="180" t="s">
        <v>143</v>
      </c>
      <c r="BK162" s="182">
        <f>SUM(BK163:BK164)</f>
        <v>0</v>
      </c>
    </row>
    <row r="163" spans="2:65" s="111" customFormat="1" ht="22.5" customHeight="1">
      <c r="B163" s="112"/>
      <c r="C163" s="184" t="s">
        <v>473</v>
      </c>
      <c r="D163" s="184" t="s">
        <v>145</v>
      </c>
      <c r="E163" s="185" t="s">
        <v>560</v>
      </c>
      <c r="F163" s="268" t="s">
        <v>561</v>
      </c>
      <c r="G163" s="268"/>
      <c r="H163" s="268"/>
      <c r="I163" s="268"/>
      <c r="J163" s="186" t="s">
        <v>194</v>
      </c>
      <c r="K163" s="187">
        <v>4.32</v>
      </c>
      <c r="L163" s="269"/>
      <c r="M163" s="269"/>
      <c r="N163" s="270">
        <f>ROUND(L163*K163,2)</f>
        <v>0</v>
      </c>
      <c r="O163" s="270"/>
      <c r="P163" s="270"/>
      <c r="Q163" s="270"/>
      <c r="R163" s="116"/>
      <c r="T163" s="188" t="s">
        <v>5</v>
      </c>
      <c r="U163" s="189" t="s">
        <v>46</v>
      </c>
      <c r="V163" s="190">
        <v>0.031</v>
      </c>
      <c r="W163" s="190">
        <f>V163*K163</f>
        <v>0.13392</v>
      </c>
      <c r="X163" s="190">
        <v>0</v>
      </c>
      <c r="Y163" s="190">
        <f>X163*K163</f>
        <v>0</v>
      </c>
      <c r="Z163" s="190">
        <v>0</v>
      </c>
      <c r="AA163" s="191">
        <f>Z163*K163</f>
        <v>0</v>
      </c>
      <c r="AR163" s="102" t="s">
        <v>149</v>
      </c>
      <c r="AT163" s="102" t="s">
        <v>145</v>
      </c>
      <c r="AU163" s="102" t="s">
        <v>105</v>
      </c>
      <c r="AY163" s="102" t="s">
        <v>143</v>
      </c>
      <c r="BE163" s="192">
        <f>IF(U163="základní",N163,0)</f>
        <v>0</v>
      </c>
      <c r="BF163" s="192">
        <f>IF(U163="snížená",N163,0)</f>
        <v>0</v>
      </c>
      <c r="BG163" s="192">
        <f>IF(U163="zákl. přenesená",N163,0)</f>
        <v>0</v>
      </c>
      <c r="BH163" s="192">
        <f>IF(U163="sníž. přenesená",N163,0)</f>
        <v>0</v>
      </c>
      <c r="BI163" s="192">
        <f>IF(U163="nulová",N163,0)</f>
        <v>0</v>
      </c>
      <c r="BJ163" s="102" t="s">
        <v>22</v>
      </c>
      <c r="BK163" s="192">
        <f>ROUND(L163*K163,2)</f>
        <v>0</v>
      </c>
      <c r="BL163" s="102" t="s">
        <v>149</v>
      </c>
      <c r="BM163" s="102" t="s">
        <v>562</v>
      </c>
    </row>
    <row r="164" spans="2:65" s="111" customFormat="1" ht="31.5" customHeight="1">
      <c r="B164" s="112"/>
      <c r="C164" s="184" t="s">
        <v>563</v>
      </c>
      <c r="D164" s="184" t="s">
        <v>145</v>
      </c>
      <c r="E164" s="185" t="s">
        <v>564</v>
      </c>
      <c r="F164" s="268" t="s">
        <v>565</v>
      </c>
      <c r="G164" s="268"/>
      <c r="H164" s="268"/>
      <c r="I164" s="268"/>
      <c r="J164" s="186" t="s">
        <v>194</v>
      </c>
      <c r="K164" s="187">
        <v>11.8</v>
      </c>
      <c r="L164" s="269"/>
      <c r="M164" s="269"/>
      <c r="N164" s="270">
        <f>ROUND(L164*K164,2)</f>
        <v>0</v>
      </c>
      <c r="O164" s="270"/>
      <c r="P164" s="270"/>
      <c r="Q164" s="270"/>
      <c r="R164" s="116"/>
      <c r="T164" s="188" t="s">
        <v>5</v>
      </c>
      <c r="U164" s="189" t="s">
        <v>46</v>
      </c>
      <c r="V164" s="190">
        <v>0.992</v>
      </c>
      <c r="W164" s="190">
        <f>V164*K164</f>
        <v>11.7056</v>
      </c>
      <c r="X164" s="190">
        <v>0.61404</v>
      </c>
      <c r="Y164" s="190">
        <f>X164*K164</f>
        <v>7.245672000000001</v>
      </c>
      <c r="Z164" s="190">
        <v>0</v>
      </c>
      <c r="AA164" s="191">
        <f>Z164*K164</f>
        <v>0</v>
      </c>
      <c r="AR164" s="102" t="s">
        <v>149</v>
      </c>
      <c r="AT164" s="102" t="s">
        <v>145</v>
      </c>
      <c r="AU164" s="102" t="s">
        <v>105</v>
      </c>
      <c r="AY164" s="102" t="s">
        <v>143</v>
      </c>
      <c r="BE164" s="192">
        <f>IF(U164="základní",N164,0)</f>
        <v>0</v>
      </c>
      <c r="BF164" s="192">
        <f>IF(U164="snížená",N164,0)</f>
        <v>0</v>
      </c>
      <c r="BG164" s="192">
        <f>IF(U164="zákl. přenesená",N164,0)</f>
        <v>0</v>
      </c>
      <c r="BH164" s="192">
        <f>IF(U164="sníž. přenesená",N164,0)</f>
        <v>0</v>
      </c>
      <c r="BI164" s="192">
        <f>IF(U164="nulová",N164,0)</f>
        <v>0</v>
      </c>
      <c r="BJ164" s="102" t="s">
        <v>22</v>
      </c>
      <c r="BK164" s="192">
        <f>ROUND(L164*K164,2)</f>
        <v>0</v>
      </c>
      <c r="BL164" s="102" t="s">
        <v>149</v>
      </c>
      <c r="BM164" s="102" t="s">
        <v>566</v>
      </c>
    </row>
    <row r="165" spans="2:63" s="176" customFormat="1" ht="29.85" customHeight="1">
      <c r="B165" s="172"/>
      <c r="C165" s="173"/>
      <c r="D165" s="183" t="s">
        <v>122</v>
      </c>
      <c r="E165" s="183"/>
      <c r="F165" s="183"/>
      <c r="G165" s="183"/>
      <c r="H165" s="183"/>
      <c r="I165" s="183"/>
      <c r="J165" s="183"/>
      <c r="K165" s="183"/>
      <c r="L165" s="183"/>
      <c r="M165" s="183"/>
      <c r="N165" s="282">
        <f>BK165</f>
        <v>0</v>
      </c>
      <c r="O165" s="283"/>
      <c r="P165" s="283"/>
      <c r="Q165" s="283"/>
      <c r="R165" s="175"/>
      <c r="T165" s="177"/>
      <c r="U165" s="173"/>
      <c r="V165" s="173"/>
      <c r="W165" s="178">
        <f>SUM(W166:W172)</f>
        <v>58.414300000000004</v>
      </c>
      <c r="X165" s="173"/>
      <c r="Y165" s="178">
        <f>SUM(Y166:Y172)</f>
        <v>2.165976</v>
      </c>
      <c r="Z165" s="173"/>
      <c r="AA165" s="179">
        <f>SUM(AA166:AA172)</f>
        <v>0</v>
      </c>
      <c r="AR165" s="180" t="s">
        <v>22</v>
      </c>
      <c r="AT165" s="181" t="s">
        <v>80</v>
      </c>
      <c r="AU165" s="181" t="s">
        <v>22</v>
      </c>
      <c r="AY165" s="180" t="s">
        <v>143</v>
      </c>
      <c r="BK165" s="182">
        <f>SUM(BK166:BK172)</f>
        <v>0</v>
      </c>
    </row>
    <row r="166" spans="2:65" s="111" customFormat="1" ht="31.5" customHeight="1">
      <c r="B166" s="112"/>
      <c r="C166" s="184" t="s">
        <v>567</v>
      </c>
      <c r="D166" s="184" t="s">
        <v>145</v>
      </c>
      <c r="E166" s="185" t="s">
        <v>568</v>
      </c>
      <c r="F166" s="268" t="s">
        <v>569</v>
      </c>
      <c r="G166" s="268"/>
      <c r="H166" s="268"/>
      <c r="I166" s="268"/>
      <c r="J166" s="186" t="s">
        <v>168</v>
      </c>
      <c r="K166" s="187">
        <v>37.02</v>
      </c>
      <c r="L166" s="269"/>
      <c r="M166" s="269"/>
      <c r="N166" s="270">
        <f aca="true" t="shared" si="20" ref="N166:N172">ROUND(L166*K166,2)</f>
        <v>0</v>
      </c>
      <c r="O166" s="270"/>
      <c r="P166" s="270"/>
      <c r="Q166" s="270"/>
      <c r="R166" s="116"/>
      <c r="T166" s="188" t="s">
        <v>5</v>
      </c>
      <c r="U166" s="189" t="s">
        <v>46</v>
      </c>
      <c r="V166" s="190">
        <v>0.399</v>
      </c>
      <c r="W166" s="190">
        <f aca="true" t="shared" si="21" ref="W166:W172">V166*K166</f>
        <v>14.770980000000002</v>
      </c>
      <c r="X166" s="190">
        <v>0</v>
      </c>
      <c r="Y166" s="190">
        <f aca="true" t="shared" si="22" ref="Y166:Y172">X166*K166</f>
        <v>0</v>
      </c>
      <c r="Z166" s="190">
        <v>0</v>
      </c>
      <c r="AA166" s="191">
        <f aca="true" t="shared" si="23" ref="AA166:AA172">Z166*K166</f>
        <v>0</v>
      </c>
      <c r="AR166" s="102" t="s">
        <v>149</v>
      </c>
      <c r="AT166" s="102" t="s">
        <v>145</v>
      </c>
      <c r="AU166" s="102" t="s">
        <v>105</v>
      </c>
      <c r="AY166" s="102" t="s">
        <v>143</v>
      </c>
      <c r="BE166" s="192">
        <f aca="true" t="shared" si="24" ref="BE166:BE172">IF(U166="základní",N166,0)</f>
        <v>0</v>
      </c>
      <c r="BF166" s="192">
        <f aca="true" t="shared" si="25" ref="BF166:BF172">IF(U166="snížená",N166,0)</f>
        <v>0</v>
      </c>
      <c r="BG166" s="192">
        <f aca="true" t="shared" si="26" ref="BG166:BG172">IF(U166="zákl. přenesená",N166,0)</f>
        <v>0</v>
      </c>
      <c r="BH166" s="192">
        <f aca="true" t="shared" si="27" ref="BH166:BH172">IF(U166="sníž. přenesená",N166,0)</f>
        <v>0</v>
      </c>
      <c r="BI166" s="192">
        <f aca="true" t="shared" si="28" ref="BI166:BI172">IF(U166="nulová",N166,0)</f>
        <v>0</v>
      </c>
      <c r="BJ166" s="102" t="s">
        <v>22</v>
      </c>
      <c r="BK166" s="192">
        <f aca="true" t="shared" si="29" ref="BK166:BK172">ROUND(L166*K166,2)</f>
        <v>0</v>
      </c>
      <c r="BL166" s="102" t="s">
        <v>149</v>
      </c>
      <c r="BM166" s="102" t="s">
        <v>570</v>
      </c>
    </row>
    <row r="167" spans="2:65" s="111" customFormat="1" ht="22.5" customHeight="1">
      <c r="B167" s="112"/>
      <c r="C167" s="193" t="s">
        <v>571</v>
      </c>
      <c r="D167" s="193" t="s">
        <v>239</v>
      </c>
      <c r="E167" s="194" t="s">
        <v>572</v>
      </c>
      <c r="F167" s="271" t="s">
        <v>573</v>
      </c>
      <c r="G167" s="271"/>
      <c r="H167" s="271"/>
      <c r="I167" s="271"/>
      <c r="J167" s="195" t="s">
        <v>148</v>
      </c>
      <c r="K167" s="196">
        <v>13.574</v>
      </c>
      <c r="L167" s="272"/>
      <c r="M167" s="272"/>
      <c r="N167" s="273">
        <f t="shared" si="20"/>
        <v>0</v>
      </c>
      <c r="O167" s="270"/>
      <c r="P167" s="270"/>
      <c r="Q167" s="270"/>
      <c r="R167" s="116"/>
      <c r="T167" s="188" t="s">
        <v>5</v>
      </c>
      <c r="U167" s="189" t="s">
        <v>46</v>
      </c>
      <c r="V167" s="190">
        <v>0</v>
      </c>
      <c r="W167" s="190">
        <f t="shared" si="21"/>
        <v>0</v>
      </c>
      <c r="X167" s="190">
        <v>0.024</v>
      </c>
      <c r="Y167" s="190">
        <f t="shared" si="22"/>
        <v>0.325776</v>
      </c>
      <c r="Z167" s="190">
        <v>0</v>
      </c>
      <c r="AA167" s="191">
        <f t="shared" si="23"/>
        <v>0</v>
      </c>
      <c r="AR167" s="102" t="s">
        <v>242</v>
      </c>
      <c r="AT167" s="102" t="s">
        <v>239</v>
      </c>
      <c r="AU167" s="102" t="s">
        <v>105</v>
      </c>
      <c r="AY167" s="102" t="s">
        <v>143</v>
      </c>
      <c r="BE167" s="192">
        <f t="shared" si="24"/>
        <v>0</v>
      </c>
      <c r="BF167" s="192">
        <f t="shared" si="25"/>
        <v>0</v>
      </c>
      <c r="BG167" s="192">
        <f t="shared" si="26"/>
        <v>0</v>
      </c>
      <c r="BH167" s="192">
        <f t="shared" si="27"/>
        <v>0</v>
      </c>
      <c r="BI167" s="192">
        <f t="shared" si="28"/>
        <v>0</v>
      </c>
      <c r="BJ167" s="102" t="s">
        <v>22</v>
      </c>
      <c r="BK167" s="192">
        <f t="shared" si="29"/>
        <v>0</v>
      </c>
      <c r="BL167" s="102" t="s">
        <v>149</v>
      </c>
      <c r="BM167" s="102" t="s">
        <v>574</v>
      </c>
    </row>
    <row r="168" spans="2:65" s="111" customFormat="1" ht="31.5" customHeight="1">
      <c r="B168" s="112"/>
      <c r="C168" s="184" t="s">
        <v>575</v>
      </c>
      <c r="D168" s="184" t="s">
        <v>145</v>
      </c>
      <c r="E168" s="185" t="s">
        <v>347</v>
      </c>
      <c r="F168" s="268" t="s">
        <v>348</v>
      </c>
      <c r="G168" s="268"/>
      <c r="H168" s="268"/>
      <c r="I168" s="268"/>
      <c r="J168" s="186" t="s">
        <v>148</v>
      </c>
      <c r="K168" s="187">
        <v>4</v>
      </c>
      <c r="L168" s="269"/>
      <c r="M168" s="269"/>
      <c r="N168" s="270">
        <f t="shared" si="20"/>
        <v>0</v>
      </c>
      <c r="O168" s="270"/>
      <c r="P168" s="270"/>
      <c r="Q168" s="270"/>
      <c r="R168" s="116"/>
      <c r="T168" s="188" t="s">
        <v>5</v>
      </c>
      <c r="U168" s="189" t="s">
        <v>46</v>
      </c>
      <c r="V168" s="190">
        <v>10.3</v>
      </c>
      <c r="W168" s="190">
        <f t="shared" si="21"/>
        <v>41.2</v>
      </c>
      <c r="X168" s="190">
        <v>0.46005</v>
      </c>
      <c r="Y168" s="190">
        <f t="shared" si="22"/>
        <v>1.8402</v>
      </c>
      <c r="Z168" s="190">
        <v>0</v>
      </c>
      <c r="AA168" s="191">
        <f t="shared" si="23"/>
        <v>0</v>
      </c>
      <c r="AR168" s="102" t="s">
        <v>149</v>
      </c>
      <c r="AT168" s="102" t="s">
        <v>145</v>
      </c>
      <c r="AU168" s="102" t="s">
        <v>105</v>
      </c>
      <c r="AY168" s="102" t="s">
        <v>143</v>
      </c>
      <c r="BE168" s="192">
        <f t="shared" si="24"/>
        <v>0</v>
      </c>
      <c r="BF168" s="192">
        <f t="shared" si="25"/>
        <v>0</v>
      </c>
      <c r="BG168" s="192">
        <f t="shared" si="26"/>
        <v>0</v>
      </c>
      <c r="BH168" s="192">
        <f t="shared" si="27"/>
        <v>0</v>
      </c>
      <c r="BI168" s="192">
        <f t="shared" si="28"/>
        <v>0</v>
      </c>
      <c r="BJ168" s="102" t="s">
        <v>22</v>
      </c>
      <c r="BK168" s="192">
        <f t="shared" si="29"/>
        <v>0</v>
      </c>
      <c r="BL168" s="102" t="s">
        <v>149</v>
      </c>
      <c r="BM168" s="102" t="s">
        <v>576</v>
      </c>
    </row>
    <row r="169" spans="2:65" s="111" customFormat="1" ht="22.5" customHeight="1">
      <c r="B169" s="112"/>
      <c r="C169" s="184" t="s">
        <v>577</v>
      </c>
      <c r="D169" s="184" t="s">
        <v>145</v>
      </c>
      <c r="E169" s="185" t="s">
        <v>351</v>
      </c>
      <c r="F169" s="268" t="s">
        <v>578</v>
      </c>
      <c r="G169" s="268"/>
      <c r="H169" s="268"/>
      <c r="I169" s="268"/>
      <c r="J169" s="186" t="s">
        <v>168</v>
      </c>
      <c r="K169" s="187">
        <v>37.02</v>
      </c>
      <c r="L169" s="269"/>
      <c r="M169" s="269"/>
      <c r="N169" s="270">
        <f t="shared" si="20"/>
        <v>0</v>
      </c>
      <c r="O169" s="270"/>
      <c r="P169" s="270"/>
      <c r="Q169" s="270"/>
      <c r="R169" s="116"/>
      <c r="T169" s="188" t="s">
        <v>5</v>
      </c>
      <c r="U169" s="189" t="s">
        <v>46</v>
      </c>
      <c r="V169" s="190">
        <v>0.066</v>
      </c>
      <c r="W169" s="190">
        <f t="shared" si="21"/>
        <v>2.4433200000000004</v>
      </c>
      <c r="X169" s="190">
        <v>0</v>
      </c>
      <c r="Y169" s="190">
        <f t="shared" si="22"/>
        <v>0</v>
      </c>
      <c r="Z169" s="190">
        <v>0</v>
      </c>
      <c r="AA169" s="191">
        <f t="shared" si="23"/>
        <v>0</v>
      </c>
      <c r="AR169" s="102" t="s">
        <v>149</v>
      </c>
      <c r="AT169" s="102" t="s">
        <v>145</v>
      </c>
      <c r="AU169" s="102" t="s">
        <v>105</v>
      </c>
      <c r="AY169" s="102" t="s">
        <v>143</v>
      </c>
      <c r="BE169" s="192">
        <f t="shared" si="24"/>
        <v>0</v>
      </c>
      <c r="BF169" s="192">
        <f t="shared" si="25"/>
        <v>0</v>
      </c>
      <c r="BG169" s="192">
        <f t="shared" si="26"/>
        <v>0</v>
      </c>
      <c r="BH169" s="192">
        <f t="shared" si="27"/>
        <v>0</v>
      </c>
      <c r="BI169" s="192">
        <f t="shared" si="28"/>
        <v>0</v>
      </c>
      <c r="BJ169" s="102" t="s">
        <v>22</v>
      </c>
      <c r="BK169" s="192">
        <f t="shared" si="29"/>
        <v>0</v>
      </c>
      <c r="BL169" s="102" t="s">
        <v>149</v>
      </c>
      <c r="BM169" s="102" t="s">
        <v>579</v>
      </c>
    </row>
    <row r="170" spans="2:65" s="111" customFormat="1" ht="22.5" customHeight="1">
      <c r="B170" s="112"/>
      <c r="C170" s="184" t="s">
        <v>580</v>
      </c>
      <c r="D170" s="184" t="s">
        <v>145</v>
      </c>
      <c r="E170" s="185" t="s">
        <v>581</v>
      </c>
      <c r="F170" s="268" t="s">
        <v>582</v>
      </c>
      <c r="G170" s="268"/>
      <c r="H170" s="268"/>
      <c r="I170" s="268"/>
      <c r="J170" s="186" t="s">
        <v>168</v>
      </c>
      <c r="K170" s="187">
        <v>37.02</v>
      </c>
      <c r="L170" s="269"/>
      <c r="M170" s="269"/>
      <c r="N170" s="270">
        <f t="shared" si="20"/>
        <v>0</v>
      </c>
      <c r="O170" s="270"/>
      <c r="P170" s="270"/>
      <c r="Q170" s="270"/>
      <c r="R170" s="116"/>
      <c r="T170" s="188" t="s">
        <v>5</v>
      </c>
      <c r="U170" s="189" t="s">
        <v>46</v>
      </c>
      <c r="V170" s="190">
        <v>0</v>
      </c>
      <c r="W170" s="190">
        <f t="shared" si="21"/>
        <v>0</v>
      </c>
      <c r="X170" s="190">
        <v>0</v>
      </c>
      <c r="Y170" s="190">
        <f t="shared" si="22"/>
        <v>0</v>
      </c>
      <c r="Z170" s="190">
        <v>0</v>
      </c>
      <c r="AA170" s="191">
        <f t="shared" si="23"/>
        <v>0</v>
      </c>
      <c r="AR170" s="102" t="s">
        <v>149</v>
      </c>
      <c r="AT170" s="102" t="s">
        <v>145</v>
      </c>
      <c r="AU170" s="102" t="s">
        <v>105</v>
      </c>
      <c r="AY170" s="102" t="s">
        <v>143</v>
      </c>
      <c r="BE170" s="192">
        <f t="shared" si="24"/>
        <v>0</v>
      </c>
      <c r="BF170" s="192">
        <f t="shared" si="25"/>
        <v>0</v>
      </c>
      <c r="BG170" s="192">
        <f t="shared" si="26"/>
        <v>0</v>
      </c>
      <c r="BH170" s="192">
        <f t="shared" si="27"/>
        <v>0</v>
      </c>
      <c r="BI170" s="192">
        <f t="shared" si="28"/>
        <v>0</v>
      </c>
      <c r="BJ170" s="102" t="s">
        <v>22</v>
      </c>
      <c r="BK170" s="192">
        <f t="shared" si="29"/>
        <v>0</v>
      </c>
      <c r="BL170" s="102" t="s">
        <v>149</v>
      </c>
      <c r="BM170" s="102" t="s">
        <v>583</v>
      </c>
    </row>
    <row r="171" spans="2:65" s="111" customFormat="1" ht="44.25" customHeight="1">
      <c r="B171" s="112"/>
      <c r="C171" s="184" t="s">
        <v>310</v>
      </c>
      <c r="D171" s="184" t="s">
        <v>145</v>
      </c>
      <c r="E171" s="185" t="s">
        <v>359</v>
      </c>
      <c r="F171" s="268" t="s">
        <v>360</v>
      </c>
      <c r="G171" s="268"/>
      <c r="H171" s="268"/>
      <c r="I171" s="268"/>
      <c r="J171" s="186" t="s">
        <v>148</v>
      </c>
      <c r="K171" s="187">
        <v>1</v>
      </c>
      <c r="L171" s="269"/>
      <c r="M171" s="269"/>
      <c r="N171" s="270">
        <f t="shared" si="20"/>
        <v>0</v>
      </c>
      <c r="O171" s="270"/>
      <c r="P171" s="270"/>
      <c r="Q171" s="270"/>
      <c r="R171" s="116"/>
      <c r="T171" s="188" t="s">
        <v>5</v>
      </c>
      <c r="U171" s="189" t="s">
        <v>46</v>
      </c>
      <c r="V171" s="190">
        <v>0</v>
      </c>
      <c r="W171" s="190">
        <f t="shared" si="21"/>
        <v>0</v>
      </c>
      <c r="X171" s="190">
        <v>0</v>
      </c>
      <c r="Y171" s="190">
        <f t="shared" si="22"/>
        <v>0</v>
      </c>
      <c r="Z171" s="190">
        <v>0</v>
      </c>
      <c r="AA171" s="191">
        <f t="shared" si="23"/>
        <v>0</v>
      </c>
      <c r="AR171" s="102" t="s">
        <v>149</v>
      </c>
      <c r="AT171" s="102" t="s">
        <v>145</v>
      </c>
      <c r="AU171" s="102" t="s">
        <v>105</v>
      </c>
      <c r="AY171" s="102" t="s">
        <v>143</v>
      </c>
      <c r="BE171" s="192">
        <f t="shared" si="24"/>
        <v>0</v>
      </c>
      <c r="BF171" s="192">
        <f t="shared" si="25"/>
        <v>0</v>
      </c>
      <c r="BG171" s="192">
        <f t="shared" si="26"/>
        <v>0</v>
      </c>
      <c r="BH171" s="192">
        <f t="shared" si="27"/>
        <v>0</v>
      </c>
      <c r="BI171" s="192">
        <f t="shared" si="28"/>
        <v>0</v>
      </c>
      <c r="BJ171" s="102" t="s">
        <v>22</v>
      </c>
      <c r="BK171" s="192">
        <f t="shared" si="29"/>
        <v>0</v>
      </c>
      <c r="BL171" s="102" t="s">
        <v>149</v>
      </c>
      <c r="BM171" s="102" t="s">
        <v>584</v>
      </c>
    </row>
    <row r="172" spans="2:65" s="111" customFormat="1" ht="44.25" customHeight="1">
      <c r="B172" s="112"/>
      <c r="C172" s="184" t="s">
        <v>585</v>
      </c>
      <c r="D172" s="184" t="s">
        <v>145</v>
      </c>
      <c r="E172" s="185" t="s">
        <v>363</v>
      </c>
      <c r="F172" s="268" t="s">
        <v>364</v>
      </c>
      <c r="G172" s="268"/>
      <c r="H172" s="268"/>
      <c r="I172" s="268"/>
      <c r="J172" s="186" t="s">
        <v>148</v>
      </c>
      <c r="K172" s="187">
        <v>1</v>
      </c>
      <c r="L172" s="269"/>
      <c r="M172" s="269"/>
      <c r="N172" s="270">
        <f t="shared" si="20"/>
        <v>0</v>
      </c>
      <c r="O172" s="270"/>
      <c r="P172" s="270"/>
      <c r="Q172" s="270"/>
      <c r="R172" s="116"/>
      <c r="T172" s="188" t="s">
        <v>5</v>
      </c>
      <c r="U172" s="189" t="s">
        <v>46</v>
      </c>
      <c r="V172" s="190">
        <v>0</v>
      </c>
      <c r="W172" s="190">
        <f t="shared" si="21"/>
        <v>0</v>
      </c>
      <c r="X172" s="190">
        <v>0</v>
      </c>
      <c r="Y172" s="190">
        <f t="shared" si="22"/>
        <v>0</v>
      </c>
      <c r="Z172" s="190">
        <v>0</v>
      </c>
      <c r="AA172" s="191">
        <f t="shared" si="23"/>
        <v>0</v>
      </c>
      <c r="AR172" s="102" t="s">
        <v>149</v>
      </c>
      <c r="AT172" s="102" t="s">
        <v>145</v>
      </c>
      <c r="AU172" s="102" t="s">
        <v>105</v>
      </c>
      <c r="AY172" s="102" t="s">
        <v>143</v>
      </c>
      <c r="BE172" s="192">
        <f t="shared" si="24"/>
        <v>0</v>
      </c>
      <c r="BF172" s="192">
        <f t="shared" si="25"/>
        <v>0</v>
      </c>
      <c r="BG172" s="192">
        <f t="shared" si="26"/>
        <v>0</v>
      </c>
      <c r="BH172" s="192">
        <f t="shared" si="27"/>
        <v>0</v>
      </c>
      <c r="BI172" s="192">
        <f t="shared" si="28"/>
        <v>0</v>
      </c>
      <c r="BJ172" s="102" t="s">
        <v>22</v>
      </c>
      <c r="BK172" s="192">
        <f t="shared" si="29"/>
        <v>0</v>
      </c>
      <c r="BL172" s="102" t="s">
        <v>149</v>
      </c>
      <c r="BM172" s="102" t="s">
        <v>586</v>
      </c>
    </row>
    <row r="173" spans="2:63" s="176" customFormat="1" ht="29.85" customHeight="1">
      <c r="B173" s="172"/>
      <c r="C173" s="173"/>
      <c r="D173" s="183" t="s">
        <v>123</v>
      </c>
      <c r="E173" s="183"/>
      <c r="F173" s="183"/>
      <c r="G173" s="183"/>
      <c r="H173" s="183"/>
      <c r="I173" s="183"/>
      <c r="J173" s="183"/>
      <c r="K173" s="183"/>
      <c r="L173" s="183"/>
      <c r="M173" s="183"/>
      <c r="N173" s="282">
        <f>BK173</f>
        <v>0</v>
      </c>
      <c r="O173" s="283"/>
      <c r="P173" s="283"/>
      <c r="Q173" s="283"/>
      <c r="R173" s="175"/>
      <c r="T173" s="177"/>
      <c r="U173" s="173"/>
      <c r="V173" s="173"/>
      <c r="W173" s="178">
        <f>W174+W175</f>
        <v>257.075</v>
      </c>
      <c r="X173" s="173"/>
      <c r="Y173" s="178">
        <f>Y174+Y175</f>
        <v>0</v>
      </c>
      <c r="Z173" s="173"/>
      <c r="AA173" s="179">
        <f>AA174+AA175</f>
        <v>60</v>
      </c>
      <c r="AR173" s="180" t="s">
        <v>22</v>
      </c>
      <c r="AT173" s="181" t="s">
        <v>80</v>
      </c>
      <c r="AU173" s="181" t="s">
        <v>22</v>
      </c>
      <c r="AY173" s="180" t="s">
        <v>143</v>
      </c>
      <c r="BK173" s="182">
        <f>BK174+BK175</f>
        <v>0</v>
      </c>
    </row>
    <row r="174" spans="2:65" s="111" customFormat="1" ht="31.5" customHeight="1">
      <c r="B174" s="112"/>
      <c r="C174" s="184" t="s">
        <v>587</v>
      </c>
      <c r="D174" s="184" t="s">
        <v>145</v>
      </c>
      <c r="E174" s="185" t="s">
        <v>588</v>
      </c>
      <c r="F174" s="268" t="s">
        <v>589</v>
      </c>
      <c r="G174" s="268"/>
      <c r="H174" s="268"/>
      <c r="I174" s="268"/>
      <c r="J174" s="186" t="s">
        <v>177</v>
      </c>
      <c r="K174" s="187">
        <v>25</v>
      </c>
      <c r="L174" s="269"/>
      <c r="M174" s="269"/>
      <c r="N174" s="270">
        <f>ROUND(L174*K174,2)</f>
        <v>0</v>
      </c>
      <c r="O174" s="270"/>
      <c r="P174" s="270"/>
      <c r="Q174" s="270"/>
      <c r="R174" s="116"/>
      <c r="T174" s="188" t="s">
        <v>5</v>
      </c>
      <c r="U174" s="189" t="s">
        <v>46</v>
      </c>
      <c r="V174" s="190">
        <v>8.5</v>
      </c>
      <c r="W174" s="190">
        <f>V174*K174</f>
        <v>212.5</v>
      </c>
      <c r="X174" s="190">
        <v>0</v>
      </c>
      <c r="Y174" s="190">
        <f>X174*K174</f>
        <v>0</v>
      </c>
      <c r="Z174" s="190">
        <v>2.4</v>
      </c>
      <c r="AA174" s="191">
        <f>Z174*K174</f>
        <v>60</v>
      </c>
      <c r="AR174" s="102" t="s">
        <v>149</v>
      </c>
      <c r="AT174" s="102" t="s">
        <v>145</v>
      </c>
      <c r="AU174" s="102" t="s">
        <v>105</v>
      </c>
      <c r="AY174" s="102" t="s">
        <v>143</v>
      </c>
      <c r="BE174" s="192">
        <f>IF(U174="základní",N174,0)</f>
        <v>0</v>
      </c>
      <c r="BF174" s="192">
        <f>IF(U174="snížená",N174,0)</f>
        <v>0</v>
      </c>
      <c r="BG174" s="192">
        <f>IF(U174="zákl. přenesená",N174,0)</f>
        <v>0</v>
      </c>
      <c r="BH174" s="192">
        <f>IF(U174="sníž. přenesená",N174,0)</f>
        <v>0</v>
      </c>
      <c r="BI174" s="192">
        <f>IF(U174="nulová",N174,0)</f>
        <v>0</v>
      </c>
      <c r="BJ174" s="102" t="s">
        <v>22</v>
      </c>
      <c r="BK174" s="192">
        <f>ROUND(L174*K174,2)</f>
        <v>0</v>
      </c>
      <c r="BL174" s="102" t="s">
        <v>149</v>
      </c>
      <c r="BM174" s="102" t="s">
        <v>590</v>
      </c>
    </row>
    <row r="175" spans="2:63" s="176" customFormat="1" ht="22.35" customHeight="1">
      <c r="B175" s="172"/>
      <c r="C175" s="173"/>
      <c r="D175" s="183" t="s">
        <v>124</v>
      </c>
      <c r="E175" s="183"/>
      <c r="F175" s="183"/>
      <c r="G175" s="183"/>
      <c r="H175" s="183"/>
      <c r="I175" s="183"/>
      <c r="J175" s="183"/>
      <c r="K175" s="183"/>
      <c r="L175" s="183"/>
      <c r="M175" s="183"/>
      <c r="N175" s="282">
        <f>BK175</f>
        <v>0</v>
      </c>
      <c r="O175" s="283"/>
      <c r="P175" s="283"/>
      <c r="Q175" s="283"/>
      <c r="R175" s="175"/>
      <c r="T175" s="177"/>
      <c r="U175" s="173"/>
      <c r="V175" s="173"/>
      <c r="W175" s="178">
        <f>SUM(W176:W180)</f>
        <v>44.575</v>
      </c>
      <c r="X175" s="173"/>
      <c r="Y175" s="178">
        <f>SUM(Y176:Y180)</f>
        <v>0</v>
      </c>
      <c r="Z175" s="173"/>
      <c r="AA175" s="179">
        <f>SUM(AA176:AA180)</f>
        <v>0</v>
      </c>
      <c r="AR175" s="180" t="s">
        <v>22</v>
      </c>
      <c r="AT175" s="181" t="s">
        <v>80</v>
      </c>
      <c r="AU175" s="181" t="s">
        <v>105</v>
      </c>
      <c r="AY175" s="180" t="s">
        <v>143</v>
      </c>
      <c r="BK175" s="182">
        <f>SUM(BK176:BK180)</f>
        <v>0</v>
      </c>
    </row>
    <row r="176" spans="2:65" s="111" customFormat="1" ht="31.5" customHeight="1">
      <c r="B176" s="112"/>
      <c r="C176" s="184" t="s">
        <v>591</v>
      </c>
      <c r="D176" s="184" t="s">
        <v>145</v>
      </c>
      <c r="E176" s="185" t="s">
        <v>383</v>
      </c>
      <c r="F176" s="268" t="s">
        <v>384</v>
      </c>
      <c r="G176" s="268"/>
      <c r="H176" s="268"/>
      <c r="I176" s="268"/>
      <c r="J176" s="186" t="s">
        <v>194</v>
      </c>
      <c r="K176" s="187">
        <v>100</v>
      </c>
      <c r="L176" s="269"/>
      <c r="M176" s="269"/>
      <c r="N176" s="270">
        <f>ROUND(L176*K176,2)</f>
        <v>0</v>
      </c>
      <c r="O176" s="270"/>
      <c r="P176" s="270"/>
      <c r="Q176" s="270"/>
      <c r="R176" s="116"/>
      <c r="T176" s="188" t="s">
        <v>5</v>
      </c>
      <c r="U176" s="189" t="s">
        <v>46</v>
      </c>
      <c r="V176" s="190">
        <v>0.002</v>
      </c>
      <c r="W176" s="190">
        <f>V176*K176</f>
        <v>0.2</v>
      </c>
      <c r="X176" s="190">
        <v>0</v>
      </c>
      <c r="Y176" s="190">
        <f>X176*K176</f>
        <v>0</v>
      </c>
      <c r="Z176" s="190">
        <v>0</v>
      </c>
      <c r="AA176" s="191">
        <f>Z176*K176</f>
        <v>0</v>
      </c>
      <c r="AR176" s="102" t="s">
        <v>149</v>
      </c>
      <c r="AT176" s="102" t="s">
        <v>145</v>
      </c>
      <c r="AU176" s="102" t="s">
        <v>385</v>
      </c>
      <c r="AY176" s="102" t="s">
        <v>143</v>
      </c>
      <c r="BE176" s="192">
        <f>IF(U176="základní",N176,0)</f>
        <v>0</v>
      </c>
      <c r="BF176" s="192">
        <f>IF(U176="snížená",N176,0)</f>
        <v>0</v>
      </c>
      <c r="BG176" s="192">
        <f>IF(U176="zákl. přenesená",N176,0)</f>
        <v>0</v>
      </c>
      <c r="BH176" s="192">
        <f>IF(U176="sníž. přenesená",N176,0)</f>
        <v>0</v>
      </c>
      <c r="BI176" s="192">
        <f>IF(U176="nulová",N176,0)</f>
        <v>0</v>
      </c>
      <c r="BJ176" s="102" t="s">
        <v>22</v>
      </c>
      <c r="BK176" s="192">
        <f>ROUND(L176*K176,2)</f>
        <v>0</v>
      </c>
      <c r="BL176" s="102" t="s">
        <v>149</v>
      </c>
      <c r="BM176" s="102" t="s">
        <v>592</v>
      </c>
    </row>
    <row r="177" spans="2:65" s="111" customFormat="1" ht="31.5" customHeight="1">
      <c r="B177" s="112"/>
      <c r="C177" s="184" t="s">
        <v>593</v>
      </c>
      <c r="D177" s="184" t="s">
        <v>145</v>
      </c>
      <c r="E177" s="185" t="s">
        <v>388</v>
      </c>
      <c r="F177" s="268" t="s">
        <v>389</v>
      </c>
      <c r="G177" s="268"/>
      <c r="H177" s="268"/>
      <c r="I177" s="268"/>
      <c r="J177" s="186" t="s">
        <v>214</v>
      </c>
      <c r="K177" s="187">
        <v>62.5</v>
      </c>
      <c r="L177" s="269"/>
      <c r="M177" s="269"/>
      <c r="N177" s="270">
        <f>ROUND(L177*K177,2)</f>
        <v>0</v>
      </c>
      <c r="O177" s="270"/>
      <c r="P177" s="270"/>
      <c r="Q177" s="270"/>
      <c r="R177" s="116"/>
      <c r="T177" s="188" t="s">
        <v>5</v>
      </c>
      <c r="U177" s="189" t="s">
        <v>46</v>
      </c>
      <c r="V177" s="190">
        <v>0.042</v>
      </c>
      <c r="W177" s="190">
        <f>V177*K177</f>
        <v>2.625</v>
      </c>
      <c r="X177" s="190">
        <v>0</v>
      </c>
      <c r="Y177" s="190">
        <f>X177*K177</f>
        <v>0</v>
      </c>
      <c r="Z177" s="190">
        <v>0</v>
      </c>
      <c r="AA177" s="191">
        <f>Z177*K177</f>
        <v>0</v>
      </c>
      <c r="AR177" s="102" t="s">
        <v>149</v>
      </c>
      <c r="AT177" s="102" t="s">
        <v>145</v>
      </c>
      <c r="AU177" s="102" t="s">
        <v>385</v>
      </c>
      <c r="AY177" s="102" t="s">
        <v>143</v>
      </c>
      <c r="BE177" s="192">
        <f>IF(U177="základní",N177,0)</f>
        <v>0</v>
      </c>
      <c r="BF177" s="192">
        <f>IF(U177="snížená",N177,0)</f>
        <v>0</v>
      </c>
      <c r="BG177" s="192">
        <f>IF(U177="zákl. přenesená",N177,0)</f>
        <v>0</v>
      </c>
      <c r="BH177" s="192">
        <f>IF(U177="sníž. přenesená",N177,0)</f>
        <v>0</v>
      </c>
      <c r="BI177" s="192">
        <f>IF(U177="nulová",N177,0)</f>
        <v>0</v>
      </c>
      <c r="BJ177" s="102" t="s">
        <v>22</v>
      </c>
      <c r="BK177" s="192">
        <f>ROUND(L177*K177,2)</f>
        <v>0</v>
      </c>
      <c r="BL177" s="102" t="s">
        <v>149</v>
      </c>
      <c r="BM177" s="102" t="s">
        <v>594</v>
      </c>
    </row>
    <row r="178" spans="2:65" s="111" customFormat="1" ht="31.5" customHeight="1">
      <c r="B178" s="112"/>
      <c r="C178" s="184" t="s">
        <v>144</v>
      </c>
      <c r="D178" s="184" t="s">
        <v>145</v>
      </c>
      <c r="E178" s="185" t="s">
        <v>392</v>
      </c>
      <c r="F178" s="268" t="s">
        <v>393</v>
      </c>
      <c r="G178" s="268"/>
      <c r="H178" s="268"/>
      <c r="I178" s="268"/>
      <c r="J178" s="186" t="s">
        <v>214</v>
      </c>
      <c r="K178" s="187">
        <v>625</v>
      </c>
      <c r="L178" s="269"/>
      <c r="M178" s="269"/>
      <c r="N178" s="270">
        <f>ROUND(L178*K178,2)</f>
        <v>0</v>
      </c>
      <c r="O178" s="270"/>
      <c r="P178" s="270"/>
      <c r="Q178" s="270"/>
      <c r="R178" s="116"/>
      <c r="T178" s="188" t="s">
        <v>5</v>
      </c>
      <c r="U178" s="189" t="s">
        <v>46</v>
      </c>
      <c r="V178" s="190">
        <v>0.003</v>
      </c>
      <c r="W178" s="190">
        <f>V178*K178</f>
        <v>1.875</v>
      </c>
      <c r="X178" s="190">
        <v>0</v>
      </c>
      <c r="Y178" s="190">
        <f>X178*K178</f>
        <v>0</v>
      </c>
      <c r="Z178" s="190">
        <v>0</v>
      </c>
      <c r="AA178" s="191">
        <f>Z178*K178</f>
        <v>0</v>
      </c>
      <c r="AR178" s="102" t="s">
        <v>149</v>
      </c>
      <c r="AT178" s="102" t="s">
        <v>145</v>
      </c>
      <c r="AU178" s="102" t="s">
        <v>385</v>
      </c>
      <c r="AY178" s="102" t="s">
        <v>143</v>
      </c>
      <c r="BE178" s="192">
        <f>IF(U178="základní",N178,0)</f>
        <v>0</v>
      </c>
      <c r="BF178" s="192">
        <f>IF(U178="snížená",N178,0)</f>
        <v>0</v>
      </c>
      <c r="BG178" s="192">
        <f>IF(U178="zákl. přenesená",N178,0)</f>
        <v>0</v>
      </c>
      <c r="BH178" s="192">
        <f>IF(U178="sníž. přenesená",N178,0)</f>
        <v>0</v>
      </c>
      <c r="BI178" s="192">
        <f>IF(U178="nulová",N178,0)</f>
        <v>0</v>
      </c>
      <c r="BJ178" s="102" t="s">
        <v>22</v>
      </c>
      <c r="BK178" s="192">
        <f>ROUND(L178*K178,2)</f>
        <v>0</v>
      </c>
      <c r="BL178" s="102" t="s">
        <v>149</v>
      </c>
      <c r="BM178" s="102" t="s">
        <v>595</v>
      </c>
    </row>
    <row r="179" spans="2:65" s="111" customFormat="1" ht="44.25" customHeight="1">
      <c r="B179" s="112"/>
      <c r="C179" s="184" t="s">
        <v>151</v>
      </c>
      <c r="D179" s="184" t="s">
        <v>145</v>
      </c>
      <c r="E179" s="185" t="s">
        <v>396</v>
      </c>
      <c r="F179" s="268" t="s">
        <v>397</v>
      </c>
      <c r="G179" s="268"/>
      <c r="H179" s="268"/>
      <c r="I179" s="268"/>
      <c r="J179" s="186" t="s">
        <v>214</v>
      </c>
      <c r="K179" s="187">
        <v>62.5</v>
      </c>
      <c r="L179" s="269"/>
      <c r="M179" s="269"/>
      <c r="N179" s="270">
        <f>ROUND(L179*K179,2)</f>
        <v>0</v>
      </c>
      <c r="O179" s="270"/>
      <c r="P179" s="270"/>
      <c r="Q179" s="270"/>
      <c r="R179" s="116"/>
      <c r="T179" s="188" t="s">
        <v>5</v>
      </c>
      <c r="U179" s="189" t="s">
        <v>46</v>
      </c>
      <c r="V179" s="190">
        <v>0</v>
      </c>
      <c r="W179" s="190">
        <f>V179*K179</f>
        <v>0</v>
      </c>
      <c r="X179" s="190">
        <v>0</v>
      </c>
      <c r="Y179" s="190">
        <f>X179*K179</f>
        <v>0</v>
      </c>
      <c r="Z179" s="190">
        <v>0</v>
      </c>
      <c r="AA179" s="191">
        <f>Z179*K179</f>
        <v>0</v>
      </c>
      <c r="AR179" s="102" t="s">
        <v>149</v>
      </c>
      <c r="AT179" s="102" t="s">
        <v>145</v>
      </c>
      <c r="AU179" s="102" t="s">
        <v>385</v>
      </c>
      <c r="AY179" s="102" t="s">
        <v>143</v>
      </c>
      <c r="BE179" s="192">
        <f>IF(U179="základní",N179,0)</f>
        <v>0</v>
      </c>
      <c r="BF179" s="192">
        <f>IF(U179="snížená",N179,0)</f>
        <v>0</v>
      </c>
      <c r="BG179" s="192">
        <f>IF(U179="zákl. přenesená",N179,0)</f>
        <v>0</v>
      </c>
      <c r="BH179" s="192">
        <f>IF(U179="sníž. přenesená",N179,0)</f>
        <v>0</v>
      </c>
      <c r="BI179" s="192">
        <f>IF(U179="nulová",N179,0)</f>
        <v>0</v>
      </c>
      <c r="BJ179" s="102" t="s">
        <v>22</v>
      </c>
      <c r="BK179" s="192">
        <f>ROUND(L179*K179,2)</f>
        <v>0</v>
      </c>
      <c r="BL179" s="102" t="s">
        <v>149</v>
      </c>
      <c r="BM179" s="102" t="s">
        <v>596</v>
      </c>
    </row>
    <row r="180" spans="2:65" s="111" customFormat="1" ht="31.5" customHeight="1">
      <c r="B180" s="112"/>
      <c r="C180" s="184" t="s">
        <v>597</v>
      </c>
      <c r="D180" s="184" t="s">
        <v>145</v>
      </c>
      <c r="E180" s="185" t="s">
        <v>400</v>
      </c>
      <c r="F180" s="268" t="s">
        <v>401</v>
      </c>
      <c r="G180" s="268"/>
      <c r="H180" s="268"/>
      <c r="I180" s="268"/>
      <c r="J180" s="186" t="s">
        <v>214</v>
      </c>
      <c r="K180" s="187">
        <v>62.5</v>
      </c>
      <c r="L180" s="269"/>
      <c r="M180" s="269"/>
      <c r="N180" s="270">
        <f>ROUND(L180*K180,2)</f>
        <v>0</v>
      </c>
      <c r="O180" s="270"/>
      <c r="P180" s="270"/>
      <c r="Q180" s="270"/>
      <c r="R180" s="116"/>
      <c r="T180" s="188" t="s">
        <v>5</v>
      </c>
      <c r="U180" s="189" t="s">
        <v>46</v>
      </c>
      <c r="V180" s="190">
        <v>0.638</v>
      </c>
      <c r="W180" s="190">
        <f>V180*K180</f>
        <v>39.875</v>
      </c>
      <c r="X180" s="190">
        <v>0</v>
      </c>
      <c r="Y180" s="190">
        <f>X180*K180</f>
        <v>0</v>
      </c>
      <c r="Z180" s="190">
        <v>0</v>
      </c>
      <c r="AA180" s="191">
        <f>Z180*K180</f>
        <v>0</v>
      </c>
      <c r="AR180" s="102" t="s">
        <v>149</v>
      </c>
      <c r="AT180" s="102" t="s">
        <v>145</v>
      </c>
      <c r="AU180" s="102" t="s">
        <v>385</v>
      </c>
      <c r="AY180" s="102" t="s">
        <v>143</v>
      </c>
      <c r="BE180" s="192">
        <f>IF(U180="základní",N180,0)</f>
        <v>0</v>
      </c>
      <c r="BF180" s="192">
        <f>IF(U180="snížená",N180,0)</f>
        <v>0</v>
      </c>
      <c r="BG180" s="192">
        <f>IF(U180="zákl. přenesená",N180,0)</f>
        <v>0</v>
      </c>
      <c r="BH180" s="192">
        <f>IF(U180="sníž. přenesená",N180,0)</f>
        <v>0</v>
      </c>
      <c r="BI180" s="192">
        <f>IF(U180="nulová",N180,0)</f>
        <v>0</v>
      </c>
      <c r="BJ180" s="102" t="s">
        <v>22</v>
      </c>
      <c r="BK180" s="192">
        <f>ROUND(L180*K180,2)</f>
        <v>0</v>
      </c>
      <c r="BL180" s="102" t="s">
        <v>149</v>
      </c>
      <c r="BM180" s="102" t="s">
        <v>598</v>
      </c>
    </row>
    <row r="181" spans="2:63" s="176" customFormat="1" ht="37.35" customHeight="1">
      <c r="B181" s="172"/>
      <c r="C181" s="173"/>
      <c r="D181" s="174" t="s">
        <v>125</v>
      </c>
      <c r="E181" s="174"/>
      <c r="F181" s="174"/>
      <c r="G181" s="174"/>
      <c r="H181" s="174"/>
      <c r="I181" s="174"/>
      <c r="J181" s="174"/>
      <c r="K181" s="174"/>
      <c r="L181" s="174"/>
      <c r="M181" s="174"/>
      <c r="N181" s="286">
        <f>BK181</f>
        <v>0</v>
      </c>
      <c r="O181" s="287"/>
      <c r="P181" s="287"/>
      <c r="Q181" s="287"/>
      <c r="R181" s="175"/>
      <c r="T181" s="177"/>
      <c r="U181" s="173"/>
      <c r="V181" s="173"/>
      <c r="W181" s="178">
        <f>W182+W183+W184</f>
        <v>0</v>
      </c>
      <c r="X181" s="173"/>
      <c r="Y181" s="178">
        <f>Y182+Y183+Y184</f>
        <v>0</v>
      </c>
      <c r="Z181" s="173"/>
      <c r="AA181" s="179">
        <f>AA182+AA183+AA184</f>
        <v>0</v>
      </c>
      <c r="AR181" s="180" t="s">
        <v>385</v>
      </c>
      <c r="AT181" s="181" t="s">
        <v>80</v>
      </c>
      <c r="AU181" s="181" t="s">
        <v>81</v>
      </c>
      <c r="AY181" s="180" t="s">
        <v>143</v>
      </c>
      <c r="BK181" s="182">
        <f>BK182+BK183+BK184</f>
        <v>0</v>
      </c>
    </row>
    <row r="182" spans="2:63" s="176" customFormat="1" ht="19.9" customHeight="1">
      <c r="B182" s="172"/>
      <c r="C182" s="173"/>
      <c r="D182" s="183" t="s">
        <v>486</v>
      </c>
      <c r="E182" s="183"/>
      <c r="F182" s="183"/>
      <c r="G182" s="183"/>
      <c r="H182" s="183"/>
      <c r="I182" s="183"/>
      <c r="J182" s="183"/>
      <c r="K182" s="183"/>
      <c r="L182" s="183"/>
      <c r="M182" s="183"/>
      <c r="N182" s="288">
        <f>BK182</f>
        <v>0</v>
      </c>
      <c r="O182" s="261"/>
      <c r="P182" s="261"/>
      <c r="Q182" s="261"/>
      <c r="R182" s="175"/>
      <c r="T182" s="177"/>
      <c r="U182" s="173"/>
      <c r="V182" s="173"/>
      <c r="W182" s="178">
        <v>0</v>
      </c>
      <c r="X182" s="173"/>
      <c r="Y182" s="178">
        <v>0</v>
      </c>
      <c r="Z182" s="173"/>
      <c r="AA182" s="179">
        <v>0</v>
      </c>
      <c r="AR182" s="180" t="s">
        <v>385</v>
      </c>
      <c r="AT182" s="181" t="s">
        <v>80</v>
      </c>
      <c r="AU182" s="181" t="s">
        <v>22</v>
      </c>
      <c r="AY182" s="180" t="s">
        <v>143</v>
      </c>
      <c r="BK182" s="182">
        <v>0</v>
      </c>
    </row>
    <row r="183" spans="2:63" s="176" customFormat="1" ht="19.9" customHeight="1">
      <c r="B183" s="172"/>
      <c r="C183" s="173"/>
      <c r="D183" s="183" t="s">
        <v>126</v>
      </c>
      <c r="E183" s="183"/>
      <c r="F183" s="183"/>
      <c r="G183" s="183"/>
      <c r="H183" s="183"/>
      <c r="I183" s="183"/>
      <c r="J183" s="183"/>
      <c r="K183" s="183"/>
      <c r="L183" s="183"/>
      <c r="M183" s="183"/>
      <c r="N183" s="288">
        <f>BK183</f>
        <v>0</v>
      </c>
      <c r="O183" s="261"/>
      <c r="P183" s="261"/>
      <c r="Q183" s="261"/>
      <c r="R183" s="175"/>
      <c r="T183" s="177"/>
      <c r="U183" s="173"/>
      <c r="V183" s="173"/>
      <c r="W183" s="178">
        <v>0</v>
      </c>
      <c r="X183" s="173"/>
      <c r="Y183" s="178">
        <v>0</v>
      </c>
      <c r="Z183" s="173"/>
      <c r="AA183" s="179">
        <v>0</v>
      </c>
      <c r="AR183" s="180" t="s">
        <v>385</v>
      </c>
      <c r="AT183" s="181" t="s">
        <v>80</v>
      </c>
      <c r="AU183" s="181" t="s">
        <v>22</v>
      </c>
      <c r="AY183" s="180" t="s">
        <v>143</v>
      </c>
      <c r="BK183" s="182">
        <v>0</v>
      </c>
    </row>
    <row r="184" spans="2:63" s="176" customFormat="1" ht="19.9" customHeight="1">
      <c r="B184" s="172"/>
      <c r="C184" s="173"/>
      <c r="D184" s="183" t="s">
        <v>127</v>
      </c>
      <c r="E184" s="183"/>
      <c r="F184" s="183"/>
      <c r="G184" s="183"/>
      <c r="H184" s="183"/>
      <c r="I184" s="183"/>
      <c r="J184" s="183"/>
      <c r="K184" s="183"/>
      <c r="L184" s="183"/>
      <c r="M184" s="183"/>
      <c r="N184" s="280">
        <f>BK184</f>
        <v>0</v>
      </c>
      <c r="O184" s="281"/>
      <c r="P184" s="281"/>
      <c r="Q184" s="281"/>
      <c r="R184" s="175"/>
      <c r="T184" s="177"/>
      <c r="U184" s="173"/>
      <c r="V184" s="173"/>
      <c r="W184" s="178">
        <f>SUM(W185:W190)</f>
        <v>0</v>
      </c>
      <c r="X184" s="173"/>
      <c r="Y184" s="178">
        <f>SUM(Y185:Y190)</f>
        <v>0</v>
      </c>
      <c r="Z184" s="173"/>
      <c r="AA184" s="179">
        <f>SUM(AA185:AA190)</f>
        <v>0</v>
      </c>
      <c r="AR184" s="180" t="s">
        <v>385</v>
      </c>
      <c r="AT184" s="181" t="s">
        <v>80</v>
      </c>
      <c r="AU184" s="181" t="s">
        <v>22</v>
      </c>
      <c r="AY184" s="180" t="s">
        <v>143</v>
      </c>
      <c r="BK184" s="182">
        <f>SUM(BK185:BK190)</f>
        <v>0</v>
      </c>
    </row>
    <row r="185" spans="2:65" s="111" customFormat="1" ht="31.5" customHeight="1">
      <c r="B185" s="112"/>
      <c r="C185" s="184" t="s">
        <v>599</v>
      </c>
      <c r="D185" s="184" t="s">
        <v>145</v>
      </c>
      <c r="E185" s="185" t="s">
        <v>271</v>
      </c>
      <c r="F185" s="268" t="s">
        <v>600</v>
      </c>
      <c r="G185" s="268"/>
      <c r="H185" s="268"/>
      <c r="I185" s="268"/>
      <c r="J185" s="186" t="s">
        <v>177</v>
      </c>
      <c r="K185" s="187">
        <v>60</v>
      </c>
      <c r="L185" s="269"/>
      <c r="M185" s="269"/>
      <c r="N185" s="270">
        <f aca="true" t="shared" si="30" ref="N185:N190">ROUND(L185*K185,2)</f>
        <v>0</v>
      </c>
      <c r="O185" s="270"/>
      <c r="P185" s="270"/>
      <c r="Q185" s="270"/>
      <c r="R185" s="116"/>
      <c r="T185" s="188" t="s">
        <v>5</v>
      </c>
      <c r="U185" s="189" t="s">
        <v>46</v>
      </c>
      <c r="V185" s="190">
        <v>0</v>
      </c>
      <c r="W185" s="190">
        <f aca="true" t="shared" si="31" ref="W185:W190">V185*K185</f>
        <v>0</v>
      </c>
      <c r="X185" s="190">
        <v>0</v>
      </c>
      <c r="Y185" s="190">
        <f aca="true" t="shared" si="32" ref="Y185:Y190">X185*K185</f>
        <v>0</v>
      </c>
      <c r="Z185" s="190">
        <v>0</v>
      </c>
      <c r="AA185" s="191">
        <f aca="true" t="shared" si="33" ref="AA185:AA190">Z185*K185</f>
        <v>0</v>
      </c>
      <c r="AR185" s="102" t="s">
        <v>406</v>
      </c>
      <c r="AT185" s="102" t="s">
        <v>145</v>
      </c>
      <c r="AU185" s="102" t="s">
        <v>105</v>
      </c>
      <c r="AY185" s="102" t="s">
        <v>143</v>
      </c>
      <c r="BE185" s="192">
        <f aca="true" t="shared" si="34" ref="BE185:BE190">IF(U185="základní",N185,0)</f>
        <v>0</v>
      </c>
      <c r="BF185" s="192">
        <f aca="true" t="shared" si="35" ref="BF185:BF190">IF(U185="snížená",N185,0)</f>
        <v>0</v>
      </c>
      <c r="BG185" s="192">
        <f aca="true" t="shared" si="36" ref="BG185:BG190">IF(U185="zákl. přenesená",N185,0)</f>
        <v>0</v>
      </c>
      <c r="BH185" s="192">
        <f aca="true" t="shared" si="37" ref="BH185:BH190">IF(U185="sníž. přenesená",N185,0)</f>
        <v>0</v>
      </c>
      <c r="BI185" s="192">
        <f aca="true" t="shared" si="38" ref="BI185:BI190">IF(U185="nulová",N185,0)</f>
        <v>0</v>
      </c>
      <c r="BJ185" s="102" t="s">
        <v>22</v>
      </c>
      <c r="BK185" s="192">
        <f aca="true" t="shared" si="39" ref="BK185:BK190">ROUND(L185*K185,2)</f>
        <v>0</v>
      </c>
      <c r="BL185" s="102" t="s">
        <v>406</v>
      </c>
      <c r="BM185" s="102" t="s">
        <v>601</v>
      </c>
    </row>
    <row r="186" spans="2:65" s="111" customFormat="1" ht="44.25" customHeight="1">
      <c r="B186" s="112"/>
      <c r="C186" s="184" t="s">
        <v>602</v>
      </c>
      <c r="D186" s="184" t="s">
        <v>145</v>
      </c>
      <c r="E186" s="185" t="s">
        <v>276</v>
      </c>
      <c r="F186" s="268" t="s">
        <v>603</v>
      </c>
      <c r="G186" s="268"/>
      <c r="H186" s="268"/>
      <c r="I186" s="268"/>
      <c r="J186" s="186" t="s">
        <v>148</v>
      </c>
      <c r="K186" s="187">
        <v>10</v>
      </c>
      <c r="L186" s="269"/>
      <c r="M186" s="269"/>
      <c r="N186" s="270">
        <f t="shared" si="30"/>
        <v>0</v>
      </c>
      <c r="O186" s="270"/>
      <c r="P186" s="270"/>
      <c r="Q186" s="270"/>
      <c r="R186" s="116"/>
      <c r="T186" s="188" t="s">
        <v>5</v>
      </c>
      <c r="U186" s="189" t="s">
        <v>46</v>
      </c>
      <c r="V186" s="190">
        <v>0</v>
      </c>
      <c r="W186" s="190">
        <f t="shared" si="31"/>
        <v>0</v>
      </c>
      <c r="X186" s="190">
        <v>0</v>
      </c>
      <c r="Y186" s="190">
        <f t="shared" si="32"/>
        <v>0</v>
      </c>
      <c r="Z186" s="190">
        <v>0</v>
      </c>
      <c r="AA186" s="191">
        <f t="shared" si="33"/>
        <v>0</v>
      </c>
      <c r="AR186" s="102" t="s">
        <v>406</v>
      </c>
      <c r="AT186" s="102" t="s">
        <v>145</v>
      </c>
      <c r="AU186" s="102" t="s">
        <v>105</v>
      </c>
      <c r="AY186" s="102" t="s">
        <v>143</v>
      </c>
      <c r="BE186" s="192">
        <f t="shared" si="34"/>
        <v>0</v>
      </c>
      <c r="BF186" s="192">
        <f t="shared" si="35"/>
        <v>0</v>
      </c>
      <c r="BG186" s="192">
        <f t="shared" si="36"/>
        <v>0</v>
      </c>
      <c r="BH186" s="192">
        <f t="shared" si="37"/>
        <v>0</v>
      </c>
      <c r="BI186" s="192">
        <f t="shared" si="38"/>
        <v>0</v>
      </c>
      <c r="BJ186" s="102" t="s">
        <v>22</v>
      </c>
      <c r="BK186" s="192">
        <f t="shared" si="39"/>
        <v>0</v>
      </c>
      <c r="BL186" s="102" t="s">
        <v>406</v>
      </c>
      <c r="BM186" s="102" t="s">
        <v>604</v>
      </c>
    </row>
    <row r="187" spans="2:65" s="111" customFormat="1" ht="22.5" customHeight="1">
      <c r="B187" s="112"/>
      <c r="C187" s="184" t="s">
        <v>605</v>
      </c>
      <c r="D187" s="184" t="s">
        <v>145</v>
      </c>
      <c r="E187" s="185" t="s">
        <v>421</v>
      </c>
      <c r="F187" s="268" t="s">
        <v>606</v>
      </c>
      <c r="G187" s="268"/>
      <c r="H187" s="268"/>
      <c r="I187" s="268"/>
      <c r="J187" s="186" t="s">
        <v>273</v>
      </c>
      <c r="K187" s="187">
        <v>1</v>
      </c>
      <c r="L187" s="269"/>
      <c r="M187" s="269"/>
      <c r="N187" s="270">
        <f t="shared" si="30"/>
        <v>0</v>
      </c>
      <c r="O187" s="270"/>
      <c r="P187" s="270"/>
      <c r="Q187" s="270"/>
      <c r="R187" s="116"/>
      <c r="T187" s="188" t="s">
        <v>5</v>
      </c>
      <c r="U187" s="189" t="s">
        <v>46</v>
      </c>
      <c r="V187" s="190">
        <v>0</v>
      </c>
      <c r="W187" s="190">
        <f t="shared" si="31"/>
        <v>0</v>
      </c>
      <c r="X187" s="190">
        <v>0</v>
      </c>
      <c r="Y187" s="190">
        <f t="shared" si="32"/>
        <v>0</v>
      </c>
      <c r="Z187" s="190">
        <v>0</v>
      </c>
      <c r="AA187" s="191">
        <f t="shared" si="33"/>
        <v>0</v>
      </c>
      <c r="AR187" s="102" t="s">
        <v>406</v>
      </c>
      <c r="AT187" s="102" t="s">
        <v>145</v>
      </c>
      <c r="AU187" s="102" t="s">
        <v>105</v>
      </c>
      <c r="AY187" s="102" t="s">
        <v>143</v>
      </c>
      <c r="BE187" s="192">
        <f t="shared" si="34"/>
        <v>0</v>
      </c>
      <c r="BF187" s="192">
        <f t="shared" si="35"/>
        <v>0</v>
      </c>
      <c r="BG187" s="192">
        <f t="shared" si="36"/>
        <v>0</v>
      </c>
      <c r="BH187" s="192">
        <f t="shared" si="37"/>
        <v>0</v>
      </c>
      <c r="BI187" s="192">
        <f t="shared" si="38"/>
        <v>0</v>
      </c>
      <c r="BJ187" s="102" t="s">
        <v>22</v>
      </c>
      <c r="BK187" s="192">
        <f t="shared" si="39"/>
        <v>0</v>
      </c>
      <c r="BL187" s="102" t="s">
        <v>406</v>
      </c>
      <c r="BM187" s="102" t="s">
        <v>607</v>
      </c>
    </row>
    <row r="188" spans="2:65" s="111" customFormat="1" ht="31.5" customHeight="1">
      <c r="B188" s="112"/>
      <c r="C188" s="184" t="s">
        <v>298</v>
      </c>
      <c r="D188" s="184" t="s">
        <v>145</v>
      </c>
      <c r="E188" s="185" t="s">
        <v>425</v>
      </c>
      <c r="F188" s="268" t="s">
        <v>608</v>
      </c>
      <c r="G188" s="268"/>
      <c r="H188" s="268"/>
      <c r="I188" s="268"/>
      <c r="J188" s="186" t="s">
        <v>273</v>
      </c>
      <c r="K188" s="187">
        <v>1</v>
      </c>
      <c r="L188" s="269"/>
      <c r="M188" s="269"/>
      <c r="N188" s="270">
        <f t="shared" si="30"/>
        <v>0</v>
      </c>
      <c r="O188" s="270"/>
      <c r="P188" s="270"/>
      <c r="Q188" s="270"/>
      <c r="R188" s="116"/>
      <c r="T188" s="188" t="s">
        <v>5</v>
      </c>
      <c r="U188" s="189" t="s">
        <v>46</v>
      </c>
      <c r="V188" s="190">
        <v>0</v>
      </c>
      <c r="W188" s="190">
        <f t="shared" si="31"/>
        <v>0</v>
      </c>
      <c r="X188" s="190">
        <v>0</v>
      </c>
      <c r="Y188" s="190">
        <f t="shared" si="32"/>
        <v>0</v>
      </c>
      <c r="Z188" s="190">
        <v>0</v>
      </c>
      <c r="AA188" s="191">
        <f t="shared" si="33"/>
        <v>0</v>
      </c>
      <c r="AR188" s="102" t="s">
        <v>406</v>
      </c>
      <c r="AT188" s="102" t="s">
        <v>145</v>
      </c>
      <c r="AU188" s="102" t="s">
        <v>105</v>
      </c>
      <c r="AY188" s="102" t="s">
        <v>143</v>
      </c>
      <c r="BE188" s="192">
        <f t="shared" si="34"/>
        <v>0</v>
      </c>
      <c r="BF188" s="192">
        <f t="shared" si="35"/>
        <v>0</v>
      </c>
      <c r="BG188" s="192">
        <f t="shared" si="36"/>
        <v>0</v>
      </c>
      <c r="BH188" s="192">
        <f t="shared" si="37"/>
        <v>0</v>
      </c>
      <c r="BI188" s="192">
        <f t="shared" si="38"/>
        <v>0</v>
      </c>
      <c r="BJ188" s="102" t="s">
        <v>22</v>
      </c>
      <c r="BK188" s="192">
        <f t="shared" si="39"/>
        <v>0</v>
      </c>
      <c r="BL188" s="102" t="s">
        <v>406</v>
      </c>
      <c r="BM188" s="102" t="s">
        <v>609</v>
      </c>
    </row>
    <row r="189" spans="2:65" s="111" customFormat="1" ht="31.5" customHeight="1">
      <c r="B189" s="112"/>
      <c r="C189" s="184" t="s">
        <v>302</v>
      </c>
      <c r="D189" s="184" t="s">
        <v>145</v>
      </c>
      <c r="E189" s="185" t="s">
        <v>610</v>
      </c>
      <c r="F189" s="268" t="s">
        <v>611</v>
      </c>
      <c r="G189" s="268"/>
      <c r="H189" s="268"/>
      <c r="I189" s="268"/>
      <c r="J189" s="186" t="s">
        <v>273</v>
      </c>
      <c r="K189" s="187">
        <v>1</v>
      </c>
      <c r="L189" s="269"/>
      <c r="M189" s="269"/>
      <c r="N189" s="270">
        <f t="shared" si="30"/>
        <v>0</v>
      </c>
      <c r="O189" s="270"/>
      <c r="P189" s="270"/>
      <c r="Q189" s="270"/>
      <c r="R189" s="116"/>
      <c r="T189" s="188" t="s">
        <v>5</v>
      </c>
      <c r="U189" s="189" t="s">
        <v>46</v>
      </c>
      <c r="V189" s="190">
        <v>0</v>
      </c>
      <c r="W189" s="190">
        <f t="shared" si="31"/>
        <v>0</v>
      </c>
      <c r="X189" s="190">
        <v>0</v>
      </c>
      <c r="Y189" s="190">
        <f t="shared" si="32"/>
        <v>0</v>
      </c>
      <c r="Z189" s="190">
        <v>0</v>
      </c>
      <c r="AA189" s="191">
        <f t="shared" si="33"/>
        <v>0</v>
      </c>
      <c r="AR189" s="102" t="s">
        <v>406</v>
      </c>
      <c r="AT189" s="102" t="s">
        <v>145</v>
      </c>
      <c r="AU189" s="102" t="s">
        <v>105</v>
      </c>
      <c r="AY189" s="102" t="s">
        <v>143</v>
      </c>
      <c r="BE189" s="192">
        <f t="shared" si="34"/>
        <v>0</v>
      </c>
      <c r="BF189" s="192">
        <f t="shared" si="35"/>
        <v>0</v>
      </c>
      <c r="BG189" s="192">
        <f t="shared" si="36"/>
        <v>0</v>
      </c>
      <c r="BH189" s="192">
        <f t="shared" si="37"/>
        <v>0</v>
      </c>
      <c r="BI189" s="192">
        <f t="shared" si="38"/>
        <v>0</v>
      </c>
      <c r="BJ189" s="102" t="s">
        <v>22</v>
      </c>
      <c r="BK189" s="192">
        <f t="shared" si="39"/>
        <v>0</v>
      </c>
      <c r="BL189" s="102" t="s">
        <v>406</v>
      </c>
      <c r="BM189" s="102" t="s">
        <v>612</v>
      </c>
    </row>
    <row r="190" spans="2:65" s="111" customFormat="1" ht="31.5" customHeight="1">
      <c r="B190" s="112"/>
      <c r="C190" s="184" t="s">
        <v>613</v>
      </c>
      <c r="D190" s="184" t="s">
        <v>145</v>
      </c>
      <c r="E190" s="185" t="s">
        <v>440</v>
      </c>
      <c r="F190" s="268" t="s">
        <v>441</v>
      </c>
      <c r="G190" s="268"/>
      <c r="H190" s="268"/>
      <c r="I190" s="268"/>
      <c r="J190" s="186" t="s">
        <v>273</v>
      </c>
      <c r="K190" s="187">
        <v>1</v>
      </c>
      <c r="L190" s="269"/>
      <c r="M190" s="269"/>
      <c r="N190" s="270">
        <f t="shared" si="30"/>
        <v>0</v>
      </c>
      <c r="O190" s="270"/>
      <c r="P190" s="270"/>
      <c r="Q190" s="270"/>
      <c r="R190" s="116"/>
      <c r="T190" s="188" t="s">
        <v>5</v>
      </c>
      <c r="U190" s="197" t="s">
        <v>46</v>
      </c>
      <c r="V190" s="198">
        <v>0</v>
      </c>
      <c r="W190" s="198">
        <f t="shared" si="31"/>
        <v>0</v>
      </c>
      <c r="X190" s="198">
        <v>0</v>
      </c>
      <c r="Y190" s="198">
        <f t="shared" si="32"/>
        <v>0</v>
      </c>
      <c r="Z190" s="198">
        <v>0</v>
      </c>
      <c r="AA190" s="199">
        <f t="shared" si="33"/>
        <v>0</v>
      </c>
      <c r="AR190" s="102" t="s">
        <v>406</v>
      </c>
      <c r="AT190" s="102" t="s">
        <v>145</v>
      </c>
      <c r="AU190" s="102" t="s">
        <v>105</v>
      </c>
      <c r="AY190" s="102" t="s">
        <v>143</v>
      </c>
      <c r="BE190" s="192">
        <f t="shared" si="34"/>
        <v>0</v>
      </c>
      <c r="BF190" s="192">
        <f t="shared" si="35"/>
        <v>0</v>
      </c>
      <c r="BG190" s="192">
        <f t="shared" si="36"/>
        <v>0</v>
      </c>
      <c r="BH190" s="192">
        <f t="shared" si="37"/>
        <v>0</v>
      </c>
      <c r="BI190" s="192">
        <f t="shared" si="38"/>
        <v>0</v>
      </c>
      <c r="BJ190" s="102" t="s">
        <v>22</v>
      </c>
      <c r="BK190" s="192">
        <f t="shared" si="39"/>
        <v>0</v>
      </c>
      <c r="BL190" s="102" t="s">
        <v>406</v>
      </c>
      <c r="BM190" s="102" t="s">
        <v>614</v>
      </c>
    </row>
    <row r="191" spans="2:18" s="111" customFormat="1" ht="6.95" customHeight="1">
      <c r="B191" s="138"/>
      <c r="C191" s="139"/>
      <c r="D191" s="139"/>
      <c r="E191" s="139"/>
      <c r="F191" s="139"/>
      <c r="G191" s="139"/>
      <c r="H191" s="139"/>
      <c r="I191" s="139"/>
      <c r="J191" s="139"/>
      <c r="K191" s="139"/>
      <c r="L191" s="200"/>
      <c r="M191" s="200"/>
      <c r="N191" s="139"/>
      <c r="O191" s="139"/>
      <c r="P191" s="139"/>
      <c r="Q191" s="139"/>
      <c r="R191" s="140"/>
    </row>
  </sheetData>
  <sheetProtection password="C37D" sheet="1" objects="1" scenarios="1"/>
  <mergeCells count="242">
    <mergeCell ref="S2:AC2"/>
    <mergeCell ref="N162:Q162"/>
    <mergeCell ref="N165:Q165"/>
    <mergeCell ref="N173:Q173"/>
    <mergeCell ref="N175:Q175"/>
    <mergeCell ref="N181:Q181"/>
    <mergeCell ref="N182:Q182"/>
    <mergeCell ref="N183:Q183"/>
    <mergeCell ref="N184:Q184"/>
    <mergeCell ref="N179:Q179"/>
    <mergeCell ref="M116:P116"/>
    <mergeCell ref="M118:Q118"/>
    <mergeCell ref="M119:Q119"/>
    <mergeCell ref="N98:Q98"/>
    <mergeCell ref="N99:Q99"/>
    <mergeCell ref="N100:Q100"/>
    <mergeCell ref="N101:Q101"/>
    <mergeCell ref="N103:Q103"/>
    <mergeCell ref="L105:Q105"/>
    <mergeCell ref="C111:Q111"/>
    <mergeCell ref="F113:P113"/>
    <mergeCell ref="F114:P114"/>
    <mergeCell ref="N89:Q89"/>
    <mergeCell ref="N90:Q90"/>
    <mergeCell ref="H1:K1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78:I178"/>
    <mergeCell ref="L178:M178"/>
    <mergeCell ref="N178:Q178"/>
    <mergeCell ref="F179:I179"/>
    <mergeCell ref="L179:M179"/>
    <mergeCell ref="F180:I180"/>
    <mergeCell ref="L180:M180"/>
    <mergeCell ref="N180:Q180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N159:Q159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N152:Q152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1:I121"/>
    <mergeCell ref="L121:M121"/>
    <mergeCell ref="N121:Q121"/>
    <mergeCell ref="F125:I125"/>
    <mergeCell ref="L125:M125"/>
    <mergeCell ref="N125:Q125"/>
    <mergeCell ref="N122:Q122"/>
    <mergeCell ref="N123:Q123"/>
    <mergeCell ref="N124:Q124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2"/>
  <sheetViews>
    <sheetView showGridLines="0" workbookViewId="0" topLeftCell="A1">
      <pane ySplit="1" topLeftCell="A68" activePane="bottomLeft" state="frozen"/>
      <selection pane="bottomLeft" activeCell="AE137" sqref="AE137"/>
    </sheetView>
  </sheetViews>
  <sheetFormatPr defaultColWidth="9.33203125" defaultRowHeight="13.5"/>
  <cols>
    <col min="1" max="1" width="8.33203125" style="101" customWidth="1"/>
    <col min="2" max="2" width="1.66796875" style="101" customWidth="1"/>
    <col min="3" max="3" width="4.16015625" style="101" customWidth="1"/>
    <col min="4" max="4" width="4.33203125" style="101" customWidth="1"/>
    <col min="5" max="5" width="17.16015625" style="101" customWidth="1"/>
    <col min="6" max="7" width="11.16015625" style="101" customWidth="1"/>
    <col min="8" max="8" width="12.5" style="101" customWidth="1"/>
    <col min="9" max="9" width="7" style="101" customWidth="1"/>
    <col min="10" max="10" width="5.16015625" style="101" customWidth="1"/>
    <col min="11" max="11" width="11.5" style="101" customWidth="1"/>
    <col min="12" max="12" width="12" style="101" customWidth="1"/>
    <col min="13" max="14" width="6" style="101" customWidth="1"/>
    <col min="15" max="15" width="2" style="101" customWidth="1"/>
    <col min="16" max="16" width="12.5" style="101" customWidth="1"/>
    <col min="17" max="17" width="4.16015625" style="101" customWidth="1"/>
    <col min="18" max="18" width="1.66796875" style="101" customWidth="1"/>
    <col min="19" max="19" width="8.16015625" style="101" customWidth="1"/>
    <col min="20" max="20" width="29.66015625" style="101" hidden="1" customWidth="1"/>
    <col min="21" max="21" width="16.33203125" style="101" hidden="1" customWidth="1"/>
    <col min="22" max="22" width="12.33203125" style="101" hidden="1" customWidth="1"/>
    <col min="23" max="23" width="16.33203125" style="101" hidden="1" customWidth="1"/>
    <col min="24" max="24" width="12.16015625" style="101" hidden="1" customWidth="1"/>
    <col min="25" max="25" width="15" style="101" hidden="1" customWidth="1"/>
    <col min="26" max="26" width="11" style="101" hidden="1" customWidth="1"/>
    <col min="27" max="27" width="15" style="101" hidden="1" customWidth="1"/>
    <col min="28" max="28" width="16.33203125" style="101" hidden="1" customWidth="1"/>
    <col min="29" max="29" width="11" style="101" customWidth="1"/>
    <col min="30" max="30" width="15" style="101" customWidth="1"/>
    <col min="31" max="31" width="16.33203125" style="101" customWidth="1"/>
    <col min="32" max="43" width="9.33203125" style="101" customWidth="1"/>
    <col min="44" max="65" width="9.33203125" style="101" hidden="1" customWidth="1"/>
    <col min="66" max="16384" width="9.33203125" style="101" customWidth="1"/>
  </cols>
  <sheetData>
    <row r="1" spans="1:66" ht="21.75" customHeight="1">
      <c r="A1" s="83"/>
      <c r="B1" s="7"/>
      <c r="C1" s="7"/>
      <c r="D1" s="8" t="s">
        <v>1</v>
      </c>
      <c r="E1" s="7"/>
      <c r="F1" s="9" t="s">
        <v>100</v>
      </c>
      <c r="G1" s="9"/>
      <c r="H1" s="274" t="s">
        <v>101</v>
      </c>
      <c r="I1" s="274"/>
      <c r="J1" s="274"/>
      <c r="K1" s="274"/>
      <c r="L1" s="9" t="s">
        <v>102</v>
      </c>
      <c r="M1" s="7"/>
      <c r="N1" s="7"/>
      <c r="O1" s="8" t="s">
        <v>103</v>
      </c>
      <c r="P1" s="7"/>
      <c r="Q1" s="7"/>
      <c r="R1" s="7"/>
      <c r="S1" s="9" t="s">
        <v>104</v>
      </c>
      <c r="T1" s="9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</row>
    <row r="2" spans="3:46" ht="36.95" customHeight="1">
      <c r="C2" s="238" t="s">
        <v>7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S2" s="275" t="s">
        <v>8</v>
      </c>
      <c r="T2" s="276"/>
      <c r="U2" s="276"/>
      <c r="V2" s="276"/>
      <c r="W2" s="276"/>
      <c r="X2" s="276"/>
      <c r="Y2" s="276"/>
      <c r="Z2" s="276"/>
      <c r="AA2" s="276"/>
      <c r="AB2" s="276"/>
      <c r="AC2" s="276"/>
      <c r="AT2" s="102" t="s">
        <v>95</v>
      </c>
    </row>
    <row r="3" spans="2:46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  <c r="AT3" s="102" t="s">
        <v>105</v>
      </c>
    </row>
    <row r="4" spans="2:46" ht="36.95" customHeight="1">
      <c r="B4" s="106"/>
      <c r="C4" s="240" t="s">
        <v>106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107"/>
      <c r="T4" s="108" t="s">
        <v>13</v>
      </c>
      <c r="AT4" s="102" t="s">
        <v>6</v>
      </c>
    </row>
    <row r="5" spans="2:18" ht="6.95" customHeight="1">
      <c r="B5" s="106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7"/>
    </row>
    <row r="6" spans="2:18" ht="25.35" customHeight="1">
      <c r="B6" s="106"/>
      <c r="C6" s="109"/>
      <c r="D6" s="110" t="s">
        <v>17</v>
      </c>
      <c r="E6" s="109"/>
      <c r="F6" s="242" t="str">
        <f>'Rekapitulace stavby'!K6</f>
        <v>Albrechtice - Štěrbinová nádrž - upravená 05/2017</v>
      </c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109"/>
      <c r="R6" s="107"/>
    </row>
    <row r="7" spans="2:18" s="111" customFormat="1" ht="32.85" customHeight="1">
      <c r="B7" s="112"/>
      <c r="C7" s="113"/>
      <c r="D7" s="114" t="s">
        <v>107</v>
      </c>
      <c r="E7" s="113"/>
      <c r="F7" s="244" t="s">
        <v>615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113"/>
      <c r="R7" s="116"/>
    </row>
    <row r="8" spans="2:18" s="111" customFormat="1" ht="14.45" customHeight="1">
      <c r="B8" s="112"/>
      <c r="C8" s="113"/>
      <c r="D8" s="110" t="s">
        <v>20</v>
      </c>
      <c r="E8" s="113"/>
      <c r="F8" s="117" t="s">
        <v>5</v>
      </c>
      <c r="G8" s="113"/>
      <c r="H8" s="113"/>
      <c r="I8" s="113"/>
      <c r="J8" s="113"/>
      <c r="K8" s="113"/>
      <c r="L8" s="113"/>
      <c r="M8" s="110" t="s">
        <v>21</v>
      </c>
      <c r="N8" s="113"/>
      <c r="O8" s="117" t="s">
        <v>5</v>
      </c>
      <c r="P8" s="113"/>
      <c r="Q8" s="113"/>
      <c r="R8" s="116"/>
    </row>
    <row r="9" spans="2:18" s="111" customFormat="1" ht="14.45" customHeight="1">
      <c r="B9" s="112"/>
      <c r="C9" s="113"/>
      <c r="D9" s="110" t="s">
        <v>23</v>
      </c>
      <c r="E9" s="113"/>
      <c r="F9" s="117" t="s">
        <v>34</v>
      </c>
      <c r="G9" s="113"/>
      <c r="H9" s="113"/>
      <c r="I9" s="113"/>
      <c r="J9" s="113"/>
      <c r="K9" s="113"/>
      <c r="L9" s="113"/>
      <c r="M9" s="110" t="s">
        <v>25</v>
      </c>
      <c r="N9" s="113"/>
      <c r="O9" s="246">
        <f>'Rekapitulace stavby'!AN8</f>
        <v>0</v>
      </c>
      <c r="P9" s="246"/>
      <c r="Q9" s="113"/>
      <c r="R9" s="116"/>
    </row>
    <row r="10" spans="2:18" s="111" customFormat="1" ht="10.9" customHeight="1"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6"/>
    </row>
    <row r="11" spans="2:18" s="111" customFormat="1" ht="14.45" customHeight="1">
      <c r="B11" s="112"/>
      <c r="C11" s="113"/>
      <c r="D11" s="110" t="s">
        <v>28</v>
      </c>
      <c r="E11" s="113"/>
      <c r="F11" s="113"/>
      <c r="G11" s="113"/>
      <c r="H11" s="113"/>
      <c r="I11" s="113"/>
      <c r="J11" s="113"/>
      <c r="K11" s="113"/>
      <c r="L11" s="113"/>
      <c r="M11" s="110" t="s">
        <v>29</v>
      </c>
      <c r="N11" s="113"/>
      <c r="O11" s="247" t="str">
        <f>IF('Rekapitulace stavby'!AN10="","",'Rekapitulace stavby'!AN10)</f>
        <v>297429</v>
      </c>
      <c r="P11" s="247"/>
      <c r="Q11" s="113"/>
      <c r="R11" s="116"/>
    </row>
    <row r="12" spans="2:18" s="111" customFormat="1" ht="18" customHeight="1">
      <c r="B12" s="112"/>
      <c r="C12" s="113"/>
      <c r="D12" s="113"/>
      <c r="E12" s="117" t="str">
        <f>IF('Rekapitulace stavby'!E11="","",'Rekapitulace stavby'!E11)</f>
        <v>Obec Albrechtice, Obecní 186, 735 43 Albrechtice</v>
      </c>
      <c r="F12" s="113"/>
      <c r="G12" s="113"/>
      <c r="H12" s="113"/>
      <c r="I12" s="113"/>
      <c r="J12" s="113"/>
      <c r="K12" s="113"/>
      <c r="L12" s="113"/>
      <c r="M12" s="110" t="s">
        <v>32</v>
      </c>
      <c r="N12" s="113"/>
      <c r="O12" s="247" t="str">
        <f>IF('Rekapitulace stavby'!AN11="","",'Rekapitulace stavby'!AN11)</f>
        <v/>
      </c>
      <c r="P12" s="247"/>
      <c r="Q12" s="113"/>
      <c r="R12" s="116"/>
    </row>
    <row r="13" spans="2:18" s="111" customFormat="1" ht="6.95" customHeight="1"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6"/>
    </row>
    <row r="14" spans="2:18" s="111" customFormat="1" ht="14.45" customHeight="1">
      <c r="B14" s="112"/>
      <c r="C14" s="113"/>
      <c r="D14" s="110" t="s">
        <v>33</v>
      </c>
      <c r="E14" s="113"/>
      <c r="F14" s="113"/>
      <c r="G14" s="113"/>
      <c r="H14" s="113"/>
      <c r="I14" s="113"/>
      <c r="J14" s="113"/>
      <c r="K14" s="113"/>
      <c r="L14" s="113"/>
      <c r="M14" s="110" t="s">
        <v>29</v>
      </c>
      <c r="N14" s="113"/>
      <c r="O14" s="247" t="str">
        <f>IF('Rekapitulace stavby'!AN13="","",'Rekapitulace stavby'!AN13)</f>
        <v/>
      </c>
      <c r="P14" s="247"/>
      <c r="Q14" s="113"/>
      <c r="R14" s="116"/>
    </row>
    <row r="15" spans="2:18" s="111" customFormat="1" ht="18" customHeight="1">
      <c r="B15" s="112"/>
      <c r="C15" s="113"/>
      <c r="D15" s="113"/>
      <c r="E15" s="117" t="str">
        <f>IF('Rekapitulace stavby'!E14="","",'Rekapitulace stavby'!E14)</f>
        <v xml:space="preserve"> </v>
      </c>
      <c r="F15" s="113"/>
      <c r="G15" s="113"/>
      <c r="H15" s="113"/>
      <c r="I15" s="113"/>
      <c r="J15" s="113"/>
      <c r="K15" s="113"/>
      <c r="L15" s="113"/>
      <c r="M15" s="110" t="s">
        <v>32</v>
      </c>
      <c r="N15" s="113"/>
      <c r="O15" s="247" t="str">
        <f>IF('Rekapitulace stavby'!AN14="","",'Rekapitulace stavby'!AN14)</f>
        <v/>
      </c>
      <c r="P15" s="247"/>
      <c r="Q15" s="113"/>
      <c r="R15" s="116"/>
    </row>
    <row r="16" spans="2:18" s="111" customFormat="1" ht="6.95" customHeight="1"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6"/>
    </row>
    <row r="17" spans="2:18" s="111" customFormat="1" ht="14.45" customHeight="1">
      <c r="B17" s="112"/>
      <c r="C17" s="113"/>
      <c r="D17" s="110" t="s">
        <v>35</v>
      </c>
      <c r="E17" s="113"/>
      <c r="F17" s="113"/>
      <c r="G17" s="113"/>
      <c r="H17" s="113"/>
      <c r="I17" s="113"/>
      <c r="J17" s="113"/>
      <c r="K17" s="113"/>
      <c r="L17" s="113"/>
      <c r="M17" s="110" t="s">
        <v>29</v>
      </c>
      <c r="N17" s="113"/>
      <c r="O17" s="247" t="str">
        <f>IF('Rekapitulace stavby'!AN16="","",'Rekapitulace stavby'!AN16)</f>
        <v>46580514</v>
      </c>
      <c r="P17" s="247"/>
      <c r="Q17" s="113"/>
      <c r="R17" s="116"/>
    </row>
    <row r="18" spans="2:18" s="111" customFormat="1" ht="18" customHeight="1">
      <c r="B18" s="112"/>
      <c r="C18" s="113"/>
      <c r="D18" s="113"/>
      <c r="E18" s="117" t="str">
        <f>IF('Rekapitulace stavby'!E17="","",'Rekapitulace stavby'!E17)</f>
        <v>IGEA s.r.o., Na Valše 3, 702 95 Ostrava</v>
      </c>
      <c r="F18" s="113"/>
      <c r="G18" s="113"/>
      <c r="H18" s="113"/>
      <c r="I18" s="113"/>
      <c r="J18" s="113"/>
      <c r="K18" s="113"/>
      <c r="L18" s="113"/>
      <c r="M18" s="110" t="s">
        <v>32</v>
      </c>
      <c r="N18" s="113"/>
      <c r="O18" s="247" t="str">
        <f>IF('Rekapitulace stavby'!AN17="","",'Rekapitulace stavby'!AN17)</f>
        <v/>
      </c>
      <c r="P18" s="247"/>
      <c r="Q18" s="113"/>
      <c r="R18" s="116"/>
    </row>
    <row r="19" spans="2:18" s="111" customFormat="1" ht="6.95" customHeight="1"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6"/>
    </row>
    <row r="20" spans="2:18" s="111" customFormat="1" ht="14.45" customHeight="1">
      <c r="B20" s="112"/>
      <c r="C20" s="113"/>
      <c r="D20" s="110" t="s">
        <v>39</v>
      </c>
      <c r="E20" s="113"/>
      <c r="F20" s="113"/>
      <c r="G20" s="113"/>
      <c r="H20" s="113"/>
      <c r="I20" s="113"/>
      <c r="J20" s="113"/>
      <c r="K20" s="113"/>
      <c r="L20" s="113"/>
      <c r="M20" s="110" t="s">
        <v>29</v>
      </c>
      <c r="N20" s="113"/>
      <c r="O20" s="247" t="str">
        <f>IF('Rekapitulace stavby'!AN19="","",'Rekapitulace stavby'!AN19)</f>
        <v/>
      </c>
      <c r="P20" s="247"/>
      <c r="Q20" s="113"/>
      <c r="R20" s="116"/>
    </row>
    <row r="21" spans="2:18" s="111" customFormat="1" ht="18" customHeight="1">
      <c r="B21" s="112"/>
      <c r="C21" s="113"/>
      <c r="D21" s="113"/>
      <c r="E21" s="117" t="str">
        <f>IF('Rekapitulace stavby'!E20="","",'Rekapitulace stavby'!E20)</f>
        <v>IGEA, s.r.o. , Na Valše 3, 702 95 Ostrava</v>
      </c>
      <c r="F21" s="113"/>
      <c r="G21" s="113"/>
      <c r="H21" s="113"/>
      <c r="I21" s="113"/>
      <c r="J21" s="113"/>
      <c r="K21" s="113"/>
      <c r="L21" s="113"/>
      <c r="M21" s="110" t="s">
        <v>32</v>
      </c>
      <c r="N21" s="113"/>
      <c r="O21" s="247" t="str">
        <f>IF('Rekapitulace stavby'!AN20="","",'Rekapitulace stavby'!AN20)</f>
        <v/>
      </c>
      <c r="P21" s="247"/>
      <c r="Q21" s="113"/>
      <c r="R21" s="116"/>
    </row>
    <row r="22" spans="2:18" s="111" customFormat="1" ht="6.95" customHeight="1"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6"/>
    </row>
    <row r="23" spans="2:18" s="111" customFormat="1" ht="14.45" customHeight="1">
      <c r="B23" s="112"/>
      <c r="C23" s="113"/>
      <c r="D23" s="110" t="s">
        <v>41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6"/>
    </row>
    <row r="24" spans="2:18" s="111" customFormat="1" ht="22.5" customHeight="1">
      <c r="B24" s="112"/>
      <c r="C24" s="113"/>
      <c r="D24" s="113"/>
      <c r="E24" s="248" t="s">
        <v>5</v>
      </c>
      <c r="F24" s="248"/>
      <c r="G24" s="248"/>
      <c r="H24" s="248"/>
      <c r="I24" s="248"/>
      <c r="J24" s="248"/>
      <c r="K24" s="248"/>
      <c r="L24" s="248"/>
      <c r="M24" s="113"/>
      <c r="N24" s="113"/>
      <c r="O24" s="113"/>
      <c r="P24" s="113"/>
      <c r="Q24" s="113"/>
      <c r="R24" s="116"/>
    </row>
    <row r="25" spans="2:18" s="111" customFormat="1" ht="6.95" customHeight="1"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6"/>
    </row>
    <row r="26" spans="2:18" s="111" customFormat="1" ht="6.95" customHeight="1">
      <c r="B26" s="112"/>
      <c r="C26" s="113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3"/>
      <c r="R26" s="116"/>
    </row>
    <row r="27" spans="2:18" s="111" customFormat="1" ht="14.45" customHeight="1">
      <c r="B27" s="112"/>
      <c r="C27" s="113"/>
      <c r="D27" s="119" t="s">
        <v>109</v>
      </c>
      <c r="E27" s="113"/>
      <c r="F27" s="113"/>
      <c r="G27" s="113"/>
      <c r="H27" s="113"/>
      <c r="I27" s="113"/>
      <c r="J27" s="113"/>
      <c r="K27" s="113"/>
      <c r="L27" s="113"/>
      <c r="M27" s="249">
        <f>N88</f>
        <v>0</v>
      </c>
      <c r="N27" s="249"/>
      <c r="O27" s="249"/>
      <c r="P27" s="249"/>
      <c r="Q27" s="113"/>
      <c r="R27" s="116"/>
    </row>
    <row r="28" spans="2:18" s="111" customFormat="1" ht="14.45" customHeight="1">
      <c r="B28" s="112"/>
      <c r="C28" s="113"/>
      <c r="D28" s="120" t="s">
        <v>110</v>
      </c>
      <c r="E28" s="113"/>
      <c r="F28" s="113"/>
      <c r="G28" s="113"/>
      <c r="H28" s="113"/>
      <c r="I28" s="113"/>
      <c r="J28" s="113"/>
      <c r="K28" s="113"/>
      <c r="L28" s="113"/>
      <c r="M28" s="249">
        <f>N95</f>
        <v>0</v>
      </c>
      <c r="N28" s="249"/>
      <c r="O28" s="249"/>
      <c r="P28" s="249"/>
      <c r="Q28" s="113"/>
      <c r="R28" s="116"/>
    </row>
    <row r="29" spans="2:18" s="111" customFormat="1" ht="6.95" customHeight="1"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6"/>
    </row>
    <row r="30" spans="2:18" s="111" customFormat="1" ht="25.35" customHeight="1">
      <c r="B30" s="112"/>
      <c r="C30" s="113"/>
      <c r="D30" s="121" t="s">
        <v>44</v>
      </c>
      <c r="E30" s="113"/>
      <c r="F30" s="113"/>
      <c r="G30" s="113"/>
      <c r="H30" s="113"/>
      <c r="I30" s="113"/>
      <c r="J30" s="113"/>
      <c r="K30" s="113"/>
      <c r="L30" s="113"/>
      <c r="M30" s="250">
        <f>ROUND(M27+M28,2)</f>
        <v>0</v>
      </c>
      <c r="N30" s="245"/>
      <c r="O30" s="245"/>
      <c r="P30" s="245"/>
      <c r="Q30" s="113"/>
      <c r="R30" s="116"/>
    </row>
    <row r="31" spans="2:18" s="111" customFormat="1" ht="6.95" customHeight="1">
      <c r="B31" s="112"/>
      <c r="C31" s="113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3"/>
      <c r="R31" s="116"/>
    </row>
    <row r="32" spans="2:18" s="111" customFormat="1" ht="14.45" customHeight="1">
      <c r="B32" s="112"/>
      <c r="C32" s="113"/>
      <c r="D32" s="122" t="s">
        <v>45</v>
      </c>
      <c r="E32" s="122" t="s">
        <v>46</v>
      </c>
      <c r="F32" s="123">
        <v>0.21</v>
      </c>
      <c r="G32" s="124" t="s">
        <v>47</v>
      </c>
      <c r="H32" s="251">
        <f>ROUND((SUM(BE95:BE96)+SUM(BE114:BE131)),2)</f>
        <v>0</v>
      </c>
      <c r="I32" s="245"/>
      <c r="J32" s="245"/>
      <c r="K32" s="113"/>
      <c r="L32" s="113"/>
      <c r="M32" s="251">
        <f>ROUND(ROUND((SUM(BE95:BE96)+SUM(BE114:BE131)),2)*F32,2)</f>
        <v>0</v>
      </c>
      <c r="N32" s="245"/>
      <c r="O32" s="245"/>
      <c r="P32" s="245"/>
      <c r="Q32" s="113"/>
      <c r="R32" s="116"/>
    </row>
    <row r="33" spans="2:18" s="111" customFormat="1" ht="14.45" customHeight="1">
      <c r="B33" s="112"/>
      <c r="C33" s="113"/>
      <c r="D33" s="113"/>
      <c r="E33" s="122" t="s">
        <v>48</v>
      </c>
      <c r="F33" s="123">
        <v>0.15</v>
      </c>
      <c r="G33" s="124" t="s">
        <v>47</v>
      </c>
      <c r="H33" s="251">
        <f>ROUND((SUM(BF95:BF96)+SUM(BF114:BF131)),2)</f>
        <v>0</v>
      </c>
      <c r="I33" s="245"/>
      <c r="J33" s="245"/>
      <c r="K33" s="113"/>
      <c r="L33" s="113"/>
      <c r="M33" s="251">
        <f>ROUND(ROUND((SUM(BF95:BF96)+SUM(BF114:BF131)),2)*F33,2)</f>
        <v>0</v>
      </c>
      <c r="N33" s="245"/>
      <c r="O33" s="245"/>
      <c r="P33" s="245"/>
      <c r="Q33" s="113"/>
      <c r="R33" s="116"/>
    </row>
    <row r="34" spans="2:18" s="111" customFormat="1" ht="14.45" customHeight="1" hidden="1">
      <c r="B34" s="112"/>
      <c r="C34" s="113"/>
      <c r="D34" s="113"/>
      <c r="E34" s="122" t="s">
        <v>49</v>
      </c>
      <c r="F34" s="123">
        <v>0.21</v>
      </c>
      <c r="G34" s="124" t="s">
        <v>47</v>
      </c>
      <c r="H34" s="251">
        <f>ROUND((SUM(BG95:BG96)+SUM(BG114:BG131)),2)</f>
        <v>0</v>
      </c>
      <c r="I34" s="245"/>
      <c r="J34" s="245"/>
      <c r="K34" s="113"/>
      <c r="L34" s="113"/>
      <c r="M34" s="251">
        <v>0</v>
      </c>
      <c r="N34" s="245"/>
      <c r="O34" s="245"/>
      <c r="P34" s="245"/>
      <c r="Q34" s="113"/>
      <c r="R34" s="116"/>
    </row>
    <row r="35" spans="2:18" s="111" customFormat="1" ht="14.45" customHeight="1" hidden="1">
      <c r="B35" s="112"/>
      <c r="C35" s="113"/>
      <c r="D35" s="113"/>
      <c r="E35" s="122" t="s">
        <v>50</v>
      </c>
      <c r="F35" s="123">
        <v>0.15</v>
      </c>
      <c r="G35" s="124" t="s">
        <v>47</v>
      </c>
      <c r="H35" s="251">
        <f>ROUND((SUM(BH95:BH96)+SUM(BH114:BH131)),2)</f>
        <v>0</v>
      </c>
      <c r="I35" s="245"/>
      <c r="J35" s="245"/>
      <c r="K35" s="113"/>
      <c r="L35" s="113"/>
      <c r="M35" s="251">
        <v>0</v>
      </c>
      <c r="N35" s="245"/>
      <c r="O35" s="245"/>
      <c r="P35" s="245"/>
      <c r="Q35" s="113"/>
      <c r="R35" s="116"/>
    </row>
    <row r="36" spans="2:18" s="111" customFormat="1" ht="14.45" customHeight="1" hidden="1">
      <c r="B36" s="112"/>
      <c r="C36" s="113"/>
      <c r="D36" s="113"/>
      <c r="E36" s="122" t="s">
        <v>51</v>
      </c>
      <c r="F36" s="123">
        <v>0</v>
      </c>
      <c r="G36" s="124" t="s">
        <v>47</v>
      </c>
      <c r="H36" s="251">
        <f>ROUND((SUM(BI95:BI96)+SUM(BI114:BI131)),2)</f>
        <v>0</v>
      </c>
      <c r="I36" s="245"/>
      <c r="J36" s="245"/>
      <c r="K36" s="113"/>
      <c r="L36" s="113"/>
      <c r="M36" s="251">
        <v>0</v>
      </c>
      <c r="N36" s="245"/>
      <c r="O36" s="245"/>
      <c r="P36" s="245"/>
      <c r="Q36" s="113"/>
      <c r="R36" s="116"/>
    </row>
    <row r="37" spans="2:18" s="111" customFormat="1" ht="6.95" customHeight="1"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6"/>
    </row>
    <row r="38" spans="2:18" s="111" customFormat="1" ht="25.35" customHeight="1">
      <c r="B38" s="112"/>
      <c r="C38" s="125"/>
      <c r="D38" s="126" t="s">
        <v>52</v>
      </c>
      <c r="E38" s="127"/>
      <c r="F38" s="127"/>
      <c r="G38" s="128" t="s">
        <v>53</v>
      </c>
      <c r="H38" s="129" t="s">
        <v>54</v>
      </c>
      <c r="I38" s="127"/>
      <c r="J38" s="127"/>
      <c r="K38" s="127"/>
      <c r="L38" s="252">
        <f>SUM(M30:M36)</f>
        <v>0</v>
      </c>
      <c r="M38" s="252"/>
      <c r="N38" s="252"/>
      <c r="O38" s="252"/>
      <c r="P38" s="253"/>
      <c r="Q38" s="125"/>
      <c r="R38" s="116"/>
    </row>
    <row r="39" spans="2:18" s="111" customFormat="1" ht="14.45" customHeight="1"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6"/>
    </row>
    <row r="40" spans="2:18" s="111" customFormat="1" ht="14.45" customHeight="1"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6"/>
    </row>
    <row r="41" spans="2:18" ht="13.5">
      <c r="B41" s="106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7"/>
    </row>
    <row r="42" spans="2:18" ht="13.5">
      <c r="B42" s="106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7"/>
    </row>
    <row r="43" spans="2:18" ht="13.5">
      <c r="B43" s="106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7"/>
    </row>
    <row r="44" spans="2:18" ht="13.5">
      <c r="B44" s="106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7"/>
    </row>
    <row r="45" spans="2:18" ht="13.5">
      <c r="B45" s="106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7"/>
    </row>
    <row r="46" spans="2:18" ht="13.5">
      <c r="B46" s="106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7"/>
    </row>
    <row r="47" spans="2:18" ht="13.5">
      <c r="B47" s="106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7"/>
    </row>
    <row r="48" spans="2:18" ht="13.5">
      <c r="B48" s="106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7"/>
    </row>
    <row r="49" spans="2:18" ht="13.5">
      <c r="B49" s="106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7"/>
    </row>
    <row r="50" spans="2:18" s="111" customFormat="1" ht="15">
      <c r="B50" s="112"/>
      <c r="C50" s="113"/>
      <c r="D50" s="130" t="s">
        <v>55</v>
      </c>
      <c r="E50" s="118"/>
      <c r="F50" s="118"/>
      <c r="G50" s="118"/>
      <c r="H50" s="131"/>
      <c r="I50" s="113"/>
      <c r="J50" s="130" t="s">
        <v>56</v>
      </c>
      <c r="K50" s="118"/>
      <c r="L50" s="118"/>
      <c r="M50" s="118"/>
      <c r="N50" s="118"/>
      <c r="O50" s="118"/>
      <c r="P50" s="131"/>
      <c r="Q50" s="113"/>
      <c r="R50" s="116"/>
    </row>
    <row r="51" spans="2:18" ht="13.5">
      <c r="B51" s="106"/>
      <c r="C51" s="109"/>
      <c r="D51" s="132"/>
      <c r="E51" s="109"/>
      <c r="F51" s="109"/>
      <c r="G51" s="109"/>
      <c r="H51" s="133"/>
      <c r="I51" s="109"/>
      <c r="J51" s="132"/>
      <c r="K51" s="109"/>
      <c r="L51" s="109"/>
      <c r="M51" s="109"/>
      <c r="N51" s="109"/>
      <c r="O51" s="109"/>
      <c r="P51" s="133"/>
      <c r="Q51" s="109"/>
      <c r="R51" s="107"/>
    </row>
    <row r="52" spans="2:18" ht="13.5">
      <c r="B52" s="106"/>
      <c r="C52" s="109"/>
      <c r="D52" s="132"/>
      <c r="E52" s="109"/>
      <c r="F52" s="109"/>
      <c r="G52" s="109"/>
      <c r="H52" s="133"/>
      <c r="I52" s="109"/>
      <c r="J52" s="132"/>
      <c r="K52" s="109"/>
      <c r="L52" s="109"/>
      <c r="M52" s="109"/>
      <c r="N52" s="109"/>
      <c r="O52" s="109"/>
      <c r="P52" s="133"/>
      <c r="Q52" s="109"/>
      <c r="R52" s="107"/>
    </row>
    <row r="53" spans="2:18" ht="13.5">
      <c r="B53" s="106"/>
      <c r="C53" s="109"/>
      <c r="D53" s="132"/>
      <c r="E53" s="109"/>
      <c r="F53" s="109"/>
      <c r="G53" s="109"/>
      <c r="H53" s="133"/>
      <c r="I53" s="109"/>
      <c r="J53" s="132"/>
      <c r="K53" s="109"/>
      <c r="L53" s="109"/>
      <c r="M53" s="109"/>
      <c r="N53" s="109"/>
      <c r="O53" s="109"/>
      <c r="P53" s="133"/>
      <c r="Q53" s="109"/>
      <c r="R53" s="107"/>
    </row>
    <row r="54" spans="2:18" ht="13.5">
      <c r="B54" s="106"/>
      <c r="C54" s="109"/>
      <c r="D54" s="132"/>
      <c r="E54" s="109"/>
      <c r="F54" s="109"/>
      <c r="G54" s="109"/>
      <c r="H54" s="133"/>
      <c r="I54" s="109"/>
      <c r="J54" s="132"/>
      <c r="K54" s="109"/>
      <c r="L54" s="109"/>
      <c r="M54" s="109"/>
      <c r="N54" s="109"/>
      <c r="O54" s="109"/>
      <c r="P54" s="133"/>
      <c r="Q54" s="109"/>
      <c r="R54" s="107"/>
    </row>
    <row r="55" spans="2:18" ht="13.5">
      <c r="B55" s="106"/>
      <c r="C55" s="109"/>
      <c r="D55" s="132"/>
      <c r="E55" s="109"/>
      <c r="F55" s="109"/>
      <c r="G55" s="109"/>
      <c r="H55" s="133"/>
      <c r="I55" s="109"/>
      <c r="J55" s="132"/>
      <c r="K55" s="109"/>
      <c r="L55" s="109"/>
      <c r="M55" s="109"/>
      <c r="N55" s="109"/>
      <c r="O55" s="109"/>
      <c r="P55" s="133"/>
      <c r="Q55" s="109"/>
      <c r="R55" s="107"/>
    </row>
    <row r="56" spans="2:18" ht="13.5">
      <c r="B56" s="106"/>
      <c r="C56" s="109"/>
      <c r="D56" s="132"/>
      <c r="E56" s="109"/>
      <c r="F56" s="109"/>
      <c r="G56" s="109"/>
      <c r="H56" s="133"/>
      <c r="I56" s="109"/>
      <c r="J56" s="132"/>
      <c r="K56" s="109"/>
      <c r="L56" s="109"/>
      <c r="M56" s="109"/>
      <c r="N56" s="109"/>
      <c r="O56" s="109"/>
      <c r="P56" s="133"/>
      <c r="Q56" s="109"/>
      <c r="R56" s="107"/>
    </row>
    <row r="57" spans="2:18" ht="13.5">
      <c r="B57" s="106"/>
      <c r="C57" s="109"/>
      <c r="D57" s="132"/>
      <c r="E57" s="109"/>
      <c r="F57" s="109"/>
      <c r="G57" s="109"/>
      <c r="H57" s="133"/>
      <c r="I57" s="109"/>
      <c r="J57" s="132"/>
      <c r="K57" s="109"/>
      <c r="L57" s="109"/>
      <c r="M57" s="109"/>
      <c r="N57" s="109"/>
      <c r="O57" s="109"/>
      <c r="P57" s="133"/>
      <c r="Q57" s="109"/>
      <c r="R57" s="107"/>
    </row>
    <row r="58" spans="2:18" ht="13.5">
      <c r="B58" s="106"/>
      <c r="C58" s="109"/>
      <c r="D58" s="132"/>
      <c r="E58" s="109"/>
      <c r="F58" s="109"/>
      <c r="G58" s="109"/>
      <c r="H58" s="133"/>
      <c r="I58" s="109"/>
      <c r="J58" s="132"/>
      <c r="K58" s="109"/>
      <c r="L58" s="109"/>
      <c r="M58" s="109"/>
      <c r="N58" s="109"/>
      <c r="O58" s="109"/>
      <c r="P58" s="133"/>
      <c r="Q58" s="109"/>
      <c r="R58" s="107"/>
    </row>
    <row r="59" spans="2:18" s="111" customFormat="1" ht="15">
      <c r="B59" s="112"/>
      <c r="C59" s="113"/>
      <c r="D59" s="134" t="s">
        <v>57</v>
      </c>
      <c r="E59" s="135"/>
      <c r="F59" s="135"/>
      <c r="G59" s="136" t="s">
        <v>58</v>
      </c>
      <c r="H59" s="137"/>
      <c r="I59" s="113"/>
      <c r="J59" s="134" t="s">
        <v>57</v>
      </c>
      <c r="K59" s="135"/>
      <c r="L59" s="135"/>
      <c r="M59" s="135"/>
      <c r="N59" s="136" t="s">
        <v>58</v>
      </c>
      <c r="O59" s="135"/>
      <c r="P59" s="137"/>
      <c r="Q59" s="113"/>
      <c r="R59" s="116"/>
    </row>
    <row r="60" spans="2:18" ht="13.5">
      <c r="B60" s="106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7"/>
    </row>
    <row r="61" spans="2:18" s="111" customFormat="1" ht="15">
      <c r="B61" s="112"/>
      <c r="C61" s="113"/>
      <c r="D61" s="130" t="s">
        <v>59</v>
      </c>
      <c r="E61" s="118"/>
      <c r="F61" s="118"/>
      <c r="G61" s="118"/>
      <c r="H61" s="131"/>
      <c r="I61" s="113"/>
      <c r="J61" s="130" t="s">
        <v>60</v>
      </c>
      <c r="K61" s="118"/>
      <c r="L61" s="118"/>
      <c r="M61" s="118"/>
      <c r="N61" s="118"/>
      <c r="O61" s="118"/>
      <c r="P61" s="131"/>
      <c r="Q61" s="113"/>
      <c r="R61" s="116"/>
    </row>
    <row r="62" spans="2:18" ht="13.5">
      <c r="B62" s="106"/>
      <c r="C62" s="109"/>
      <c r="D62" s="132"/>
      <c r="E62" s="109"/>
      <c r="F62" s="109"/>
      <c r="G62" s="109"/>
      <c r="H62" s="133"/>
      <c r="I62" s="109"/>
      <c r="J62" s="132"/>
      <c r="K62" s="109"/>
      <c r="L62" s="109"/>
      <c r="M62" s="109"/>
      <c r="N62" s="109"/>
      <c r="O62" s="109"/>
      <c r="P62" s="133"/>
      <c r="Q62" s="109"/>
      <c r="R62" s="107"/>
    </row>
    <row r="63" spans="2:18" ht="13.5">
      <c r="B63" s="106"/>
      <c r="C63" s="109"/>
      <c r="D63" s="132"/>
      <c r="E63" s="109"/>
      <c r="F63" s="109"/>
      <c r="G63" s="109"/>
      <c r="H63" s="133"/>
      <c r="I63" s="109"/>
      <c r="J63" s="132"/>
      <c r="K63" s="109"/>
      <c r="L63" s="109"/>
      <c r="M63" s="109"/>
      <c r="N63" s="109"/>
      <c r="O63" s="109"/>
      <c r="P63" s="133"/>
      <c r="Q63" s="109"/>
      <c r="R63" s="107"/>
    </row>
    <row r="64" spans="2:18" ht="13.5">
      <c r="B64" s="106"/>
      <c r="C64" s="109"/>
      <c r="D64" s="132"/>
      <c r="E64" s="109"/>
      <c r="F64" s="109"/>
      <c r="G64" s="109"/>
      <c r="H64" s="133"/>
      <c r="I64" s="109"/>
      <c r="J64" s="132"/>
      <c r="K64" s="109"/>
      <c r="L64" s="109"/>
      <c r="M64" s="109"/>
      <c r="N64" s="109"/>
      <c r="O64" s="109"/>
      <c r="P64" s="133"/>
      <c r="Q64" s="109"/>
      <c r="R64" s="107"/>
    </row>
    <row r="65" spans="2:18" ht="13.5">
      <c r="B65" s="106"/>
      <c r="C65" s="109"/>
      <c r="D65" s="132"/>
      <c r="E65" s="109"/>
      <c r="F65" s="109"/>
      <c r="G65" s="109"/>
      <c r="H65" s="133"/>
      <c r="I65" s="109"/>
      <c r="J65" s="132"/>
      <c r="K65" s="109"/>
      <c r="L65" s="109"/>
      <c r="M65" s="109"/>
      <c r="N65" s="109"/>
      <c r="O65" s="109"/>
      <c r="P65" s="133"/>
      <c r="Q65" s="109"/>
      <c r="R65" s="107"/>
    </row>
    <row r="66" spans="2:18" ht="13.5">
      <c r="B66" s="106"/>
      <c r="C66" s="109"/>
      <c r="D66" s="132"/>
      <c r="E66" s="109"/>
      <c r="F66" s="109"/>
      <c r="G66" s="109"/>
      <c r="H66" s="133"/>
      <c r="I66" s="109"/>
      <c r="J66" s="132"/>
      <c r="K66" s="109"/>
      <c r="L66" s="109"/>
      <c r="M66" s="109"/>
      <c r="N66" s="109"/>
      <c r="O66" s="109"/>
      <c r="P66" s="133"/>
      <c r="Q66" s="109"/>
      <c r="R66" s="107"/>
    </row>
    <row r="67" spans="2:18" ht="13.5">
      <c r="B67" s="106"/>
      <c r="C67" s="109"/>
      <c r="D67" s="132"/>
      <c r="E67" s="109"/>
      <c r="F67" s="109"/>
      <c r="G67" s="109"/>
      <c r="H67" s="133"/>
      <c r="I67" s="109"/>
      <c r="J67" s="132"/>
      <c r="K67" s="109"/>
      <c r="L67" s="109"/>
      <c r="M67" s="109"/>
      <c r="N67" s="109"/>
      <c r="O67" s="109"/>
      <c r="P67" s="133"/>
      <c r="Q67" s="109"/>
      <c r="R67" s="107"/>
    </row>
    <row r="68" spans="2:18" ht="13.5">
      <c r="B68" s="106"/>
      <c r="C68" s="109"/>
      <c r="D68" s="132"/>
      <c r="E68" s="109"/>
      <c r="F68" s="109"/>
      <c r="G68" s="109"/>
      <c r="H68" s="133"/>
      <c r="I68" s="109"/>
      <c r="J68" s="132"/>
      <c r="K68" s="109"/>
      <c r="L68" s="109"/>
      <c r="M68" s="109"/>
      <c r="N68" s="109"/>
      <c r="O68" s="109"/>
      <c r="P68" s="133"/>
      <c r="Q68" s="109"/>
      <c r="R68" s="107"/>
    </row>
    <row r="69" spans="2:18" ht="13.5">
      <c r="B69" s="106"/>
      <c r="C69" s="109"/>
      <c r="D69" s="132"/>
      <c r="E69" s="109"/>
      <c r="F69" s="109"/>
      <c r="G69" s="109"/>
      <c r="H69" s="133"/>
      <c r="I69" s="109"/>
      <c r="J69" s="132"/>
      <c r="K69" s="109"/>
      <c r="L69" s="109"/>
      <c r="M69" s="109"/>
      <c r="N69" s="109"/>
      <c r="O69" s="109"/>
      <c r="P69" s="133"/>
      <c r="Q69" s="109"/>
      <c r="R69" s="107"/>
    </row>
    <row r="70" spans="2:18" s="111" customFormat="1" ht="15">
      <c r="B70" s="112"/>
      <c r="C70" s="113"/>
      <c r="D70" s="134" t="s">
        <v>57</v>
      </c>
      <c r="E70" s="135"/>
      <c r="F70" s="135"/>
      <c r="G70" s="136" t="s">
        <v>58</v>
      </c>
      <c r="H70" s="137"/>
      <c r="I70" s="113"/>
      <c r="J70" s="134" t="s">
        <v>57</v>
      </c>
      <c r="K70" s="135"/>
      <c r="L70" s="135"/>
      <c r="M70" s="135"/>
      <c r="N70" s="136" t="s">
        <v>58</v>
      </c>
      <c r="O70" s="135"/>
      <c r="P70" s="137"/>
      <c r="Q70" s="113"/>
      <c r="R70" s="116"/>
    </row>
    <row r="71" spans="2:18" s="111" customFormat="1" ht="14.45" customHeight="1">
      <c r="B71" s="138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40"/>
    </row>
    <row r="75" spans="2:18" s="111" customFormat="1" ht="6.95" customHeight="1">
      <c r="B75" s="14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3"/>
    </row>
    <row r="76" spans="2:18" s="111" customFormat="1" ht="36.95" customHeight="1">
      <c r="B76" s="112"/>
      <c r="C76" s="240" t="s">
        <v>111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116"/>
    </row>
    <row r="77" spans="2:18" s="111" customFormat="1" ht="6.95" customHeight="1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6"/>
    </row>
    <row r="78" spans="2:18" s="111" customFormat="1" ht="30" customHeight="1">
      <c r="B78" s="112"/>
      <c r="C78" s="110" t="s">
        <v>17</v>
      </c>
      <c r="D78" s="113"/>
      <c r="E78" s="113"/>
      <c r="F78" s="242" t="str">
        <f>F6</f>
        <v>Albrechtice - Štěrbinová nádrž - upravená 05/2017</v>
      </c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113"/>
      <c r="R78" s="116"/>
    </row>
    <row r="79" spans="2:18" s="111" customFormat="1" ht="36.95" customHeight="1">
      <c r="B79" s="112"/>
      <c r="C79" s="144" t="s">
        <v>107</v>
      </c>
      <c r="D79" s="113"/>
      <c r="E79" s="113"/>
      <c r="F79" s="254" t="str">
        <f>F7</f>
        <v>03 - Vedlejší a ostatní náklady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113"/>
      <c r="R79" s="116"/>
    </row>
    <row r="80" spans="2:18" s="111" customFormat="1" ht="6.95" customHeight="1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6"/>
    </row>
    <row r="81" spans="2:18" s="111" customFormat="1" ht="18" customHeight="1">
      <c r="B81" s="112"/>
      <c r="C81" s="110" t="s">
        <v>23</v>
      </c>
      <c r="D81" s="113"/>
      <c r="E81" s="113"/>
      <c r="F81" s="117" t="str">
        <f>F9</f>
        <v xml:space="preserve"> </v>
      </c>
      <c r="G81" s="113"/>
      <c r="H81" s="113"/>
      <c r="I81" s="113"/>
      <c r="J81" s="113"/>
      <c r="K81" s="110" t="s">
        <v>25</v>
      </c>
      <c r="L81" s="113"/>
      <c r="M81" s="246">
        <f>IF(O9="","",O9)</f>
        <v>0</v>
      </c>
      <c r="N81" s="246"/>
      <c r="O81" s="246"/>
      <c r="P81" s="246"/>
      <c r="Q81" s="113"/>
      <c r="R81" s="116"/>
    </row>
    <row r="82" spans="2:18" s="111" customFormat="1" ht="6.95" customHeight="1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6"/>
    </row>
    <row r="83" spans="2:18" s="111" customFormat="1" ht="15">
      <c r="B83" s="112"/>
      <c r="C83" s="110" t="s">
        <v>28</v>
      </c>
      <c r="D83" s="113"/>
      <c r="E83" s="113"/>
      <c r="F83" s="117" t="str">
        <f>E12</f>
        <v>Obec Albrechtice, Obecní 186, 735 43 Albrechtice</v>
      </c>
      <c r="G83" s="113"/>
      <c r="H83" s="113"/>
      <c r="I83" s="113"/>
      <c r="J83" s="113"/>
      <c r="K83" s="110" t="s">
        <v>35</v>
      </c>
      <c r="L83" s="113"/>
      <c r="M83" s="247" t="str">
        <f>E18</f>
        <v>IGEA s.r.o., Na Valše 3, 702 95 Ostrava</v>
      </c>
      <c r="N83" s="247"/>
      <c r="O83" s="247"/>
      <c r="P83" s="247"/>
      <c r="Q83" s="247"/>
      <c r="R83" s="116"/>
    </row>
    <row r="84" spans="2:18" s="111" customFormat="1" ht="14.45" customHeight="1">
      <c r="B84" s="112"/>
      <c r="C84" s="110" t="s">
        <v>33</v>
      </c>
      <c r="D84" s="113"/>
      <c r="E84" s="113"/>
      <c r="F84" s="117" t="str">
        <f>IF(E15="","",E15)</f>
        <v xml:space="preserve"> </v>
      </c>
      <c r="G84" s="113"/>
      <c r="H84" s="113"/>
      <c r="I84" s="113"/>
      <c r="J84" s="113"/>
      <c r="K84" s="110" t="s">
        <v>39</v>
      </c>
      <c r="L84" s="113"/>
      <c r="M84" s="247" t="str">
        <f>E21</f>
        <v>IGEA, s.r.o. , Na Valše 3, 702 95 Ostrava</v>
      </c>
      <c r="N84" s="247"/>
      <c r="O84" s="247"/>
      <c r="P84" s="247"/>
      <c r="Q84" s="247"/>
      <c r="R84" s="116"/>
    </row>
    <row r="85" spans="2:18" s="111" customFormat="1" ht="10.35" customHeight="1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6"/>
    </row>
    <row r="86" spans="2:18" s="111" customFormat="1" ht="29.25" customHeight="1">
      <c r="B86" s="112"/>
      <c r="C86" s="255" t="s">
        <v>112</v>
      </c>
      <c r="D86" s="256"/>
      <c r="E86" s="256"/>
      <c r="F86" s="256"/>
      <c r="G86" s="256"/>
      <c r="H86" s="125"/>
      <c r="I86" s="125"/>
      <c r="J86" s="125"/>
      <c r="K86" s="125"/>
      <c r="L86" s="125"/>
      <c r="M86" s="125"/>
      <c r="N86" s="255" t="s">
        <v>113</v>
      </c>
      <c r="O86" s="256"/>
      <c r="P86" s="256"/>
      <c r="Q86" s="256"/>
      <c r="R86" s="116"/>
    </row>
    <row r="87" spans="2:18" s="111" customFormat="1" ht="10.35" customHeight="1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6"/>
    </row>
    <row r="88" spans="2:47" s="111" customFormat="1" ht="29.25" customHeight="1">
      <c r="B88" s="112"/>
      <c r="C88" s="145" t="s">
        <v>114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257">
        <f>N114</f>
        <v>0</v>
      </c>
      <c r="O88" s="258"/>
      <c r="P88" s="258"/>
      <c r="Q88" s="258"/>
      <c r="R88" s="116"/>
      <c r="AU88" s="102" t="s">
        <v>115</v>
      </c>
    </row>
    <row r="89" spans="2:18" s="150" customFormat="1" ht="24.95" customHeight="1">
      <c r="B89" s="146"/>
      <c r="C89" s="147"/>
      <c r="D89" s="148" t="s">
        <v>125</v>
      </c>
      <c r="E89" s="147"/>
      <c r="F89" s="147"/>
      <c r="G89" s="147"/>
      <c r="H89" s="147"/>
      <c r="I89" s="147"/>
      <c r="J89" s="147"/>
      <c r="K89" s="147"/>
      <c r="L89" s="147"/>
      <c r="M89" s="147"/>
      <c r="N89" s="259">
        <f>N115</f>
        <v>0</v>
      </c>
      <c r="O89" s="260"/>
      <c r="P89" s="260"/>
      <c r="Q89" s="260"/>
      <c r="R89" s="149"/>
    </row>
    <row r="90" spans="2:18" s="150" customFormat="1" ht="24.95" customHeight="1">
      <c r="B90" s="146"/>
      <c r="C90" s="147"/>
      <c r="D90" s="148" t="s">
        <v>616</v>
      </c>
      <c r="E90" s="147"/>
      <c r="F90" s="147"/>
      <c r="G90" s="147"/>
      <c r="H90" s="147"/>
      <c r="I90" s="147"/>
      <c r="J90" s="147"/>
      <c r="K90" s="147"/>
      <c r="L90" s="147"/>
      <c r="M90" s="147"/>
      <c r="N90" s="259">
        <f>N116</f>
        <v>0</v>
      </c>
      <c r="O90" s="260"/>
      <c r="P90" s="260"/>
      <c r="Q90" s="260"/>
      <c r="R90" s="149"/>
    </row>
    <row r="91" spans="2:18" s="155" customFormat="1" ht="19.9" customHeight="1">
      <c r="B91" s="151"/>
      <c r="C91" s="152"/>
      <c r="D91" s="153" t="s">
        <v>617</v>
      </c>
      <c r="E91" s="152"/>
      <c r="F91" s="152"/>
      <c r="G91" s="152"/>
      <c r="H91" s="152"/>
      <c r="I91" s="152"/>
      <c r="J91" s="152"/>
      <c r="K91" s="152"/>
      <c r="L91" s="152"/>
      <c r="M91" s="152"/>
      <c r="N91" s="261">
        <f>N117</f>
        <v>0</v>
      </c>
      <c r="O91" s="262"/>
      <c r="P91" s="262"/>
      <c r="Q91" s="262"/>
      <c r="R91" s="154"/>
    </row>
    <row r="92" spans="2:18" s="150" customFormat="1" ht="24.95" customHeight="1">
      <c r="B92" s="146"/>
      <c r="C92" s="147"/>
      <c r="D92" s="148" t="s">
        <v>618</v>
      </c>
      <c r="E92" s="147"/>
      <c r="F92" s="147"/>
      <c r="G92" s="147"/>
      <c r="H92" s="147"/>
      <c r="I92" s="147"/>
      <c r="J92" s="147"/>
      <c r="K92" s="147"/>
      <c r="L92" s="147"/>
      <c r="M92" s="147"/>
      <c r="N92" s="259">
        <f>N128</f>
        <v>0</v>
      </c>
      <c r="O92" s="260"/>
      <c r="P92" s="260"/>
      <c r="Q92" s="260"/>
      <c r="R92" s="149"/>
    </row>
    <row r="93" spans="2:18" s="155" customFormat="1" ht="19.9" customHeight="1">
      <c r="B93" s="151"/>
      <c r="C93" s="152"/>
      <c r="D93" s="153" t="s">
        <v>619</v>
      </c>
      <c r="E93" s="152"/>
      <c r="F93" s="152"/>
      <c r="G93" s="152"/>
      <c r="H93" s="152"/>
      <c r="I93" s="152"/>
      <c r="J93" s="152"/>
      <c r="K93" s="152"/>
      <c r="L93" s="152"/>
      <c r="M93" s="152"/>
      <c r="N93" s="261">
        <f>N129</f>
        <v>0</v>
      </c>
      <c r="O93" s="262"/>
      <c r="P93" s="262"/>
      <c r="Q93" s="262"/>
      <c r="R93" s="154"/>
    </row>
    <row r="94" spans="2:18" s="111" customFormat="1" ht="21.75" customHeight="1"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6"/>
    </row>
    <row r="95" spans="2:21" s="111" customFormat="1" ht="29.25" customHeight="1">
      <c r="B95" s="112"/>
      <c r="C95" s="145" t="s">
        <v>128</v>
      </c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258">
        <v>0</v>
      </c>
      <c r="O95" s="263"/>
      <c r="P95" s="263"/>
      <c r="Q95" s="263"/>
      <c r="R95" s="116"/>
      <c r="T95" s="156"/>
      <c r="U95" s="157" t="s">
        <v>45</v>
      </c>
    </row>
    <row r="96" spans="2:18" s="111" customFormat="1" ht="18" customHeight="1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6"/>
    </row>
    <row r="97" spans="2:18" s="111" customFormat="1" ht="29.25" customHeight="1">
      <c r="B97" s="112"/>
      <c r="C97" s="158" t="s">
        <v>99</v>
      </c>
      <c r="D97" s="125"/>
      <c r="E97" s="125"/>
      <c r="F97" s="125"/>
      <c r="G97" s="125"/>
      <c r="H97" s="125"/>
      <c r="I97" s="125"/>
      <c r="J97" s="125"/>
      <c r="K97" s="125"/>
      <c r="L97" s="264">
        <f>ROUND(SUM(N88+N95),2)</f>
        <v>0</v>
      </c>
      <c r="M97" s="264"/>
      <c r="N97" s="264"/>
      <c r="O97" s="264"/>
      <c r="P97" s="264"/>
      <c r="Q97" s="264"/>
      <c r="R97" s="116"/>
    </row>
    <row r="98" spans="2:18" s="111" customFormat="1" ht="6.95" customHeight="1">
      <c r="B98" s="138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40"/>
    </row>
    <row r="102" spans="2:18" s="111" customFormat="1" ht="6.95" customHeight="1">
      <c r="B102" s="141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3"/>
    </row>
    <row r="103" spans="2:18" s="111" customFormat="1" ht="36.95" customHeight="1">
      <c r="B103" s="112"/>
      <c r="C103" s="240" t="s">
        <v>129</v>
      </c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116"/>
    </row>
    <row r="104" spans="2:18" s="111" customFormat="1" ht="6.95" customHeight="1"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6"/>
    </row>
    <row r="105" spans="2:18" s="111" customFormat="1" ht="30" customHeight="1">
      <c r="B105" s="112"/>
      <c r="C105" s="110" t="s">
        <v>17</v>
      </c>
      <c r="D105" s="113"/>
      <c r="E105" s="113"/>
      <c r="F105" s="242" t="str">
        <f>F6</f>
        <v>Albrechtice - Štěrbinová nádrž - upravená 05/2017</v>
      </c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113"/>
      <c r="R105" s="116"/>
    </row>
    <row r="106" spans="2:18" s="111" customFormat="1" ht="36.95" customHeight="1">
      <c r="B106" s="112"/>
      <c r="C106" s="144" t="s">
        <v>107</v>
      </c>
      <c r="D106" s="113"/>
      <c r="E106" s="113"/>
      <c r="F106" s="254" t="str">
        <f>F7</f>
        <v>03 - Vedlejší a ostatní náklady</v>
      </c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113"/>
      <c r="R106" s="116"/>
    </row>
    <row r="107" spans="2:18" s="111" customFormat="1" ht="6.95" customHeight="1"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6"/>
    </row>
    <row r="108" spans="2:18" s="111" customFormat="1" ht="18" customHeight="1">
      <c r="B108" s="112"/>
      <c r="C108" s="110" t="s">
        <v>23</v>
      </c>
      <c r="D108" s="113"/>
      <c r="E108" s="113"/>
      <c r="F108" s="117" t="str">
        <f>F9</f>
        <v xml:space="preserve"> </v>
      </c>
      <c r="G108" s="113"/>
      <c r="H108" s="113"/>
      <c r="I108" s="113"/>
      <c r="J108" s="113"/>
      <c r="K108" s="110" t="s">
        <v>25</v>
      </c>
      <c r="L108" s="113"/>
      <c r="M108" s="246">
        <f>IF(O9="","",O9)</f>
        <v>0</v>
      </c>
      <c r="N108" s="246"/>
      <c r="O108" s="246"/>
      <c r="P108" s="246"/>
      <c r="Q108" s="113"/>
      <c r="R108" s="116"/>
    </row>
    <row r="109" spans="2:18" s="111" customFormat="1" ht="6.95" customHeight="1"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6"/>
    </row>
    <row r="110" spans="2:18" s="111" customFormat="1" ht="15">
      <c r="B110" s="112"/>
      <c r="C110" s="110" t="s">
        <v>28</v>
      </c>
      <c r="D110" s="113"/>
      <c r="E110" s="113"/>
      <c r="F110" s="117" t="str">
        <f>E12</f>
        <v>Obec Albrechtice, Obecní 186, 735 43 Albrechtice</v>
      </c>
      <c r="G110" s="113"/>
      <c r="H110" s="113"/>
      <c r="I110" s="113"/>
      <c r="J110" s="113"/>
      <c r="K110" s="110" t="s">
        <v>35</v>
      </c>
      <c r="L110" s="113"/>
      <c r="M110" s="247" t="str">
        <f>E18</f>
        <v>IGEA s.r.o., Na Valše 3, 702 95 Ostrava</v>
      </c>
      <c r="N110" s="247"/>
      <c r="O110" s="247"/>
      <c r="P110" s="247"/>
      <c r="Q110" s="247"/>
      <c r="R110" s="116"/>
    </row>
    <row r="111" spans="2:18" s="111" customFormat="1" ht="14.45" customHeight="1">
      <c r="B111" s="112"/>
      <c r="C111" s="110" t="s">
        <v>33</v>
      </c>
      <c r="D111" s="113"/>
      <c r="E111" s="113"/>
      <c r="F111" s="117" t="str">
        <f>IF(E15="","",E15)</f>
        <v xml:space="preserve"> </v>
      </c>
      <c r="G111" s="113"/>
      <c r="H111" s="113"/>
      <c r="I111" s="113"/>
      <c r="J111" s="113"/>
      <c r="K111" s="110" t="s">
        <v>39</v>
      </c>
      <c r="L111" s="113"/>
      <c r="M111" s="247" t="str">
        <f>E21</f>
        <v>IGEA, s.r.o. , Na Valše 3, 702 95 Ostrava</v>
      </c>
      <c r="N111" s="247"/>
      <c r="O111" s="247"/>
      <c r="P111" s="247"/>
      <c r="Q111" s="247"/>
      <c r="R111" s="116"/>
    </row>
    <row r="112" spans="2:18" s="111" customFormat="1" ht="10.35" customHeight="1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6"/>
    </row>
    <row r="113" spans="2:27" s="163" customFormat="1" ht="29.25" customHeight="1">
      <c r="B113" s="159"/>
      <c r="C113" s="160" t="s">
        <v>130</v>
      </c>
      <c r="D113" s="161" t="s">
        <v>131</v>
      </c>
      <c r="E113" s="161" t="s">
        <v>63</v>
      </c>
      <c r="F113" s="265" t="s">
        <v>132</v>
      </c>
      <c r="G113" s="265"/>
      <c r="H113" s="265"/>
      <c r="I113" s="265"/>
      <c r="J113" s="161" t="s">
        <v>133</v>
      </c>
      <c r="K113" s="161" t="s">
        <v>134</v>
      </c>
      <c r="L113" s="266" t="s">
        <v>135</v>
      </c>
      <c r="M113" s="266"/>
      <c r="N113" s="265" t="s">
        <v>113</v>
      </c>
      <c r="O113" s="265"/>
      <c r="P113" s="265"/>
      <c r="Q113" s="267"/>
      <c r="R113" s="162"/>
      <c r="T113" s="164" t="s">
        <v>136</v>
      </c>
      <c r="U113" s="165" t="s">
        <v>45</v>
      </c>
      <c r="V113" s="165" t="s">
        <v>137</v>
      </c>
      <c r="W113" s="165" t="s">
        <v>138</v>
      </c>
      <c r="X113" s="165" t="s">
        <v>139</v>
      </c>
      <c r="Y113" s="165" t="s">
        <v>140</v>
      </c>
      <c r="Z113" s="165" t="s">
        <v>141</v>
      </c>
      <c r="AA113" s="166" t="s">
        <v>142</v>
      </c>
    </row>
    <row r="114" spans="2:63" s="111" customFormat="1" ht="29.25" customHeight="1">
      <c r="B114" s="112"/>
      <c r="C114" s="167" t="s">
        <v>109</v>
      </c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277">
        <f>BK114</f>
        <v>0</v>
      </c>
      <c r="O114" s="278"/>
      <c r="P114" s="278"/>
      <c r="Q114" s="278"/>
      <c r="R114" s="116"/>
      <c r="T114" s="168"/>
      <c r="U114" s="118"/>
      <c r="V114" s="118"/>
      <c r="W114" s="169">
        <f>W115+W116+W128</f>
        <v>0</v>
      </c>
      <c r="X114" s="118"/>
      <c r="Y114" s="169">
        <f>Y115+Y116+Y128</f>
        <v>0</v>
      </c>
      <c r="Z114" s="118"/>
      <c r="AA114" s="170">
        <f>AA115+AA116+AA128</f>
        <v>0</v>
      </c>
      <c r="AT114" s="102" t="s">
        <v>80</v>
      </c>
      <c r="AU114" s="102" t="s">
        <v>115</v>
      </c>
      <c r="BK114" s="171">
        <f>BK115+BK116+BK128</f>
        <v>0</v>
      </c>
    </row>
    <row r="115" spans="2:63" s="176" customFormat="1" ht="37.35" customHeight="1">
      <c r="B115" s="172"/>
      <c r="C115" s="173"/>
      <c r="D115" s="174" t="s">
        <v>125</v>
      </c>
      <c r="E115" s="174"/>
      <c r="F115" s="174"/>
      <c r="G115" s="174"/>
      <c r="H115" s="174"/>
      <c r="I115" s="174"/>
      <c r="J115" s="174"/>
      <c r="K115" s="174"/>
      <c r="L115" s="174"/>
      <c r="M115" s="174"/>
      <c r="N115" s="279">
        <f>BK115</f>
        <v>0</v>
      </c>
      <c r="O115" s="259"/>
      <c r="P115" s="259"/>
      <c r="Q115" s="259"/>
      <c r="R115" s="175"/>
      <c r="T115" s="177"/>
      <c r="U115" s="173"/>
      <c r="V115" s="173"/>
      <c r="W115" s="178">
        <v>0</v>
      </c>
      <c r="X115" s="173"/>
      <c r="Y115" s="178">
        <v>0</v>
      </c>
      <c r="Z115" s="173"/>
      <c r="AA115" s="179">
        <v>0</v>
      </c>
      <c r="AR115" s="180" t="s">
        <v>385</v>
      </c>
      <c r="AT115" s="181" t="s">
        <v>80</v>
      </c>
      <c r="AU115" s="181" t="s">
        <v>81</v>
      </c>
      <c r="AY115" s="180" t="s">
        <v>143</v>
      </c>
      <c r="BK115" s="182">
        <v>0</v>
      </c>
    </row>
    <row r="116" spans="2:63" s="176" customFormat="1" ht="24.95" customHeight="1">
      <c r="B116" s="172"/>
      <c r="C116" s="173"/>
      <c r="D116" s="174" t="s">
        <v>616</v>
      </c>
      <c r="E116" s="174"/>
      <c r="F116" s="174"/>
      <c r="G116" s="174"/>
      <c r="H116" s="174"/>
      <c r="I116" s="174"/>
      <c r="J116" s="174"/>
      <c r="K116" s="174"/>
      <c r="L116" s="174"/>
      <c r="M116" s="174"/>
      <c r="N116" s="279">
        <f>BK116</f>
        <v>0</v>
      </c>
      <c r="O116" s="259"/>
      <c r="P116" s="259"/>
      <c r="Q116" s="259"/>
      <c r="R116" s="175"/>
      <c r="T116" s="177"/>
      <c r="U116" s="173"/>
      <c r="V116" s="173"/>
      <c r="W116" s="178">
        <f>W117</f>
        <v>0</v>
      </c>
      <c r="X116" s="173"/>
      <c r="Y116" s="178">
        <f>Y117</f>
        <v>0</v>
      </c>
      <c r="Z116" s="173"/>
      <c r="AA116" s="179">
        <f>AA117</f>
        <v>0</v>
      </c>
      <c r="AR116" s="180" t="s">
        <v>149</v>
      </c>
      <c r="AT116" s="181" t="s">
        <v>80</v>
      </c>
      <c r="AU116" s="181" t="s">
        <v>81</v>
      </c>
      <c r="AY116" s="180" t="s">
        <v>143</v>
      </c>
      <c r="BK116" s="182">
        <f>BK117</f>
        <v>0</v>
      </c>
    </row>
    <row r="117" spans="2:63" s="176" customFormat="1" ht="19.9" customHeight="1">
      <c r="B117" s="172"/>
      <c r="C117" s="173"/>
      <c r="D117" s="183" t="s">
        <v>617</v>
      </c>
      <c r="E117" s="183"/>
      <c r="F117" s="183"/>
      <c r="G117" s="183"/>
      <c r="H117" s="183"/>
      <c r="I117" s="183"/>
      <c r="J117" s="183"/>
      <c r="K117" s="183"/>
      <c r="L117" s="183"/>
      <c r="M117" s="183"/>
      <c r="N117" s="280">
        <f>BK117</f>
        <v>0</v>
      </c>
      <c r="O117" s="281"/>
      <c r="P117" s="281"/>
      <c r="Q117" s="281"/>
      <c r="R117" s="175"/>
      <c r="T117" s="177"/>
      <c r="U117" s="173"/>
      <c r="V117" s="173"/>
      <c r="W117" s="178">
        <f>SUM(W118:W127)</f>
        <v>0</v>
      </c>
      <c r="X117" s="173"/>
      <c r="Y117" s="178">
        <f>SUM(Y118:Y127)</f>
        <v>0</v>
      </c>
      <c r="Z117" s="173"/>
      <c r="AA117" s="179">
        <f>SUM(AA118:AA127)</f>
        <v>0</v>
      </c>
      <c r="AR117" s="180" t="s">
        <v>149</v>
      </c>
      <c r="AT117" s="181" t="s">
        <v>80</v>
      </c>
      <c r="AU117" s="181" t="s">
        <v>22</v>
      </c>
      <c r="AY117" s="180" t="s">
        <v>143</v>
      </c>
      <c r="BK117" s="182">
        <f>SUM(BK118:BK127)</f>
        <v>0</v>
      </c>
    </row>
    <row r="118" spans="2:65" s="111" customFormat="1" ht="22.5" customHeight="1">
      <c r="B118" s="112"/>
      <c r="C118" s="184" t="s">
        <v>22</v>
      </c>
      <c r="D118" s="184" t="s">
        <v>145</v>
      </c>
      <c r="E118" s="185" t="s">
        <v>87</v>
      </c>
      <c r="F118" s="268" t="s">
        <v>620</v>
      </c>
      <c r="G118" s="268"/>
      <c r="H118" s="268"/>
      <c r="I118" s="268"/>
      <c r="J118" s="186" t="s">
        <v>273</v>
      </c>
      <c r="K118" s="187">
        <v>1</v>
      </c>
      <c r="L118" s="269"/>
      <c r="M118" s="269"/>
      <c r="N118" s="270">
        <f aca="true" t="shared" si="0" ref="N118:N127">ROUND(L118*K118,2)</f>
        <v>0</v>
      </c>
      <c r="O118" s="270"/>
      <c r="P118" s="270"/>
      <c r="Q118" s="270"/>
      <c r="R118" s="116"/>
      <c r="T118" s="188" t="s">
        <v>5</v>
      </c>
      <c r="U118" s="189" t="s">
        <v>46</v>
      </c>
      <c r="V118" s="190">
        <v>0</v>
      </c>
      <c r="W118" s="190">
        <f aca="true" t="shared" si="1" ref="W118:W127">V118*K118</f>
        <v>0</v>
      </c>
      <c r="X118" s="190">
        <v>0</v>
      </c>
      <c r="Y118" s="190">
        <f aca="true" t="shared" si="2" ref="Y118:Y127">X118*K118</f>
        <v>0</v>
      </c>
      <c r="Z118" s="190">
        <v>0</v>
      </c>
      <c r="AA118" s="191">
        <f aca="true" t="shared" si="3" ref="AA118:AA127">Z118*K118</f>
        <v>0</v>
      </c>
      <c r="AR118" s="102" t="s">
        <v>621</v>
      </c>
      <c r="AT118" s="102" t="s">
        <v>145</v>
      </c>
      <c r="AU118" s="102" t="s">
        <v>105</v>
      </c>
      <c r="AY118" s="102" t="s">
        <v>143</v>
      </c>
      <c r="BE118" s="192">
        <f aca="true" t="shared" si="4" ref="BE118:BE127">IF(U118="základní",N118,0)</f>
        <v>0</v>
      </c>
      <c r="BF118" s="192">
        <f aca="true" t="shared" si="5" ref="BF118:BF127">IF(U118="snížená",N118,0)</f>
        <v>0</v>
      </c>
      <c r="BG118" s="192">
        <f aca="true" t="shared" si="6" ref="BG118:BG127">IF(U118="zákl. přenesená",N118,0)</f>
        <v>0</v>
      </c>
      <c r="BH118" s="192">
        <f aca="true" t="shared" si="7" ref="BH118:BH127">IF(U118="sníž. přenesená",N118,0)</f>
        <v>0</v>
      </c>
      <c r="BI118" s="192">
        <f aca="true" t="shared" si="8" ref="BI118:BI127">IF(U118="nulová",N118,0)</f>
        <v>0</v>
      </c>
      <c r="BJ118" s="102" t="s">
        <v>22</v>
      </c>
      <c r="BK118" s="192">
        <f aca="true" t="shared" si="9" ref="BK118:BK127">ROUND(L118*K118,2)</f>
        <v>0</v>
      </c>
      <c r="BL118" s="102" t="s">
        <v>621</v>
      </c>
      <c r="BM118" s="102" t="s">
        <v>622</v>
      </c>
    </row>
    <row r="119" spans="2:65" s="111" customFormat="1" ht="22.5" customHeight="1">
      <c r="B119" s="112"/>
      <c r="C119" s="184" t="s">
        <v>105</v>
      </c>
      <c r="D119" s="184" t="s">
        <v>145</v>
      </c>
      <c r="E119" s="185" t="s">
        <v>90</v>
      </c>
      <c r="F119" s="268" t="s">
        <v>623</v>
      </c>
      <c r="G119" s="268"/>
      <c r="H119" s="268"/>
      <c r="I119" s="268"/>
      <c r="J119" s="186" t="s">
        <v>273</v>
      </c>
      <c r="K119" s="187">
        <v>1</v>
      </c>
      <c r="L119" s="269"/>
      <c r="M119" s="269"/>
      <c r="N119" s="270">
        <f t="shared" si="0"/>
        <v>0</v>
      </c>
      <c r="O119" s="270"/>
      <c r="P119" s="270"/>
      <c r="Q119" s="270"/>
      <c r="R119" s="116"/>
      <c r="T119" s="188" t="s">
        <v>5</v>
      </c>
      <c r="U119" s="189" t="s">
        <v>46</v>
      </c>
      <c r="V119" s="190">
        <v>0</v>
      </c>
      <c r="W119" s="190">
        <f t="shared" si="1"/>
        <v>0</v>
      </c>
      <c r="X119" s="190">
        <v>0</v>
      </c>
      <c r="Y119" s="190">
        <f t="shared" si="2"/>
        <v>0</v>
      </c>
      <c r="Z119" s="190">
        <v>0</v>
      </c>
      <c r="AA119" s="191">
        <f t="shared" si="3"/>
        <v>0</v>
      </c>
      <c r="AR119" s="102" t="s">
        <v>621</v>
      </c>
      <c r="AT119" s="102" t="s">
        <v>145</v>
      </c>
      <c r="AU119" s="102" t="s">
        <v>105</v>
      </c>
      <c r="AY119" s="102" t="s">
        <v>143</v>
      </c>
      <c r="BE119" s="192">
        <f t="shared" si="4"/>
        <v>0</v>
      </c>
      <c r="BF119" s="192">
        <f t="shared" si="5"/>
        <v>0</v>
      </c>
      <c r="BG119" s="192">
        <f t="shared" si="6"/>
        <v>0</v>
      </c>
      <c r="BH119" s="192">
        <f t="shared" si="7"/>
        <v>0</v>
      </c>
      <c r="BI119" s="192">
        <f t="shared" si="8"/>
        <v>0</v>
      </c>
      <c r="BJ119" s="102" t="s">
        <v>22</v>
      </c>
      <c r="BK119" s="192">
        <f t="shared" si="9"/>
        <v>0</v>
      </c>
      <c r="BL119" s="102" t="s">
        <v>621</v>
      </c>
      <c r="BM119" s="102" t="s">
        <v>624</v>
      </c>
    </row>
    <row r="120" spans="2:65" s="111" customFormat="1" ht="22.5" customHeight="1">
      <c r="B120" s="112"/>
      <c r="C120" s="184" t="s">
        <v>385</v>
      </c>
      <c r="D120" s="184" t="s">
        <v>145</v>
      </c>
      <c r="E120" s="185" t="s">
        <v>93</v>
      </c>
      <c r="F120" s="268" t="s">
        <v>625</v>
      </c>
      <c r="G120" s="268"/>
      <c r="H120" s="268"/>
      <c r="I120" s="268"/>
      <c r="J120" s="186" t="s">
        <v>273</v>
      </c>
      <c r="K120" s="187">
        <v>1</v>
      </c>
      <c r="L120" s="269"/>
      <c r="M120" s="269"/>
      <c r="N120" s="270">
        <f t="shared" si="0"/>
        <v>0</v>
      </c>
      <c r="O120" s="270"/>
      <c r="P120" s="270"/>
      <c r="Q120" s="270"/>
      <c r="R120" s="116"/>
      <c r="T120" s="188" t="s">
        <v>5</v>
      </c>
      <c r="U120" s="189" t="s">
        <v>46</v>
      </c>
      <c r="V120" s="190">
        <v>0</v>
      </c>
      <c r="W120" s="190">
        <f t="shared" si="1"/>
        <v>0</v>
      </c>
      <c r="X120" s="190">
        <v>0</v>
      </c>
      <c r="Y120" s="190">
        <f t="shared" si="2"/>
        <v>0</v>
      </c>
      <c r="Z120" s="190">
        <v>0</v>
      </c>
      <c r="AA120" s="191">
        <f t="shared" si="3"/>
        <v>0</v>
      </c>
      <c r="AR120" s="102" t="s">
        <v>621</v>
      </c>
      <c r="AT120" s="102" t="s">
        <v>145</v>
      </c>
      <c r="AU120" s="102" t="s">
        <v>105</v>
      </c>
      <c r="AY120" s="102" t="s">
        <v>143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02" t="s">
        <v>22</v>
      </c>
      <c r="BK120" s="192">
        <f t="shared" si="9"/>
        <v>0</v>
      </c>
      <c r="BL120" s="102" t="s">
        <v>621</v>
      </c>
      <c r="BM120" s="102" t="s">
        <v>626</v>
      </c>
    </row>
    <row r="121" spans="2:65" s="111" customFormat="1" ht="22.5" customHeight="1">
      <c r="B121" s="112"/>
      <c r="C121" s="184" t="s">
        <v>627</v>
      </c>
      <c r="D121" s="184" t="s">
        <v>145</v>
      </c>
      <c r="E121" s="185" t="s">
        <v>291</v>
      </c>
      <c r="F121" s="268" t="s">
        <v>628</v>
      </c>
      <c r="G121" s="268"/>
      <c r="H121" s="268"/>
      <c r="I121" s="268"/>
      <c r="J121" s="186" t="s">
        <v>273</v>
      </c>
      <c r="K121" s="187">
        <v>1</v>
      </c>
      <c r="L121" s="269"/>
      <c r="M121" s="269"/>
      <c r="N121" s="270">
        <f t="shared" si="0"/>
        <v>0</v>
      </c>
      <c r="O121" s="270"/>
      <c r="P121" s="270"/>
      <c r="Q121" s="270"/>
      <c r="R121" s="116"/>
      <c r="T121" s="188" t="s">
        <v>5</v>
      </c>
      <c r="U121" s="189" t="s">
        <v>46</v>
      </c>
      <c r="V121" s="190">
        <v>0</v>
      </c>
      <c r="W121" s="190">
        <f t="shared" si="1"/>
        <v>0</v>
      </c>
      <c r="X121" s="190">
        <v>0</v>
      </c>
      <c r="Y121" s="190">
        <f t="shared" si="2"/>
        <v>0</v>
      </c>
      <c r="Z121" s="190">
        <v>0</v>
      </c>
      <c r="AA121" s="191">
        <f t="shared" si="3"/>
        <v>0</v>
      </c>
      <c r="AR121" s="102" t="s">
        <v>621</v>
      </c>
      <c r="AT121" s="102" t="s">
        <v>145</v>
      </c>
      <c r="AU121" s="102" t="s">
        <v>105</v>
      </c>
      <c r="AY121" s="102" t="s">
        <v>143</v>
      </c>
      <c r="BE121" s="192">
        <f t="shared" si="4"/>
        <v>0</v>
      </c>
      <c r="BF121" s="192">
        <f t="shared" si="5"/>
        <v>0</v>
      </c>
      <c r="BG121" s="192">
        <f t="shared" si="6"/>
        <v>0</v>
      </c>
      <c r="BH121" s="192">
        <f t="shared" si="7"/>
        <v>0</v>
      </c>
      <c r="BI121" s="192">
        <f t="shared" si="8"/>
        <v>0</v>
      </c>
      <c r="BJ121" s="102" t="s">
        <v>22</v>
      </c>
      <c r="BK121" s="192">
        <f t="shared" si="9"/>
        <v>0</v>
      </c>
      <c r="BL121" s="102" t="s">
        <v>621</v>
      </c>
      <c r="BM121" s="102" t="s">
        <v>629</v>
      </c>
    </row>
    <row r="122" spans="2:65" s="111" customFormat="1" ht="22.5" customHeight="1">
      <c r="B122" s="112"/>
      <c r="C122" s="184" t="s">
        <v>630</v>
      </c>
      <c r="D122" s="184" t="s">
        <v>145</v>
      </c>
      <c r="E122" s="185" t="s">
        <v>631</v>
      </c>
      <c r="F122" s="268" t="s">
        <v>632</v>
      </c>
      <c r="G122" s="268"/>
      <c r="H122" s="268"/>
      <c r="I122" s="268"/>
      <c r="J122" s="186" t="s">
        <v>273</v>
      </c>
      <c r="K122" s="187">
        <v>1</v>
      </c>
      <c r="L122" s="269"/>
      <c r="M122" s="269"/>
      <c r="N122" s="270">
        <f t="shared" si="0"/>
        <v>0</v>
      </c>
      <c r="O122" s="270"/>
      <c r="P122" s="270"/>
      <c r="Q122" s="270"/>
      <c r="R122" s="116"/>
      <c r="T122" s="188" t="s">
        <v>5</v>
      </c>
      <c r="U122" s="189" t="s">
        <v>46</v>
      </c>
      <c r="V122" s="190">
        <v>0</v>
      </c>
      <c r="W122" s="190">
        <f t="shared" si="1"/>
        <v>0</v>
      </c>
      <c r="X122" s="190">
        <v>0</v>
      </c>
      <c r="Y122" s="190">
        <f t="shared" si="2"/>
        <v>0</v>
      </c>
      <c r="Z122" s="190">
        <v>0</v>
      </c>
      <c r="AA122" s="191">
        <f t="shared" si="3"/>
        <v>0</v>
      </c>
      <c r="AR122" s="102" t="s">
        <v>621</v>
      </c>
      <c r="AT122" s="102" t="s">
        <v>145</v>
      </c>
      <c r="AU122" s="102" t="s">
        <v>105</v>
      </c>
      <c r="AY122" s="102" t="s">
        <v>143</v>
      </c>
      <c r="BE122" s="192">
        <f t="shared" si="4"/>
        <v>0</v>
      </c>
      <c r="BF122" s="192">
        <f t="shared" si="5"/>
        <v>0</v>
      </c>
      <c r="BG122" s="192">
        <f t="shared" si="6"/>
        <v>0</v>
      </c>
      <c r="BH122" s="192">
        <f t="shared" si="7"/>
        <v>0</v>
      </c>
      <c r="BI122" s="192">
        <f t="shared" si="8"/>
        <v>0</v>
      </c>
      <c r="BJ122" s="102" t="s">
        <v>22</v>
      </c>
      <c r="BK122" s="192">
        <f t="shared" si="9"/>
        <v>0</v>
      </c>
      <c r="BL122" s="102" t="s">
        <v>621</v>
      </c>
      <c r="BM122" s="102" t="s">
        <v>633</v>
      </c>
    </row>
    <row r="123" spans="2:65" s="111" customFormat="1" ht="22.5" customHeight="1">
      <c r="B123" s="112"/>
      <c r="C123" s="184" t="s">
        <v>187</v>
      </c>
      <c r="D123" s="184" t="s">
        <v>145</v>
      </c>
      <c r="E123" s="185" t="s">
        <v>311</v>
      </c>
      <c r="F123" s="268" t="s">
        <v>634</v>
      </c>
      <c r="G123" s="268"/>
      <c r="H123" s="268"/>
      <c r="I123" s="268"/>
      <c r="J123" s="186" t="s">
        <v>273</v>
      </c>
      <c r="K123" s="187">
        <v>1</v>
      </c>
      <c r="L123" s="269"/>
      <c r="M123" s="269"/>
      <c r="N123" s="270">
        <f t="shared" si="0"/>
        <v>0</v>
      </c>
      <c r="O123" s="270"/>
      <c r="P123" s="270"/>
      <c r="Q123" s="270"/>
      <c r="R123" s="116"/>
      <c r="T123" s="188" t="s">
        <v>5</v>
      </c>
      <c r="U123" s="189" t="s">
        <v>46</v>
      </c>
      <c r="V123" s="190">
        <v>0</v>
      </c>
      <c r="W123" s="190">
        <f t="shared" si="1"/>
        <v>0</v>
      </c>
      <c r="X123" s="190">
        <v>0</v>
      </c>
      <c r="Y123" s="190">
        <f t="shared" si="2"/>
        <v>0</v>
      </c>
      <c r="Z123" s="190">
        <v>0</v>
      </c>
      <c r="AA123" s="191">
        <f t="shared" si="3"/>
        <v>0</v>
      </c>
      <c r="AR123" s="102" t="s">
        <v>621</v>
      </c>
      <c r="AT123" s="102" t="s">
        <v>145</v>
      </c>
      <c r="AU123" s="102" t="s">
        <v>105</v>
      </c>
      <c r="AY123" s="102" t="s">
        <v>143</v>
      </c>
      <c r="BE123" s="192">
        <f t="shared" si="4"/>
        <v>0</v>
      </c>
      <c r="BF123" s="192">
        <f t="shared" si="5"/>
        <v>0</v>
      </c>
      <c r="BG123" s="192">
        <f t="shared" si="6"/>
        <v>0</v>
      </c>
      <c r="BH123" s="192">
        <f t="shared" si="7"/>
        <v>0</v>
      </c>
      <c r="BI123" s="192">
        <f t="shared" si="8"/>
        <v>0</v>
      </c>
      <c r="BJ123" s="102" t="s">
        <v>22</v>
      </c>
      <c r="BK123" s="192">
        <f t="shared" si="9"/>
        <v>0</v>
      </c>
      <c r="BL123" s="102" t="s">
        <v>621</v>
      </c>
      <c r="BM123" s="102" t="s">
        <v>635</v>
      </c>
    </row>
    <row r="124" spans="2:65" s="111" customFormat="1" ht="22.5" customHeight="1">
      <c r="B124" s="112"/>
      <c r="C124" s="184" t="s">
        <v>211</v>
      </c>
      <c r="D124" s="184" t="s">
        <v>145</v>
      </c>
      <c r="E124" s="185" t="s">
        <v>432</v>
      </c>
      <c r="F124" s="268" t="s">
        <v>636</v>
      </c>
      <c r="G124" s="268"/>
      <c r="H124" s="268"/>
      <c r="I124" s="268"/>
      <c r="J124" s="186" t="s">
        <v>273</v>
      </c>
      <c r="K124" s="187">
        <v>1</v>
      </c>
      <c r="L124" s="269"/>
      <c r="M124" s="269"/>
      <c r="N124" s="270">
        <f t="shared" si="0"/>
        <v>0</v>
      </c>
      <c r="O124" s="270"/>
      <c r="P124" s="270"/>
      <c r="Q124" s="270"/>
      <c r="R124" s="116"/>
      <c r="T124" s="188" t="s">
        <v>5</v>
      </c>
      <c r="U124" s="189" t="s">
        <v>46</v>
      </c>
      <c r="V124" s="190">
        <v>0</v>
      </c>
      <c r="W124" s="190">
        <f t="shared" si="1"/>
        <v>0</v>
      </c>
      <c r="X124" s="190">
        <v>0</v>
      </c>
      <c r="Y124" s="190">
        <f t="shared" si="2"/>
        <v>0</v>
      </c>
      <c r="Z124" s="190">
        <v>0</v>
      </c>
      <c r="AA124" s="191">
        <f t="shared" si="3"/>
        <v>0</v>
      </c>
      <c r="AR124" s="102" t="s">
        <v>621</v>
      </c>
      <c r="AT124" s="102" t="s">
        <v>145</v>
      </c>
      <c r="AU124" s="102" t="s">
        <v>105</v>
      </c>
      <c r="AY124" s="102" t="s">
        <v>143</v>
      </c>
      <c r="BE124" s="192">
        <f t="shared" si="4"/>
        <v>0</v>
      </c>
      <c r="BF124" s="192">
        <f t="shared" si="5"/>
        <v>0</v>
      </c>
      <c r="BG124" s="192">
        <f t="shared" si="6"/>
        <v>0</v>
      </c>
      <c r="BH124" s="192">
        <f t="shared" si="7"/>
        <v>0</v>
      </c>
      <c r="BI124" s="192">
        <f t="shared" si="8"/>
        <v>0</v>
      </c>
      <c r="BJ124" s="102" t="s">
        <v>22</v>
      </c>
      <c r="BK124" s="192">
        <f t="shared" si="9"/>
        <v>0</v>
      </c>
      <c r="BL124" s="102" t="s">
        <v>621</v>
      </c>
      <c r="BM124" s="102" t="s">
        <v>637</v>
      </c>
    </row>
    <row r="125" spans="2:65" s="111" customFormat="1" ht="22.5" customHeight="1">
      <c r="B125" s="112"/>
      <c r="C125" s="184" t="s">
        <v>638</v>
      </c>
      <c r="D125" s="184" t="s">
        <v>145</v>
      </c>
      <c r="E125" s="185" t="s">
        <v>639</v>
      </c>
      <c r="F125" s="268" t="s">
        <v>640</v>
      </c>
      <c r="G125" s="268"/>
      <c r="H125" s="268"/>
      <c r="I125" s="268"/>
      <c r="J125" s="186" t="s">
        <v>273</v>
      </c>
      <c r="K125" s="187">
        <v>1</v>
      </c>
      <c r="L125" s="269"/>
      <c r="M125" s="269"/>
      <c r="N125" s="270">
        <f t="shared" si="0"/>
        <v>0</v>
      </c>
      <c r="O125" s="270"/>
      <c r="P125" s="270"/>
      <c r="Q125" s="270"/>
      <c r="R125" s="116"/>
      <c r="T125" s="188" t="s">
        <v>5</v>
      </c>
      <c r="U125" s="189" t="s">
        <v>46</v>
      </c>
      <c r="V125" s="190">
        <v>0</v>
      </c>
      <c r="W125" s="190">
        <f t="shared" si="1"/>
        <v>0</v>
      </c>
      <c r="X125" s="190">
        <v>0</v>
      </c>
      <c r="Y125" s="190">
        <f t="shared" si="2"/>
        <v>0</v>
      </c>
      <c r="Z125" s="190">
        <v>0</v>
      </c>
      <c r="AA125" s="191">
        <f t="shared" si="3"/>
        <v>0</v>
      </c>
      <c r="AR125" s="102" t="s">
        <v>621</v>
      </c>
      <c r="AT125" s="102" t="s">
        <v>145</v>
      </c>
      <c r="AU125" s="102" t="s">
        <v>105</v>
      </c>
      <c r="AY125" s="102" t="s">
        <v>143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02" t="s">
        <v>22</v>
      </c>
      <c r="BK125" s="192">
        <f t="shared" si="9"/>
        <v>0</v>
      </c>
      <c r="BL125" s="102" t="s">
        <v>621</v>
      </c>
      <c r="BM125" s="102" t="s">
        <v>641</v>
      </c>
    </row>
    <row r="126" spans="2:65" s="111" customFormat="1" ht="22.5" customHeight="1">
      <c r="B126" s="112"/>
      <c r="C126" s="184" t="s">
        <v>642</v>
      </c>
      <c r="D126" s="184" t="s">
        <v>145</v>
      </c>
      <c r="E126" s="185" t="s">
        <v>436</v>
      </c>
      <c r="F126" s="268" t="s">
        <v>643</v>
      </c>
      <c r="G126" s="268"/>
      <c r="H126" s="268"/>
      <c r="I126" s="268"/>
      <c r="J126" s="186" t="s">
        <v>273</v>
      </c>
      <c r="K126" s="187">
        <v>1.155</v>
      </c>
      <c r="L126" s="269"/>
      <c r="M126" s="269"/>
      <c r="N126" s="270">
        <f t="shared" si="0"/>
        <v>0</v>
      </c>
      <c r="O126" s="270"/>
      <c r="P126" s="270"/>
      <c r="Q126" s="270"/>
      <c r="R126" s="116"/>
      <c r="T126" s="188" t="s">
        <v>5</v>
      </c>
      <c r="U126" s="189" t="s">
        <v>46</v>
      </c>
      <c r="V126" s="190">
        <v>0</v>
      </c>
      <c r="W126" s="190">
        <f t="shared" si="1"/>
        <v>0</v>
      </c>
      <c r="X126" s="190">
        <v>0</v>
      </c>
      <c r="Y126" s="190">
        <f t="shared" si="2"/>
        <v>0</v>
      </c>
      <c r="Z126" s="190">
        <v>0</v>
      </c>
      <c r="AA126" s="191">
        <f t="shared" si="3"/>
        <v>0</v>
      </c>
      <c r="AR126" s="102" t="s">
        <v>621</v>
      </c>
      <c r="AT126" s="102" t="s">
        <v>145</v>
      </c>
      <c r="AU126" s="102" t="s">
        <v>105</v>
      </c>
      <c r="AY126" s="102" t="s">
        <v>143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02" t="s">
        <v>22</v>
      </c>
      <c r="BK126" s="192">
        <f t="shared" si="9"/>
        <v>0</v>
      </c>
      <c r="BL126" s="102" t="s">
        <v>621</v>
      </c>
      <c r="BM126" s="102" t="s">
        <v>644</v>
      </c>
    </row>
    <row r="127" spans="2:65" s="111" customFormat="1" ht="22.5" customHeight="1">
      <c r="B127" s="112"/>
      <c r="C127" s="184" t="s">
        <v>645</v>
      </c>
      <c r="D127" s="184" t="s">
        <v>145</v>
      </c>
      <c r="E127" s="185" t="s">
        <v>26</v>
      </c>
      <c r="F127" s="268" t="s">
        <v>646</v>
      </c>
      <c r="G127" s="268"/>
      <c r="H127" s="268"/>
      <c r="I127" s="268"/>
      <c r="J127" s="186" t="s">
        <v>273</v>
      </c>
      <c r="K127" s="187">
        <v>1</v>
      </c>
      <c r="L127" s="269"/>
      <c r="M127" s="269"/>
      <c r="N127" s="270">
        <f t="shared" si="0"/>
        <v>0</v>
      </c>
      <c r="O127" s="270"/>
      <c r="P127" s="270"/>
      <c r="Q127" s="270"/>
      <c r="R127" s="116"/>
      <c r="T127" s="188" t="s">
        <v>5</v>
      </c>
      <c r="U127" s="189" t="s">
        <v>46</v>
      </c>
      <c r="V127" s="190">
        <v>0</v>
      </c>
      <c r="W127" s="190">
        <f t="shared" si="1"/>
        <v>0</v>
      </c>
      <c r="X127" s="190">
        <v>0</v>
      </c>
      <c r="Y127" s="190">
        <f t="shared" si="2"/>
        <v>0</v>
      </c>
      <c r="Z127" s="190">
        <v>0</v>
      </c>
      <c r="AA127" s="191">
        <f t="shared" si="3"/>
        <v>0</v>
      </c>
      <c r="AR127" s="102" t="s">
        <v>621</v>
      </c>
      <c r="AT127" s="102" t="s">
        <v>145</v>
      </c>
      <c r="AU127" s="102" t="s">
        <v>105</v>
      </c>
      <c r="AY127" s="102" t="s">
        <v>143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02" t="s">
        <v>22</v>
      </c>
      <c r="BK127" s="192">
        <f t="shared" si="9"/>
        <v>0</v>
      </c>
      <c r="BL127" s="102" t="s">
        <v>621</v>
      </c>
      <c r="BM127" s="102" t="s">
        <v>647</v>
      </c>
    </row>
    <row r="128" spans="2:63" s="176" customFormat="1" ht="37.35" customHeight="1">
      <c r="B128" s="172"/>
      <c r="C128" s="173"/>
      <c r="D128" s="174" t="s">
        <v>618</v>
      </c>
      <c r="E128" s="174"/>
      <c r="F128" s="174"/>
      <c r="G128" s="174"/>
      <c r="H128" s="174"/>
      <c r="I128" s="174"/>
      <c r="J128" s="174"/>
      <c r="K128" s="174"/>
      <c r="L128" s="174"/>
      <c r="M128" s="174"/>
      <c r="N128" s="286">
        <f>BK128</f>
        <v>0</v>
      </c>
      <c r="O128" s="287"/>
      <c r="P128" s="287"/>
      <c r="Q128" s="287"/>
      <c r="R128" s="175"/>
      <c r="T128" s="177"/>
      <c r="U128" s="173"/>
      <c r="V128" s="173"/>
      <c r="W128" s="178">
        <f>W129</f>
        <v>0</v>
      </c>
      <c r="X128" s="173"/>
      <c r="Y128" s="178">
        <f>Y129</f>
        <v>0</v>
      </c>
      <c r="Z128" s="173"/>
      <c r="AA128" s="179">
        <f>AA129</f>
        <v>0</v>
      </c>
      <c r="AR128" s="180" t="s">
        <v>627</v>
      </c>
      <c r="AT128" s="181" t="s">
        <v>80</v>
      </c>
      <c r="AU128" s="181" t="s">
        <v>81</v>
      </c>
      <c r="AY128" s="180" t="s">
        <v>143</v>
      </c>
      <c r="BK128" s="182">
        <f>BK129</f>
        <v>0</v>
      </c>
    </row>
    <row r="129" spans="2:63" s="176" customFormat="1" ht="19.9" customHeight="1">
      <c r="B129" s="172"/>
      <c r="C129" s="173"/>
      <c r="D129" s="183" t="s">
        <v>619</v>
      </c>
      <c r="E129" s="183"/>
      <c r="F129" s="183"/>
      <c r="G129" s="183"/>
      <c r="H129" s="183"/>
      <c r="I129" s="183"/>
      <c r="J129" s="183"/>
      <c r="K129" s="183"/>
      <c r="L129" s="183"/>
      <c r="M129" s="183"/>
      <c r="N129" s="280">
        <f>BK129</f>
        <v>0</v>
      </c>
      <c r="O129" s="281"/>
      <c r="P129" s="281"/>
      <c r="Q129" s="281"/>
      <c r="R129" s="175"/>
      <c r="T129" s="177"/>
      <c r="U129" s="173"/>
      <c r="V129" s="173"/>
      <c r="W129" s="178">
        <f>SUM(W130:W131)</f>
        <v>0</v>
      </c>
      <c r="X129" s="173"/>
      <c r="Y129" s="178">
        <f>SUM(Y130:Y131)</f>
        <v>0</v>
      </c>
      <c r="Z129" s="173"/>
      <c r="AA129" s="179">
        <f>SUM(AA130:AA131)</f>
        <v>0</v>
      </c>
      <c r="AR129" s="180" t="s">
        <v>627</v>
      </c>
      <c r="AT129" s="181" t="s">
        <v>80</v>
      </c>
      <c r="AU129" s="181" t="s">
        <v>22</v>
      </c>
      <c r="AY129" s="180" t="s">
        <v>143</v>
      </c>
      <c r="BK129" s="182">
        <f>SUM(BK130:BK131)</f>
        <v>0</v>
      </c>
    </row>
    <row r="130" spans="2:65" s="111" customFormat="1" ht="22.5" customHeight="1">
      <c r="B130" s="112"/>
      <c r="C130" s="184" t="s">
        <v>648</v>
      </c>
      <c r="D130" s="184" t="s">
        <v>145</v>
      </c>
      <c r="E130" s="185" t="s">
        <v>649</v>
      </c>
      <c r="F130" s="268" t="s">
        <v>650</v>
      </c>
      <c r="G130" s="268"/>
      <c r="H130" s="268"/>
      <c r="I130" s="268"/>
      <c r="J130" s="186" t="s">
        <v>651</v>
      </c>
      <c r="K130" s="187">
        <v>1</v>
      </c>
      <c r="L130" s="269"/>
      <c r="M130" s="269"/>
      <c r="N130" s="270">
        <f>ROUND(L130*K130,2)</f>
        <v>0</v>
      </c>
      <c r="O130" s="270"/>
      <c r="P130" s="270"/>
      <c r="Q130" s="270"/>
      <c r="R130" s="116"/>
      <c r="T130" s="188" t="s">
        <v>5</v>
      </c>
      <c r="U130" s="189" t="s">
        <v>46</v>
      </c>
      <c r="V130" s="190">
        <v>0</v>
      </c>
      <c r="W130" s="190">
        <f>V130*K130</f>
        <v>0</v>
      </c>
      <c r="X130" s="190">
        <v>0</v>
      </c>
      <c r="Y130" s="190">
        <f>X130*K130</f>
        <v>0</v>
      </c>
      <c r="Z130" s="190">
        <v>0</v>
      </c>
      <c r="AA130" s="191">
        <f>Z130*K130</f>
        <v>0</v>
      </c>
      <c r="AR130" s="102" t="s">
        <v>652</v>
      </c>
      <c r="AT130" s="102" t="s">
        <v>145</v>
      </c>
      <c r="AU130" s="102" t="s">
        <v>105</v>
      </c>
      <c r="AY130" s="102" t="s">
        <v>143</v>
      </c>
      <c r="BE130" s="192">
        <f>IF(U130="základní",N130,0)</f>
        <v>0</v>
      </c>
      <c r="BF130" s="192">
        <f>IF(U130="snížená",N130,0)</f>
        <v>0</v>
      </c>
      <c r="BG130" s="192">
        <f>IF(U130="zákl. přenesená",N130,0)</f>
        <v>0</v>
      </c>
      <c r="BH130" s="192">
        <f>IF(U130="sníž. přenesená",N130,0)</f>
        <v>0</v>
      </c>
      <c r="BI130" s="192">
        <f>IF(U130="nulová",N130,0)</f>
        <v>0</v>
      </c>
      <c r="BJ130" s="102" t="s">
        <v>22</v>
      </c>
      <c r="BK130" s="192">
        <f>ROUND(L130*K130,2)</f>
        <v>0</v>
      </c>
      <c r="BL130" s="102" t="s">
        <v>652</v>
      </c>
      <c r="BM130" s="102" t="s">
        <v>653</v>
      </c>
    </row>
    <row r="131" spans="2:65" s="111" customFormat="1" ht="22.5" customHeight="1">
      <c r="B131" s="112"/>
      <c r="C131" s="184" t="s">
        <v>11</v>
      </c>
      <c r="D131" s="184" t="s">
        <v>145</v>
      </c>
      <c r="E131" s="185" t="s">
        <v>654</v>
      </c>
      <c r="F131" s="268" t="s">
        <v>655</v>
      </c>
      <c r="G131" s="268"/>
      <c r="H131" s="268"/>
      <c r="I131" s="268"/>
      <c r="J131" s="186" t="s">
        <v>651</v>
      </c>
      <c r="K131" s="187">
        <v>1</v>
      </c>
      <c r="L131" s="269"/>
      <c r="M131" s="269"/>
      <c r="N131" s="270">
        <f>ROUND(L131*K131,2)</f>
        <v>0</v>
      </c>
      <c r="O131" s="270"/>
      <c r="P131" s="270"/>
      <c r="Q131" s="270"/>
      <c r="R131" s="116"/>
      <c r="T131" s="188" t="s">
        <v>5</v>
      </c>
      <c r="U131" s="197" t="s">
        <v>46</v>
      </c>
      <c r="V131" s="198">
        <v>0</v>
      </c>
      <c r="W131" s="198">
        <f>V131*K131</f>
        <v>0</v>
      </c>
      <c r="X131" s="198">
        <v>0</v>
      </c>
      <c r="Y131" s="198">
        <f>X131*K131</f>
        <v>0</v>
      </c>
      <c r="Z131" s="198">
        <v>0</v>
      </c>
      <c r="AA131" s="199">
        <f>Z131*K131</f>
        <v>0</v>
      </c>
      <c r="AR131" s="102" t="s">
        <v>652</v>
      </c>
      <c r="AT131" s="102" t="s">
        <v>145</v>
      </c>
      <c r="AU131" s="102" t="s">
        <v>105</v>
      </c>
      <c r="AY131" s="102" t="s">
        <v>143</v>
      </c>
      <c r="BE131" s="192">
        <f>IF(U131="základní",N131,0)</f>
        <v>0</v>
      </c>
      <c r="BF131" s="192">
        <f>IF(U131="snížená",N131,0)</f>
        <v>0</v>
      </c>
      <c r="BG131" s="192">
        <f>IF(U131="zákl. přenesená",N131,0)</f>
        <v>0</v>
      </c>
      <c r="BH131" s="192">
        <f>IF(U131="sníž. přenesená",N131,0)</f>
        <v>0</v>
      </c>
      <c r="BI131" s="192">
        <f>IF(U131="nulová",N131,0)</f>
        <v>0</v>
      </c>
      <c r="BJ131" s="102" t="s">
        <v>22</v>
      </c>
      <c r="BK131" s="192">
        <f>ROUND(L131*K131,2)</f>
        <v>0</v>
      </c>
      <c r="BL131" s="102" t="s">
        <v>652</v>
      </c>
      <c r="BM131" s="102" t="s">
        <v>656</v>
      </c>
    </row>
    <row r="132" spans="2:18" s="111" customFormat="1" ht="6.95" customHeight="1"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40"/>
    </row>
  </sheetData>
  <sheetProtection password="C37D" sheet="1" objects="1" scenarios="1"/>
  <mergeCells count="97">
    <mergeCell ref="N129:Q129"/>
    <mergeCell ref="H1:K1"/>
    <mergeCell ref="S2:AC2"/>
    <mergeCell ref="N114:Q114"/>
    <mergeCell ref="N115:Q115"/>
    <mergeCell ref="N116:Q116"/>
    <mergeCell ref="N117:Q117"/>
    <mergeCell ref="N128:Q128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F130:I130"/>
    <mergeCell ref="L130:M130"/>
    <mergeCell ref="N130:Q130"/>
    <mergeCell ref="F131:I131"/>
    <mergeCell ref="L131:M131"/>
    <mergeCell ref="N131:Q131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M108:P108"/>
    <mergeCell ref="M110:Q110"/>
    <mergeCell ref="M111:Q111"/>
    <mergeCell ref="F113:I113"/>
    <mergeCell ref="L113:M113"/>
    <mergeCell ref="N113:Q113"/>
    <mergeCell ref="N95:Q95"/>
    <mergeCell ref="L97:Q97"/>
    <mergeCell ref="C103:Q103"/>
    <mergeCell ref="F105:P105"/>
    <mergeCell ref="F106:P106"/>
    <mergeCell ref="N89:Q89"/>
    <mergeCell ref="N90:Q90"/>
    <mergeCell ref="N91:Q91"/>
    <mergeCell ref="N92:Q92"/>
    <mergeCell ref="N93:Q93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3.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Fochler</dc:creator>
  <cp:keywords/>
  <dc:description/>
  <cp:lastModifiedBy>Matejsek Jan Ing.</cp:lastModifiedBy>
  <dcterms:created xsi:type="dcterms:W3CDTF">2017-05-30T10:31:01Z</dcterms:created>
  <dcterms:modified xsi:type="dcterms:W3CDTF">2017-06-01T05:15:58Z</dcterms:modified>
  <cp:category/>
  <cp:version/>
  <cp:contentType/>
  <cp:contentStatus/>
</cp:coreProperties>
</file>