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10" yWindow="510" windowWidth="18870" windowHeight="9210" activeTab="0"/>
  </bookViews>
  <sheets>
    <sheet name="Rekapitulace stavby" sheetId="1" r:id="rId1"/>
    <sheet name="16-SO 168-01 - SO.101 Kom..." sheetId="2" r:id="rId2"/>
    <sheet name="16-SO 168-02 - SO.301 Odv..." sheetId="3" r:id="rId3"/>
    <sheet name="16-SO 168-03 - SO.401 Veř..." sheetId="4" r:id="rId4"/>
    <sheet name="16-SO 168-04 - SO.901 Úpr..." sheetId="5" r:id="rId5"/>
    <sheet name="16-SO 168-05 - SO.905 Opl..." sheetId="6" r:id="rId6"/>
    <sheet name="16-SO 168-06 - SO.902 Nov..." sheetId="7" r:id="rId7"/>
    <sheet name="16-SO 168-07 - Vedlejší a..." sheetId="8" r:id="rId8"/>
    <sheet name="Pokyny pro vyplnění" sheetId="9" r:id="rId9"/>
  </sheets>
  <definedNames>
    <definedName name="_xlnm._FilterDatabase" localSheetId="1" hidden="1">'16-SO 168-01 - SO.101 Kom...'!$C$77:$K$81</definedName>
    <definedName name="_xlnm._FilterDatabase" localSheetId="2" hidden="1">'16-SO 168-02 - SO.301 Odv...'!$C$77:$K$81</definedName>
    <definedName name="_xlnm._FilterDatabase" localSheetId="3" hidden="1">'16-SO 168-03 - SO.401 Veř...'!$C$77:$K$81</definedName>
    <definedName name="_xlnm._FilterDatabase" localSheetId="4" hidden="1">'16-SO 168-04 - SO.901 Úpr...'!$C$77:$K$81</definedName>
    <definedName name="_xlnm._FilterDatabase" localSheetId="5" hidden="1">'16-SO 168-05 - SO.905 Opl...'!$C$82:$K$123</definedName>
    <definedName name="_xlnm._FilterDatabase" localSheetId="6" hidden="1">'16-SO 168-06 - SO.902 Nov...'!$C$88:$K$359</definedName>
    <definedName name="_xlnm._FilterDatabase" localSheetId="7" hidden="1">'16-SO 168-07 - Vedlejší a...'!$C$76:$K$97</definedName>
    <definedName name="_xlnm.Print_Area" localSheetId="1">'16-SO 168-01 - SO.101 Kom...'!$C$4:$J$36,'16-SO 168-01 - SO.101 Kom...'!$C$42:$J$59,'16-SO 168-01 - SO.101 Kom...'!$C$65:$K$81</definedName>
    <definedName name="_xlnm.Print_Area" localSheetId="2">'16-SO 168-02 - SO.301 Odv...'!$C$4:$J$36,'16-SO 168-02 - SO.301 Odv...'!$C$42:$J$59,'16-SO 168-02 - SO.301 Odv...'!$C$65:$K$81</definedName>
    <definedName name="_xlnm.Print_Area" localSheetId="3">'16-SO 168-03 - SO.401 Veř...'!$C$4:$J$36,'16-SO 168-03 - SO.401 Veř...'!$C$42:$J$59,'16-SO 168-03 - SO.401 Veř...'!$C$65:$K$81</definedName>
    <definedName name="_xlnm.Print_Area" localSheetId="4">'16-SO 168-04 - SO.901 Úpr...'!$C$4:$J$36,'16-SO 168-04 - SO.901 Úpr...'!$C$42:$J$59,'16-SO 168-04 - SO.901 Úpr...'!$C$65:$K$81</definedName>
    <definedName name="_xlnm.Print_Area" localSheetId="5">'16-SO 168-05 - SO.905 Opl...'!$C$4:$J$36,'16-SO 168-05 - SO.905 Opl...'!$C$42:$J$64,'16-SO 168-05 - SO.905 Opl...'!$C$70:$K$123</definedName>
    <definedName name="_xlnm.Print_Area" localSheetId="6">'16-SO 168-06 - SO.902 Nov...'!$C$4:$J$36,'16-SO 168-06 - SO.902 Nov...'!$C$42:$J$70,'16-SO 168-06 - SO.902 Nov...'!$C$76:$K$359</definedName>
    <definedName name="_xlnm.Print_Area" localSheetId="7">'16-SO 168-07 - Vedlejší a...'!$C$4:$J$36,'16-SO 168-07 - Vedlejší a...'!$C$42:$J$58,'16-SO 168-07 - Vedlejší a...'!$C$64:$K$97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'16-SO 168-01 - SO.101 Kom...'!$77:$77</definedName>
    <definedName name="_xlnm.Print_Titles" localSheetId="2">'16-SO 168-02 - SO.301 Odv...'!$77:$77</definedName>
    <definedName name="_xlnm.Print_Titles" localSheetId="3">'16-SO 168-03 - SO.401 Veř...'!$77:$77</definedName>
    <definedName name="_xlnm.Print_Titles" localSheetId="4">'16-SO 168-04 - SO.901 Úpr...'!$77:$77</definedName>
    <definedName name="_xlnm.Print_Titles" localSheetId="5">'16-SO 168-05 - SO.905 Opl...'!$82:$82</definedName>
    <definedName name="_xlnm.Print_Titles" localSheetId="6">'16-SO 168-06 - SO.902 Nov...'!$88:$88</definedName>
    <definedName name="_xlnm.Print_Titles" localSheetId="7">'16-SO 168-07 - Vedlejší a...'!$76:$76</definedName>
  </definedNames>
  <calcPr calcId="152511"/>
</workbook>
</file>

<file path=xl/sharedStrings.xml><?xml version="1.0" encoding="utf-8"?>
<sst xmlns="http://schemas.openxmlformats.org/spreadsheetml/2006/main" count="4891" uniqueCount="811">
  <si>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</si>
  <si>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</si>
  <si>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</si>
  <si>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</si>
  <si>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</si>
  <si>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</si>
  <si>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</si>
  <si>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{7f8aeb23-cb11-4b4c-a280-090c7a1b4305}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</si>
  <si>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</si>
  <si>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</si>
  <si>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</si>
  <si>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</si>
  <si>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</si>
  <si>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</si>
  <si>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</si>
  <si>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</si>
  <si>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16-SO168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</si>
  <si>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</si>
  <si>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</si>
  <si>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CÚ Sladkovského 37, Olomouc - odbavovací plocha - PD a I4</t>
  </si>
  <si>
    <t>0,1</t>
  </si>
  <si>
    <t>KSO:</t>
  </si>
  <si>
    <t/>
  </si>
  <si>
    <t>CC-CZ:</t>
  </si>
  <si>
    <t>1</t>
  </si>
  <si>
    <t>Místo:</t>
  </si>
  <si>
    <t>Olomouc</t>
  </si>
  <si>
    <t>Datum:</t>
  </si>
  <si>
    <t>1. 12. 2016</t>
  </si>
  <si>
    <t>10</t>
  </si>
  <si>
    <t>100</t>
  </si>
  <si>
    <t>Zadavatel:</t>
  </si>
  <si>
    <t>IČ:</t>
  </si>
  <si>
    <t>Česká republika-GŘ ocel, Praha 4</t>
  </si>
  <si>
    <t>DIČ:</t>
  </si>
  <si>
    <t>Uchazeč:</t>
  </si>
  <si>
    <t>Vyplň údaj</t>
  </si>
  <si>
    <t>Projektant:</t>
  </si>
  <si>
    <t>ateliér-r,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</si>
  <si>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</si>
  <si>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</si>
  <si>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</si>
  <si>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</si>
  <si>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</si>
  <si>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</si>
  <si>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</si>
  <si>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</si>
  <si>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</si>
  <si>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</si>
  <si>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</si>
  <si>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</si>
  <si>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</si>
  <si>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</si>
  <si>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</si>
  <si>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</si>
  <si>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</si>
  <si>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</si>
  <si>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</si>
  <si>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</si>
  <si>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</si>
  <si>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</si>
  <si>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</si>
  <si>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</si>
  <si>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</si>
  <si>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</si>
  <si>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</si>
  <si>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</si>
  <si>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</si>
  <si>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</si>
  <si>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</si>
  <si>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</si>
  <si>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</si>
  <si>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</si>
  <si>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</si>
  <si>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</si>
  <si>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</si>
  <si>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</si>
  <si>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</si>
  <si>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</si>
  <si>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</si>
  <si>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16-SO 168-01</t>
  </si>
  <si>
    <t>SO.101 Komunikace a zpevnněné plochy</t>
  </si>
  <si>
    <t>ING</t>
  </si>
  <si>
    <t>{c5d8dda3-3d6b-4de2-8068-34bfa44876c0}</t>
  </si>
  <si>
    <t>2</t>
  </si>
  <si>
    <t>16-SO 168-02</t>
  </si>
  <si>
    <t>SO.301 Odvodnění</t>
  </si>
  <si>
    <t>{8f98d76f-7b3a-4c35-b798-123565115016}</t>
  </si>
  <si>
    <t>16-SO 168-03</t>
  </si>
  <si>
    <t>SO.401 Veřejné osvětlení</t>
  </si>
  <si>
    <t>{fc2ce106-5079-4933-8045-592e0f2972e0}</t>
  </si>
  <si>
    <t>16-SO 168-04</t>
  </si>
  <si>
    <t>SO.901 Úprava horkovodu</t>
  </si>
  <si>
    <t>{1bafbbb9-28a0-44a0-90af-96dbe5c9c62b}</t>
  </si>
  <si>
    <t>16-SO 168-05</t>
  </si>
  <si>
    <t>SO.905 Oplocení</t>
  </si>
  <si>
    <t>STA</t>
  </si>
  <si>
    <t>{ad3d454e-a39b-41ab-a0f6-ee5f8cb9b7f0}</t>
  </si>
  <si>
    <t>16-SO 168-06</t>
  </si>
  <si>
    <t>SO.902 Nová tribuna</t>
  </si>
  <si>
    <t>{80acf5e9-23e7-4322-aece-bc42de6c7a00}</t>
  </si>
  <si>
    <t>16-SO 168-07</t>
  </si>
  <si>
    <t>Vedlejší a ostatní náklady</t>
  </si>
  <si>
    <t>VON</t>
  </si>
  <si>
    <t>{9c08dae9-66e1-4945-a6c9-a77e65e2b286}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</si>
  <si>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</si>
  <si>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</si>
  <si>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</si>
  <si>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</si>
  <si>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</si>
  <si>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</si>
  <si>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</si>
  <si>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16-SO 168-01 - SO.101 Komunikace a zpevnněné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</si>
  <si>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</si>
  <si>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</si>
  <si>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</si>
  <si>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</si>
  <si>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</si>
  <si>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</si>
  <si>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 pozemní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</si>
  <si>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</si>
  <si>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</si>
  <si>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</si>
  <si>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</si>
  <si>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</si>
  <si>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</si>
  <si>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</si>
  <si>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</si>
  <si>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</si>
  <si>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</si>
  <si>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</si>
  <si>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</si>
  <si>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</si>
  <si>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</si>
  <si>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</si>
  <si>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</si>
  <si>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</si>
  <si>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5</t>
  </si>
  <si>
    <t>Komunikace pozemní</t>
  </si>
  <si>
    <t>K</t>
  </si>
  <si>
    <t>57613</t>
  </si>
  <si>
    <t>Komunikace a zpevněné plochy - viz samostatný rozpočet</t>
  </si>
  <si>
    <t>kpl</t>
  </si>
  <si>
    <t>4</t>
  </si>
  <si>
    <t>-1048103939</t>
  </si>
  <si>
    <t>16-SO 168-02 - SO.301 Odvodnění</t>
  </si>
  <si>
    <t xml:space="preserve">    8 - Trubní vedení</t>
  </si>
  <si>
    <t>8</t>
  </si>
  <si>
    <t>Trubní vedení</t>
  </si>
  <si>
    <t>87131</t>
  </si>
  <si>
    <t>Odvodnění - viz samostatný rozpočet</t>
  </si>
  <si>
    <t>-833908081</t>
  </si>
  <si>
    <t>16-SO 168-03 - SO.401 Veřejné osvětlení</t>
  </si>
  <si>
    <t>PSV - Práce a dodávky PSV</t>
  </si>
  <si>
    <t xml:space="preserve">    743 - Elektromontáže </t>
  </si>
  <si>
    <t>PSV</t>
  </si>
  <si>
    <t>Práce a dodávky PSV</t>
  </si>
  <si>
    <t>743</t>
  </si>
  <si>
    <t xml:space="preserve">Elektromontáže </t>
  </si>
  <si>
    <t>Venkovní osvětlení - viz samostatný rozpočet</t>
  </si>
  <si>
    <t>16</t>
  </si>
  <si>
    <t>1208446507</t>
  </si>
  <si>
    <t>16-SO 168-04 - SO.901 Úprava horkovodu</t>
  </si>
  <si>
    <t xml:space="preserve">    4.1 - Úprava horkovodu</t>
  </si>
  <si>
    <t>4.1</t>
  </si>
  <si>
    <t>Úprava horkovodu</t>
  </si>
  <si>
    <t>411</t>
  </si>
  <si>
    <t>Úprava horkovodu - viz samostatný rozpočet</t>
  </si>
  <si>
    <t>1460562690</t>
  </si>
  <si>
    <t>16-SO 168-05 - SO.905 Oplocení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</si>
  <si>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</si>
  <si>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</si>
  <si>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</si>
  <si>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</si>
  <si>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</si>
  <si>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</si>
  <si>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</si>
  <si>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119001313</t>
  </si>
  <si>
    <t>Ruční vrty pro plotové sloupky a sazenice průměru přes 200 do 300 mm</t>
  </si>
  <si>
    <t>m</t>
  </si>
  <si>
    <t>CS ÚRS 2016 01</t>
  </si>
  <si>
    <t>663727957</t>
  </si>
  <si>
    <t>VV</t>
  </si>
  <si>
    <t>0,70*112            "pro oplocení</t>
  </si>
  <si>
    <t>0,80*4                "pro bránu a branku</t>
  </si>
  <si>
    <t>Součet</t>
  </si>
  <si>
    <t>171201200</t>
  </si>
  <si>
    <t>Uložení sypaniny v okolí oplocení</t>
  </si>
  <si>
    <t>m3</t>
  </si>
  <si>
    <t>500941687</t>
  </si>
  <si>
    <t>Pi*(0,15)^2*0,70*112         "pro oplocení</t>
  </si>
  <si>
    <t>Pi*(0,15)^2*0,80*4             "pro bránu a branku</t>
  </si>
  <si>
    <t>Zakládání</t>
  </si>
  <si>
    <t>3</t>
  </si>
  <si>
    <t>271572211</t>
  </si>
  <si>
    <t>Podsyp pod základové konstrukce se zhutněním a urovnáním povrchu ze štěrkopísku netříděného</t>
  </si>
  <si>
    <t>-2145667036</t>
  </si>
  <si>
    <t>Pi*(0,15)^2*0,10*4             "pro bránu a branku</t>
  </si>
  <si>
    <t>Svislé a kompletní konstrukce</t>
  </si>
  <si>
    <t>338171113</t>
  </si>
  <si>
    <t>Osazování sloupků a vzpěr plotových ocelových trubkových nebo profilovaných výšky do 2,00 m se zabetonováním (tř. C 25/30) do 0,08 m3 do připravených jamek</t>
  </si>
  <si>
    <t>kus</t>
  </si>
  <si>
    <t>1314839386</t>
  </si>
  <si>
    <t>112         "pro oplocení</t>
  </si>
  <si>
    <t>4             "pro bránu a branku</t>
  </si>
  <si>
    <t>M</t>
  </si>
  <si>
    <t>55342</t>
  </si>
  <si>
    <t>sloupek plotový (např. Omega) 60/40/2400mm s poplastovanou záslepkou
povrchově upraveny žárovým pozinkováním a polyesterovým povlakem ve standardní tmavě šedé grafitové barvě - RAL 7016.</t>
  </si>
  <si>
    <t>-814008797</t>
  </si>
  <si>
    <t>6</t>
  </si>
  <si>
    <t>34810-PC01</t>
  </si>
  <si>
    <t>Materiál branky – rám – je z uzavřených ocelových profilů, výplň z jednotlivých ocelových drátů přivařených ke konstrukci,  velikost oka 200x50mm, průměr horizontálních drátů (dvojitý) 2 x 6mm, průměr svislých drátů 5mm, vše je žárově pozinkováno a opatřeno polyesterovým povlakem ve standardní tmavě šedé grafitové barvě - RAL 7016.
Kování – uzamykatelný bezpečnostní zámek, aretace křídel brány pomocí zarážky v pozici uzavřeno i otevřeno</t>
  </si>
  <si>
    <t>1289382445</t>
  </si>
  <si>
    <t>7</t>
  </si>
  <si>
    <t>34810-PC02</t>
  </si>
  <si>
    <t>-288830611</t>
  </si>
  <si>
    <t>348121000</t>
  </si>
  <si>
    <t>Osazování desek plotových železobetonových prefabrikovaných do drážek předem osazených sloupků na cementovou maltu se zatřením ložných a styčných spár, při rozměru desek 300x50x2000 mm</t>
  </si>
  <si>
    <t>1747146143</t>
  </si>
  <si>
    <t>112</t>
  </si>
  <si>
    <t>9</t>
  </si>
  <si>
    <t>592331</t>
  </si>
  <si>
    <t>deska podhrabová šedá 245x5x30 cm</t>
  </si>
  <si>
    <t>-1742336274</t>
  </si>
  <si>
    <t>112,000*1,01</t>
  </si>
  <si>
    <t>348171130</t>
  </si>
  <si>
    <t>Osazení oplocení z dílců kovových rámových, na ocelové sloupky do 15 st. sklonu svahu, výšky přes 1,5 do 2,0 m</t>
  </si>
  <si>
    <t>2137291668</t>
  </si>
  <si>
    <t>280,00</t>
  </si>
  <si>
    <t>11</t>
  </si>
  <si>
    <t>55350</t>
  </si>
  <si>
    <t>panelový drátěný plot (např. Vega) bez prolisů, velikost oka 200x50mm, průměr horizontálních drátů (dvojitý) 2 x 6mm, průměr svislých drátů 5mm, zakončení odshora vertikálními dráty o délce 30mm. Standardní šířka panelů v osách krajních drátů je 2500mm.
Plotové panely jsou povrchově upraveny žárovým pozinkováním a polyesterovým povlakem ve standardní tmavě šedé grafitové barvě - RAL 7016.</t>
  </si>
  <si>
    <t>-877508367</t>
  </si>
  <si>
    <t>112,00</t>
  </si>
  <si>
    <t>Ostatní konstrukce a práce, bourání</t>
  </si>
  <si>
    <t>12</t>
  </si>
  <si>
    <t>966071711</t>
  </si>
  <si>
    <t>Bourání plotových sloupků a vzpěr ocelových trubkových nebo profilovaných výšky do 2,50 m zabetonovaných</t>
  </si>
  <si>
    <t>-1003697651</t>
  </si>
  <si>
    <t>39</t>
  </si>
  <si>
    <t>13</t>
  </si>
  <si>
    <t>966071822</t>
  </si>
  <si>
    <t>Rozebrání oplocení z pletiva drátěného se čtvercovými oky, výšky přes 1,6 do 2,0 m</t>
  </si>
  <si>
    <t>1702577697</t>
  </si>
  <si>
    <t>997</t>
  </si>
  <si>
    <t>Přesun sutě</t>
  </si>
  <si>
    <t>14</t>
  </si>
  <si>
    <t>997013501</t>
  </si>
  <si>
    <t>Odvoz suti a vybouraných hmot na skládku nebo meziskládku se složením, na vzdálenost do 1 km</t>
  </si>
  <si>
    <t>t</t>
  </si>
  <si>
    <t>1659772829</t>
  </si>
  <si>
    <t>997013509</t>
  </si>
  <si>
    <t>Odvoz suti a vybouraných hmot na skládku nebo meziskládku se složením, na vzdálenost Příplatek k ceně za každý další i započatý 1 km přes 1 km</t>
  </si>
  <si>
    <t>15162314</t>
  </si>
  <si>
    <t>2,773*14 'Přepočtené koeficientem množství</t>
  </si>
  <si>
    <t>997013801</t>
  </si>
  <si>
    <t>Poplatek za uložení stavebního odpadu na skládce (skládkovné)</t>
  </si>
  <si>
    <t>-1685938428</t>
  </si>
  <si>
    <t>998</t>
  </si>
  <si>
    <t>Přesun hmot</t>
  </si>
  <si>
    <t>17</t>
  </si>
  <si>
    <t>998232111</t>
  </si>
  <si>
    <t>Přesun hmot pro oplocení se svislou nosnou konstrukcí zděnou z cihel, tvárnic, bloků, popř. kovovou nebo dřevěnou vodorovná dopravní vzdálenost do 50 m, pro oplocení výšky do 10 m</t>
  </si>
  <si>
    <t>-1034477057</t>
  </si>
  <si>
    <t>16-SO 168-06 - SO.902 Nová tribuna</t>
  </si>
  <si>
    <t xml:space="preserve">    4 - Vodorovné konstrukce</t>
  </si>
  <si>
    <t xml:space="preserve">    6 - Úpravy povrchů, podlahy a osazování výplní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</si>
  <si>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</si>
  <si>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</si>
  <si>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</si>
  <si>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</si>
  <si>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122201101</t>
  </si>
  <si>
    <t>Odkopávky a prokopávky nezapažené s přehozením výkopku na vzdálenost do 3 m nebo s naložením na dopravní prostředek v hornině tř. 3 do 100 m3</t>
  </si>
  <si>
    <t>1739686913</t>
  </si>
  <si>
    <t>viz výkr. d.1.1.5 - půdorys základů</t>
  </si>
  <si>
    <t>viz výkr. d.1.1.7 - řez podélný</t>
  </si>
  <si>
    <t>0,15*26,10*3,15            "-0,05 až -0,20</t>
  </si>
  <si>
    <t>132201201</t>
  </si>
  <si>
    <t>Hloubení zapažených i nezapažených rýh šířky přes 600 do 2 000 mm s urovnáním dna do předepsaného profilu a spádu v hornině tř. 3 do 100 m3</t>
  </si>
  <si>
    <t>327852717</t>
  </si>
  <si>
    <t>0,70*0,80*2,75*11           "-1,00 až -0,20</t>
  </si>
  <si>
    <t>0,70*0,95*1,655                "-1,00 až +0,05</t>
  </si>
  <si>
    <t>odvodňovací průleh - rizšíření rýhy</t>
  </si>
  <si>
    <t>0,15*0,50*25,30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</si>
  <si>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</si>
  <si>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</si>
  <si>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</si>
  <si>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-257313277</t>
  </si>
  <si>
    <t>12,332+19,939</t>
  </si>
  <si>
    <t>19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</si>
  <si>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</si>
  <si>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</si>
  <si>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-1243822949</t>
  </si>
  <si>
    <t>32,271*5</t>
  </si>
  <si>
    <t>20</t>
  </si>
  <si>
    <t>171201211</t>
  </si>
  <si>
    <t>Uložení sypaniny poplatek za uložení sypaniny na skládce (skládkovné)</t>
  </si>
  <si>
    <t>-61675105</t>
  </si>
  <si>
    <t>32,271*1,80</t>
  </si>
  <si>
    <t>174101101</t>
  </si>
  <si>
    <t>Zásyp sypaninou z jakékoliv horniny s uložením výkopku ve vrstvách se zhutněním jam, šachet, rýh nebo kolem objektů v těchto vykopávkách</t>
  </si>
  <si>
    <t>-2045898404</t>
  </si>
  <si>
    <t>0,70*0,80*2,75*11           "-1,00 až -0,20 - celk. výkop</t>
  </si>
  <si>
    <t>Mezisoučet</t>
  </si>
  <si>
    <t>-1,084                                "odpočet polštáže</t>
  </si>
  <si>
    <t>-6,641                                "odpočet odvodnění</t>
  </si>
  <si>
    <t>odpočet základů</t>
  </si>
  <si>
    <t>-0,30*0,70*2,35*11           "-0,90 až -0,20</t>
  </si>
  <si>
    <t>-0,30*0,85*1,255               "-0,90 až -0,05</t>
  </si>
  <si>
    <t>583312010</t>
  </si>
  <si>
    <t>Kamenivo přírodní těžené pro stavební účely  PTK  (drobné, hrubé, štěrkopísky) kamenivo mimo normu štěrkopísek netříděný (stabilizační zemina)</t>
  </si>
  <si>
    <t>-1622733167</t>
  </si>
  <si>
    <t>6,465*1,75*1,10</t>
  </si>
  <si>
    <t>181951102</t>
  </si>
  <si>
    <t>Úprava pláně vyrovnáním výškových rozdílů v hornině tř. 1 až 4 se zhutněním</t>
  </si>
  <si>
    <t>m2</t>
  </si>
  <si>
    <t>2022519002</t>
  </si>
  <si>
    <t>26,10*3,15            "na  -0,20</t>
  </si>
  <si>
    <t>42</t>
  </si>
  <si>
    <t>211531110</t>
  </si>
  <si>
    <t>Výplň kamenivem do rýh odvodňovacích žeber nebo trativodů bez zhutnění, s úpravou povrchu výplně kamenivem hrubým drceným frakce 16 až 32 mm</t>
  </si>
  <si>
    <t>78035454</t>
  </si>
  <si>
    <t>viz výkr. d.1.1.6 - řez příčný</t>
  </si>
  <si>
    <t>odvodňovací průleh</t>
  </si>
  <si>
    <t>(0,40+0,65)/2*0,50*25,30</t>
  </si>
  <si>
    <t>213311141</t>
  </si>
  <si>
    <t>Polštáře zhutněné pod základy ze štěrkopísku tříděného</t>
  </si>
  <si>
    <t>1070170586</t>
  </si>
  <si>
    <t>0,40*0,10*2,35*11           "-1,00 až -0,90</t>
  </si>
  <si>
    <t>0,40*0,10*1,255                 "1,00 až -0,90</t>
  </si>
  <si>
    <t>274313711</t>
  </si>
  <si>
    <t>Základy z betonu prostého pasy betonu kamenem neprokládaného tř. C 20/25</t>
  </si>
  <si>
    <t>-290341201</t>
  </si>
  <si>
    <t>0,30*0,80*2,35*11           "-0,90 až -0,10</t>
  </si>
  <si>
    <t>0,30*0,90*1,255               "-0,90 až +0,00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</si>
  <si>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</si>
  <si>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</si>
  <si>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1063557428</t>
  </si>
  <si>
    <t>0,80*(0,30+2,35)*2*11           "-0,90 až -0,10</t>
  </si>
  <si>
    <t>0,90*(0,30+1,255)*2                "-0,90 až +0,00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</si>
  <si>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</si>
  <si>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</si>
  <si>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1551115323</t>
  </si>
  <si>
    <t>35</t>
  </si>
  <si>
    <t>342171111</t>
  </si>
  <si>
    <t>Montáž opláštění stěn ocelové konstrukce z tvarovaných ocelových plechů šroubovaných, výšky budovy do 6 m</t>
  </si>
  <si>
    <t>1198200623</t>
  </si>
  <si>
    <t>viz výkr. d.1.1.6 - řez příčný, pohled západní a východní</t>
  </si>
  <si>
    <t>viz výkr. d.1.1.8 - pohled zadní</t>
  </si>
  <si>
    <t>2,00*25,06</t>
  </si>
  <si>
    <t>4,562*2,20</t>
  </si>
  <si>
    <t>36</t>
  </si>
  <si>
    <t>154851</t>
  </si>
  <si>
    <t>profil trapézový EVROtrapéz 35/N pozink tl.plechu 1,0 mm</t>
  </si>
  <si>
    <t>-1122285087</t>
  </si>
  <si>
    <t>60,156*0,15         "prořez, spoje</t>
  </si>
  <si>
    <t>Vodorovné konstrukce</t>
  </si>
  <si>
    <t>30</t>
  </si>
  <si>
    <t>411171121</t>
  </si>
  <si>
    <t>Montáž ocelové konstrukce podlah a plošin pokrytou plechy hmotnosti konstrukce podlahy do 30 kg/m2</t>
  </si>
  <si>
    <t>-865269166</t>
  </si>
  <si>
    <t>viz výpis</t>
  </si>
  <si>
    <t>1043,80/1000           "plech lístkový tl. 4mm</t>
  </si>
  <si>
    <t>793,250/1000             "plech lístkový tl. 4mm</t>
  </si>
  <si>
    <t>103,40/1000     "L60/40/5mm, dl. 2500m - 11kusů</t>
  </si>
  <si>
    <t>31</t>
  </si>
  <si>
    <t>1301050</t>
  </si>
  <si>
    <t>Ocel profilová v jakosti 11 375 ocel profilová L úhelníky nerovnostranné 60 x 40 x 5 mm</t>
  </si>
  <si>
    <t>1910973988</t>
  </si>
  <si>
    <t>P</t>
  </si>
  <si>
    <t>Poznámka k položce:
Hmotnost: 3,76 kg/m</t>
  </si>
  <si>
    <t>0,103*0,08       "8% prořez, spoje, svary</t>
  </si>
  <si>
    <t>32</t>
  </si>
  <si>
    <t>1361130</t>
  </si>
  <si>
    <t>Plechy tlusté hladké - tabule plech černý žebrovaný S 235 JR plech slza 4/1,25x2,5 m/</t>
  </si>
  <si>
    <t>18838423</t>
  </si>
  <si>
    <t>1,837*0,08              "8% prořez, spoje, svary ...</t>
  </si>
  <si>
    <t>33</t>
  </si>
  <si>
    <t>444171111</t>
  </si>
  <si>
    <t>Montáž krytiny střech ocelových konstrukcí z tvarovaných ocelových plechů šroubovaných, výšky budovy do 6 m</t>
  </si>
  <si>
    <t>-1758374818</t>
  </si>
  <si>
    <t>viz výkr. d.1.1.4 - půdorys střechy</t>
  </si>
  <si>
    <t>25,16*2,45</t>
  </si>
  <si>
    <t>34</t>
  </si>
  <si>
    <t>-400599526</t>
  </si>
  <si>
    <t>61,642*0,15         "prořez, spoje</t>
  </si>
  <si>
    <t>Úpravy povrchů, podlahy a osazování výplní</t>
  </si>
  <si>
    <t>631311224</t>
  </si>
  <si>
    <t>Mazanina z betonu prostého se zvýšenými nároky na prostředí tl. přes 80 do 120 mm tř. C 25/30</t>
  </si>
  <si>
    <t>2140096817</t>
  </si>
  <si>
    <t>0,10*25,30*2,35</t>
  </si>
  <si>
    <t>45</t>
  </si>
  <si>
    <t>631319022</t>
  </si>
  <si>
    <t>Příplatek k cenám mazanin za úpravu povrchu mazaniny přehlazením s poprášením cementem pro konečnou úpravu, mazanina tl. přes 80 do 120 mm (20 kg/m3)</t>
  </si>
  <si>
    <t>817675669</t>
  </si>
  <si>
    <t>631319173</t>
  </si>
  <si>
    <t>Příplatek k cenám mazanin za stržení povrchu spodní vrstvy mazaniny latí před vložením výztuže nebo pletiva pro tl. obou vrstev mazaniny přes 80 do 120 mm</t>
  </si>
  <si>
    <t>-407314305</t>
  </si>
  <si>
    <t>631362021</t>
  </si>
  <si>
    <t>Výztuž mazanin ze svařovaných sítí z drátů typu KARI</t>
  </si>
  <si>
    <t>2074581900</t>
  </si>
  <si>
    <t>25,30*2,35*3,08*1,15/1000*2          "2x 100/100 x 5mm</t>
  </si>
  <si>
    <t>635111215</t>
  </si>
  <si>
    <t>Násyp ze štěrkopísku, písku nebo kameniva pod podlahy se zhutněním ze štěrkopísku</t>
  </si>
  <si>
    <t>-912096895</t>
  </si>
  <si>
    <t>0,10*2,20*2,35*10              "-0,20 až -0,10</t>
  </si>
  <si>
    <t>47</t>
  </si>
  <si>
    <t>949101112</t>
  </si>
  <si>
    <t>Lešení pomocné pracovní pro objekty pozemních staveb pro zatížení do 150 kg/m2, o výšce lešeňové podlahy přes 1,9 do 3,5 m</t>
  </si>
  <si>
    <t>-130692588</t>
  </si>
  <si>
    <t>pro opláštění stěn a nátěry</t>
  </si>
  <si>
    <t>1,20*4,20*2</t>
  </si>
  <si>
    <t>1,20*26,06*2</t>
  </si>
  <si>
    <t>953946113</t>
  </si>
  <si>
    <t>Montáž atypických ocelových konstrukcí profilů hmotnosti do 13 kg/m, hmotnosti konstrukce přes 2,5 do 5 t</t>
  </si>
  <si>
    <t>-508837832</t>
  </si>
  <si>
    <t xml:space="preserve">553,135/1000           "plech 180/8/4450mm - 11kusů  </t>
  </si>
  <si>
    <t>292,105/1000           "plech 180/8/2350mm - 11kusů</t>
  </si>
  <si>
    <t>347,358/1000            "MSH 80/50/4 - 2440mm - 20kusů</t>
  </si>
  <si>
    <t>26,337/1000              "MSH 80/50/4 - 1850mm - 2kusy</t>
  </si>
  <si>
    <t>45,175/1000              "MSH 40/40/4 - 950mm - 11kusů</t>
  </si>
  <si>
    <t>38,993/1000              "MSH 40/40/4 - 820mm - 11kusů</t>
  </si>
  <si>
    <t>10,635/1000              "MSH 40/40/4 - 2460mm - 1kus</t>
  </si>
  <si>
    <t>65,77/1000                "MSH 80/50/4 - 840mm - 11kusů</t>
  </si>
  <si>
    <t>6,765/1000                "MSH 80/50/4 - 950mm - 1kus</t>
  </si>
  <si>
    <t>17,581/1000                "MSH 80/50/4 - 2470mm - 1kus</t>
  </si>
  <si>
    <t>548,122/1000              "MSH 60/40/4 - 2440mm - 40kusů</t>
  </si>
  <si>
    <t>167,638/1000              "MSH 60/40/4 - 995mm - 30kusů</t>
  </si>
  <si>
    <t>146,578/1000              "MSH 60/40/4 - 870mm - 30kusů</t>
  </si>
  <si>
    <t>246,269/1000              "MSH 120/60/4 -2440mm - 10kusů</t>
  </si>
  <si>
    <t>110,468/1000              "MSH 120/60/4 -995mm - 11kusů</t>
  </si>
  <si>
    <t>82,157/1000                "MSH 120/60/4 -740mm - 11kusů</t>
  </si>
  <si>
    <t>13,778/1000                "bet. ocel RD16 - 4360mm - 2kusy</t>
  </si>
  <si>
    <t>8,153/1000                "bet. ocel RD16 - 2580mm - 2kusy</t>
  </si>
  <si>
    <t>12,087/1000                "bet. ocel RD16 - 2550mm - 3kusy</t>
  </si>
  <si>
    <t>4,092/1000                "bet. ocel RD16 - 2590mm - 1kus</t>
  </si>
  <si>
    <t>4,155/1000                "bet. ocel RD16 - 2630mm - 1kus</t>
  </si>
  <si>
    <t>22</t>
  </si>
  <si>
    <t>136112</t>
  </si>
  <si>
    <t xml:space="preserve">Plechy tlusté hladké - tabule plech tlustý  S 235 tl. 80 mm </t>
  </si>
  <si>
    <t>-230227882</t>
  </si>
  <si>
    <t>0,845*0,08              "spoje, svary ...</t>
  </si>
  <si>
    <t>23</t>
  </si>
  <si>
    <t>14550171</t>
  </si>
  <si>
    <t>profil ocelový obdélníkový MSH 80x50x4 mm, S235</t>
  </si>
  <si>
    <t>1675811477</t>
  </si>
  <si>
    <t>0,811*0,08               "+8% prořez, spoje, svary ...</t>
  </si>
  <si>
    <t>24</t>
  </si>
  <si>
    <t>1455023</t>
  </si>
  <si>
    <t>profil ocelový čtvercový MSH 40x40x4 mm, S235</t>
  </si>
  <si>
    <t>-678984416</t>
  </si>
  <si>
    <t>0,095*0,08                 "8% prořez, svary, spoje ...</t>
  </si>
  <si>
    <t>25</t>
  </si>
  <si>
    <t>1455015</t>
  </si>
  <si>
    <t>profil ocelový obdélníkový MSH  60x40x4 mm, S235</t>
  </si>
  <si>
    <t>1603096234</t>
  </si>
  <si>
    <t>0,863*0,08                 "8% prořez, svary, spoje ...</t>
  </si>
  <si>
    <t>26</t>
  </si>
  <si>
    <t>1455019</t>
  </si>
  <si>
    <t>profil ocelový obdélníkový MSH 120x60x4 mm, S235</t>
  </si>
  <si>
    <t>-323955771</t>
  </si>
  <si>
    <t>0,438*0,08                 "8% prořez, spoje, svary ...</t>
  </si>
  <si>
    <t>27</t>
  </si>
  <si>
    <t>130210150</t>
  </si>
  <si>
    <t>Ocel betonářská a příslušenství tyče ocelové žebírkové značka oceli BSt 500S, tyče 6 a 12 m D 16 mm</t>
  </si>
  <si>
    <t>134262262</t>
  </si>
  <si>
    <t>Poznámka k položce:
Hmotnost: 1,58 kg/m</t>
  </si>
  <si>
    <t>0,042*0,08                 "prořez, spoje, svary</t>
  </si>
  <si>
    <t>28</t>
  </si>
  <si>
    <t>953946123</t>
  </si>
  <si>
    <t>Montáž atypických ocelových konstrukcí profilů hmotnosti přes 13 do 30 kg/m, hmotnosti konstrukce přes 2,5 do 5 t</t>
  </si>
  <si>
    <t>1619733135</t>
  </si>
  <si>
    <t>1076,90/1000      "U180 - dl. 4450mm - 11kusů</t>
  </si>
  <si>
    <t>568,70/1000        "U180 - dl. 2350mm - 11kusů</t>
  </si>
  <si>
    <t>29</t>
  </si>
  <si>
    <t>1301082</t>
  </si>
  <si>
    <t>Ocel profilová v jakosti S2355 ocel profilová U UPN h=180 mm</t>
  </si>
  <si>
    <t>593183310</t>
  </si>
  <si>
    <t>Poznámka k položce:
Hmotnost: 22,00 kg/m</t>
  </si>
  <si>
    <t>1,646*0,08          "8% prořez, spoje, svary</t>
  </si>
  <si>
    <t>43</t>
  </si>
  <si>
    <t>977312112</t>
  </si>
  <si>
    <t>Řezání stávajících betonových mazanin s vyztužením hloubky přes 50 do 100 mm</t>
  </si>
  <si>
    <t>-373422213</t>
  </si>
  <si>
    <t>výkr.č. d.1.1.5 - půdorys základů</t>
  </si>
  <si>
    <t>2,35*2          "viz pozn.</t>
  </si>
  <si>
    <t>44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</si>
  <si>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</si>
  <si>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</si>
  <si>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1014963954</t>
  </si>
  <si>
    <t>767</t>
  </si>
  <si>
    <t>Konstrukce zámečnické</t>
  </si>
  <si>
    <t>37</t>
  </si>
  <si>
    <t>76721-PC01</t>
  </si>
  <si>
    <t>Montáž schodnic ocelových rovných na ocelovou konstrukci svařováním</t>
  </si>
  <si>
    <t>kg</t>
  </si>
  <si>
    <t>-1391557570</t>
  </si>
  <si>
    <t>73,32                   "Uč. 160 - schodnice - 2kusy</t>
  </si>
  <si>
    <t>76,50                   "5ks stupňů dl. 900mm z pozink. pororoštu</t>
  </si>
  <si>
    <t>sloupky zábradlí</t>
  </si>
  <si>
    <t>13,616           "profil ocelový čtvercový MSH 40x40x4/1000 mm - 4kusy</t>
  </si>
  <si>
    <t>zábradlí</t>
  </si>
  <si>
    <t>26,415          "profil ocelový čtvercový MSH 40x40x4/1940 mm - 4kusy</t>
  </si>
  <si>
    <t>7,693            "profil ocelový čtvercový MSH 40x40x4/1130 mm - 2kusy</t>
  </si>
  <si>
    <t>197,544*0,10         "10% spoje, svary, prořez ...</t>
  </si>
  <si>
    <t>998767101</t>
  </si>
  <si>
    <t>Přesun hmot pro zámečnické konstrukce stanovený z hmotnosti přesunovaného materiálu vodorovná dopravní vzdálenost do 50 m v objektech výšky do 6 m</t>
  </si>
  <si>
    <t>-625805852</t>
  </si>
  <si>
    <t>783</t>
  </si>
  <si>
    <t>Dokončovací práce - nátěry</t>
  </si>
  <si>
    <t>40</t>
  </si>
  <si>
    <t>783301311</t>
  </si>
  <si>
    <t>Příprava podkladu zámečnických konstrukcí před provedením nátěru odmaštění odmašťovačem vodou ředitelným</t>
  </si>
  <si>
    <t>-1981390502</t>
  </si>
  <si>
    <t>ocelová konstrukce tribuny</t>
  </si>
  <si>
    <t>0,611*4,45*11           "Uč. 180</t>
  </si>
  <si>
    <t>0,611*2,35*11</t>
  </si>
  <si>
    <t>(0,18+0,08)*2*4,45*11     "plech P8</t>
  </si>
  <si>
    <t>(0,18+0,08)*2*2,35*11</t>
  </si>
  <si>
    <t>(0,08+0,05)*2*2,44*20       "MSH 80/50/4</t>
  </si>
  <si>
    <t>(0,08+0,05)*2*1,85*2</t>
  </si>
  <si>
    <t xml:space="preserve">(0,08+0,05)*2*2,44*20 </t>
  </si>
  <si>
    <t>(0,08+0,05)*2*0,84*11</t>
  </si>
  <si>
    <t>(0,08+0,05)*2*(0,95+2,47)</t>
  </si>
  <si>
    <t>(0,04+0,04)*2*0,95*11       "MSH 40/40/4</t>
  </si>
  <si>
    <t>(0,04+0,04)*2*0,82*11</t>
  </si>
  <si>
    <t>(0,04+0,04)*2*2,46</t>
  </si>
  <si>
    <t>(0,06+0,04)*2*2,44*40       "MSH 60/40/4</t>
  </si>
  <si>
    <t>(0,06+0,04)*2*0,995*30</t>
  </si>
  <si>
    <t>(0,06+0,04)*2*0,87*30</t>
  </si>
  <si>
    <t>(0,12+0,06)*2*2,44*10      "MSH 120/60/4</t>
  </si>
  <si>
    <t>(0,12+0,06)*2*0,995*11</t>
  </si>
  <si>
    <t>(0,12+0,06)*2*0,74*11</t>
  </si>
  <si>
    <t>0,05*(4,36*2+2,58*2)         "RD16</t>
  </si>
  <si>
    <t>0,05*(2,55*3+2,59+2,63)</t>
  </si>
  <si>
    <t>0,546*1,95*2                         "Uč. 160</t>
  </si>
  <si>
    <t>(0,04+0,04)*2*1,00*4         "MSH 40/40/3</t>
  </si>
  <si>
    <t>(0,04+0,04)*2*1,94*4</t>
  </si>
  <si>
    <t>(0,04+0,04)*2*1,13*2</t>
  </si>
  <si>
    <t>2,50*1,25*2*10                   "plech lístkový</t>
  </si>
  <si>
    <t>2,50*0,95*10</t>
  </si>
  <si>
    <t>0,20*2,50*11                        "L 60/40/5</t>
  </si>
  <si>
    <t>48</t>
  </si>
  <si>
    <t>783314201</t>
  </si>
  <si>
    <t>Základní antikorozní nátěr zámečnických konstrukcí jednonásobný syntetický standardní</t>
  </si>
  <si>
    <t>-1190506908</t>
  </si>
  <si>
    <t>261,561</t>
  </si>
  <si>
    <t>49</t>
  </si>
  <si>
    <t>783315101</t>
  </si>
  <si>
    <t>Mezinátěr zámečnických konstrukcí jednonásobný syntetický standardní</t>
  </si>
  <si>
    <t>563826411</t>
  </si>
  <si>
    <t>50</t>
  </si>
  <si>
    <t>783317101</t>
  </si>
  <si>
    <t>Krycí nátěr (email) zámečnických konstrukcí jednonásobný syntetický standardní</t>
  </si>
  <si>
    <t>-1310576761</t>
  </si>
  <si>
    <t>Práce a dodávky M</t>
  </si>
  <si>
    <t>21-M</t>
  </si>
  <si>
    <t>Elektromontáže</t>
  </si>
  <si>
    <t>51</t>
  </si>
  <si>
    <t>210</t>
  </si>
  <si>
    <t>Silnoproudá elektrotechnika - viz samostatný rozpočet</t>
  </si>
  <si>
    <t>64</t>
  </si>
  <si>
    <t>554039554</t>
  </si>
  <si>
    <t>52</t>
  </si>
  <si>
    <t>211</t>
  </si>
  <si>
    <t>Uzemnění - viz samostatný rozpočet</t>
  </si>
  <si>
    <t>232137203</t>
  </si>
  <si>
    <t>16-SO 168-07 - Vedlejší a ostatní náklady</t>
  </si>
  <si>
    <t>VRN - Vedlejší rozpočtové náklady</t>
  </si>
  <si>
    <t>VRN</t>
  </si>
  <si>
    <t>Vedlejší rozpočtové náklady</t>
  </si>
  <si>
    <t>065002000</t>
  </si>
  <si>
    <t>Mimostaveništní doprava materiálů</t>
  </si>
  <si>
    <t>Kč</t>
  </si>
  <si>
    <t>1024</t>
  </si>
  <si>
    <t>-1645009902</t>
  </si>
  <si>
    <t>081002000</t>
  </si>
  <si>
    <t>Doprava zaměstnanců</t>
  </si>
  <si>
    <t>-1711381197</t>
  </si>
  <si>
    <t>012103001</t>
  </si>
  <si>
    <t>Geodetické práce před výstavbou</t>
  </si>
  <si>
    <t>1387708869</t>
  </si>
  <si>
    <t>012103101</t>
  </si>
  <si>
    <t>Vytýčení inženýrských sítí</t>
  </si>
  <si>
    <t>-1266492575</t>
  </si>
  <si>
    <t>012203001</t>
  </si>
  <si>
    <t>Geodetické práce při provádění stavby</t>
  </si>
  <si>
    <t>1971832640</t>
  </si>
  <si>
    <t>012303001</t>
  </si>
  <si>
    <t>Geodetické práce po výstavbě</t>
  </si>
  <si>
    <t>-329696707</t>
  </si>
  <si>
    <t>013254001</t>
  </si>
  <si>
    <t>Dokumentace skutečného provedení stavby</t>
  </si>
  <si>
    <t>1230607753</t>
  </si>
  <si>
    <t>013284001</t>
  </si>
  <si>
    <t>Náklady na zpracování a vedení dokumentu KZP</t>
  </si>
  <si>
    <t>1108350151</t>
  </si>
  <si>
    <t>013254101</t>
  </si>
  <si>
    <t>Monitoring průběhu výstavby</t>
  </si>
  <si>
    <t>1825182840</t>
  </si>
  <si>
    <t>043103001</t>
  </si>
  <si>
    <t>Náklady na provedení zkoušek, revizí a měření</t>
  </si>
  <si>
    <t>904964975</t>
  </si>
  <si>
    <t>049103001</t>
  </si>
  <si>
    <t>Náklady na inženýrskou činnost zhotovitele vzniklé v souvislosti s realizací stavby</t>
  </si>
  <si>
    <t>512</t>
  </si>
  <si>
    <t>-1544436425</t>
  </si>
  <si>
    <t>049203001</t>
  </si>
  <si>
    <t>Náklady na činnost, zkoušky a měření stanovené zvláštními předpisy</t>
  </si>
  <si>
    <t>1191028477</t>
  </si>
  <si>
    <t>090001002</t>
  </si>
  <si>
    <t>Ostatní náklady vyplývající ze znění SOD a VOP</t>
  </si>
  <si>
    <t>942429503</t>
  </si>
  <si>
    <t>030001001.1</t>
  </si>
  <si>
    <t>Náklady na zřízení zařízení staveniště v souladu s ZOV</t>
  </si>
  <si>
    <t>721027842</t>
  </si>
  <si>
    <t>030001002.1</t>
  </si>
  <si>
    <t>Náklady na provoz a údržbu zařízení staveniště</t>
  </si>
  <si>
    <t>2140220601</t>
  </si>
  <si>
    <t>039001003</t>
  </si>
  <si>
    <t>Zrušení zařízení staveniště</t>
  </si>
  <si>
    <t>393910960</t>
  </si>
  <si>
    <t>034403001</t>
  </si>
  <si>
    <t>Dopravní značení na staveništi</t>
  </si>
  <si>
    <t>-1170760757</t>
  </si>
  <si>
    <t>041403002</t>
  </si>
  <si>
    <t>Náklady na zajištění kolektivní bezpečnosti osob</t>
  </si>
  <si>
    <t>912038810</t>
  </si>
  <si>
    <t>079002001</t>
  </si>
  <si>
    <t>Ostatní provozní vlivy</t>
  </si>
  <si>
    <t>-1902880229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</si>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</sst>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2" t="s">
        <v>16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29"/>
      <c r="AQ5" s="31"/>
      <c r="BE5" s="380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4" t="s">
        <v>19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29"/>
      <c r="AQ6" s="31"/>
      <c r="BE6" s="381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81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81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1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81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81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1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81"/>
      <c r="BS13" s="24" t="s">
        <v>20</v>
      </c>
    </row>
    <row r="14" spans="2:71" ht="15">
      <c r="B14" s="28"/>
      <c r="C14" s="29"/>
      <c r="D14" s="29"/>
      <c r="E14" s="385" t="s">
        <v>36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81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1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81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81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1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1"/>
      <c r="BS19" s="24" t="s">
        <v>8</v>
      </c>
    </row>
    <row r="20" spans="2:71" ht="22.5" customHeight="1">
      <c r="B20" s="28"/>
      <c r="C20" s="29"/>
      <c r="D20" s="29"/>
      <c r="E20" s="387" t="s">
        <v>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29"/>
      <c r="AP20" s="29"/>
      <c r="AQ20" s="31"/>
      <c r="BE20" s="381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1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1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8">
        <f>ROUND(AG51,2)</f>
        <v>0</v>
      </c>
      <c r="AL23" s="389"/>
      <c r="AM23" s="389"/>
      <c r="AN23" s="389"/>
      <c r="AO23" s="389"/>
      <c r="AP23" s="42"/>
      <c r="AQ23" s="45"/>
      <c r="BE23" s="381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1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0" t="s">
        <v>42</v>
      </c>
      <c r="M25" s="390"/>
      <c r="N25" s="390"/>
      <c r="O25" s="390"/>
      <c r="P25" s="42"/>
      <c r="Q25" s="42"/>
      <c r="R25" s="42"/>
      <c r="S25" s="42"/>
      <c r="T25" s="42"/>
      <c r="U25" s="42"/>
      <c r="V25" s="42"/>
      <c r="W25" s="390" t="s">
        <v>43</v>
      </c>
      <c r="X25" s="390"/>
      <c r="Y25" s="390"/>
      <c r="Z25" s="390"/>
      <c r="AA25" s="390"/>
      <c r="AB25" s="390"/>
      <c r="AC25" s="390"/>
      <c r="AD25" s="390"/>
      <c r="AE25" s="390"/>
      <c r="AF25" s="42"/>
      <c r="AG25" s="42"/>
      <c r="AH25" s="42"/>
      <c r="AI25" s="42"/>
      <c r="AJ25" s="42"/>
      <c r="AK25" s="390" t="s">
        <v>44</v>
      </c>
      <c r="AL25" s="390"/>
      <c r="AM25" s="390"/>
      <c r="AN25" s="390"/>
      <c r="AO25" s="390"/>
      <c r="AP25" s="42"/>
      <c r="AQ25" s="45"/>
      <c r="BE25" s="381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73">
        <v>0.21</v>
      </c>
      <c r="M26" s="374"/>
      <c r="N26" s="374"/>
      <c r="O26" s="374"/>
      <c r="P26" s="48"/>
      <c r="Q26" s="48"/>
      <c r="R26" s="48"/>
      <c r="S26" s="48"/>
      <c r="T26" s="48"/>
      <c r="U26" s="48"/>
      <c r="V26" s="48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48"/>
      <c r="AG26" s="48"/>
      <c r="AH26" s="48"/>
      <c r="AI26" s="48"/>
      <c r="AJ26" s="48"/>
      <c r="AK26" s="375">
        <f>ROUND(AV51,2)</f>
        <v>0</v>
      </c>
      <c r="AL26" s="374"/>
      <c r="AM26" s="374"/>
      <c r="AN26" s="374"/>
      <c r="AO26" s="374"/>
      <c r="AP26" s="48"/>
      <c r="AQ26" s="50"/>
      <c r="BE26" s="381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73">
        <v>0.15</v>
      </c>
      <c r="M27" s="374"/>
      <c r="N27" s="374"/>
      <c r="O27" s="374"/>
      <c r="P27" s="48"/>
      <c r="Q27" s="48"/>
      <c r="R27" s="48"/>
      <c r="S27" s="48"/>
      <c r="T27" s="48"/>
      <c r="U27" s="48"/>
      <c r="V27" s="48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48"/>
      <c r="AG27" s="48"/>
      <c r="AH27" s="48"/>
      <c r="AI27" s="48"/>
      <c r="AJ27" s="48"/>
      <c r="AK27" s="375">
        <f>ROUND(AW51,2)</f>
        <v>0</v>
      </c>
      <c r="AL27" s="374"/>
      <c r="AM27" s="374"/>
      <c r="AN27" s="374"/>
      <c r="AO27" s="374"/>
      <c r="AP27" s="48"/>
      <c r="AQ27" s="50"/>
      <c r="BE27" s="381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73">
        <v>0.21</v>
      </c>
      <c r="M28" s="374"/>
      <c r="N28" s="374"/>
      <c r="O28" s="374"/>
      <c r="P28" s="48"/>
      <c r="Q28" s="48"/>
      <c r="R28" s="48"/>
      <c r="S28" s="48"/>
      <c r="T28" s="48"/>
      <c r="U28" s="48"/>
      <c r="V28" s="48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48"/>
      <c r="AG28" s="48"/>
      <c r="AH28" s="48"/>
      <c r="AI28" s="48"/>
      <c r="AJ28" s="48"/>
      <c r="AK28" s="375">
        <v>0</v>
      </c>
      <c r="AL28" s="374"/>
      <c r="AM28" s="374"/>
      <c r="AN28" s="374"/>
      <c r="AO28" s="374"/>
      <c r="AP28" s="48"/>
      <c r="AQ28" s="50"/>
      <c r="BE28" s="381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73">
        <v>0.15</v>
      </c>
      <c r="M29" s="374"/>
      <c r="N29" s="374"/>
      <c r="O29" s="374"/>
      <c r="P29" s="48"/>
      <c r="Q29" s="48"/>
      <c r="R29" s="48"/>
      <c r="S29" s="48"/>
      <c r="T29" s="48"/>
      <c r="U29" s="48"/>
      <c r="V29" s="48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48"/>
      <c r="AG29" s="48"/>
      <c r="AH29" s="48"/>
      <c r="AI29" s="48"/>
      <c r="AJ29" s="48"/>
      <c r="AK29" s="375">
        <v>0</v>
      </c>
      <c r="AL29" s="374"/>
      <c r="AM29" s="374"/>
      <c r="AN29" s="374"/>
      <c r="AO29" s="374"/>
      <c r="AP29" s="48"/>
      <c r="AQ29" s="50"/>
      <c r="BE29" s="381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73">
        <v>0</v>
      </c>
      <c r="M30" s="374"/>
      <c r="N30" s="374"/>
      <c r="O30" s="374"/>
      <c r="P30" s="48"/>
      <c r="Q30" s="48"/>
      <c r="R30" s="48"/>
      <c r="S30" s="48"/>
      <c r="T30" s="48"/>
      <c r="U30" s="48"/>
      <c r="V30" s="48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48"/>
      <c r="AG30" s="48"/>
      <c r="AH30" s="48"/>
      <c r="AI30" s="48"/>
      <c r="AJ30" s="48"/>
      <c r="AK30" s="375">
        <v>0</v>
      </c>
      <c r="AL30" s="374"/>
      <c r="AM30" s="374"/>
      <c r="AN30" s="374"/>
      <c r="AO30" s="374"/>
      <c r="AP30" s="48"/>
      <c r="AQ30" s="50"/>
      <c r="BE30" s="381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1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76" t="s">
        <v>53</v>
      </c>
      <c r="Y32" s="377"/>
      <c r="Z32" s="377"/>
      <c r="AA32" s="377"/>
      <c r="AB32" s="377"/>
      <c r="AC32" s="53"/>
      <c r="AD32" s="53"/>
      <c r="AE32" s="53"/>
      <c r="AF32" s="53"/>
      <c r="AG32" s="53"/>
      <c r="AH32" s="53"/>
      <c r="AI32" s="53"/>
      <c r="AJ32" s="53"/>
      <c r="AK32" s="378">
        <f>SUM(AK23:AK30)</f>
        <v>0</v>
      </c>
      <c r="AL32" s="377"/>
      <c r="AM32" s="377"/>
      <c r="AN32" s="377"/>
      <c r="AO32" s="379"/>
      <c r="AP32" s="51"/>
      <c r="AQ32" s="55"/>
      <c r="BE32" s="381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16-SO168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CÚ Sladkovského 37, Olomouc - odbavovací plocha - PD a I4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Olomouc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1" t="str">
        <f>IF(AN8="","",AN8)</f>
        <v>1. 12. 2016</v>
      </c>
      <c r="AN44" s="36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Česká republika-GŘ ocel, Praha 4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2" t="str">
        <f>IF(E17="","",E17)</f>
        <v>ateliér-r, s.r.o.</v>
      </c>
      <c r="AN46" s="362"/>
      <c r="AO46" s="362"/>
      <c r="AP46" s="362"/>
      <c r="AQ46" s="63"/>
      <c r="AR46" s="61"/>
      <c r="AS46" s="363" t="s">
        <v>55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56</v>
      </c>
      <c r="D49" s="370"/>
      <c r="E49" s="370"/>
      <c r="F49" s="370"/>
      <c r="G49" s="370"/>
      <c r="H49" s="79"/>
      <c r="I49" s="371" t="s">
        <v>57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58</v>
      </c>
      <c r="AH49" s="370"/>
      <c r="AI49" s="370"/>
      <c r="AJ49" s="370"/>
      <c r="AK49" s="370"/>
      <c r="AL49" s="370"/>
      <c r="AM49" s="370"/>
      <c r="AN49" s="371" t="s">
        <v>59</v>
      </c>
      <c r="AO49" s="370"/>
      <c r="AP49" s="370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7">
        <f>ROUND(SUM(AG52:AG58),2)</f>
        <v>0</v>
      </c>
      <c r="AH51" s="357"/>
      <c r="AI51" s="357"/>
      <c r="AJ51" s="357"/>
      <c r="AK51" s="357"/>
      <c r="AL51" s="357"/>
      <c r="AM51" s="357"/>
      <c r="AN51" s="358">
        <f aca="true" t="shared" si="0" ref="AN51:AN58">SUM(AG51,AT51)</f>
        <v>0</v>
      </c>
      <c r="AO51" s="358"/>
      <c r="AP51" s="358"/>
      <c r="AQ51" s="89" t="s">
        <v>22</v>
      </c>
      <c r="AR51" s="71"/>
      <c r="AS51" s="90">
        <f>ROUND(SUM(AS52:AS58),2)</f>
        <v>0</v>
      </c>
      <c r="AT51" s="91">
        <f aca="true" t="shared" si="1" ref="AT51:AT58">ROUND(SUM(AV51:AW51),2)</f>
        <v>0</v>
      </c>
      <c r="AU51" s="92">
        <f>ROUND(SUM(AU52:AU58),5)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ROUND(SUM(AZ52:AZ58),2)</f>
        <v>0</v>
      </c>
      <c r="BA51" s="91">
        <f>ROUND(SUM(BA52:BA58),2)</f>
        <v>0</v>
      </c>
      <c r="BB51" s="91">
        <f>ROUND(SUM(BB52:BB58),2)</f>
        <v>0</v>
      </c>
      <c r="BC51" s="91">
        <f>ROUND(SUM(BC52:BC58),2)</f>
        <v>0</v>
      </c>
      <c r="BD51" s="93">
        <f>ROUND(SUM(BD52:BD58),2)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37.5" customHeight="1">
      <c r="A52" s="96" t="s">
        <v>79</v>
      </c>
      <c r="B52" s="97"/>
      <c r="C52" s="98"/>
      <c r="D52" s="356" t="s">
        <v>80</v>
      </c>
      <c r="E52" s="356"/>
      <c r="F52" s="356"/>
      <c r="G52" s="356"/>
      <c r="H52" s="356"/>
      <c r="I52" s="99"/>
      <c r="J52" s="356" t="s">
        <v>81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4">
        <f>'16-SO 168-01 - SO.101 Kom...'!J27</f>
        <v>0</v>
      </c>
      <c r="AH52" s="355"/>
      <c r="AI52" s="355"/>
      <c r="AJ52" s="355"/>
      <c r="AK52" s="355"/>
      <c r="AL52" s="355"/>
      <c r="AM52" s="355"/>
      <c r="AN52" s="354">
        <f t="shared" si="0"/>
        <v>0</v>
      </c>
      <c r="AO52" s="355"/>
      <c r="AP52" s="355"/>
      <c r="AQ52" s="100" t="s">
        <v>82</v>
      </c>
      <c r="AR52" s="101"/>
      <c r="AS52" s="102">
        <v>0</v>
      </c>
      <c r="AT52" s="103">
        <f t="shared" si="1"/>
        <v>0</v>
      </c>
      <c r="AU52" s="104">
        <f>'16-SO 168-01 - SO.101 Kom...'!P78</f>
        <v>0</v>
      </c>
      <c r="AV52" s="103">
        <f>'16-SO 168-01 - SO.101 Kom...'!J30</f>
        <v>0</v>
      </c>
      <c r="AW52" s="103">
        <f>'16-SO 168-01 - SO.101 Kom...'!J31</f>
        <v>0</v>
      </c>
      <c r="AX52" s="103">
        <f>'16-SO 168-01 - SO.101 Kom...'!J32</f>
        <v>0</v>
      </c>
      <c r="AY52" s="103">
        <f>'16-SO 168-01 - SO.101 Kom...'!J33</f>
        <v>0</v>
      </c>
      <c r="AZ52" s="103">
        <f>'16-SO 168-01 - SO.101 Kom...'!F30</f>
        <v>0</v>
      </c>
      <c r="BA52" s="103">
        <f>'16-SO 168-01 - SO.101 Kom...'!F31</f>
        <v>0</v>
      </c>
      <c r="BB52" s="103">
        <f>'16-SO 168-01 - SO.101 Kom...'!F32</f>
        <v>0</v>
      </c>
      <c r="BC52" s="103">
        <f>'16-SO 168-01 - SO.101 Kom...'!F33</f>
        <v>0</v>
      </c>
      <c r="BD52" s="105">
        <f>'16-SO 168-01 - SO.101 Kom...'!F34</f>
        <v>0</v>
      </c>
      <c r="BT52" s="106" t="s">
        <v>24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1:91" s="5" customFormat="1" ht="37.5" customHeight="1">
      <c r="A53" s="96" t="s">
        <v>79</v>
      </c>
      <c r="B53" s="97"/>
      <c r="C53" s="98"/>
      <c r="D53" s="356" t="s">
        <v>85</v>
      </c>
      <c r="E53" s="356"/>
      <c r="F53" s="356"/>
      <c r="G53" s="356"/>
      <c r="H53" s="356"/>
      <c r="I53" s="99"/>
      <c r="J53" s="356" t="s">
        <v>86</v>
      </c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4">
        <f>'16-SO 168-02 - SO.301 Odv...'!J27</f>
        <v>0</v>
      </c>
      <c r="AH53" s="355"/>
      <c r="AI53" s="355"/>
      <c r="AJ53" s="355"/>
      <c r="AK53" s="355"/>
      <c r="AL53" s="355"/>
      <c r="AM53" s="355"/>
      <c r="AN53" s="354">
        <f t="shared" si="0"/>
        <v>0</v>
      </c>
      <c r="AO53" s="355"/>
      <c r="AP53" s="355"/>
      <c r="AQ53" s="100" t="s">
        <v>82</v>
      </c>
      <c r="AR53" s="101"/>
      <c r="AS53" s="102">
        <v>0</v>
      </c>
      <c r="AT53" s="103">
        <f t="shared" si="1"/>
        <v>0</v>
      </c>
      <c r="AU53" s="104">
        <f>'16-SO 168-02 - SO.301 Odv...'!P78</f>
        <v>0</v>
      </c>
      <c r="AV53" s="103">
        <f>'16-SO 168-02 - SO.301 Odv...'!J30</f>
        <v>0</v>
      </c>
      <c r="AW53" s="103">
        <f>'16-SO 168-02 - SO.301 Odv...'!J31</f>
        <v>0</v>
      </c>
      <c r="AX53" s="103">
        <f>'16-SO 168-02 - SO.301 Odv...'!J32</f>
        <v>0</v>
      </c>
      <c r="AY53" s="103">
        <f>'16-SO 168-02 - SO.301 Odv...'!J33</f>
        <v>0</v>
      </c>
      <c r="AZ53" s="103">
        <f>'16-SO 168-02 - SO.301 Odv...'!F30</f>
        <v>0</v>
      </c>
      <c r="BA53" s="103">
        <f>'16-SO 168-02 - SO.301 Odv...'!F31</f>
        <v>0</v>
      </c>
      <c r="BB53" s="103">
        <f>'16-SO 168-02 - SO.301 Odv...'!F32</f>
        <v>0</v>
      </c>
      <c r="BC53" s="103">
        <f>'16-SO 168-02 - SO.301 Odv...'!F33</f>
        <v>0</v>
      </c>
      <c r="BD53" s="105">
        <f>'16-SO 168-02 - SO.301 Odv...'!F34</f>
        <v>0</v>
      </c>
      <c r="BT53" s="106" t="s">
        <v>24</v>
      </c>
      <c r="BV53" s="106" t="s">
        <v>77</v>
      </c>
      <c r="BW53" s="106" t="s">
        <v>87</v>
      </c>
      <c r="BX53" s="106" t="s">
        <v>7</v>
      </c>
      <c r="CL53" s="106" t="s">
        <v>22</v>
      </c>
      <c r="CM53" s="106" t="s">
        <v>84</v>
      </c>
    </row>
    <row r="54" spans="1:91" s="5" customFormat="1" ht="37.5" customHeight="1">
      <c r="A54" s="96" t="s">
        <v>79</v>
      </c>
      <c r="B54" s="97"/>
      <c r="C54" s="98"/>
      <c r="D54" s="356" t="s">
        <v>88</v>
      </c>
      <c r="E54" s="356"/>
      <c r="F54" s="356"/>
      <c r="G54" s="356"/>
      <c r="H54" s="356"/>
      <c r="I54" s="99"/>
      <c r="J54" s="356" t="s">
        <v>89</v>
      </c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4">
        <f>'16-SO 168-03 - SO.401 Veř...'!J27</f>
        <v>0</v>
      </c>
      <c r="AH54" s="355"/>
      <c r="AI54" s="355"/>
      <c r="AJ54" s="355"/>
      <c r="AK54" s="355"/>
      <c r="AL54" s="355"/>
      <c r="AM54" s="355"/>
      <c r="AN54" s="354">
        <f t="shared" si="0"/>
        <v>0</v>
      </c>
      <c r="AO54" s="355"/>
      <c r="AP54" s="355"/>
      <c r="AQ54" s="100" t="s">
        <v>82</v>
      </c>
      <c r="AR54" s="101"/>
      <c r="AS54" s="102">
        <v>0</v>
      </c>
      <c r="AT54" s="103">
        <f t="shared" si="1"/>
        <v>0</v>
      </c>
      <c r="AU54" s="104">
        <f>'16-SO 168-03 - SO.401 Veř...'!P78</f>
        <v>0</v>
      </c>
      <c r="AV54" s="103">
        <f>'16-SO 168-03 - SO.401 Veř...'!J30</f>
        <v>0</v>
      </c>
      <c r="AW54" s="103">
        <f>'16-SO 168-03 - SO.401 Veř...'!J31</f>
        <v>0</v>
      </c>
      <c r="AX54" s="103">
        <f>'16-SO 168-03 - SO.401 Veř...'!J32</f>
        <v>0</v>
      </c>
      <c r="AY54" s="103">
        <f>'16-SO 168-03 - SO.401 Veř...'!J33</f>
        <v>0</v>
      </c>
      <c r="AZ54" s="103">
        <f>'16-SO 168-03 - SO.401 Veř...'!F30</f>
        <v>0</v>
      </c>
      <c r="BA54" s="103">
        <f>'16-SO 168-03 - SO.401 Veř...'!F31</f>
        <v>0</v>
      </c>
      <c r="BB54" s="103">
        <f>'16-SO 168-03 - SO.401 Veř...'!F32</f>
        <v>0</v>
      </c>
      <c r="BC54" s="103">
        <f>'16-SO 168-03 - SO.401 Veř...'!F33</f>
        <v>0</v>
      </c>
      <c r="BD54" s="105">
        <f>'16-SO 168-03 - SO.401 Veř...'!F34</f>
        <v>0</v>
      </c>
      <c r="BT54" s="106" t="s">
        <v>24</v>
      </c>
      <c r="BV54" s="106" t="s">
        <v>77</v>
      </c>
      <c r="BW54" s="106" t="s">
        <v>90</v>
      </c>
      <c r="BX54" s="106" t="s">
        <v>7</v>
      </c>
      <c r="CL54" s="106" t="s">
        <v>22</v>
      </c>
      <c r="CM54" s="106" t="s">
        <v>84</v>
      </c>
    </row>
    <row r="55" spans="1:91" s="5" customFormat="1" ht="37.5" customHeight="1">
      <c r="A55" s="96" t="s">
        <v>79</v>
      </c>
      <c r="B55" s="97"/>
      <c r="C55" s="98"/>
      <c r="D55" s="356" t="s">
        <v>91</v>
      </c>
      <c r="E55" s="356"/>
      <c r="F55" s="356"/>
      <c r="G55" s="356"/>
      <c r="H55" s="356"/>
      <c r="I55" s="99"/>
      <c r="J55" s="356" t="s">
        <v>92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4">
        <f>'16-SO 168-04 - SO.901 Úpr...'!J27</f>
        <v>0</v>
      </c>
      <c r="AH55" s="355"/>
      <c r="AI55" s="355"/>
      <c r="AJ55" s="355"/>
      <c r="AK55" s="355"/>
      <c r="AL55" s="355"/>
      <c r="AM55" s="355"/>
      <c r="AN55" s="354">
        <f t="shared" si="0"/>
        <v>0</v>
      </c>
      <c r="AO55" s="355"/>
      <c r="AP55" s="355"/>
      <c r="AQ55" s="100" t="s">
        <v>82</v>
      </c>
      <c r="AR55" s="101"/>
      <c r="AS55" s="102">
        <v>0</v>
      </c>
      <c r="AT55" s="103">
        <f t="shared" si="1"/>
        <v>0</v>
      </c>
      <c r="AU55" s="104">
        <f>'16-SO 168-04 - SO.901 Úpr...'!P78</f>
        <v>0</v>
      </c>
      <c r="AV55" s="103">
        <f>'16-SO 168-04 - SO.901 Úpr...'!J30</f>
        <v>0</v>
      </c>
      <c r="AW55" s="103">
        <f>'16-SO 168-04 - SO.901 Úpr...'!J31</f>
        <v>0</v>
      </c>
      <c r="AX55" s="103">
        <f>'16-SO 168-04 - SO.901 Úpr...'!J32</f>
        <v>0</v>
      </c>
      <c r="AY55" s="103">
        <f>'16-SO 168-04 - SO.901 Úpr...'!J33</f>
        <v>0</v>
      </c>
      <c r="AZ55" s="103">
        <f>'16-SO 168-04 - SO.901 Úpr...'!F30</f>
        <v>0</v>
      </c>
      <c r="BA55" s="103">
        <f>'16-SO 168-04 - SO.901 Úpr...'!F31</f>
        <v>0</v>
      </c>
      <c r="BB55" s="103">
        <f>'16-SO 168-04 - SO.901 Úpr...'!F32</f>
        <v>0</v>
      </c>
      <c r="BC55" s="103">
        <f>'16-SO 168-04 - SO.901 Úpr...'!F33</f>
        <v>0</v>
      </c>
      <c r="BD55" s="105">
        <f>'16-SO 168-04 - SO.901 Úpr...'!F34</f>
        <v>0</v>
      </c>
      <c r="BT55" s="106" t="s">
        <v>24</v>
      </c>
      <c r="BV55" s="106" t="s">
        <v>77</v>
      </c>
      <c r="BW55" s="106" t="s">
        <v>93</v>
      </c>
      <c r="BX55" s="106" t="s">
        <v>7</v>
      </c>
      <c r="CL55" s="106" t="s">
        <v>22</v>
      </c>
      <c r="CM55" s="106" t="s">
        <v>84</v>
      </c>
    </row>
    <row r="56" spans="1:91" s="5" customFormat="1" ht="37.5" customHeight="1">
      <c r="A56" s="96" t="s">
        <v>79</v>
      </c>
      <c r="B56" s="97"/>
      <c r="C56" s="98"/>
      <c r="D56" s="356" t="s">
        <v>94</v>
      </c>
      <c r="E56" s="356"/>
      <c r="F56" s="356"/>
      <c r="G56" s="356"/>
      <c r="H56" s="356"/>
      <c r="I56" s="99"/>
      <c r="J56" s="356" t="s">
        <v>95</v>
      </c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4">
        <f>'16-SO 168-05 - SO.905 Opl...'!J27</f>
        <v>0</v>
      </c>
      <c r="AH56" s="355"/>
      <c r="AI56" s="355"/>
      <c r="AJ56" s="355"/>
      <c r="AK56" s="355"/>
      <c r="AL56" s="355"/>
      <c r="AM56" s="355"/>
      <c r="AN56" s="354">
        <f t="shared" si="0"/>
        <v>0</v>
      </c>
      <c r="AO56" s="355"/>
      <c r="AP56" s="355"/>
      <c r="AQ56" s="100" t="s">
        <v>96</v>
      </c>
      <c r="AR56" s="101"/>
      <c r="AS56" s="102">
        <v>0</v>
      </c>
      <c r="AT56" s="103">
        <f t="shared" si="1"/>
        <v>0</v>
      </c>
      <c r="AU56" s="104">
        <f>'16-SO 168-05 - SO.905 Opl...'!P83</f>
        <v>0</v>
      </c>
      <c r="AV56" s="103">
        <f>'16-SO 168-05 - SO.905 Opl...'!J30</f>
        <v>0</v>
      </c>
      <c r="AW56" s="103">
        <f>'16-SO 168-05 - SO.905 Opl...'!J31</f>
        <v>0</v>
      </c>
      <c r="AX56" s="103">
        <f>'16-SO 168-05 - SO.905 Opl...'!J32</f>
        <v>0</v>
      </c>
      <c r="AY56" s="103">
        <f>'16-SO 168-05 - SO.905 Opl...'!J33</f>
        <v>0</v>
      </c>
      <c r="AZ56" s="103">
        <f>'16-SO 168-05 - SO.905 Opl...'!F30</f>
        <v>0</v>
      </c>
      <c r="BA56" s="103">
        <f>'16-SO 168-05 - SO.905 Opl...'!F31</f>
        <v>0</v>
      </c>
      <c r="BB56" s="103">
        <f>'16-SO 168-05 - SO.905 Opl...'!F32</f>
        <v>0</v>
      </c>
      <c r="BC56" s="103">
        <f>'16-SO 168-05 - SO.905 Opl...'!F33</f>
        <v>0</v>
      </c>
      <c r="BD56" s="105">
        <f>'16-SO 168-05 - SO.905 Opl...'!F34</f>
        <v>0</v>
      </c>
      <c r="BT56" s="106" t="s">
        <v>24</v>
      </c>
      <c r="BV56" s="106" t="s">
        <v>77</v>
      </c>
      <c r="BW56" s="106" t="s">
        <v>97</v>
      </c>
      <c r="BX56" s="106" t="s">
        <v>7</v>
      </c>
      <c r="CL56" s="106" t="s">
        <v>22</v>
      </c>
      <c r="CM56" s="106" t="s">
        <v>84</v>
      </c>
    </row>
    <row r="57" spans="1:91" s="5" customFormat="1" ht="37.5" customHeight="1">
      <c r="A57" s="96" t="s">
        <v>79</v>
      </c>
      <c r="B57" s="97"/>
      <c r="C57" s="98"/>
      <c r="D57" s="356" t="s">
        <v>98</v>
      </c>
      <c r="E57" s="356"/>
      <c r="F57" s="356"/>
      <c r="G57" s="356"/>
      <c r="H57" s="356"/>
      <c r="I57" s="99"/>
      <c r="J57" s="356" t="s">
        <v>99</v>
      </c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4">
        <f>'16-SO 168-06 - SO.902 Nov...'!J27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100" t="s">
        <v>96</v>
      </c>
      <c r="AR57" s="101"/>
      <c r="AS57" s="102">
        <v>0</v>
      </c>
      <c r="AT57" s="103">
        <f t="shared" si="1"/>
        <v>0</v>
      </c>
      <c r="AU57" s="104">
        <f>'16-SO 168-06 - SO.902 Nov...'!P89</f>
        <v>0</v>
      </c>
      <c r="AV57" s="103">
        <f>'16-SO 168-06 - SO.902 Nov...'!J30</f>
        <v>0</v>
      </c>
      <c r="AW57" s="103">
        <f>'16-SO 168-06 - SO.902 Nov...'!J31</f>
        <v>0</v>
      </c>
      <c r="AX57" s="103">
        <f>'16-SO 168-06 - SO.902 Nov...'!J32</f>
        <v>0</v>
      </c>
      <c r="AY57" s="103">
        <f>'16-SO 168-06 - SO.902 Nov...'!J33</f>
        <v>0</v>
      </c>
      <c r="AZ57" s="103">
        <f>'16-SO 168-06 - SO.902 Nov...'!F30</f>
        <v>0</v>
      </c>
      <c r="BA57" s="103">
        <f>'16-SO 168-06 - SO.902 Nov...'!F31</f>
        <v>0</v>
      </c>
      <c r="BB57" s="103">
        <f>'16-SO 168-06 - SO.902 Nov...'!F32</f>
        <v>0</v>
      </c>
      <c r="BC57" s="103">
        <f>'16-SO 168-06 - SO.902 Nov...'!F33</f>
        <v>0</v>
      </c>
      <c r="BD57" s="105">
        <f>'16-SO 168-06 - SO.902 Nov...'!F34</f>
        <v>0</v>
      </c>
      <c r="BT57" s="106" t="s">
        <v>24</v>
      </c>
      <c r="BV57" s="106" t="s">
        <v>77</v>
      </c>
      <c r="BW57" s="106" t="s">
        <v>100</v>
      </c>
      <c r="BX57" s="106" t="s">
        <v>7</v>
      </c>
      <c r="CL57" s="106" t="s">
        <v>22</v>
      </c>
      <c r="CM57" s="106" t="s">
        <v>84</v>
      </c>
    </row>
    <row r="58" spans="1:91" s="5" customFormat="1" ht="37.5" customHeight="1">
      <c r="A58" s="96" t="s">
        <v>79</v>
      </c>
      <c r="B58" s="97"/>
      <c r="C58" s="98"/>
      <c r="D58" s="356" t="s">
        <v>101</v>
      </c>
      <c r="E58" s="356"/>
      <c r="F58" s="356"/>
      <c r="G58" s="356"/>
      <c r="H58" s="356"/>
      <c r="I58" s="99"/>
      <c r="J58" s="356" t="s">
        <v>102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4">
        <f>'16-SO 168-07 - Vedlejší a...'!J27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100" t="s">
        <v>103</v>
      </c>
      <c r="AR58" s="101"/>
      <c r="AS58" s="107">
        <v>0</v>
      </c>
      <c r="AT58" s="108">
        <f t="shared" si="1"/>
        <v>0</v>
      </c>
      <c r="AU58" s="109">
        <f>'16-SO 168-07 - Vedlejší a...'!P77</f>
        <v>0</v>
      </c>
      <c r="AV58" s="108">
        <f>'16-SO 168-07 - Vedlejší a...'!J30</f>
        <v>0</v>
      </c>
      <c r="AW58" s="108">
        <f>'16-SO 168-07 - Vedlejší a...'!J31</f>
        <v>0</v>
      </c>
      <c r="AX58" s="108">
        <f>'16-SO 168-07 - Vedlejší a...'!J32</f>
        <v>0</v>
      </c>
      <c r="AY58" s="108">
        <f>'16-SO 168-07 - Vedlejší a...'!J33</f>
        <v>0</v>
      </c>
      <c r="AZ58" s="108">
        <f>'16-SO 168-07 - Vedlejší a...'!F30</f>
        <v>0</v>
      </c>
      <c r="BA58" s="108">
        <f>'16-SO 168-07 - Vedlejší a...'!F31</f>
        <v>0</v>
      </c>
      <c r="BB58" s="108">
        <f>'16-SO 168-07 - Vedlejší a...'!F32</f>
        <v>0</v>
      </c>
      <c r="BC58" s="108">
        <f>'16-SO 168-07 - Vedlejší a...'!F33</f>
        <v>0</v>
      </c>
      <c r="BD58" s="110">
        <f>'16-SO 168-07 - Vedlejší a...'!F34</f>
        <v>0</v>
      </c>
      <c r="BT58" s="106" t="s">
        <v>24</v>
      </c>
      <c r="BV58" s="106" t="s">
        <v>77</v>
      </c>
      <c r="BW58" s="106" t="s">
        <v>104</v>
      </c>
      <c r="BX58" s="106" t="s">
        <v>7</v>
      </c>
      <c r="CL58" s="106" t="s">
        <v>22</v>
      </c>
      <c r="CM58" s="106" t="s">
        <v>84</v>
      </c>
    </row>
    <row r="59" spans="2:44" s="1" customFormat="1" ht="30" customHeight="1">
      <c r="B59" s="41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1"/>
    </row>
    <row r="60" spans="2:44" s="1" customFormat="1" ht="6.95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61"/>
    </row>
  </sheetData>
  <sheetProtection password="CC35" sheet="1" objects="1" scenarios="1" formatCells="0" formatColumns="0" formatRows="0" sort="0" autoFilter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4:AM54"/>
    <mergeCell ref="D54:H54"/>
    <mergeCell ref="J54:AF54"/>
    <mergeCell ref="AN55:AP55"/>
    <mergeCell ref="AG55:AM55"/>
    <mergeCell ref="D55:H55"/>
    <mergeCell ref="J55:AF55"/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</mergeCells>
  <hyperlinks>
    <hyperlink ref="K1:S1" location="C2" display="1) Rekapitulace stavby"/>
    <hyperlink ref="W1:AI1" location="C51" display="2) Rekapitulace objektů stavby a soupisů prací"/>
    <hyperlink ref="A52" location="'16-SO 168-01 - SO.101 Kom...'!C2" display="/"/>
    <hyperlink ref="A53" location="'16-SO 168-02 - SO.301 Odv...'!C2" display="/"/>
    <hyperlink ref="A54" location="'16-SO 168-03 - SO.401 Veř...'!C2" display="/"/>
    <hyperlink ref="A55" location="'16-SO 168-04 - SO.901 Úpr...'!C2" display="/"/>
    <hyperlink ref="A56" location="'16-SO 168-05 - SO.905 Opl...'!C2" display="/"/>
    <hyperlink ref="A57" location="'16-SO 168-06 - SO.902 Nov...'!C2" display="/"/>
    <hyperlink ref="A58" location="'16-SO 168-07 - Vedlejší 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112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168-01 - SO.101 Komunikace a zpevnněné plochy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119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120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1" t="str">
        <f>E7</f>
        <v>CÚ Sladkovského 37, Olomouc - odbavovací plocha - PD a I4</v>
      </c>
      <c r="F68" s="392"/>
      <c r="G68" s="392"/>
      <c r="H68" s="392"/>
      <c r="I68" s="163"/>
      <c r="J68" s="63"/>
      <c r="K68" s="63"/>
      <c r="L68" s="61"/>
    </row>
    <row r="69" spans="2:12" s="1" customFormat="1" ht="14.45" customHeight="1">
      <c r="B69" s="41"/>
      <c r="C69" s="65" t="s">
        <v>111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59" t="str">
        <f>E9</f>
        <v>16-SO 168-01 - SO.101 Komunikace a zpevnněné plochy</v>
      </c>
      <c r="F70" s="393"/>
      <c r="G70" s="393"/>
      <c r="H70" s="39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Olomouc</v>
      </c>
      <c r="G72" s="63"/>
      <c r="H72" s="63"/>
      <c r="I72" s="165" t="s">
        <v>27</v>
      </c>
      <c r="J72" s="73" t="str">
        <f>IF(J12="","",J12)</f>
        <v>1. 12. 2016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Česká republika-GŘ ocel, Praha 4</v>
      </c>
      <c r="G74" s="63"/>
      <c r="H74" s="63"/>
      <c r="I74" s="165" t="s">
        <v>37</v>
      </c>
      <c r="J74" s="164" t="str">
        <f>E21</f>
        <v>ateliér-r, s.r.o.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121</v>
      </c>
      <c r="D77" s="168" t="s">
        <v>60</v>
      </c>
      <c r="E77" s="168" t="s">
        <v>56</v>
      </c>
      <c r="F77" s="168" t="s">
        <v>122</v>
      </c>
      <c r="G77" s="168" t="s">
        <v>123</v>
      </c>
      <c r="H77" s="168" t="s">
        <v>124</v>
      </c>
      <c r="I77" s="169" t="s">
        <v>125</v>
      </c>
      <c r="J77" s="168" t="s">
        <v>115</v>
      </c>
      <c r="K77" s="170" t="s">
        <v>126</v>
      </c>
      <c r="L77" s="171"/>
      <c r="M77" s="81" t="s">
        <v>127</v>
      </c>
      <c r="N77" s="82" t="s">
        <v>45</v>
      </c>
      <c r="O77" s="82" t="s">
        <v>128</v>
      </c>
      <c r="P77" s="82" t="s">
        <v>129</v>
      </c>
      <c r="Q77" s="82" t="s">
        <v>130</v>
      </c>
      <c r="R77" s="82" t="s">
        <v>131</v>
      </c>
      <c r="S77" s="82" t="s">
        <v>132</v>
      </c>
      <c r="T77" s="83" t="s">
        <v>133</v>
      </c>
    </row>
    <row r="78" spans="2:63" s="1" customFormat="1" ht="29.25" customHeight="1">
      <c r="B78" s="41"/>
      <c r="C78" s="87" t="s">
        <v>116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117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134</v>
      </c>
      <c r="F79" s="179" t="s">
        <v>135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24</v>
      </c>
      <c r="AT79" s="188" t="s">
        <v>74</v>
      </c>
      <c r="AU79" s="188" t="s">
        <v>75</v>
      </c>
      <c r="AY79" s="187" t="s">
        <v>136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74</v>
      </c>
      <c r="E80" s="191" t="s">
        <v>137</v>
      </c>
      <c r="F80" s="191" t="s">
        <v>138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24</v>
      </c>
      <c r="AT80" s="188" t="s">
        <v>74</v>
      </c>
      <c r="AU80" s="188" t="s">
        <v>24</v>
      </c>
      <c r="AY80" s="187" t="s">
        <v>136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139</v>
      </c>
      <c r="E81" s="194" t="s">
        <v>140</v>
      </c>
      <c r="F81" s="195" t="s">
        <v>141</v>
      </c>
      <c r="G81" s="196" t="s">
        <v>142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01" t="s">
        <v>46</v>
      </c>
      <c r="O81" s="20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143</v>
      </c>
      <c r="AT81" s="24" t="s">
        <v>139</v>
      </c>
      <c r="AU81" s="24" t="s">
        <v>84</v>
      </c>
      <c r="AY81" s="24" t="s">
        <v>136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24</v>
      </c>
      <c r="BK81" s="205">
        <f>ROUND(I81*H81,2)</f>
        <v>0</v>
      </c>
      <c r="BL81" s="24" t="s">
        <v>143</v>
      </c>
      <c r="BM81" s="24" t="s">
        <v>144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145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168-02 - SO.301 Odvodnění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146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120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1" t="str">
        <f>E7</f>
        <v>CÚ Sladkovského 37, Olomouc - odbavovací plocha - PD a I4</v>
      </c>
      <c r="F68" s="392"/>
      <c r="G68" s="392"/>
      <c r="H68" s="392"/>
      <c r="I68" s="163"/>
      <c r="J68" s="63"/>
      <c r="K68" s="63"/>
      <c r="L68" s="61"/>
    </row>
    <row r="69" spans="2:12" s="1" customFormat="1" ht="14.45" customHeight="1">
      <c r="B69" s="41"/>
      <c r="C69" s="65" t="s">
        <v>111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59" t="str">
        <f>E9</f>
        <v>16-SO 168-02 - SO.301 Odvodnění</v>
      </c>
      <c r="F70" s="393"/>
      <c r="G70" s="393"/>
      <c r="H70" s="39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Olomouc</v>
      </c>
      <c r="G72" s="63"/>
      <c r="H72" s="63"/>
      <c r="I72" s="165" t="s">
        <v>27</v>
      </c>
      <c r="J72" s="73" t="str">
        <f>IF(J12="","",J12)</f>
        <v>1. 12. 2016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Česká republika-GŘ ocel, Praha 4</v>
      </c>
      <c r="G74" s="63"/>
      <c r="H74" s="63"/>
      <c r="I74" s="165" t="s">
        <v>37</v>
      </c>
      <c r="J74" s="164" t="str">
        <f>E21</f>
        <v>ateliér-r, s.r.o.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121</v>
      </c>
      <c r="D77" s="168" t="s">
        <v>60</v>
      </c>
      <c r="E77" s="168" t="s">
        <v>56</v>
      </c>
      <c r="F77" s="168" t="s">
        <v>122</v>
      </c>
      <c r="G77" s="168" t="s">
        <v>123</v>
      </c>
      <c r="H77" s="168" t="s">
        <v>124</v>
      </c>
      <c r="I77" s="169" t="s">
        <v>125</v>
      </c>
      <c r="J77" s="168" t="s">
        <v>115</v>
      </c>
      <c r="K77" s="170" t="s">
        <v>126</v>
      </c>
      <c r="L77" s="171"/>
      <c r="M77" s="81" t="s">
        <v>127</v>
      </c>
      <c r="N77" s="82" t="s">
        <v>45</v>
      </c>
      <c r="O77" s="82" t="s">
        <v>128</v>
      </c>
      <c r="P77" s="82" t="s">
        <v>129</v>
      </c>
      <c r="Q77" s="82" t="s">
        <v>130</v>
      </c>
      <c r="R77" s="82" t="s">
        <v>131</v>
      </c>
      <c r="S77" s="82" t="s">
        <v>132</v>
      </c>
      <c r="T77" s="83" t="s">
        <v>133</v>
      </c>
    </row>
    <row r="78" spans="2:63" s="1" customFormat="1" ht="29.25" customHeight="1">
      <c r="B78" s="41"/>
      <c r="C78" s="87" t="s">
        <v>116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117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134</v>
      </c>
      <c r="F79" s="179" t="s">
        <v>135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24</v>
      </c>
      <c r="AT79" s="188" t="s">
        <v>74</v>
      </c>
      <c r="AU79" s="188" t="s">
        <v>75</v>
      </c>
      <c r="AY79" s="187" t="s">
        <v>136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74</v>
      </c>
      <c r="E80" s="191" t="s">
        <v>147</v>
      </c>
      <c r="F80" s="191" t="s">
        <v>148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24</v>
      </c>
      <c r="AT80" s="188" t="s">
        <v>74</v>
      </c>
      <c r="AU80" s="188" t="s">
        <v>24</v>
      </c>
      <c r="AY80" s="187" t="s">
        <v>136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139</v>
      </c>
      <c r="E81" s="194" t="s">
        <v>149</v>
      </c>
      <c r="F81" s="195" t="s">
        <v>150</v>
      </c>
      <c r="G81" s="196" t="s">
        <v>142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01" t="s">
        <v>46</v>
      </c>
      <c r="O81" s="20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143</v>
      </c>
      <c r="AT81" s="24" t="s">
        <v>139</v>
      </c>
      <c r="AU81" s="24" t="s">
        <v>84</v>
      </c>
      <c r="AY81" s="24" t="s">
        <v>136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24</v>
      </c>
      <c r="BK81" s="205">
        <f>ROUND(I81*H81,2)</f>
        <v>0</v>
      </c>
      <c r="BL81" s="24" t="s">
        <v>143</v>
      </c>
      <c r="BM81" s="24" t="s">
        <v>151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152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168-03 - SO.401 Veřejné osvětlení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153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154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120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1" t="str">
        <f>E7</f>
        <v>CÚ Sladkovského 37, Olomouc - odbavovací plocha - PD a I4</v>
      </c>
      <c r="F68" s="392"/>
      <c r="G68" s="392"/>
      <c r="H68" s="392"/>
      <c r="I68" s="163"/>
      <c r="J68" s="63"/>
      <c r="K68" s="63"/>
      <c r="L68" s="61"/>
    </row>
    <row r="69" spans="2:12" s="1" customFormat="1" ht="14.45" customHeight="1">
      <c r="B69" s="41"/>
      <c r="C69" s="65" t="s">
        <v>111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59" t="str">
        <f>E9</f>
        <v>16-SO 168-03 - SO.401 Veřejné osvětlení</v>
      </c>
      <c r="F70" s="393"/>
      <c r="G70" s="393"/>
      <c r="H70" s="39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Olomouc</v>
      </c>
      <c r="G72" s="63"/>
      <c r="H72" s="63"/>
      <c r="I72" s="165" t="s">
        <v>27</v>
      </c>
      <c r="J72" s="73" t="str">
        <f>IF(J12="","",J12)</f>
        <v>1. 12. 2016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Česká republika-GŘ ocel, Praha 4</v>
      </c>
      <c r="G74" s="63"/>
      <c r="H74" s="63"/>
      <c r="I74" s="165" t="s">
        <v>37</v>
      </c>
      <c r="J74" s="164" t="str">
        <f>E21</f>
        <v>ateliér-r, s.r.o.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121</v>
      </c>
      <c r="D77" s="168" t="s">
        <v>60</v>
      </c>
      <c r="E77" s="168" t="s">
        <v>56</v>
      </c>
      <c r="F77" s="168" t="s">
        <v>122</v>
      </c>
      <c r="G77" s="168" t="s">
        <v>123</v>
      </c>
      <c r="H77" s="168" t="s">
        <v>124</v>
      </c>
      <c r="I77" s="169" t="s">
        <v>125</v>
      </c>
      <c r="J77" s="168" t="s">
        <v>115</v>
      </c>
      <c r="K77" s="170" t="s">
        <v>126</v>
      </c>
      <c r="L77" s="171"/>
      <c r="M77" s="81" t="s">
        <v>127</v>
      </c>
      <c r="N77" s="82" t="s">
        <v>45</v>
      </c>
      <c r="O77" s="82" t="s">
        <v>128</v>
      </c>
      <c r="P77" s="82" t="s">
        <v>129</v>
      </c>
      <c r="Q77" s="82" t="s">
        <v>130</v>
      </c>
      <c r="R77" s="82" t="s">
        <v>131</v>
      </c>
      <c r="S77" s="82" t="s">
        <v>132</v>
      </c>
      <c r="T77" s="83" t="s">
        <v>133</v>
      </c>
    </row>
    <row r="78" spans="2:63" s="1" customFormat="1" ht="29.25" customHeight="1">
      <c r="B78" s="41"/>
      <c r="C78" s="87" t="s">
        <v>116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117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155</v>
      </c>
      <c r="F79" s="179" t="s">
        <v>156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84</v>
      </c>
      <c r="AT79" s="188" t="s">
        <v>74</v>
      </c>
      <c r="AU79" s="188" t="s">
        <v>75</v>
      </c>
      <c r="AY79" s="187" t="s">
        <v>136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74</v>
      </c>
      <c r="E80" s="191" t="s">
        <v>157</v>
      </c>
      <c r="F80" s="191" t="s">
        <v>158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84</v>
      </c>
      <c r="AT80" s="188" t="s">
        <v>74</v>
      </c>
      <c r="AU80" s="188" t="s">
        <v>24</v>
      </c>
      <c r="AY80" s="187" t="s">
        <v>136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139</v>
      </c>
      <c r="E81" s="194" t="s">
        <v>157</v>
      </c>
      <c r="F81" s="195" t="s">
        <v>159</v>
      </c>
      <c r="G81" s="196" t="s">
        <v>142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01" t="s">
        <v>46</v>
      </c>
      <c r="O81" s="20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160</v>
      </c>
      <c r="AT81" s="24" t="s">
        <v>139</v>
      </c>
      <c r="AU81" s="24" t="s">
        <v>84</v>
      </c>
      <c r="AY81" s="24" t="s">
        <v>136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24</v>
      </c>
      <c r="BK81" s="205">
        <f>ROUND(I81*H81,2)</f>
        <v>0</v>
      </c>
      <c r="BL81" s="24" t="s">
        <v>160</v>
      </c>
      <c r="BM81" s="24" t="s">
        <v>161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162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168-04 - SO.901 Úprava horkovodu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163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120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1" t="str">
        <f>E7</f>
        <v>CÚ Sladkovského 37, Olomouc - odbavovací plocha - PD a I4</v>
      </c>
      <c r="F68" s="392"/>
      <c r="G68" s="392"/>
      <c r="H68" s="392"/>
      <c r="I68" s="163"/>
      <c r="J68" s="63"/>
      <c r="K68" s="63"/>
      <c r="L68" s="61"/>
    </row>
    <row r="69" spans="2:12" s="1" customFormat="1" ht="14.45" customHeight="1">
      <c r="B69" s="41"/>
      <c r="C69" s="65" t="s">
        <v>111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59" t="str">
        <f>E9</f>
        <v>16-SO 168-04 - SO.901 Úprava horkovodu</v>
      </c>
      <c r="F70" s="393"/>
      <c r="G70" s="393"/>
      <c r="H70" s="39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Olomouc</v>
      </c>
      <c r="G72" s="63"/>
      <c r="H72" s="63"/>
      <c r="I72" s="165" t="s">
        <v>27</v>
      </c>
      <c r="J72" s="73" t="str">
        <f>IF(J12="","",J12)</f>
        <v>1. 12. 2016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Česká republika-GŘ ocel, Praha 4</v>
      </c>
      <c r="G74" s="63"/>
      <c r="H74" s="63"/>
      <c r="I74" s="165" t="s">
        <v>37</v>
      </c>
      <c r="J74" s="164" t="str">
        <f>E21</f>
        <v>ateliér-r, s.r.o.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121</v>
      </c>
      <c r="D77" s="168" t="s">
        <v>60</v>
      </c>
      <c r="E77" s="168" t="s">
        <v>56</v>
      </c>
      <c r="F77" s="168" t="s">
        <v>122</v>
      </c>
      <c r="G77" s="168" t="s">
        <v>123</v>
      </c>
      <c r="H77" s="168" t="s">
        <v>124</v>
      </c>
      <c r="I77" s="169" t="s">
        <v>125</v>
      </c>
      <c r="J77" s="168" t="s">
        <v>115</v>
      </c>
      <c r="K77" s="170" t="s">
        <v>126</v>
      </c>
      <c r="L77" s="171"/>
      <c r="M77" s="81" t="s">
        <v>127</v>
      </c>
      <c r="N77" s="82" t="s">
        <v>45</v>
      </c>
      <c r="O77" s="82" t="s">
        <v>128</v>
      </c>
      <c r="P77" s="82" t="s">
        <v>129</v>
      </c>
      <c r="Q77" s="82" t="s">
        <v>130</v>
      </c>
      <c r="R77" s="82" t="s">
        <v>131</v>
      </c>
      <c r="S77" s="82" t="s">
        <v>132</v>
      </c>
      <c r="T77" s="83" t="s">
        <v>133</v>
      </c>
    </row>
    <row r="78" spans="2:63" s="1" customFormat="1" ht="29.25" customHeight="1">
      <c r="B78" s="41"/>
      <c r="C78" s="87" t="s">
        <v>116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117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134</v>
      </c>
      <c r="F79" s="179" t="s">
        <v>135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24</v>
      </c>
      <c r="AT79" s="188" t="s">
        <v>74</v>
      </c>
      <c r="AU79" s="188" t="s">
        <v>75</v>
      </c>
      <c r="AY79" s="187" t="s">
        <v>136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74</v>
      </c>
      <c r="E80" s="191" t="s">
        <v>164</v>
      </c>
      <c r="F80" s="191" t="s">
        <v>165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24</v>
      </c>
      <c r="AT80" s="188" t="s">
        <v>74</v>
      </c>
      <c r="AU80" s="188" t="s">
        <v>24</v>
      </c>
      <c r="AY80" s="187" t="s">
        <v>136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139</v>
      </c>
      <c r="E81" s="194" t="s">
        <v>166</v>
      </c>
      <c r="F81" s="195" t="s">
        <v>167</v>
      </c>
      <c r="G81" s="196" t="s">
        <v>142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01" t="s">
        <v>46</v>
      </c>
      <c r="O81" s="20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143</v>
      </c>
      <c r="AT81" s="24" t="s">
        <v>139</v>
      </c>
      <c r="AU81" s="24" t="s">
        <v>84</v>
      </c>
      <c r="AY81" s="24" t="s">
        <v>136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24</v>
      </c>
      <c r="BK81" s="205">
        <f>ROUND(I81*H81,2)</f>
        <v>0</v>
      </c>
      <c r="BL81" s="24" t="s">
        <v>143</v>
      </c>
      <c r="BM81" s="24" t="s">
        <v>168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169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ROUND(SUM(BE83:BE123),2)</f>
        <v>0</v>
      </c>
      <c r="G30" s="42"/>
      <c r="H30" s="42"/>
      <c r="I30" s="131">
        <v>0.21</v>
      </c>
      <c r="J30" s="130">
        <f>ROUND(ROUND((SUM(BE83:BE123)),2)*I30,2)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ROUND(SUM(BF83:BF123),2)</f>
        <v>0</v>
      </c>
      <c r="G31" s="42"/>
      <c r="H31" s="42"/>
      <c r="I31" s="131">
        <v>0.15</v>
      </c>
      <c r="J31" s="130">
        <f>ROUND(ROUND((SUM(BF83:BF123)),2)*I31,2)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ROUND(SUM(BG83:BG123),2)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ROUND(SUM(BH83:BH123),2)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ROUND(SUM(BI83:BI123),2)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168-05 - SO.905 Oplocení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8" customFormat="1" ht="19.9" customHeight="1">
      <c r="B58" s="156"/>
      <c r="C58" s="157"/>
      <c r="D58" s="158" t="s">
        <v>170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11" s="8" customFormat="1" ht="19.9" customHeight="1">
      <c r="B59" s="156"/>
      <c r="C59" s="157"/>
      <c r="D59" s="158" t="s">
        <v>171</v>
      </c>
      <c r="E59" s="159"/>
      <c r="F59" s="159"/>
      <c r="G59" s="159"/>
      <c r="H59" s="159"/>
      <c r="I59" s="160"/>
      <c r="J59" s="161">
        <f>J94</f>
        <v>0</v>
      </c>
      <c r="K59" s="162"/>
    </row>
    <row r="60" spans="2:11" s="8" customFormat="1" ht="19.9" customHeight="1">
      <c r="B60" s="156"/>
      <c r="C60" s="157"/>
      <c r="D60" s="158" t="s">
        <v>172</v>
      </c>
      <c r="E60" s="159"/>
      <c r="F60" s="159"/>
      <c r="G60" s="159"/>
      <c r="H60" s="159"/>
      <c r="I60" s="160"/>
      <c r="J60" s="161">
        <f>J97</f>
        <v>0</v>
      </c>
      <c r="K60" s="162"/>
    </row>
    <row r="61" spans="2:11" s="8" customFormat="1" ht="19.9" customHeight="1">
      <c r="B61" s="156"/>
      <c r="C61" s="157"/>
      <c r="D61" s="158" t="s">
        <v>173</v>
      </c>
      <c r="E61" s="159"/>
      <c r="F61" s="159"/>
      <c r="G61" s="159"/>
      <c r="H61" s="159"/>
      <c r="I61" s="160"/>
      <c r="J61" s="161">
        <f>J113</f>
        <v>0</v>
      </c>
      <c r="K61" s="162"/>
    </row>
    <row r="62" spans="2:11" s="8" customFormat="1" ht="19.9" customHeight="1">
      <c r="B62" s="156"/>
      <c r="C62" s="157"/>
      <c r="D62" s="158" t="s">
        <v>174</v>
      </c>
      <c r="E62" s="159"/>
      <c r="F62" s="159"/>
      <c r="G62" s="159"/>
      <c r="H62" s="159"/>
      <c r="I62" s="160"/>
      <c r="J62" s="161">
        <f>J117</f>
        <v>0</v>
      </c>
      <c r="K62" s="162"/>
    </row>
    <row r="63" spans="2:11" s="8" customFormat="1" ht="19.9" customHeight="1">
      <c r="B63" s="156"/>
      <c r="C63" s="157"/>
      <c r="D63" s="158" t="s">
        <v>175</v>
      </c>
      <c r="E63" s="159"/>
      <c r="F63" s="159"/>
      <c r="G63" s="159"/>
      <c r="H63" s="159"/>
      <c r="I63" s="160"/>
      <c r="J63" s="161">
        <f>J122</f>
        <v>0</v>
      </c>
      <c r="K63" s="162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120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1" t="str">
        <f>E7</f>
        <v>CÚ Sladkovského 37, Olomouc - odbavovací plocha - PD a I4</v>
      </c>
      <c r="F73" s="392"/>
      <c r="G73" s="392"/>
      <c r="H73" s="392"/>
      <c r="I73" s="163"/>
      <c r="J73" s="63"/>
      <c r="K73" s="63"/>
      <c r="L73" s="61"/>
    </row>
    <row r="74" spans="2:12" s="1" customFormat="1" ht="14.45" customHeight="1">
      <c r="B74" s="41"/>
      <c r="C74" s="65" t="s">
        <v>111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59" t="str">
        <f>E9</f>
        <v>16-SO 168-05 - SO.905 Oplocení</v>
      </c>
      <c r="F75" s="393"/>
      <c r="G75" s="393"/>
      <c r="H75" s="39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>Olomouc</v>
      </c>
      <c r="G77" s="63"/>
      <c r="H77" s="63"/>
      <c r="I77" s="165" t="s">
        <v>27</v>
      </c>
      <c r="J77" s="73" t="str">
        <f>IF(J12="","",J12)</f>
        <v>1. 12. 2016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64" t="str">
        <f>E15</f>
        <v>Česká republika-GŘ ocel, Praha 4</v>
      </c>
      <c r="G79" s="63"/>
      <c r="H79" s="63"/>
      <c r="I79" s="165" t="s">
        <v>37</v>
      </c>
      <c r="J79" s="164" t="str">
        <f>E21</f>
        <v>ateliér-r, s.r.o.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121</v>
      </c>
      <c r="D82" s="168" t="s">
        <v>60</v>
      </c>
      <c r="E82" s="168" t="s">
        <v>56</v>
      </c>
      <c r="F82" s="168" t="s">
        <v>122</v>
      </c>
      <c r="G82" s="168" t="s">
        <v>123</v>
      </c>
      <c r="H82" s="168" t="s">
        <v>124</v>
      </c>
      <c r="I82" s="169" t="s">
        <v>125</v>
      </c>
      <c r="J82" s="168" t="s">
        <v>115</v>
      </c>
      <c r="K82" s="170" t="s">
        <v>126</v>
      </c>
      <c r="L82" s="171"/>
      <c r="M82" s="81" t="s">
        <v>127</v>
      </c>
      <c r="N82" s="82" t="s">
        <v>45</v>
      </c>
      <c r="O82" s="82" t="s">
        <v>128</v>
      </c>
      <c r="P82" s="82" t="s">
        <v>129</v>
      </c>
      <c r="Q82" s="82" t="s">
        <v>130</v>
      </c>
      <c r="R82" s="82" t="s">
        <v>131</v>
      </c>
      <c r="S82" s="82" t="s">
        <v>132</v>
      </c>
      <c r="T82" s="83" t="s">
        <v>133</v>
      </c>
    </row>
    <row r="83" spans="2:63" s="1" customFormat="1" ht="29.25" customHeight="1">
      <c r="B83" s="41"/>
      <c r="C83" s="87" t="s">
        <v>116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</f>
        <v>0</v>
      </c>
      <c r="Q83" s="85"/>
      <c r="R83" s="173">
        <f>R84</f>
        <v>39.876599999999996</v>
      </c>
      <c r="S83" s="85"/>
      <c r="T83" s="174">
        <f>T84</f>
        <v>2.7730999999999995</v>
      </c>
      <c r="AT83" s="24" t="s">
        <v>74</v>
      </c>
      <c r="AU83" s="24" t="s">
        <v>117</v>
      </c>
      <c r="BK83" s="175">
        <f>BK84</f>
        <v>0</v>
      </c>
    </row>
    <row r="84" spans="2:63" s="10" customFormat="1" ht="37.35" customHeight="1">
      <c r="B84" s="176"/>
      <c r="C84" s="177"/>
      <c r="D84" s="178" t="s">
        <v>74</v>
      </c>
      <c r="E84" s="179" t="s">
        <v>134</v>
      </c>
      <c r="F84" s="179" t="s">
        <v>135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P85+P94+P97+P113+P117+P122</f>
        <v>0</v>
      </c>
      <c r="Q84" s="184"/>
      <c r="R84" s="185">
        <f>R85+R94+R97+R113+R117+R122</f>
        <v>39.876599999999996</v>
      </c>
      <c r="S84" s="184"/>
      <c r="T84" s="186">
        <f>T85+T94+T97+T113+T117+T122</f>
        <v>2.7730999999999995</v>
      </c>
      <c r="AR84" s="187" t="s">
        <v>24</v>
      </c>
      <c r="AT84" s="188" t="s">
        <v>74</v>
      </c>
      <c r="AU84" s="188" t="s">
        <v>75</v>
      </c>
      <c r="AY84" s="187" t="s">
        <v>136</v>
      </c>
      <c r="BK84" s="189">
        <f>BK85+BK94+BK97+BK113+BK117+BK122</f>
        <v>0</v>
      </c>
    </row>
    <row r="85" spans="2:63" s="10" customFormat="1" ht="19.9" customHeight="1">
      <c r="B85" s="176"/>
      <c r="C85" s="177"/>
      <c r="D85" s="190" t="s">
        <v>74</v>
      </c>
      <c r="E85" s="191" t="s">
        <v>24</v>
      </c>
      <c r="F85" s="191" t="s">
        <v>176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SUM(P86:P93)</f>
        <v>0</v>
      </c>
      <c r="Q85" s="184"/>
      <c r="R85" s="185">
        <f>SUM(R86:R93)</f>
        <v>0</v>
      </c>
      <c r="S85" s="184"/>
      <c r="T85" s="186">
        <f>SUM(T86:T93)</f>
        <v>0</v>
      </c>
      <c r="AR85" s="187" t="s">
        <v>24</v>
      </c>
      <c r="AT85" s="188" t="s">
        <v>74</v>
      </c>
      <c r="AU85" s="188" t="s">
        <v>24</v>
      </c>
      <c r="AY85" s="187" t="s">
        <v>136</v>
      </c>
      <c r="BK85" s="189">
        <f>SUM(BK86:BK93)</f>
        <v>0</v>
      </c>
    </row>
    <row r="86" spans="2:65" s="1" customFormat="1" ht="22.5" customHeight="1">
      <c r="B86" s="41"/>
      <c r="C86" s="193" t="s">
        <v>24</v>
      </c>
      <c r="D86" s="193" t="s">
        <v>139</v>
      </c>
      <c r="E86" s="194" t="s">
        <v>177</v>
      </c>
      <c r="F86" s="195" t="s">
        <v>178</v>
      </c>
      <c r="G86" s="196" t="s">
        <v>179</v>
      </c>
      <c r="H86" s="197">
        <v>81.6</v>
      </c>
      <c r="I86" s="198"/>
      <c r="J86" s="199">
        <f>ROUND(I86*H86,2)</f>
        <v>0</v>
      </c>
      <c r="K86" s="195" t="s">
        <v>180</v>
      </c>
      <c r="L86" s="61"/>
      <c r="M86" s="200" t="s">
        <v>22</v>
      </c>
      <c r="N86" s="206" t="s">
        <v>46</v>
      </c>
      <c r="O86" s="42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AR86" s="24" t="s">
        <v>143</v>
      </c>
      <c r="AT86" s="24" t="s">
        <v>139</v>
      </c>
      <c r="AU86" s="24" t="s">
        <v>84</v>
      </c>
      <c r="AY86" s="24" t="s">
        <v>136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24</v>
      </c>
      <c r="BK86" s="205">
        <f>ROUND(I86*H86,2)</f>
        <v>0</v>
      </c>
      <c r="BL86" s="24" t="s">
        <v>143</v>
      </c>
      <c r="BM86" s="24" t="s">
        <v>181</v>
      </c>
    </row>
    <row r="87" spans="2:51" s="11" customFormat="1" ht="13.5">
      <c r="B87" s="209"/>
      <c r="C87" s="210"/>
      <c r="D87" s="211" t="s">
        <v>182</v>
      </c>
      <c r="E87" s="212" t="s">
        <v>22</v>
      </c>
      <c r="F87" s="213" t="s">
        <v>183</v>
      </c>
      <c r="G87" s="210"/>
      <c r="H87" s="214">
        <v>78.4</v>
      </c>
      <c r="I87" s="215"/>
      <c r="J87" s="210"/>
      <c r="K87" s="210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182</v>
      </c>
      <c r="AU87" s="220" t="s">
        <v>84</v>
      </c>
      <c r="AV87" s="11" t="s">
        <v>84</v>
      </c>
      <c r="AW87" s="11" t="s">
        <v>39</v>
      </c>
      <c r="AX87" s="11" t="s">
        <v>75</v>
      </c>
      <c r="AY87" s="220" t="s">
        <v>136</v>
      </c>
    </row>
    <row r="88" spans="2:51" s="11" customFormat="1" ht="13.5">
      <c r="B88" s="209"/>
      <c r="C88" s="210"/>
      <c r="D88" s="211" t="s">
        <v>182</v>
      </c>
      <c r="E88" s="212" t="s">
        <v>22</v>
      </c>
      <c r="F88" s="213" t="s">
        <v>184</v>
      </c>
      <c r="G88" s="210"/>
      <c r="H88" s="214">
        <v>3.2</v>
      </c>
      <c r="I88" s="215"/>
      <c r="J88" s="210"/>
      <c r="K88" s="210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182</v>
      </c>
      <c r="AU88" s="220" t="s">
        <v>84</v>
      </c>
      <c r="AV88" s="11" t="s">
        <v>84</v>
      </c>
      <c r="AW88" s="11" t="s">
        <v>39</v>
      </c>
      <c r="AX88" s="11" t="s">
        <v>75</v>
      </c>
      <c r="AY88" s="220" t="s">
        <v>136</v>
      </c>
    </row>
    <row r="89" spans="2:51" s="12" customFormat="1" ht="13.5">
      <c r="B89" s="221"/>
      <c r="C89" s="222"/>
      <c r="D89" s="223" t="s">
        <v>182</v>
      </c>
      <c r="E89" s="224" t="s">
        <v>22</v>
      </c>
      <c r="F89" s="225" t="s">
        <v>185</v>
      </c>
      <c r="G89" s="222"/>
      <c r="H89" s="226">
        <v>81.6</v>
      </c>
      <c r="I89" s="227"/>
      <c r="J89" s="222"/>
      <c r="K89" s="222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182</v>
      </c>
      <c r="AU89" s="232" t="s">
        <v>84</v>
      </c>
      <c r="AV89" s="12" t="s">
        <v>143</v>
      </c>
      <c r="AW89" s="12" t="s">
        <v>39</v>
      </c>
      <c r="AX89" s="12" t="s">
        <v>24</v>
      </c>
      <c r="AY89" s="232" t="s">
        <v>136</v>
      </c>
    </row>
    <row r="90" spans="2:65" s="1" customFormat="1" ht="22.5" customHeight="1">
      <c r="B90" s="41"/>
      <c r="C90" s="193" t="s">
        <v>84</v>
      </c>
      <c r="D90" s="193" t="s">
        <v>139</v>
      </c>
      <c r="E90" s="194" t="s">
        <v>186</v>
      </c>
      <c r="F90" s="195" t="s">
        <v>187</v>
      </c>
      <c r="G90" s="196" t="s">
        <v>188</v>
      </c>
      <c r="H90" s="197">
        <v>5.768</v>
      </c>
      <c r="I90" s="198"/>
      <c r="J90" s="199">
        <f>ROUND(I90*H90,2)</f>
        <v>0</v>
      </c>
      <c r="K90" s="195" t="s">
        <v>22</v>
      </c>
      <c r="L90" s="61"/>
      <c r="M90" s="200" t="s">
        <v>22</v>
      </c>
      <c r="N90" s="206" t="s">
        <v>46</v>
      </c>
      <c r="O90" s="42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AR90" s="24" t="s">
        <v>143</v>
      </c>
      <c r="AT90" s="24" t="s">
        <v>139</v>
      </c>
      <c r="AU90" s="24" t="s">
        <v>84</v>
      </c>
      <c r="AY90" s="24" t="s">
        <v>136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24</v>
      </c>
      <c r="BK90" s="205">
        <f>ROUND(I90*H90,2)</f>
        <v>0</v>
      </c>
      <c r="BL90" s="24" t="s">
        <v>143</v>
      </c>
      <c r="BM90" s="24" t="s">
        <v>189</v>
      </c>
    </row>
    <row r="91" spans="2:51" s="11" customFormat="1" ht="13.5">
      <c r="B91" s="209"/>
      <c r="C91" s="210"/>
      <c r="D91" s="211" t="s">
        <v>182</v>
      </c>
      <c r="E91" s="212" t="s">
        <v>22</v>
      </c>
      <c r="F91" s="213" t="s">
        <v>190</v>
      </c>
      <c r="G91" s="210"/>
      <c r="H91" s="214">
        <v>5.542</v>
      </c>
      <c r="I91" s="215"/>
      <c r="J91" s="210"/>
      <c r="K91" s="210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182</v>
      </c>
      <c r="AU91" s="220" t="s">
        <v>84</v>
      </c>
      <c r="AV91" s="11" t="s">
        <v>84</v>
      </c>
      <c r="AW91" s="11" t="s">
        <v>39</v>
      </c>
      <c r="AX91" s="11" t="s">
        <v>75</v>
      </c>
      <c r="AY91" s="220" t="s">
        <v>136</v>
      </c>
    </row>
    <row r="92" spans="2:51" s="11" customFormat="1" ht="13.5">
      <c r="B92" s="209"/>
      <c r="C92" s="210"/>
      <c r="D92" s="211" t="s">
        <v>182</v>
      </c>
      <c r="E92" s="212" t="s">
        <v>22</v>
      </c>
      <c r="F92" s="213" t="s">
        <v>191</v>
      </c>
      <c r="G92" s="210"/>
      <c r="H92" s="214">
        <v>0.226</v>
      </c>
      <c r="I92" s="215"/>
      <c r="J92" s="210"/>
      <c r="K92" s="210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182</v>
      </c>
      <c r="AU92" s="220" t="s">
        <v>84</v>
      </c>
      <c r="AV92" s="11" t="s">
        <v>84</v>
      </c>
      <c r="AW92" s="11" t="s">
        <v>39</v>
      </c>
      <c r="AX92" s="11" t="s">
        <v>75</v>
      </c>
      <c r="AY92" s="220" t="s">
        <v>136</v>
      </c>
    </row>
    <row r="93" spans="2:51" s="12" customFormat="1" ht="13.5">
      <c r="B93" s="221"/>
      <c r="C93" s="222"/>
      <c r="D93" s="211" t="s">
        <v>182</v>
      </c>
      <c r="E93" s="233" t="s">
        <v>22</v>
      </c>
      <c r="F93" s="234" t="s">
        <v>185</v>
      </c>
      <c r="G93" s="222"/>
      <c r="H93" s="235">
        <v>5.768</v>
      </c>
      <c r="I93" s="227"/>
      <c r="J93" s="222"/>
      <c r="K93" s="222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182</v>
      </c>
      <c r="AU93" s="232" t="s">
        <v>84</v>
      </c>
      <c r="AV93" s="12" t="s">
        <v>143</v>
      </c>
      <c r="AW93" s="12" t="s">
        <v>39</v>
      </c>
      <c r="AX93" s="12" t="s">
        <v>24</v>
      </c>
      <c r="AY93" s="232" t="s">
        <v>136</v>
      </c>
    </row>
    <row r="94" spans="2:63" s="10" customFormat="1" ht="29.85" customHeight="1">
      <c r="B94" s="176"/>
      <c r="C94" s="177"/>
      <c r="D94" s="190" t="s">
        <v>74</v>
      </c>
      <c r="E94" s="191" t="s">
        <v>84</v>
      </c>
      <c r="F94" s="191" t="s">
        <v>192</v>
      </c>
      <c r="G94" s="177"/>
      <c r="H94" s="177"/>
      <c r="I94" s="180"/>
      <c r="J94" s="192">
        <f>BK94</f>
        <v>0</v>
      </c>
      <c r="K94" s="177"/>
      <c r="L94" s="182"/>
      <c r="M94" s="183"/>
      <c r="N94" s="184"/>
      <c r="O94" s="184"/>
      <c r="P94" s="185">
        <f>SUM(P95:P96)</f>
        <v>0</v>
      </c>
      <c r="Q94" s="184"/>
      <c r="R94" s="185">
        <f>SUM(R95:R96)</f>
        <v>0.05544</v>
      </c>
      <c r="S94" s="184"/>
      <c r="T94" s="186">
        <f>SUM(T95:T96)</f>
        <v>0</v>
      </c>
      <c r="AR94" s="187" t="s">
        <v>24</v>
      </c>
      <c r="AT94" s="188" t="s">
        <v>74</v>
      </c>
      <c r="AU94" s="188" t="s">
        <v>24</v>
      </c>
      <c r="AY94" s="187" t="s">
        <v>136</v>
      </c>
      <c r="BK94" s="189">
        <f>SUM(BK95:BK96)</f>
        <v>0</v>
      </c>
    </row>
    <row r="95" spans="2:65" s="1" customFormat="1" ht="31.5" customHeight="1">
      <c r="B95" s="41"/>
      <c r="C95" s="193" t="s">
        <v>193</v>
      </c>
      <c r="D95" s="193" t="s">
        <v>139</v>
      </c>
      <c r="E95" s="194" t="s">
        <v>194</v>
      </c>
      <c r="F95" s="195" t="s">
        <v>195</v>
      </c>
      <c r="G95" s="196" t="s">
        <v>188</v>
      </c>
      <c r="H95" s="197">
        <v>0.028</v>
      </c>
      <c r="I95" s="198"/>
      <c r="J95" s="199">
        <f>ROUND(I95*H95,2)</f>
        <v>0</v>
      </c>
      <c r="K95" s="195" t="s">
        <v>180</v>
      </c>
      <c r="L95" s="61"/>
      <c r="M95" s="200" t="s">
        <v>22</v>
      </c>
      <c r="N95" s="206" t="s">
        <v>46</v>
      </c>
      <c r="O95" s="42"/>
      <c r="P95" s="207">
        <f>O95*H95</f>
        <v>0</v>
      </c>
      <c r="Q95" s="207">
        <v>1.98</v>
      </c>
      <c r="R95" s="207">
        <f>Q95*H95</f>
        <v>0.05544</v>
      </c>
      <c r="S95" s="207">
        <v>0</v>
      </c>
      <c r="T95" s="208">
        <f>S95*H95</f>
        <v>0</v>
      </c>
      <c r="AR95" s="24" t="s">
        <v>143</v>
      </c>
      <c r="AT95" s="24" t="s">
        <v>139</v>
      </c>
      <c r="AU95" s="24" t="s">
        <v>84</v>
      </c>
      <c r="AY95" s="24" t="s">
        <v>136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24</v>
      </c>
      <c r="BK95" s="205">
        <f>ROUND(I95*H95,2)</f>
        <v>0</v>
      </c>
      <c r="BL95" s="24" t="s">
        <v>143</v>
      </c>
      <c r="BM95" s="24" t="s">
        <v>196</v>
      </c>
    </row>
    <row r="96" spans="2:51" s="11" customFormat="1" ht="13.5">
      <c r="B96" s="209"/>
      <c r="C96" s="210"/>
      <c r="D96" s="211" t="s">
        <v>182</v>
      </c>
      <c r="E96" s="212" t="s">
        <v>22</v>
      </c>
      <c r="F96" s="213" t="s">
        <v>197</v>
      </c>
      <c r="G96" s="210"/>
      <c r="H96" s="214">
        <v>0.028</v>
      </c>
      <c r="I96" s="215"/>
      <c r="J96" s="210"/>
      <c r="K96" s="210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182</v>
      </c>
      <c r="AU96" s="220" t="s">
        <v>84</v>
      </c>
      <c r="AV96" s="11" t="s">
        <v>84</v>
      </c>
      <c r="AW96" s="11" t="s">
        <v>39</v>
      </c>
      <c r="AX96" s="11" t="s">
        <v>24</v>
      </c>
      <c r="AY96" s="220" t="s">
        <v>136</v>
      </c>
    </row>
    <row r="97" spans="2:63" s="10" customFormat="1" ht="29.85" customHeight="1">
      <c r="B97" s="176"/>
      <c r="C97" s="177"/>
      <c r="D97" s="190" t="s">
        <v>74</v>
      </c>
      <c r="E97" s="191" t="s">
        <v>193</v>
      </c>
      <c r="F97" s="191" t="s">
        <v>198</v>
      </c>
      <c r="G97" s="177"/>
      <c r="H97" s="177"/>
      <c r="I97" s="180"/>
      <c r="J97" s="192">
        <f>BK97</f>
        <v>0</v>
      </c>
      <c r="K97" s="177"/>
      <c r="L97" s="182"/>
      <c r="M97" s="183"/>
      <c r="N97" s="184"/>
      <c r="O97" s="184"/>
      <c r="P97" s="185">
        <f>SUM(P98:P112)</f>
        <v>0</v>
      </c>
      <c r="Q97" s="184"/>
      <c r="R97" s="185">
        <f>SUM(R98:R112)</f>
        <v>39.82116</v>
      </c>
      <c r="S97" s="184"/>
      <c r="T97" s="186">
        <f>SUM(T98:T112)</f>
        <v>0</v>
      </c>
      <c r="AR97" s="187" t="s">
        <v>24</v>
      </c>
      <c r="AT97" s="188" t="s">
        <v>74</v>
      </c>
      <c r="AU97" s="188" t="s">
        <v>24</v>
      </c>
      <c r="AY97" s="187" t="s">
        <v>136</v>
      </c>
      <c r="BK97" s="189">
        <f>SUM(BK98:BK112)</f>
        <v>0</v>
      </c>
    </row>
    <row r="98" spans="2:65" s="1" customFormat="1" ht="31.5" customHeight="1">
      <c r="B98" s="41"/>
      <c r="C98" s="193" t="s">
        <v>143</v>
      </c>
      <c r="D98" s="193" t="s">
        <v>139</v>
      </c>
      <c r="E98" s="194" t="s">
        <v>199</v>
      </c>
      <c r="F98" s="195" t="s">
        <v>200</v>
      </c>
      <c r="G98" s="196" t="s">
        <v>201</v>
      </c>
      <c r="H98" s="197">
        <v>116</v>
      </c>
      <c r="I98" s="198"/>
      <c r="J98" s="199">
        <f>ROUND(I98*H98,2)</f>
        <v>0</v>
      </c>
      <c r="K98" s="195" t="s">
        <v>180</v>
      </c>
      <c r="L98" s="61"/>
      <c r="M98" s="200" t="s">
        <v>22</v>
      </c>
      <c r="N98" s="206" t="s">
        <v>46</v>
      </c>
      <c r="O98" s="42"/>
      <c r="P98" s="207">
        <f>O98*H98</f>
        <v>0</v>
      </c>
      <c r="Q98" s="207">
        <v>0.17489</v>
      </c>
      <c r="R98" s="207">
        <f>Q98*H98</f>
        <v>20.287239999999997</v>
      </c>
      <c r="S98" s="207">
        <v>0</v>
      </c>
      <c r="T98" s="208">
        <f>S98*H98</f>
        <v>0</v>
      </c>
      <c r="AR98" s="24" t="s">
        <v>143</v>
      </c>
      <c r="AT98" s="24" t="s">
        <v>139</v>
      </c>
      <c r="AU98" s="24" t="s">
        <v>84</v>
      </c>
      <c r="AY98" s="24" t="s">
        <v>136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24</v>
      </c>
      <c r="BK98" s="205">
        <f>ROUND(I98*H98,2)</f>
        <v>0</v>
      </c>
      <c r="BL98" s="24" t="s">
        <v>143</v>
      </c>
      <c r="BM98" s="24" t="s">
        <v>202</v>
      </c>
    </row>
    <row r="99" spans="2:51" s="11" customFormat="1" ht="13.5">
      <c r="B99" s="209"/>
      <c r="C99" s="210"/>
      <c r="D99" s="211" t="s">
        <v>182</v>
      </c>
      <c r="E99" s="212" t="s">
        <v>22</v>
      </c>
      <c r="F99" s="213" t="s">
        <v>203</v>
      </c>
      <c r="G99" s="210"/>
      <c r="H99" s="214">
        <v>112</v>
      </c>
      <c r="I99" s="215"/>
      <c r="J99" s="210"/>
      <c r="K99" s="210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182</v>
      </c>
      <c r="AU99" s="220" t="s">
        <v>84</v>
      </c>
      <c r="AV99" s="11" t="s">
        <v>84</v>
      </c>
      <c r="AW99" s="11" t="s">
        <v>39</v>
      </c>
      <c r="AX99" s="11" t="s">
        <v>75</v>
      </c>
      <c r="AY99" s="220" t="s">
        <v>136</v>
      </c>
    </row>
    <row r="100" spans="2:51" s="11" customFormat="1" ht="13.5">
      <c r="B100" s="209"/>
      <c r="C100" s="210"/>
      <c r="D100" s="211" t="s">
        <v>182</v>
      </c>
      <c r="E100" s="212" t="s">
        <v>22</v>
      </c>
      <c r="F100" s="213" t="s">
        <v>204</v>
      </c>
      <c r="G100" s="210"/>
      <c r="H100" s="214">
        <v>4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182</v>
      </c>
      <c r="AU100" s="220" t="s">
        <v>84</v>
      </c>
      <c r="AV100" s="11" t="s">
        <v>84</v>
      </c>
      <c r="AW100" s="11" t="s">
        <v>39</v>
      </c>
      <c r="AX100" s="11" t="s">
        <v>75</v>
      </c>
      <c r="AY100" s="220" t="s">
        <v>136</v>
      </c>
    </row>
    <row r="101" spans="2:51" s="12" customFormat="1" ht="13.5">
      <c r="B101" s="221"/>
      <c r="C101" s="222"/>
      <c r="D101" s="223" t="s">
        <v>182</v>
      </c>
      <c r="E101" s="224" t="s">
        <v>22</v>
      </c>
      <c r="F101" s="225" t="s">
        <v>185</v>
      </c>
      <c r="G101" s="222"/>
      <c r="H101" s="226">
        <v>116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182</v>
      </c>
      <c r="AU101" s="232" t="s">
        <v>84</v>
      </c>
      <c r="AV101" s="12" t="s">
        <v>143</v>
      </c>
      <c r="AW101" s="12" t="s">
        <v>39</v>
      </c>
      <c r="AX101" s="12" t="s">
        <v>24</v>
      </c>
      <c r="AY101" s="232" t="s">
        <v>136</v>
      </c>
    </row>
    <row r="102" spans="2:65" s="1" customFormat="1" ht="44.25" customHeight="1">
      <c r="B102" s="41"/>
      <c r="C102" s="236" t="s">
        <v>137</v>
      </c>
      <c r="D102" s="236" t="s">
        <v>205</v>
      </c>
      <c r="E102" s="237" t="s">
        <v>206</v>
      </c>
      <c r="F102" s="238" t="s">
        <v>207</v>
      </c>
      <c r="G102" s="239" t="s">
        <v>201</v>
      </c>
      <c r="H102" s="240">
        <v>112</v>
      </c>
      <c r="I102" s="241"/>
      <c r="J102" s="242">
        <f>ROUND(I102*H102,2)</f>
        <v>0</v>
      </c>
      <c r="K102" s="238" t="s">
        <v>22</v>
      </c>
      <c r="L102" s="243"/>
      <c r="M102" s="244" t="s">
        <v>22</v>
      </c>
      <c r="N102" s="245" t="s">
        <v>46</v>
      </c>
      <c r="O102" s="42"/>
      <c r="P102" s="207">
        <f>O102*H102</f>
        <v>0</v>
      </c>
      <c r="Q102" s="207">
        <v>0.0043</v>
      </c>
      <c r="R102" s="207">
        <f>Q102*H102</f>
        <v>0.48160000000000003</v>
      </c>
      <c r="S102" s="207">
        <v>0</v>
      </c>
      <c r="T102" s="208">
        <f>S102*H102</f>
        <v>0</v>
      </c>
      <c r="AR102" s="24" t="s">
        <v>147</v>
      </c>
      <c r="AT102" s="24" t="s">
        <v>205</v>
      </c>
      <c r="AU102" s="24" t="s">
        <v>84</v>
      </c>
      <c r="AY102" s="24" t="s">
        <v>136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24</v>
      </c>
      <c r="BK102" s="205">
        <f>ROUND(I102*H102,2)</f>
        <v>0</v>
      </c>
      <c r="BL102" s="24" t="s">
        <v>143</v>
      </c>
      <c r="BM102" s="24" t="s">
        <v>208</v>
      </c>
    </row>
    <row r="103" spans="2:65" s="1" customFormat="1" ht="95.25" customHeight="1">
      <c r="B103" s="41"/>
      <c r="C103" s="193" t="s">
        <v>209</v>
      </c>
      <c r="D103" s="193" t="s">
        <v>139</v>
      </c>
      <c r="E103" s="194" t="s">
        <v>210</v>
      </c>
      <c r="F103" s="195" t="s">
        <v>211</v>
      </c>
      <c r="G103" s="196" t="s">
        <v>201</v>
      </c>
      <c r="H103" s="197">
        <v>1</v>
      </c>
      <c r="I103" s="198"/>
      <c r="J103" s="199">
        <f>ROUND(I103*H103,2)</f>
        <v>0</v>
      </c>
      <c r="K103" s="195" t="s">
        <v>22</v>
      </c>
      <c r="L103" s="61"/>
      <c r="M103" s="200" t="s">
        <v>22</v>
      </c>
      <c r="N103" s="206" t="s">
        <v>46</v>
      </c>
      <c r="O103" s="42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AR103" s="24" t="s">
        <v>143</v>
      </c>
      <c r="AT103" s="24" t="s">
        <v>139</v>
      </c>
      <c r="AU103" s="24" t="s">
        <v>84</v>
      </c>
      <c r="AY103" s="24" t="s">
        <v>136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24</v>
      </c>
      <c r="BK103" s="205">
        <f>ROUND(I103*H103,2)</f>
        <v>0</v>
      </c>
      <c r="BL103" s="24" t="s">
        <v>143</v>
      </c>
      <c r="BM103" s="24" t="s">
        <v>212</v>
      </c>
    </row>
    <row r="104" spans="2:65" s="1" customFormat="1" ht="95.25" customHeight="1">
      <c r="B104" s="41"/>
      <c r="C104" s="193" t="s">
        <v>213</v>
      </c>
      <c r="D104" s="193" t="s">
        <v>139</v>
      </c>
      <c r="E104" s="194" t="s">
        <v>214</v>
      </c>
      <c r="F104" s="195" t="s">
        <v>211</v>
      </c>
      <c r="G104" s="196" t="s">
        <v>201</v>
      </c>
      <c r="H104" s="197">
        <v>1</v>
      </c>
      <c r="I104" s="198"/>
      <c r="J104" s="199">
        <f>ROUND(I104*H104,2)</f>
        <v>0</v>
      </c>
      <c r="K104" s="195" t="s">
        <v>22</v>
      </c>
      <c r="L104" s="61"/>
      <c r="M104" s="200" t="s">
        <v>22</v>
      </c>
      <c r="N104" s="206" t="s">
        <v>46</v>
      </c>
      <c r="O104" s="42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AR104" s="24" t="s">
        <v>143</v>
      </c>
      <c r="AT104" s="24" t="s">
        <v>139</v>
      </c>
      <c r="AU104" s="24" t="s">
        <v>84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24</v>
      </c>
      <c r="BK104" s="205">
        <f>ROUND(I104*H104,2)</f>
        <v>0</v>
      </c>
      <c r="BL104" s="24" t="s">
        <v>143</v>
      </c>
      <c r="BM104" s="24" t="s">
        <v>215</v>
      </c>
    </row>
    <row r="105" spans="2:65" s="1" customFormat="1" ht="44.25" customHeight="1">
      <c r="B105" s="41"/>
      <c r="C105" s="193" t="s">
        <v>147</v>
      </c>
      <c r="D105" s="193" t="s">
        <v>139</v>
      </c>
      <c r="E105" s="194" t="s">
        <v>216</v>
      </c>
      <c r="F105" s="195" t="s">
        <v>217</v>
      </c>
      <c r="G105" s="196" t="s">
        <v>201</v>
      </c>
      <c r="H105" s="197">
        <v>112</v>
      </c>
      <c r="I105" s="198"/>
      <c r="J105" s="199">
        <f>ROUND(I105*H105,2)</f>
        <v>0</v>
      </c>
      <c r="K105" s="195" t="s">
        <v>22</v>
      </c>
      <c r="L105" s="61"/>
      <c r="M105" s="200" t="s">
        <v>22</v>
      </c>
      <c r="N105" s="206" t="s">
        <v>46</v>
      </c>
      <c r="O105" s="42"/>
      <c r="P105" s="207">
        <f>O105*H105</f>
        <v>0</v>
      </c>
      <c r="Q105" s="207">
        <v>0.00702</v>
      </c>
      <c r="R105" s="207">
        <f>Q105*H105</f>
        <v>0.78624</v>
      </c>
      <c r="S105" s="207">
        <v>0</v>
      </c>
      <c r="T105" s="208">
        <f>S105*H105</f>
        <v>0</v>
      </c>
      <c r="AR105" s="24" t="s">
        <v>143</v>
      </c>
      <c r="AT105" s="24" t="s">
        <v>139</v>
      </c>
      <c r="AU105" s="24" t="s">
        <v>84</v>
      </c>
      <c r="AY105" s="24" t="s">
        <v>136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24</v>
      </c>
      <c r="BK105" s="205">
        <f>ROUND(I105*H105,2)</f>
        <v>0</v>
      </c>
      <c r="BL105" s="24" t="s">
        <v>143</v>
      </c>
      <c r="BM105" s="24" t="s">
        <v>218</v>
      </c>
    </row>
    <row r="106" spans="2:51" s="11" customFormat="1" ht="13.5">
      <c r="B106" s="209"/>
      <c r="C106" s="210"/>
      <c r="D106" s="223" t="s">
        <v>182</v>
      </c>
      <c r="E106" s="246" t="s">
        <v>22</v>
      </c>
      <c r="F106" s="247" t="s">
        <v>219</v>
      </c>
      <c r="G106" s="210"/>
      <c r="H106" s="248">
        <v>112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182</v>
      </c>
      <c r="AU106" s="220" t="s">
        <v>84</v>
      </c>
      <c r="AV106" s="11" t="s">
        <v>84</v>
      </c>
      <c r="AW106" s="11" t="s">
        <v>39</v>
      </c>
      <c r="AX106" s="11" t="s">
        <v>24</v>
      </c>
      <c r="AY106" s="220" t="s">
        <v>136</v>
      </c>
    </row>
    <row r="107" spans="2:65" s="1" customFormat="1" ht="22.5" customHeight="1">
      <c r="B107" s="41"/>
      <c r="C107" s="236" t="s">
        <v>220</v>
      </c>
      <c r="D107" s="236" t="s">
        <v>205</v>
      </c>
      <c r="E107" s="237" t="s">
        <v>221</v>
      </c>
      <c r="F107" s="238" t="s">
        <v>222</v>
      </c>
      <c r="G107" s="239" t="s">
        <v>201</v>
      </c>
      <c r="H107" s="240">
        <v>113.12</v>
      </c>
      <c r="I107" s="241"/>
      <c r="J107" s="242">
        <f>ROUND(I107*H107,2)</f>
        <v>0</v>
      </c>
      <c r="K107" s="238" t="s">
        <v>22</v>
      </c>
      <c r="L107" s="243"/>
      <c r="M107" s="244" t="s">
        <v>22</v>
      </c>
      <c r="N107" s="245" t="s">
        <v>46</v>
      </c>
      <c r="O107" s="42"/>
      <c r="P107" s="207">
        <f>O107*H107</f>
        <v>0</v>
      </c>
      <c r="Q107" s="207">
        <v>0.109</v>
      </c>
      <c r="R107" s="207">
        <f>Q107*H107</f>
        <v>12.33008</v>
      </c>
      <c r="S107" s="207">
        <v>0</v>
      </c>
      <c r="T107" s="208">
        <f>S107*H107</f>
        <v>0</v>
      </c>
      <c r="AR107" s="24" t="s">
        <v>147</v>
      </c>
      <c r="AT107" s="24" t="s">
        <v>205</v>
      </c>
      <c r="AU107" s="24" t="s">
        <v>84</v>
      </c>
      <c r="AY107" s="24" t="s">
        <v>136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24</v>
      </c>
      <c r="BK107" s="205">
        <f>ROUND(I107*H107,2)</f>
        <v>0</v>
      </c>
      <c r="BL107" s="24" t="s">
        <v>143</v>
      </c>
      <c r="BM107" s="24" t="s">
        <v>223</v>
      </c>
    </row>
    <row r="108" spans="2:51" s="11" customFormat="1" ht="13.5">
      <c r="B108" s="209"/>
      <c r="C108" s="210"/>
      <c r="D108" s="223" t="s">
        <v>182</v>
      </c>
      <c r="E108" s="246" t="s">
        <v>22</v>
      </c>
      <c r="F108" s="247" t="s">
        <v>224</v>
      </c>
      <c r="G108" s="210"/>
      <c r="H108" s="248">
        <v>113.12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182</v>
      </c>
      <c r="AU108" s="220" t="s">
        <v>84</v>
      </c>
      <c r="AV108" s="11" t="s">
        <v>84</v>
      </c>
      <c r="AW108" s="11" t="s">
        <v>39</v>
      </c>
      <c r="AX108" s="11" t="s">
        <v>24</v>
      </c>
      <c r="AY108" s="220" t="s">
        <v>136</v>
      </c>
    </row>
    <row r="109" spans="2:65" s="1" customFormat="1" ht="31.5" customHeight="1">
      <c r="B109" s="41"/>
      <c r="C109" s="193" t="s">
        <v>29</v>
      </c>
      <c r="D109" s="193" t="s">
        <v>139</v>
      </c>
      <c r="E109" s="194" t="s">
        <v>225</v>
      </c>
      <c r="F109" s="195" t="s">
        <v>226</v>
      </c>
      <c r="G109" s="196" t="s">
        <v>179</v>
      </c>
      <c r="H109" s="197">
        <v>280</v>
      </c>
      <c r="I109" s="198"/>
      <c r="J109" s="199">
        <f>ROUND(I109*H109,2)</f>
        <v>0</v>
      </c>
      <c r="K109" s="195" t="s">
        <v>180</v>
      </c>
      <c r="L109" s="61"/>
      <c r="M109" s="200" t="s">
        <v>22</v>
      </c>
      <c r="N109" s="206" t="s">
        <v>46</v>
      </c>
      <c r="O109" s="42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AR109" s="24" t="s">
        <v>143</v>
      </c>
      <c r="AT109" s="24" t="s">
        <v>139</v>
      </c>
      <c r="AU109" s="24" t="s">
        <v>84</v>
      </c>
      <c r="AY109" s="24" t="s">
        <v>136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24</v>
      </c>
      <c r="BK109" s="205">
        <f>ROUND(I109*H109,2)</f>
        <v>0</v>
      </c>
      <c r="BL109" s="24" t="s">
        <v>143</v>
      </c>
      <c r="BM109" s="24" t="s">
        <v>227</v>
      </c>
    </row>
    <row r="110" spans="2:51" s="11" customFormat="1" ht="13.5">
      <c r="B110" s="209"/>
      <c r="C110" s="210"/>
      <c r="D110" s="223" t="s">
        <v>182</v>
      </c>
      <c r="E110" s="246" t="s">
        <v>22</v>
      </c>
      <c r="F110" s="247" t="s">
        <v>228</v>
      </c>
      <c r="G110" s="210"/>
      <c r="H110" s="248">
        <v>280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182</v>
      </c>
      <c r="AU110" s="220" t="s">
        <v>84</v>
      </c>
      <c r="AV110" s="11" t="s">
        <v>84</v>
      </c>
      <c r="AW110" s="11" t="s">
        <v>39</v>
      </c>
      <c r="AX110" s="11" t="s">
        <v>24</v>
      </c>
      <c r="AY110" s="220" t="s">
        <v>136</v>
      </c>
    </row>
    <row r="111" spans="2:65" s="1" customFormat="1" ht="82.5" customHeight="1">
      <c r="B111" s="41"/>
      <c r="C111" s="236" t="s">
        <v>229</v>
      </c>
      <c r="D111" s="236" t="s">
        <v>205</v>
      </c>
      <c r="E111" s="237" t="s">
        <v>230</v>
      </c>
      <c r="F111" s="238" t="s">
        <v>231</v>
      </c>
      <c r="G111" s="239" t="s">
        <v>201</v>
      </c>
      <c r="H111" s="240">
        <v>112</v>
      </c>
      <c r="I111" s="241"/>
      <c r="J111" s="242">
        <f>ROUND(I111*H111,2)</f>
        <v>0</v>
      </c>
      <c r="K111" s="238" t="s">
        <v>22</v>
      </c>
      <c r="L111" s="243"/>
      <c r="M111" s="244" t="s">
        <v>22</v>
      </c>
      <c r="N111" s="245" t="s">
        <v>46</v>
      </c>
      <c r="O111" s="42"/>
      <c r="P111" s="207">
        <f>O111*H111</f>
        <v>0</v>
      </c>
      <c r="Q111" s="207">
        <v>0.053</v>
      </c>
      <c r="R111" s="207">
        <f>Q111*H111</f>
        <v>5.936</v>
      </c>
      <c r="S111" s="207">
        <v>0</v>
      </c>
      <c r="T111" s="208">
        <f>S111*H111</f>
        <v>0</v>
      </c>
      <c r="AR111" s="24" t="s">
        <v>147</v>
      </c>
      <c r="AT111" s="24" t="s">
        <v>205</v>
      </c>
      <c r="AU111" s="24" t="s">
        <v>84</v>
      </c>
      <c r="AY111" s="24" t="s">
        <v>136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24</v>
      </c>
      <c r="BK111" s="205">
        <f>ROUND(I111*H111,2)</f>
        <v>0</v>
      </c>
      <c r="BL111" s="24" t="s">
        <v>143</v>
      </c>
      <c r="BM111" s="24" t="s">
        <v>232</v>
      </c>
    </row>
    <row r="112" spans="2:51" s="11" customFormat="1" ht="13.5">
      <c r="B112" s="209"/>
      <c r="C112" s="210"/>
      <c r="D112" s="211" t="s">
        <v>182</v>
      </c>
      <c r="E112" s="212" t="s">
        <v>22</v>
      </c>
      <c r="F112" s="213" t="s">
        <v>233</v>
      </c>
      <c r="G112" s="210"/>
      <c r="H112" s="214">
        <v>112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182</v>
      </c>
      <c r="AU112" s="220" t="s">
        <v>84</v>
      </c>
      <c r="AV112" s="11" t="s">
        <v>84</v>
      </c>
      <c r="AW112" s="11" t="s">
        <v>39</v>
      </c>
      <c r="AX112" s="11" t="s">
        <v>24</v>
      </c>
      <c r="AY112" s="220" t="s">
        <v>136</v>
      </c>
    </row>
    <row r="113" spans="2:63" s="10" customFormat="1" ht="29.85" customHeight="1">
      <c r="B113" s="176"/>
      <c r="C113" s="177"/>
      <c r="D113" s="190" t="s">
        <v>74</v>
      </c>
      <c r="E113" s="191" t="s">
        <v>220</v>
      </c>
      <c r="F113" s="191" t="s">
        <v>234</v>
      </c>
      <c r="G113" s="177"/>
      <c r="H113" s="177"/>
      <c r="I113" s="180"/>
      <c r="J113" s="192">
        <f>BK113</f>
        <v>0</v>
      </c>
      <c r="K113" s="177"/>
      <c r="L113" s="182"/>
      <c r="M113" s="183"/>
      <c r="N113" s="184"/>
      <c r="O113" s="184"/>
      <c r="P113" s="185">
        <f>SUM(P114:P116)</f>
        <v>0</v>
      </c>
      <c r="Q113" s="184"/>
      <c r="R113" s="185">
        <f>SUM(R114:R116)</f>
        <v>0</v>
      </c>
      <c r="S113" s="184"/>
      <c r="T113" s="186">
        <f>SUM(T114:T116)</f>
        <v>2.7730999999999995</v>
      </c>
      <c r="AR113" s="187" t="s">
        <v>24</v>
      </c>
      <c r="AT113" s="188" t="s">
        <v>74</v>
      </c>
      <c r="AU113" s="188" t="s">
        <v>24</v>
      </c>
      <c r="AY113" s="187" t="s">
        <v>136</v>
      </c>
      <c r="BK113" s="189">
        <f>SUM(BK114:BK116)</f>
        <v>0</v>
      </c>
    </row>
    <row r="114" spans="2:65" s="1" customFormat="1" ht="31.5" customHeight="1">
      <c r="B114" s="41"/>
      <c r="C114" s="193" t="s">
        <v>235</v>
      </c>
      <c r="D114" s="193" t="s">
        <v>139</v>
      </c>
      <c r="E114" s="194" t="s">
        <v>236</v>
      </c>
      <c r="F114" s="195" t="s">
        <v>237</v>
      </c>
      <c r="G114" s="196" t="s">
        <v>201</v>
      </c>
      <c r="H114" s="197">
        <v>39</v>
      </c>
      <c r="I114" s="198"/>
      <c r="J114" s="199">
        <f>ROUND(I114*H114,2)</f>
        <v>0</v>
      </c>
      <c r="K114" s="195" t="s">
        <v>180</v>
      </c>
      <c r="L114" s="61"/>
      <c r="M114" s="200" t="s">
        <v>22</v>
      </c>
      <c r="N114" s="206" t="s">
        <v>46</v>
      </c>
      <c r="O114" s="42"/>
      <c r="P114" s="207">
        <f>O114*H114</f>
        <v>0</v>
      </c>
      <c r="Q114" s="207">
        <v>0</v>
      </c>
      <c r="R114" s="207">
        <f>Q114*H114</f>
        <v>0</v>
      </c>
      <c r="S114" s="207">
        <v>0.0657</v>
      </c>
      <c r="T114" s="208">
        <f>S114*H114</f>
        <v>2.5622999999999996</v>
      </c>
      <c r="AR114" s="24" t="s">
        <v>143</v>
      </c>
      <c r="AT114" s="24" t="s">
        <v>139</v>
      </c>
      <c r="AU114" s="24" t="s">
        <v>84</v>
      </c>
      <c r="AY114" s="24" t="s">
        <v>136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24</v>
      </c>
      <c r="BK114" s="205">
        <f>ROUND(I114*H114,2)</f>
        <v>0</v>
      </c>
      <c r="BL114" s="24" t="s">
        <v>143</v>
      </c>
      <c r="BM114" s="24" t="s">
        <v>238</v>
      </c>
    </row>
    <row r="115" spans="2:51" s="11" customFormat="1" ht="13.5">
      <c r="B115" s="209"/>
      <c r="C115" s="210"/>
      <c r="D115" s="223" t="s">
        <v>182</v>
      </c>
      <c r="E115" s="246" t="s">
        <v>22</v>
      </c>
      <c r="F115" s="247" t="s">
        <v>239</v>
      </c>
      <c r="G115" s="210"/>
      <c r="H115" s="248">
        <v>39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182</v>
      </c>
      <c r="AU115" s="220" t="s">
        <v>84</v>
      </c>
      <c r="AV115" s="11" t="s">
        <v>84</v>
      </c>
      <c r="AW115" s="11" t="s">
        <v>39</v>
      </c>
      <c r="AX115" s="11" t="s">
        <v>24</v>
      </c>
      <c r="AY115" s="220" t="s">
        <v>136</v>
      </c>
    </row>
    <row r="116" spans="2:65" s="1" customFormat="1" ht="22.5" customHeight="1">
      <c r="B116" s="41"/>
      <c r="C116" s="193" t="s">
        <v>240</v>
      </c>
      <c r="D116" s="193" t="s">
        <v>139</v>
      </c>
      <c r="E116" s="194" t="s">
        <v>241</v>
      </c>
      <c r="F116" s="195" t="s">
        <v>242</v>
      </c>
      <c r="G116" s="196" t="s">
        <v>179</v>
      </c>
      <c r="H116" s="197">
        <v>85</v>
      </c>
      <c r="I116" s="198"/>
      <c r="J116" s="199">
        <f>ROUND(I116*H116,2)</f>
        <v>0</v>
      </c>
      <c r="K116" s="195" t="s">
        <v>180</v>
      </c>
      <c r="L116" s="61"/>
      <c r="M116" s="200" t="s">
        <v>22</v>
      </c>
      <c r="N116" s="206" t="s">
        <v>46</v>
      </c>
      <c r="O116" s="42"/>
      <c r="P116" s="207">
        <f>O116*H116</f>
        <v>0</v>
      </c>
      <c r="Q116" s="207">
        <v>0</v>
      </c>
      <c r="R116" s="207">
        <f>Q116*H116</f>
        <v>0</v>
      </c>
      <c r="S116" s="207">
        <v>0.00248</v>
      </c>
      <c r="T116" s="208">
        <f>S116*H116</f>
        <v>0.2108</v>
      </c>
      <c r="AR116" s="24" t="s">
        <v>143</v>
      </c>
      <c r="AT116" s="24" t="s">
        <v>139</v>
      </c>
      <c r="AU116" s="24" t="s">
        <v>84</v>
      </c>
      <c r="AY116" s="24" t="s">
        <v>136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24</v>
      </c>
      <c r="BK116" s="205">
        <f>ROUND(I116*H116,2)</f>
        <v>0</v>
      </c>
      <c r="BL116" s="24" t="s">
        <v>143</v>
      </c>
      <c r="BM116" s="24" t="s">
        <v>243</v>
      </c>
    </row>
    <row r="117" spans="2:63" s="10" customFormat="1" ht="29.85" customHeight="1">
      <c r="B117" s="176"/>
      <c r="C117" s="177"/>
      <c r="D117" s="190" t="s">
        <v>74</v>
      </c>
      <c r="E117" s="191" t="s">
        <v>244</v>
      </c>
      <c r="F117" s="191" t="s">
        <v>245</v>
      </c>
      <c r="G117" s="177"/>
      <c r="H117" s="177"/>
      <c r="I117" s="180"/>
      <c r="J117" s="192">
        <f>BK117</f>
        <v>0</v>
      </c>
      <c r="K117" s="177"/>
      <c r="L117" s="182"/>
      <c r="M117" s="183"/>
      <c r="N117" s="184"/>
      <c r="O117" s="184"/>
      <c r="P117" s="185">
        <f>SUM(P118:P121)</f>
        <v>0</v>
      </c>
      <c r="Q117" s="184"/>
      <c r="R117" s="185">
        <f>SUM(R118:R121)</f>
        <v>0</v>
      </c>
      <c r="S117" s="184"/>
      <c r="T117" s="186">
        <f>SUM(T118:T121)</f>
        <v>0</v>
      </c>
      <c r="AR117" s="187" t="s">
        <v>24</v>
      </c>
      <c r="AT117" s="188" t="s">
        <v>74</v>
      </c>
      <c r="AU117" s="188" t="s">
        <v>24</v>
      </c>
      <c r="AY117" s="187" t="s">
        <v>136</v>
      </c>
      <c r="BK117" s="189">
        <f>SUM(BK118:BK121)</f>
        <v>0</v>
      </c>
    </row>
    <row r="118" spans="2:65" s="1" customFormat="1" ht="31.5" customHeight="1">
      <c r="B118" s="41"/>
      <c r="C118" s="193" t="s">
        <v>246</v>
      </c>
      <c r="D118" s="193" t="s">
        <v>139</v>
      </c>
      <c r="E118" s="194" t="s">
        <v>247</v>
      </c>
      <c r="F118" s="195" t="s">
        <v>248</v>
      </c>
      <c r="G118" s="196" t="s">
        <v>249</v>
      </c>
      <c r="H118" s="197">
        <v>2.773</v>
      </c>
      <c r="I118" s="198"/>
      <c r="J118" s="199">
        <f>ROUND(I118*H118,2)</f>
        <v>0</v>
      </c>
      <c r="K118" s="195" t="s">
        <v>180</v>
      </c>
      <c r="L118" s="61"/>
      <c r="M118" s="200" t="s">
        <v>22</v>
      </c>
      <c r="N118" s="206" t="s">
        <v>46</v>
      </c>
      <c r="O118" s="42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AR118" s="24" t="s">
        <v>143</v>
      </c>
      <c r="AT118" s="24" t="s">
        <v>139</v>
      </c>
      <c r="AU118" s="24" t="s">
        <v>84</v>
      </c>
      <c r="AY118" s="24" t="s">
        <v>136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24</v>
      </c>
      <c r="BK118" s="205">
        <f>ROUND(I118*H118,2)</f>
        <v>0</v>
      </c>
      <c r="BL118" s="24" t="s">
        <v>143</v>
      </c>
      <c r="BM118" s="24" t="s">
        <v>250</v>
      </c>
    </row>
    <row r="119" spans="2:65" s="1" customFormat="1" ht="31.5" customHeight="1">
      <c r="B119" s="41"/>
      <c r="C119" s="193" t="s">
        <v>10</v>
      </c>
      <c r="D119" s="193" t="s">
        <v>139</v>
      </c>
      <c r="E119" s="194" t="s">
        <v>251</v>
      </c>
      <c r="F119" s="195" t="s">
        <v>252</v>
      </c>
      <c r="G119" s="196" t="s">
        <v>249</v>
      </c>
      <c r="H119" s="197">
        <v>38.822</v>
      </c>
      <c r="I119" s="198"/>
      <c r="J119" s="199">
        <f>ROUND(I119*H119,2)</f>
        <v>0</v>
      </c>
      <c r="K119" s="195" t="s">
        <v>180</v>
      </c>
      <c r="L119" s="61"/>
      <c r="M119" s="200" t="s">
        <v>22</v>
      </c>
      <c r="N119" s="206" t="s">
        <v>46</v>
      </c>
      <c r="O119" s="42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AR119" s="24" t="s">
        <v>143</v>
      </c>
      <c r="AT119" s="24" t="s">
        <v>139</v>
      </c>
      <c r="AU119" s="24" t="s">
        <v>84</v>
      </c>
      <c r="AY119" s="24" t="s">
        <v>136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24</v>
      </c>
      <c r="BK119" s="205">
        <f>ROUND(I119*H119,2)</f>
        <v>0</v>
      </c>
      <c r="BL119" s="24" t="s">
        <v>143</v>
      </c>
      <c r="BM119" s="24" t="s">
        <v>253</v>
      </c>
    </row>
    <row r="120" spans="2:51" s="11" customFormat="1" ht="13.5">
      <c r="B120" s="209"/>
      <c r="C120" s="210"/>
      <c r="D120" s="223" t="s">
        <v>182</v>
      </c>
      <c r="E120" s="210"/>
      <c r="F120" s="247" t="s">
        <v>254</v>
      </c>
      <c r="G120" s="210"/>
      <c r="H120" s="248">
        <v>38.822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182</v>
      </c>
      <c r="AU120" s="220" t="s">
        <v>84</v>
      </c>
      <c r="AV120" s="11" t="s">
        <v>84</v>
      </c>
      <c r="AW120" s="11" t="s">
        <v>6</v>
      </c>
      <c r="AX120" s="11" t="s">
        <v>24</v>
      </c>
      <c r="AY120" s="220" t="s">
        <v>136</v>
      </c>
    </row>
    <row r="121" spans="2:65" s="1" customFormat="1" ht="22.5" customHeight="1">
      <c r="B121" s="41"/>
      <c r="C121" s="193" t="s">
        <v>160</v>
      </c>
      <c r="D121" s="193" t="s">
        <v>139</v>
      </c>
      <c r="E121" s="194" t="s">
        <v>255</v>
      </c>
      <c r="F121" s="195" t="s">
        <v>256</v>
      </c>
      <c r="G121" s="196" t="s">
        <v>249</v>
      </c>
      <c r="H121" s="197">
        <v>2.773</v>
      </c>
      <c r="I121" s="198"/>
      <c r="J121" s="199">
        <f>ROUND(I121*H121,2)</f>
        <v>0</v>
      </c>
      <c r="K121" s="195" t="s">
        <v>180</v>
      </c>
      <c r="L121" s="61"/>
      <c r="M121" s="200" t="s">
        <v>22</v>
      </c>
      <c r="N121" s="206" t="s">
        <v>46</v>
      </c>
      <c r="O121" s="42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AR121" s="24" t="s">
        <v>143</v>
      </c>
      <c r="AT121" s="24" t="s">
        <v>139</v>
      </c>
      <c r="AU121" s="24" t="s">
        <v>84</v>
      </c>
      <c r="AY121" s="24" t="s">
        <v>136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24</v>
      </c>
      <c r="BK121" s="205">
        <f>ROUND(I121*H121,2)</f>
        <v>0</v>
      </c>
      <c r="BL121" s="24" t="s">
        <v>143</v>
      </c>
      <c r="BM121" s="24" t="s">
        <v>257</v>
      </c>
    </row>
    <row r="122" spans="2:63" s="10" customFormat="1" ht="29.85" customHeight="1">
      <c r="B122" s="176"/>
      <c r="C122" s="177"/>
      <c r="D122" s="190" t="s">
        <v>74</v>
      </c>
      <c r="E122" s="191" t="s">
        <v>258</v>
      </c>
      <c r="F122" s="191" t="s">
        <v>259</v>
      </c>
      <c r="G122" s="177"/>
      <c r="H122" s="177"/>
      <c r="I122" s="180"/>
      <c r="J122" s="192">
        <f>BK122</f>
        <v>0</v>
      </c>
      <c r="K122" s="177"/>
      <c r="L122" s="182"/>
      <c r="M122" s="183"/>
      <c r="N122" s="184"/>
      <c r="O122" s="184"/>
      <c r="P122" s="185">
        <f>P123</f>
        <v>0</v>
      </c>
      <c r="Q122" s="184"/>
      <c r="R122" s="185">
        <f>R123</f>
        <v>0</v>
      </c>
      <c r="S122" s="184"/>
      <c r="T122" s="186">
        <f>T123</f>
        <v>0</v>
      </c>
      <c r="AR122" s="187" t="s">
        <v>24</v>
      </c>
      <c r="AT122" s="188" t="s">
        <v>74</v>
      </c>
      <c r="AU122" s="188" t="s">
        <v>24</v>
      </c>
      <c r="AY122" s="187" t="s">
        <v>136</v>
      </c>
      <c r="BK122" s="189">
        <f>BK123</f>
        <v>0</v>
      </c>
    </row>
    <row r="123" spans="2:65" s="1" customFormat="1" ht="44.25" customHeight="1">
      <c r="B123" s="41"/>
      <c r="C123" s="193" t="s">
        <v>260</v>
      </c>
      <c r="D123" s="193" t="s">
        <v>139</v>
      </c>
      <c r="E123" s="194" t="s">
        <v>261</v>
      </c>
      <c r="F123" s="195" t="s">
        <v>262</v>
      </c>
      <c r="G123" s="196" t="s">
        <v>249</v>
      </c>
      <c r="H123" s="197">
        <v>39.877</v>
      </c>
      <c r="I123" s="198"/>
      <c r="J123" s="199">
        <f>ROUND(I123*H123,2)</f>
        <v>0</v>
      </c>
      <c r="K123" s="195" t="s">
        <v>180</v>
      </c>
      <c r="L123" s="61"/>
      <c r="M123" s="200" t="s">
        <v>22</v>
      </c>
      <c r="N123" s="201" t="s">
        <v>46</v>
      </c>
      <c r="O123" s="20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4" t="s">
        <v>143</v>
      </c>
      <c r="AT123" s="24" t="s">
        <v>139</v>
      </c>
      <c r="AU123" s="24" t="s">
        <v>84</v>
      </c>
      <c r="AY123" s="24" t="s">
        <v>136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4" t="s">
        <v>24</v>
      </c>
      <c r="BK123" s="205">
        <f>ROUND(I123*H123,2)</f>
        <v>0</v>
      </c>
      <c r="BL123" s="24" t="s">
        <v>143</v>
      </c>
      <c r="BM123" s="24" t="s">
        <v>263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39"/>
      <c r="J124" s="57"/>
      <c r="K124" s="57"/>
      <c r="L124" s="61"/>
    </row>
  </sheetData>
  <sheetProtection password="CC35" sheet="1" objects="1" scenarios="1" formatCells="0" formatColumns="0" formatRows="0" sort="0" autoFilter="0"/>
  <autoFilter ref="C82:K12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264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ROUND(SUM(BE89:BE359),2)</f>
        <v>0</v>
      </c>
      <c r="G30" s="42"/>
      <c r="H30" s="42"/>
      <c r="I30" s="131">
        <v>0.21</v>
      </c>
      <c r="J30" s="130">
        <f>ROUND(ROUND((SUM(BE89:BE359)),2)*I30,2)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ROUND(SUM(BF89:BF359),2)</f>
        <v>0</v>
      </c>
      <c r="G31" s="42"/>
      <c r="H31" s="42"/>
      <c r="I31" s="131">
        <v>0.15</v>
      </c>
      <c r="J31" s="130">
        <f>ROUND(ROUND((SUM(BF89:BF359)),2)*I31,2)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ROUND(SUM(BG89:BG359),2)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ROUND(SUM(BH89:BH359),2)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ROUND(SUM(BI89:BI359),2)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168-06 - SO.902 Nová tribuna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" customHeight="1">
      <c r="B58" s="156"/>
      <c r="C58" s="157"/>
      <c r="D58" s="158" t="s">
        <v>170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9.9" customHeight="1">
      <c r="B59" s="156"/>
      <c r="C59" s="157"/>
      <c r="D59" s="158" t="s">
        <v>171</v>
      </c>
      <c r="E59" s="159"/>
      <c r="F59" s="159"/>
      <c r="G59" s="159"/>
      <c r="H59" s="159"/>
      <c r="I59" s="160"/>
      <c r="J59" s="161">
        <f>J131</f>
        <v>0</v>
      </c>
      <c r="K59" s="162"/>
    </row>
    <row r="60" spans="2:11" s="8" customFormat="1" ht="19.9" customHeight="1">
      <c r="B60" s="156"/>
      <c r="C60" s="157"/>
      <c r="D60" s="158" t="s">
        <v>172</v>
      </c>
      <c r="E60" s="159"/>
      <c r="F60" s="159"/>
      <c r="G60" s="159"/>
      <c r="H60" s="159"/>
      <c r="I60" s="160"/>
      <c r="J60" s="161">
        <f>J154</f>
        <v>0</v>
      </c>
      <c r="K60" s="162"/>
    </row>
    <row r="61" spans="2:11" s="8" customFormat="1" ht="19.9" customHeight="1">
      <c r="B61" s="156"/>
      <c r="C61" s="157"/>
      <c r="D61" s="158" t="s">
        <v>265</v>
      </c>
      <c r="E61" s="159"/>
      <c r="F61" s="159"/>
      <c r="G61" s="159"/>
      <c r="H61" s="159"/>
      <c r="I61" s="160"/>
      <c r="J61" s="161">
        <f>J169</f>
        <v>0</v>
      </c>
      <c r="K61" s="162"/>
    </row>
    <row r="62" spans="2:11" s="8" customFormat="1" ht="19.9" customHeight="1">
      <c r="B62" s="156"/>
      <c r="C62" s="157"/>
      <c r="D62" s="158" t="s">
        <v>266</v>
      </c>
      <c r="E62" s="159"/>
      <c r="F62" s="159"/>
      <c r="G62" s="159"/>
      <c r="H62" s="159"/>
      <c r="I62" s="160"/>
      <c r="J62" s="161">
        <f>J195</f>
        <v>0</v>
      </c>
      <c r="K62" s="162"/>
    </row>
    <row r="63" spans="2:11" s="8" customFormat="1" ht="19.9" customHeight="1">
      <c r="B63" s="156"/>
      <c r="C63" s="157"/>
      <c r="D63" s="158" t="s">
        <v>173</v>
      </c>
      <c r="E63" s="159"/>
      <c r="F63" s="159"/>
      <c r="G63" s="159"/>
      <c r="H63" s="159"/>
      <c r="I63" s="160"/>
      <c r="J63" s="161">
        <f>J210</f>
        <v>0</v>
      </c>
      <c r="K63" s="162"/>
    </row>
    <row r="64" spans="2:11" s="8" customFormat="1" ht="19.9" customHeight="1">
      <c r="B64" s="156"/>
      <c r="C64" s="157"/>
      <c r="D64" s="158" t="s">
        <v>175</v>
      </c>
      <c r="E64" s="159"/>
      <c r="F64" s="159"/>
      <c r="G64" s="159"/>
      <c r="H64" s="159"/>
      <c r="I64" s="160"/>
      <c r="J64" s="161">
        <f>J304</f>
        <v>0</v>
      </c>
      <c r="K64" s="162"/>
    </row>
    <row r="65" spans="2:11" s="7" customFormat="1" ht="24.95" customHeight="1">
      <c r="B65" s="149"/>
      <c r="C65" s="150"/>
      <c r="D65" s="151" t="s">
        <v>153</v>
      </c>
      <c r="E65" s="152"/>
      <c r="F65" s="152"/>
      <c r="G65" s="152"/>
      <c r="H65" s="152"/>
      <c r="I65" s="153"/>
      <c r="J65" s="154">
        <f>J306</f>
        <v>0</v>
      </c>
      <c r="K65" s="155"/>
    </row>
    <row r="66" spans="2:11" s="8" customFormat="1" ht="19.9" customHeight="1">
      <c r="B66" s="156"/>
      <c r="C66" s="157"/>
      <c r="D66" s="158" t="s">
        <v>267</v>
      </c>
      <c r="E66" s="159"/>
      <c r="F66" s="159"/>
      <c r="G66" s="159"/>
      <c r="H66" s="159"/>
      <c r="I66" s="160"/>
      <c r="J66" s="161">
        <f>J307</f>
        <v>0</v>
      </c>
      <c r="K66" s="162"/>
    </row>
    <row r="67" spans="2:11" s="8" customFormat="1" ht="19.9" customHeight="1">
      <c r="B67" s="156"/>
      <c r="C67" s="157"/>
      <c r="D67" s="158" t="s">
        <v>268</v>
      </c>
      <c r="E67" s="159"/>
      <c r="F67" s="159"/>
      <c r="G67" s="159"/>
      <c r="H67" s="159"/>
      <c r="I67" s="160"/>
      <c r="J67" s="161">
        <f>J321</f>
        <v>0</v>
      </c>
      <c r="K67" s="162"/>
    </row>
    <row r="68" spans="2:11" s="7" customFormat="1" ht="24.95" customHeight="1">
      <c r="B68" s="149"/>
      <c r="C68" s="150"/>
      <c r="D68" s="151" t="s">
        <v>269</v>
      </c>
      <c r="E68" s="152"/>
      <c r="F68" s="152"/>
      <c r="G68" s="152"/>
      <c r="H68" s="152"/>
      <c r="I68" s="153"/>
      <c r="J68" s="154">
        <f>J356</f>
        <v>0</v>
      </c>
      <c r="K68" s="155"/>
    </row>
    <row r="69" spans="2:11" s="8" customFormat="1" ht="19.9" customHeight="1">
      <c r="B69" s="156"/>
      <c r="C69" s="157"/>
      <c r="D69" s="158" t="s">
        <v>270</v>
      </c>
      <c r="E69" s="159"/>
      <c r="F69" s="159"/>
      <c r="G69" s="159"/>
      <c r="H69" s="159"/>
      <c r="I69" s="160"/>
      <c r="J69" s="161">
        <f>J357</f>
        <v>0</v>
      </c>
      <c r="K69" s="162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" customHeight="1">
      <c r="B76" s="41"/>
      <c r="C76" s="62" t="s">
        <v>120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22.5" customHeight="1">
      <c r="B79" s="41"/>
      <c r="C79" s="63"/>
      <c r="D79" s="63"/>
      <c r="E79" s="391" t="str">
        <f>E7</f>
        <v>CÚ Sladkovského 37, Olomouc - odbavovací plocha - PD a I4</v>
      </c>
      <c r="F79" s="392"/>
      <c r="G79" s="392"/>
      <c r="H79" s="392"/>
      <c r="I79" s="163"/>
      <c r="J79" s="63"/>
      <c r="K79" s="63"/>
      <c r="L79" s="61"/>
    </row>
    <row r="80" spans="2:12" s="1" customFormat="1" ht="14.45" customHeight="1">
      <c r="B80" s="41"/>
      <c r="C80" s="65" t="s">
        <v>111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23.25" customHeight="1">
      <c r="B81" s="41"/>
      <c r="C81" s="63"/>
      <c r="D81" s="63"/>
      <c r="E81" s="359" t="str">
        <f>E9</f>
        <v>16-SO 168-06 - SO.902 Nová tribuna</v>
      </c>
      <c r="F81" s="393"/>
      <c r="G81" s="393"/>
      <c r="H81" s="393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8" customHeight="1">
      <c r="B83" s="41"/>
      <c r="C83" s="65" t="s">
        <v>25</v>
      </c>
      <c r="D83" s="63"/>
      <c r="E83" s="63"/>
      <c r="F83" s="164" t="str">
        <f>F12</f>
        <v>Olomouc</v>
      </c>
      <c r="G83" s="63"/>
      <c r="H83" s="63"/>
      <c r="I83" s="165" t="s">
        <v>27</v>
      </c>
      <c r="J83" s="73" t="str">
        <f>IF(J12="","",J12)</f>
        <v>1. 12. 2016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5">
      <c r="B85" s="41"/>
      <c r="C85" s="65" t="s">
        <v>31</v>
      </c>
      <c r="D85" s="63"/>
      <c r="E85" s="63"/>
      <c r="F85" s="164" t="str">
        <f>E15</f>
        <v>Česká republika-GŘ ocel, Praha 4</v>
      </c>
      <c r="G85" s="63"/>
      <c r="H85" s="63"/>
      <c r="I85" s="165" t="s">
        <v>37</v>
      </c>
      <c r="J85" s="164" t="str">
        <f>E21</f>
        <v>ateliér-r, s.r.o.</v>
      </c>
      <c r="K85" s="63"/>
      <c r="L85" s="61"/>
    </row>
    <row r="86" spans="2:12" s="1" customFormat="1" ht="14.45" customHeight="1">
      <c r="B86" s="41"/>
      <c r="C86" s="65" t="s">
        <v>35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20" s="9" customFormat="1" ht="29.25" customHeight="1">
      <c r="B88" s="166"/>
      <c r="C88" s="167" t="s">
        <v>121</v>
      </c>
      <c r="D88" s="168" t="s">
        <v>60</v>
      </c>
      <c r="E88" s="168" t="s">
        <v>56</v>
      </c>
      <c r="F88" s="168" t="s">
        <v>122</v>
      </c>
      <c r="G88" s="168" t="s">
        <v>123</v>
      </c>
      <c r="H88" s="168" t="s">
        <v>124</v>
      </c>
      <c r="I88" s="169" t="s">
        <v>125</v>
      </c>
      <c r="J88" s="168" t="s">
        <v>115</v>
      </c>
      <c r="K88" s="170" t="s">
        <v>126</v>
      </c>
      <c r="L88" s="171"/>
      <c r="M88" s="81" t="s">
        <v>127</v>
      </c>
      <c r="N88" s="82" t="s">
        <v>45</v>
      </c>
      <c r="O88" s="82" t="s">
        <v>128</v>
      </c>
      <c r="P88" s="82" t="s">
        <v>129</v>
      </c>
      <c r="Q88" s="82" t="s">
        <v>130</v>
      </c>
      <c r="R88" s="82" t="s">
        <v>131</v>
      </c>
      <c r="S88" s="82" t="s">
        <v>132</v>
      </c>
      <c r="T88" s="83" t="s">
        <v>133</v>
      </c>
    </row>
    <row r="89" spans="2:63" s="1" customFormat="1" ht="29.25" customHeight="1">
      <c r="B89" s="41"/>
      <c r="C89" s="87" t="s">
        <v>116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P90+P306+P356</f>
        <v>0</v>
      </c>
      <c r="Q89" s="85"/>
      <c r="R89" s="173">
        <f>R90+R306+R356</f>
        <v>64.00852401</v>
      </c>
      <c r="S89" s="85"/>
      <c r="T89" s="174">
        <f>T90+T306+T356</f>
        <v>0</v>
      </c>
      <c r="AT89" s="24" t="s">
        <v>74</v>
      </c>
      <c r="AU89" s="24" t="s">
        <v>117</v>
      </c>
      <c r="BK89" s="175">
        <f>BK90+BK306+BK356</f>
        <v>0</v>
      </c>
    </row>
    <row r="90" spans="2:63" s="10" customFormat="1" ht="37.35" customHeight="1">
      <c r="B90" s="176"/>
      <c r="C90" s="177"/>
      <c r="D90" s="178" t="s">
        <v>74</v>
      </c>
      <c r="E90" s="179" t="s">
        <v>134</v>
      </c>
      <c r="F90" s="179" t="s">
        <v>135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P91+P131+P154+P169+P195+P210+P304</f>
        <v>0</v>
      </c>
      <c r="Q90" s="184"/>
      <c r="R90" s="185">
        <f>R91+R131+R154+R169+R195+R210+R304</f>
        <v>63.64567728</v>
      </c>
      <c r="S90" s="184"/>
      <c r="T90" s="186">
        <f>T91+T131+T154+T169+T195+T210+T304</f>
        <v>0</v>
      </c>
      <c r="AR90" s="187" t="s">
        <v>24</v>
      </c>
      <c r="AT90" s="188" t="s">
        <v>74</v>
      </c>
      <c r="AU90" s="188" t="s">
        <v>75</v>
      </c>
      <c r="AY90" s="187" t="s">
        <v>136</v>
      </c>
      <c r="BK90" s="189">
        <f>BK91+BK131+BK154+BK169+BK195+BK210+BK304</f>
        <v>0</v>
      </c>
    </row>
    <row r="91" spans="2:63" s="10" customFormat="1" ht="19.9" customHeight="1">
      <c r="B91" s="176"/>
      <c r="C91" s="177"/>
      <c r="D91" s="190" t="s">
        <v>74</v>
      </c>
      <c r="E91" s="191" t="s">
        <v>24</v>
      </c>
      <c r="F91" s="191" t="s">
        <v>176</v>
      </c>
      <c r="G91" s="177"/>
      <c r="H91" s="177"/>
      <c r="I91" s="180"/>
      <c r="J91" s="192">
        <f>BK91</f>
        <v>0</v>
      </c>
      <c r="K91" s="177"/>
      <c r="L91" s="182"/>
      <c r="M91" s="183"/>
      <c r="N91" s="184"/>
      <c r="O91" s="184"/>
      <c r="P91" s="185">
        <f>SUM(P92:P130)</f>
        <v>0</v>
      </c>
      <c r="Q91" s="184"/>
      <c r="R91" s="185">
        <f>SUM(R92:R130)</f>
        <v>12.445</v>
      </c>
      <c r="S91" s="184"/>
      <c r="T91" s="186">
        <f>SUM(T92:T130)</f>
        <v>0</v>
      </c>
      <c r="AR91" s="187" t="s">
        <v>24</v>
      </c>
      <c r="AT91" s="188" t="s">
        <v>74</v>
      </c>
      <c r="AU91" s="188" t="s">
        <v>24</v>
      </c>
      <c r="AY91" s="187" t="s">
        <v>136</v>
      </c>
      <c r="BK91" s="189">
        <f>SUM(BK92:BK130)</f>
        <v>0</v>
      </c>
    </row>
    <row r="92" spans="2:65" s="1" customFormat="1" ht="31.5" customHeight="1">
      <c r="B92" s="41"/>
      <c r="C92" s="193" t="s">
        <v>147</v>
      </c>
      <c r="D92" s="193" t="s">
        <v>139</v>
      </c>
      <c r="E92" s="194" t="s">
        <v>271</v>
      </c>
      <c r="F92" s="195" t="s">
        <v>272</v>
      </c>
      <c r="G92" s="196" t="s">
        <v>188</v>
      </c>
      <c r="H92" s="197">
        <v>12.332</v>
      </c>
      <c r="I92" s="198"/>
      <c r="J92" s="199">
        <f>ROUND(I92*H92,2)</f>
        <v>0</v>
      </c>
      <c r="K92" s="195" t="s">
        <v>180</v>
      </c>
      <c r="L92" s="61"/>
      <c r="M92" s="200" t="s">
        <v>22</v>
      </c>
      <c r="N92" s="206" t="s">
        <v>46</v>
      </c>
      <c r="O92" s="42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AR92" s="24" t="s">
        <v>143</v>
      </c>
      <c r="AT92" s="24" t="s">
        <v>139</v>
      </c>
      <c r="AU92" s="24" t="s">
        <v>84</v>
      </c>
      <c r="AY92" s="24" t="s">
        <v>136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24</v>
      </c>
      <c r="BK92" s="205">
        <f>ROUND(I92*H92,2)</f>
        <v>0</v>
      </c>
      <c r="BL92" s="24" t="s">
        <v>143</v>
      </c>
      <c r="BM92" s="24" t="s">
        <v>273</v>
      </c>
    </row>
    <row r="93" spans="2:51" s="13" customFormat="1" ht="13.5">
      <c r="B93" s="249"/>
      <c r="C93" s="250"/>
      <c r="D93" s="211" t="s">
        <v>182</v>
      </c>
      <c r="E93" s="251" t="s">
        <v>22</v>
      </c>
      <c r="F93" s="252" t="s">
        <v>274</v>
      </c>
      <c r="G93" s="250"/>
      <c r="H93" s="253" t="s">
        <v>22</v>
      </c>
      <c r="I93" s="254"/>
      <c r="J93" s="250"/>
      <c r="K93" s="250"/>
      <c r="L93" s="255"/>
      <c r="M93" s="256"/>
      <c r="N93" s="257"/>
      <c r="O93" s="257"/>
      <c r="P93" s="257"/>
      <c r="Q93" s="257"/>
      <c r="R93" s="257"/>
      <c r="S93" s="257"/>
      <c r="T93" s="258"/>
      <c r="AT93" s="259" t="s">
        <v>182</v>
      </c>
      <c r="AU93" s="259" t="s">
        <v>84</v>
      </c>
      <c r="AV93" s="13" t="s">
        <v>24</v>
      </c>
      <c r="AW93" s="13" t="s">
        <v>39</v>
      </c>
      <c r="AX93" s="13" t="s">
        <v>75</v>
      </c>
      <c r="AY93" s="259" t="s">
        <v>136</v>
      </c>
    </row>
    <row r="94" spans="2:51" s="13" customFormat="1" ht="13.5">
      <c r="B94" s="249"/>
      <c r="C94" s="250"/>
      <c r="D94" s="211" t="s">
        <v>182</v>
      </c>
      <c r="E94" s="251" t="s">
        <v>22</v>
      </c>
      <c r="F94" s="252" t="s">
        <v>275</v>
      </c>
      <c r="G94" s="250"/>
      <c r="H94" s="253" t="s">
        <v>22</v>
      </c>
      <c r="I94" s="254"/>
      <c r="J94" s="250"/>
      <c r="K94" s="250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182</v>
      </c>
      <c r="AU94" s="259" t="s">
        <v>84</v>
      </c>
      <c r="AV94" s="13" t="s">
        <v>24</v>
      </c>
      <c r="AW94" s="13" t="s">
        <v>39</v>
      </c>
      <c r="AX94" s="13" t="s">
        <v>75</v>
      </c>
      <c r="AY94" s="259" t="s">
        <v>136</v>
      </c>
    </row>
    <row r="95" spans="2:51" s="11" customFormat="1" ht="13.5">
      <c r="B95" s="209"/>
      <c r="C95" s="210"/>
      <c r="D95" s="223" t="s">
        <v>182</v>
      </c>
      <c r="E95" s="246" t="s">
        <v>22</v>
      </c>
      <c r="F95" s="247" t="s">
        <v>276</v>
      </c>
      <c r="G95" s="210"/>
      <c r="H95" s="248">
        <v>12.332</v>
      </c>
      <c r="I95" s="215"/>
      <c r="J95" s="210"/>
      <c r="K95" s="210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182</v>
      </c>
      <c r="AU95" s="220" t="s">
        <v>84</v>
      </c>
      <c r="AV95" s="11" t="s">
        <v>84</v>
      </c>
      <c r="AW95" s="11" t="s">
        <v>39</v>
      </c>
      <c r="AX95" s="11" t="s">
        <v>24</v>
      </c>
      <c r="AY95" s="220" t="s">
        <v>136</v>
      </c>
    </row>
    <row r="96" spans="2:65" s="1" customFormat="1" ht="31.5" customHeight="1">
      <c r="B96" s="41"/>
      <c r="C96" s="193" t="s">
        <v>213</v>
      </c>
      <c r="D96" s="193" t="s">
        <v>139</v>
      </c>
      <c r="E96" s="194" t="s">
        <v>277</v>
      </c>
      <c r="F96" s="195" t="s">
        <v>278</v>
      </c>
      <c r="G96" s="196" t="s">
        <v>188</v>
      </c>
      <c r="H96" s="197">
        <v>19.939</v>
      </c>
      <c r="I96" s="198"/>
      <c r="J96" s="199">
        <f>ROUND(I96*H96,2)</f>
        <v>0</v>
      </c>
      <c r="K96" s="195" t="s">
        <v>180</v>
      </c>
      <c r="L96" s="61"/>
      <c r="M96" s="200" t="s">
        <v>22</v>
      </c>
      <c r="N96" s="206" t="s">
        <v>46</v>
      </c>
      <c r="O96" s="42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AR96" s="24" t="s">
        <v>143</v>
      </c>
      <c r="AT96" s="24" t="s">
        <v>139</v>
      </c>
      <c r="AU96" s="24" t="s">
        <v>84</v>
      </c>
      <c r="AY96" s="24" t="s">
        <v>136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24</v>
      </c>
      <c r="BK96" s="205">
        <f>ROUND(I96*H96,2)</f>
        <v>0</v>
      </c>
      <c r="BL96" s="24" t="s">
        <v>143</v>
      </c>
      <c r="BM96" s="24" t="s">
        <v>279</v>
      </c>
    </row>
    <row r="97" spans="2:51" s="13" customFormat="1" ht="13.5">
      <c r="B97" s="249"/>
      <c r="C97" s="250"/>
      <c r="D97" s="211" t="s">
        <v>182</v>
      </c>
      <c r="E97" s="251" t="s">
        <v>22</v>
      </c>
      <c r="F97" s="252" t="s">
        <v>274</v>
      </c>
      <c r="G97" s="250"/>
      <c r="H97" s="253" t="s">
        <v>22</v>
      </c>
      <c r="I97" s="254"/>
      <c r="J97" s="250"/>
      <c r="K97" s="250"/>
      <c r="L97" s="255"/>
      <c r="M97" s="256"/>
      <c r="N97" s="257"/>
      <c r="O97" s="257"/>
      <c r="P97" s="257"/>
      <c r="Q97" s="257"/>
      <c r="R97" s="257"/>
      <c r="S97" s="257"/>
      <c r="T97" s="258"/>
      <c r="AT97" s="259" t="s">
        <v>182</v>
      </c>
      <c r="AU97" s="259" t="s">
        <v>84</v>
      </c>
      <c r="AV97" s="13" t="s">
        <v>24</v>
      </c>
      <c r="AW97" s="13" t="s">
        <v>39</v>
      </c>
      <c r="AX97" s="13" t="s">
        <v>75</v>
      </c>
      <c r="AY97" s="259" t="s">
        <v>136</v>
      </c>
    </row>
    <row r="98" spans="2:51" s="13" customFormat="1" ht="13.5">
      <c r="B98" s="249"/>
      <c r="C98" s="250"/>
      <c r="D98" s="211" t="s">
        <v>182</v>
      </c>
      <c r="E98" s="251" t="s">
        <v>22</v>
      </c>
      <c r="F98" s="252" t="s">
        <v>275</v>
      </c>
      <c r="G98" s="250"/>
      <c r="H98" s="253" t="s">
        <v>22</v>
      </c>
      <c r="I98" s="254"/>
      <c r="J98" s="250"/>
      <c r="K98" s="250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182</v>
      </c>
      <c r="AU98" s="259" t="s">
        <v>84</v>
      </c>
      <c r="AV98" s="13" t="s">
        <v>24</v>
      </c>
      <c r="AW98" s="13" t="s">
        <v>39</v>
      </c>
      <c r="AX98" s="13" t="s">
        <v>75</v>
      </c>
      <c r="AY98" s="259" t="s">
        <v>136</v>
      </c>
    </row>
    <row r="99" spans="2:51" s="11" customFormat="1" ht="13.5">
      <c r="B99" s="209"/>
      <c r="C99" s="210"/>
      <c r="D99" s="211" t="s">
        <v>182</v>
      </c>
      <c r="E99" s="212" t="s">
        <v>22</v>
      </c>
      <c r="F99" s="213" t="s">
        <v>280</v>
      </c>
      <c r="G99" s="210"/>
      <c r="H99" s="214">
        <v>16.94</v>
      </c>
      <c r="I99" s="215"/>
      <c r="J99" s="210"/>
      <c r="K99" s="210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182</v>
      </c>
      <c r="AU99" s="220" t="s">
        <v>84</v>
      </c>
      <c r="AV99" s="11" t="s">
        <v>84</v>
      </c>
      <c r="AW99" s="11" t="s">
        <v>39</v>
      </c>
      <c r="AX99" s="11" t="s">
        <v>75</v>
      </c>
      <c r="AY99" s="220" t="s">
        <v>136</v>
      </c>
    </row>
    <row r="100" spans="2:51" s="11" customFormat="1" ht="13.5">
      <c r="B100" s="209"/>
      <c r="C100" s="210"/>
      <c r="D100" s="211" t="s">
        <v>182</v>
      </c>
      <c r="E100" s="212" t="s">
        <v>22</v>
      </c>
      <c r="F100" s="213" t="s">
        <v>281</v>
      </c>
      <c r="G100" s="210"/>
      <c r="H100" s="214">
        <v>1.101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182</v>
      </c>
      <c r="AU100" s="220" t="s">
        <v>84</v>
      </c>
      <c r="AV100" s="11" t="s">
        <v>84</v>
      </c>
      <c r="AW100" s="11" t="s">
        <v>39</v>
      </c>
      <c r="AX100" s="11" t="s">
        <v>75</v>
      </c>
      <c r="AY100" s="220" t="s">
        <v>136</v>
      </c>
    </row>
    <row r="101" spans="2:51" s="13" customFormat="1" ht="13.5">
      <c r="B101" s="249"/>
      <c r="C101" s="250"/>
      <c r="D101" s="211" t="s">
        <v>182</v>
      </c>
      <c r="E101" s="251" t="s">
        <v>22</v>
      </c>
      <c r="F101" s="252" t="s">
        <v>282</v>
      </c>
      <c r="G101" s="250"/>
      <c r="H101" s="253" t="s">
        <v>22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182</v>
      </c>
      <c r="AU101" s="259" t="s">
        <v>84</v>
      </c>
      <c r="AV101" s="13" t="s">
        <v>24</v>
      </c>
      <c r="AW101" s="13" t="s">
        <v>39</v>
      </c>
      <c r="AX101" s="13" t="s">
        <v>75</v>
      </c>
      <c r="AY101" s="259" t="s">
        <v>136</v>
      </c>
    </row>
    <row r="102" spans="2:51" s="11" customFormat="1" ht="13.5">
      <c r="B102" s="209"/>
      <c r="C102" s="210"/>
      <c r="D102" s="211" t="s">
        <v>182</v>
      </c>
      <c r="E102" s="212" t="s">
        <v>22</v>
      </c>
      <c r="F102" s="213" t="s">
        <v>283</v>
      </c>
      <c r="G102" s="210"/>
      <c r="H102" s="214">
        <v>1.898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182</v>
      </c>
      <c r="AU102" s="220" t="s">
        <v>84</v>
      </c>
      <c r="AV102" s="11" t="s">
        <v>84</v>
      </c>
      <c r="AW102" s="11" t="s">
        <v>39</v>
      </c>
      <c r="AX102" s="11" t="s">
        <v>75</v>
      </c>
      <c r="AY102" s="220" t="s">
        <v>136</v>
      </c>
    </row>
    <row r="103" spans="2:51" s="12" customFormat="1" ht="13.5">
      <c r="B103" s="221"/>
      <c r="C103" s="222"/>
      <c r="D103" s="223" t="s">
        <v>182</v>
      </c>
      <c r="E103" s="224" t="s">
        <v>22</v>
      </c>
      <c r="F103" s="225" t="s">
        <v>185</v>
      </c>
      <c r="G103" s="222"/>
      <c r="H103" s="226">
        <v>19.939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182</v>
      </c>
      <c r="AU103" s="232" t="s">
        <v>84</v>
      </c>
      <c r="AV103" s="12" t="s">
        <v>143</v>
      </c>
      <c r="AW103" s="12" t="s">
        <v>39</v>
      </c>
      <c r="AX103" s="12" t="s">
        <v>24</v>
      </c>
      <c r="AY103" s="232" t="s">
        <v>136</v>
      </c>
    </row>
    <row r="104" spans="2:65" s="1" customFormat="1" ht="44.25" customHeight="1">
      <c r="B104" s="41"/>
      <c r="C104" s="193" t="s">
        <v>284</v>
      </c>
      <c r="D104" s="193" t="s">
        <v>139</v>
      </c>
      <c r="E104" s="194" t="s">
        <v>285</v>
      </c>
      <c r="F104" s="195" t="s">
        <v>286</v>
      </c>
      <c r="G104" s="196" t="s">
        <v>188</v>
      </c>
      <c r="H104" s="197">
        <v>32.271</v>
      </c>
      <c r="I104" s="198"/>
      <c r="J104" s="199">
        <f>ROUND(I104*H104,2)</f>
        <v>0</v>
      </c>
      <c r="K104" s="195" t="s">
        <v>180</v>
      </c>
      <c r="L104" s="61"/>
      <c r="M104" s="200" t="s">
        <v>22</v>
      </c>
      <c r="N104" s="206" t="s">
        <v>46</v>
      </c>
      <c r="O104" s="42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AR104" s="24" t="s">
        <v>143</v>
      </c>
      <c r="AT104" s="24" t="s">
        <v>139</v>
      </c>
      <c r="AU104" s="24" t="s">
        <v>84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24</v>
      </c>
      <c r="BK104" s="205">
        <f>ROUND(I104*H104,2)</f>
        <v>0</v>
      </c>
      <c r="BL104" s="24" t="s">
        <v>143</v>
      </c>
      <c r="BM104" s="24" t="s">
        <v>287</v>
      </c>
    </row>
    <row r="105" spans="2:51" s="11" customFormat="1" ht="13.5">
      <c r="B105" s="209"/>
      <c r="C105" s="210"/>
      <c r="D105" s="223" t="s">
        <v>182</v>
      </c>
      <c r="E105" s="246" t="s">
        <v>22</v>
      </c>
      <c r="F105" s="247" t="s">
        <v>288</v>
      </c>
      <c r="G105" s="210"/>
      <c r="H105" s="248">
        <v>32.271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182</v>
      </c>
      <c r="AU105" s="220" t="s">
        <v>84</v>
      </c>
      <c r="AV105" s="11" t="s">
        <v>84</v>
      </c>
      <c r="AW105" s="11" t="s">
        <v>39</v>
      </c>
      <c r="AX105" s="11" t="s">
        <v>24</v>
      </c>
      <c r="AY105" s="220" t="s">
        <v>136</v>
      </c>
    </row>
    <row r="106" spans="2:65" s="1" customFormat="1" ht="44.25" customHeight="1">
      <c r="B106" s="41"/>
      <c r="C106" s="193" t="s">
        <v>289</v>
      </c>
      <c r="D106" s="193" t="s">
        <v>139</v>
      </c>
      <c r="E106" s="194" t="s">
        <v>290</v>
      </c>
      <c r="F106" s="195" t="s">
        <v>291</v>
      </c>
      <c r="G106" s="196" t="s">
        <v>188</v>
      </c>
      <c r="H106" s="197">
        <v>161.355</v>
      </c>
      <c r="I106" s="198"/>
      <c r="J106" s="199">
        <f>ROUND(I106*H106,2)</f>
        <v>0</v>
      </c>
      <c r="K106" s="195" t="s">
        <v>180</v>
      </c>
      <c r="L106" s="61"/>
      <c r="M106" s="200" t="s">
        <v>22</v>
      </c>
      <c r="N106" s="206" t="s">
        <v>46</v>
      </c>
      <c r="O106" s="42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AR106" s="24" t="s">
        <v>143</v>
      </c>
      <c r="AT106" s="24" t="s">
        <v>139</v>
      </c>
      <c r="AU106" s="24" t="s">
        <v>84</v>
      </c>
      <c r="AY106" s="24" t="s">
        <v>136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24</v>
      </c>
      <c r="BK106" s="205">
        <f>ROUND(I106*H106,2)</f>
        <v>0</v>
      </c>
      <c r="BL106" s="24" t="s">
        <v>143</v>
      </c>
      <c r="BM106" s="24" t="s">
        <v>292</v>
      </c>
    </row>
    <row r="107" spans="2:51" s="11" customFormat="1" ht="13.5">
      <c r="B107" s="209"/>
      <c r="C107" s="210"/>
      <c r="D107" s="223" t="s">
        <v>182</v>
      </c>
      <c r="E107" s="246" t="s">
        <v>22</v>
      </c>
      <c r="F107" s="247" t="s">
        <v>293</v>
      </c>
      <c r="G107" s="210"/>
      <c r="H107" s="248">
        <v>161.355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182</v>
      </c>
      <c r="AU107" s="220" t="s">
        <v>84</v>
      </c>
      <c r="AV107" s="11" t="s">
        <v>84</v>
      </c>
      <c r="AW107" s="11" t="s">
        <v>39</v>
      </c>
      <c r="AX107" s="11" t="s">
        <v>24</v>
      </c>
      <c r="AY107" s="220" t="s">
        <v>136</v>
      </c>
    </row>
    <row r="108" spans="2:65" s="1" customFormat="1" ht="22.5" customHeight="1">
      <c r="B108" s="41"/>
      <c r="C108" s="193" t="s">
        <v>294</v>
      </c>
      <c r="D108" s="193" t="s">
        <v>139</v>
      </c>
      <c r="E108" s="194" t="s">
        <v>295</v>
      </c>
      <c r="F108" s="195" t="s">
        <v>296</v>
      </c>
      <c r="G108" s="196" t="s">
        <v>249</v>
      </c>
      <c r="H108" s="197">
        <v>58.088</v>
      </c>
      <c r="I108" s="198"/>
      <c r="J108" s="199">
        <f>ROUND(I108*H108,2)</f>
        <v>0</v>
      </c>
      <c r="K108" s="195" t="s">
        <v>180</v>
      </c>
      <c r="L108" s="61"/>
      <c r="M108" s="200" t="s">
        <v>22</v>
      </c>
      <c r="N108" s="206" t="s">
        <v>46</v>
      </c>
      <c r="O108" s="42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AR108" s="24" t="s">
        <v>143</v>
      </c>
      <c r="AT108" s="24" t="s">
        <v>139</v>
      </c>
      <c r="AU108" s="24" t="s">
        <v>84</v>
      </c>
      <c r="AY108" s="24" t="s">
        <v>136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24</v>
      </c>
      <c r="BK108" s="205">
        <f>ROUND(I108*H108,2)</f>
        <v>0</v>
      </c>
      <c r="BL108" s="24" t="s">
        <v>143</v>
      </c>
      <c r="BM108" s="24" t="s">
        <v>297</v>
      </c>
    </row>
    <row r="109" spans="2:51" s="11" customFormat="1" ht="13.5">
      <c r="B109" s="209"/>
      <c r="C109" s="210"/>
      <c r="D109" s="223" t="s">
        <v>182</v>
      </c>
      <c r="E109" s="246" t="s">
        <v>22</v>
      </c>
      <c r="F109" s="247" t="s">
        <v>298</v>
      </c>
      <c r="G109" s="210"/>
      <c r="H109" s="248">
        <v>58.088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182</v>
      </c>
      <c r="AU109" s="220" t="s">
        <v>84</v>
      </c>
      <c r="AV109" s="11" t="s">
        <v>84</v>
      </c>
      <c r="AW109" s="11" t="s">
        <v>39</v>
      </c>
      <c r="AX109" s="11" t="s">
        <v>24</v>
      </c>
      <c r="AY109" s="220" t="s">
        <v>136</v>
      </c>
    </row>
    <row r="110" spans="2:65" s="1" customFormat="1" ht="31.5" customHeight="1">
      <c r="B110" s="41"/>
      <c r="C110" s="193" t="s">
        <v>10</v>
      </c>
      <c r="D110" s="193" t="s">
        <v>139</v>
      </c>
      <c r="E110" s="194" t="s">
        <v>299</v>
      </c>
      <c r="F110" s="195" t="s">
        <v>300</v>
      </c>
      <c r="G110" s="196" t="s">
        <v>188</v>
      </c>
      <c r="H110" s="197">
        <v>6.465</v>
      </c>
      <c r="I110" s="198"/>
      <c r="J110" s="199">
        <f>ROUND(I110*H110,2)</f>
        <v>0</v>
      </c>
      <c r="K110" s="195" t="s">
        <v>180</v>
      </c>
      <c r="L110" s="61"/>
      <c r="M110" s="200" t="s">
        <v>22</v>
      </c>
      <c r="N110" s="206" t="s">
        <v>46</v>
      </c>
      <c r="O110" s="42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AR110" s="24" t="s">
        <v>143</v>
      </c>
      <c r="AT110" s="24" t="s">
        <v>139</v>
      </c>
      <c r="AU110" s="24" t="s">
        <v>84</v>
      </c>
      <c r="AY110" s="24" t="s">
        <v>136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24</v>
      </c>
      <c r="BK110" s="205">
        <f>ROUND(I110*H110,2)</f>
        <v>0</v>
      </c>
      <c r="BL110" s="24" t="s">
        <v>143</v>
      </c>
      <c r="BM110" s="24" t="s">
        <v>301</v>
      </c>
    </row>
    <row r="111" spans="2:51" s="13" customFormat="1" ht="13.5">
      <c r="B111" s="249"/>
      <c r="C111" s="250"/>
      <c r="D111" s="211" t="s">
        <v>182</v>
      </c>
      <c r="E111" s="251" t="s">
        <v>22</v>
      </c>
      <c r="F111" s="252" t="s">
        <v>274</v>
      </c>
      <c r="G111" s="250"/>
      <c r="H111" s="253" t="s">
        <v>22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182</v>
      </c>
      <c r="AU111" s="259" t="s">
        <v>84</v>
      </c>
      <c r="AV111" s="13" t="s">
        <v>24</v>
      </c>
      <c r="AW111" s="13" t="s">
        <v>39</v>
      </c>
      <c r="AX111" s="13" t="s">
        <v>75</v>
      </c>
      <c r="AY111" s="259" t="s">
        <v>136</v>
      </c>
    </row>
    <row r="112" spans="2:51" s="13" customFormat="1" ht="13.5">
      <c r="B112" s="249"/>
      <c r="C112" s="250"/>
      <c r="D112" s="211" t="s">
        <v>182</v>
      </c>
      <c r="E112" s="251" t="s">
        <v>22</v>
      </c>
      <c r="F112" s="252" t="s">
        <v>275</v>
      </c>
      <c r="G112" s="250"/>
      <c r="H112" s="253" t="s">
        <v>22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182</v>
      </c>
      <c r="AU112" s="259" t="s">
        <v>84</v>
      </c>
      <c r="AV112" s="13" t="s">
        <v>24</v>
      </c>
      <c r="AW112" s="13" t="s">
        <v>39</v>
      </c>
      <c r="AX112" s="13" t="s">
        <v>75</v>
      </c>
      <c r="AY112" s="259" t="s">
        <v>136</v>
      </c>
    </row>
    <row r="113" spans="2:51" s="11" customFormat="1" ht="13.5">
      <c r="B113" s="209"/>
      <c r="C113" s="210"/>
      <c r="D113" s="211" t="s">
        <v>182</v>
      </c>
      <c r="E113" s="212" t="s">
        <v>22</v>
      </c>
      <c r="F113" s="213" t="s">
        <v>302</v>
      </c>
      <c r="G113" s="210"/>
      <c r="H113" s="214">
        <v>16.94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182</v>
      </c>
      <c r="AU113" s="220" t="s">
        <v>84</v>
      </c>
      <c r="AV113" s="11" t="s">
        <v>84</v>
      </c>
      <c r="AW113" s="11" t="s">
        <v>39</v>
      </c>
      <c r="AX113" s="11" t="s">
        <v>75</v>
      </c>
      <c r="AY113" s="220" t="s">
        <v>136</v>
      </c>
    </row>
    <row r="114" spans="2:51" s="11" customFormat="1" ht="13.5">
      <c r="B114" s="209"/>
      <c r="C114" s="210"/>
      <c r="D114" s="211" t="s">
        <v>182</v>
      </c>
      <c r="E114" s="212" t="s">
        <v>22</v>
      </c>
      <c r="F114" s="213" t="s">
        <v>281</v>
      </c>
      <c r="G114" s="210"/>
      <c r="H114" s="214">
        <v>1.101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182</v>
      </c>
      <c r="AU114" s="220" t="s">
        <v>84</v>
      </c>
      <c r="AV114" s="11" t="s">
        <v>84</v>
      </c>
      <c r="AW114" s="11" t="s">
        <v>39</v>
      </c>
      <c r="AX114" s="11" t="s">
        <v>75</v>
      </c>
      <c r="AY114" s="220" t="s">
        <v>136</v>
      </c>
    </row>
    <row r="115" spans="2:51" s="13" customFormat="1" ht="13.5">
      <c r="B115" s="249"/>
      <c r="C115" s="250"/>
      <c r="D115" s="211" t="s">
        <v>182</v>
      </c>
      <c r="E115" s="251" t="s">
        <v>22</v>
      </c>
      <c r="F115" s="252" t="s">
        <v>282</v>
      </c>
      <c r="G115" s="250"/>
      <c r="H115" s="253" t="s">
        <v>22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182</v>
      </c>
      <c r="AU115" s="259" t="s">
        <v>84</v>
      </c>
      <c r="AV115" s="13" t="s">
        <v>24</v>
      </c>
      <c r="AW115" s="13" t="s">
        <v>39</v>
      </c>
      <c r="AX115" s="13" t="s">
        <v>75</v>
      </c>
      <c r="AY115" s="259" t="s">
        <v>136</v>
      </c>
    </row>
    <row r="116" spans="2:51" s="11" customFormat="1" ht="13.5">
      <c r="B116" s="209"/>
      <c r="C116" s="210"/>
      <c r="D116" s="211" t="s">
        <v>182</v>
      </c>
      <c r="E116" s="212" t="s">
        <v>22</v>
      </c>
      <c r="F116" s="213" t="s">
        <v>283</v>
      </c>
      <c r="G116" s="210"/>
      <c r="H116" s="214">
        <v>1.898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182</v>
      </c>
      <c r="AU116" s="220" t="s">
        <v>84</v>
      </c>
      <c r="AV116" s="11" t="s">
        <v>84</v>
      </c>
      <c r="AW116" s="11" t="s">
        <v>39</v>
      </c>
      <c r="AX116" s="11" t="s">
        <v>75</v>
      </c>
      <c r="AY116" s="220" t="s">
        <v>136</v>
      </c>
    </row>
    <row r="117" spans="2:51" s="14" customFormat="1" ht="13.5">
      <c r="B117" s="260"/>
      <c r="C117" s="261"/>
      <c r="D117" s="211" t="s">
        <v>182</v>
      </c>
      <c r="E117" s="262" t="s">
        <v>22</v>
      </c>
      <c r="F117" s="263" t="s">
        <v>303</v>
      </c>
      <c r="G117" s="261"/>
      <c r="H117" s="264">
        <v>19.939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182</v>
      </c>
      <c r="AU117" s="270" t="s">
        <v>84</v>
      </c>
      <c r="AV117" s="14" t="s">
        <v>193</v>
      </c>
      <c r="AW117" s="14" t="s">
        <v>39</v>
      </c>
      <c r="AX117" s="14" t="s">
        <v>75</v>
      </c>
      <c r="AY117" s="270" t="s">
        <v>136</v>
      </c>
    </row>
    <row r="118" spans="2:51" s="11" customFormat="1" ht="13.5">
      <c r="B118" s="209"/>
      <c r="C118" s="210"/>
      <c r="D118" s="211" t="s">
        <v>182</v>
      </c>
      <c r="E118" s="212" t="s">
        <v>22</v>
      </c>
      <c r="F118" s="213" t="s">
        <v>304</v>
      </c>
      <c r="G118" s="210"/>
      <c r="H118" s="214">
        <v>-1.084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182</v>
      </c>
      <c r="AU118" s="220" t="s">
        <v>84</v>
      </c>
      <c r="AV118" s="11" t="s">
        <v>84</v>
      </c>
      <c r="AW118" s="11" t="s">
        <v>39</v>
      </c>
      <c r="AX118" s="11" t="s">
        <v>75</v>
      </c>
      <c r="AY118" s="220" t="s">
        <v>136</v>
      </c>
    </row>
    <row r="119" spans="2:51" s="11" customFormat="1" ht="13.5">
      <c r="B119" s="209"/>
      <c r="C119" s="210"/>
      <c r="D119" s="211" t="s">
        <v>182</v>
      </c>
      <c r="E119" s="212" t="s">
        <v>22</v>
      </c>
      <c r="F119" s="213" t="s">
        <v>305</v>
      </c>
      <c r="G119" s="210"/>
      <c r="H119" s="214">
        <v>-6.641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182</v>
      </c>
      <c r="AU119" s="220" t="s">
        <v>84</v>
      </c>
      <c r="AV119" s="11" t="s">
        <v>84</v>
      </c>
      <c r="AW119" s="11" t="s">
        <v>39</v>
      </c>
      <c r="AX119" s="11" t="s">
        <v>75</v>
      </c>
      <c r="AY119" s="220" t="s">
        <v>136</v>
      </c>
    </row>
    <row r="120" spans="2:51" s="13" customFormat="1" ht="13.5">
      <c r="B120" s="249"/>
      <c r="C120" s="250"/>
      <c r="D120" s="211" t="s">
        <v>182</v>
      </c>
      <c r="E120" s="251" t="s">
        <v>22</v>
      </c>
      <c r="F120" s="252" t="s">
        <v>306</v>
      </c>
      <c r="G120" s="250"/>
      <c r="H120" s="253" t="s">
        <v>22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182</v>
      </c>
      <c r="AU120" s="259" t="s">
        <v>84</v>
      </c>
      <c r="AV120" s="13" t="s">
        <v>24</v>
      </c>
      <c r="AW120" s="13" t="s">
        <v>39</v>
      </c>
      <c r="AX120" s="13" t="s">
        <v>75</v>
      </c>
      <c r="AY120" s="259" t="s">
        <v>136</v>
      </c>
    </row>
    <row r="121" spans="2:51" s="11" customFormat="1" ht="13.5">
      <c r="B121" s="209"/>
      <c r="C121" s="210"/>
      <c r="D121" s="211" t="s">
        <v>182</v>
      </c>
      <c r="E121" s="212" t="s">
        <v>22</v>
      </c>
      <c r="F121" s="213" t="s">
        <v>307</v>
      </c>
      <c r="G121" s="210"/>
      <c r="H121" s="214">
        <v>-5.429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182</v>
      </c>
      <c r="AU121" s="220" t="s">
        <v>84</v>
      </c>
      <c r="AV121" s="11" t="s">
        <v>84</v>
      </c>
      <c r="AW121" s="11" t="s">
        <v>39</v>
      </c>
      <c r="AX121" s="11" t="s">
        <v>75</v>
      </c>
      <c r="AY121" s="220" t="s">
        <v>136</v>
      </c>
    </row>
    <row r="122" spans="2:51" s="11" customFormat="1" ht="13.5">
      <c r="B122" s="209"/>
      <c r="C122" s="210"/>
      <c r="D122" s="211" t="s">
        <v>182</v>
      </c>
      <c r="E122" s="212" t="s">
        <v>22</v>
      </c>
      <c r="F122" s="213" t="s">
        <v>308</v>
      </c>
      <c r="G122" s="210"/>
      <c r="H122" s="214">
        <v>-0.32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182</v>
      </c>
      <c r="AU122" s="220" t="s">
        <v>84</v>
      </c>
      <c r="AV122" s="11" t="s">
        <v>84</v>
      </c>
      <c r="AW122" s="11" t="s">
        <v>39</v>
      </c>
      <c r="AX122" s="11" t="s">
        <v>75</v>
      </c>
      <c r="AY122" s="220" t="s">
        <v>136</v>
      </c>
    </row>
    <row r="123" spans="2:51" s="14" customFormat="1" ht="13.5">
      <c r="B123" s="260"/>
      <c r="C123" s="261"/>
      <c r="D123" s="211" t="s">
        <v>182</v>
      </c>
      <c r="E123" s="262" t="s">
        <v>22</v>
      </c>
      <c r="F123" s="263" t="s">
        <v>303</v>
      </c>
      <c r="G123" s="261"/>
      <c r="H123" s="264">
        <v>-13.474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182</v>
      </c>
      <c r="AU123" s="270" t="s">
        <v>84</v>
      </c>
      <c r="AV123" s="14" t="s">
        <v>193</v>
      </c>
      <c r="AW123" s="14" t="s">
        <v>39</v>
      </c>
      <c r="AX123" s="14" t="s">
        <v>75</v>
      </c>
      <c r="AY123" s="270" t="s">
        <v>136</v>
      </c>
    </row>
    <row r="124" spans="2:51" s="12" customFormat="1" ht="13.5">
      <c r="B124" s="221"/>
      <c r="C124" s="222"/>
      <c r="D124" s="223" t="s">
        <v>182</v>
      </c>
      <c r="E124" s="224" t="s">
        <v>22</v>
      </c>
      <c r="F124" s="225" t="s">
        <v>185</v>
      </c>
      <c r="G124" s="222"/>
      <c r="H124" s="226">
        <v>6.465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182</v>
      </c>
      <c r="AU124" s="232" t="s">
        <v>84</v>
      </c>
      <c r="AV124" s="12" t="s">
        <v>143</v>
      </c>
      <c r="AW124" s="12" t="s">
        <v>39</v>
      </c>
      <c r="AX124" s="12" t="s">
        <v>24</v>
      </c>
      <c r="AY124" s="232" t="s">
        <v>136</v>
      </c>
    </row>
    <row r="125" spans="2:65" s="1" customFormat="1" ht="31.5" customHeight="1">
      <c r="B125" s="41"/>
      <c r="C125" s="236" t="s">
        <v>260</v>
      </c>
      <c r="D125" s="236" t="s">
        <v>205</v>
      </c>
      <c r="E125" s="237" t="s">
        <v>309</v>
      </c>
      <c r="F125" s="238" t="s">
        <v>310</v>
      </c>
      <c r="G125" s="239" t="s">
        <v>249</v>
      </c>
      <c r="H125" s="240">
        <v>12.445</v>
      </c>
      <c r="I125" s="241"/>
      <c r="J125" s="242">
        <f>ROUND(I125*H125,2)</f>
        <v>0</v>
      </c>
      <c r="K125" s="238" t="s">
        <v>180</v>
      </c>
      <c r="L125" s="243"/>
      <c r="M125" s="244" t="s">
        <v>22</v>
      </c>
      <c r="N125" s="245" t="s">
        <v>46</v>
      </c>
      <c r="O125" s="42"/>
      <c r="P125" s="207">
        <f>O125*H125</f>
        <v>0</v>
      </c>
      <c r="Q125" s="207">
        <v>1</v>
      </c>
      <c r="R125" s="207">
        <f>Q125*H125</f>
        <v>12.445</v>
      </c>
      <c r="S125" s="207">
        <v>0</v>
      </c>
      <c r="T125" s="208">
        <f>S125*H125</f>
        <v>0</v>
      </c>
      <c r="AR125" s="24" t="s">
        <v>147</v>
      </c>
      <c r="AT125" s="24" t="s">
        <v>205</v>
      </c>
      <c r="AU125" s="24" t="s">
        <v>84</v>
      </c>
      <c r="AY125" s="24" t="s">
        <v>136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4" t="s">
        <v>24</v>
      </c>
      <c r="BK125" s="205">
        <f>ROUND(I125*H125,2)</f>
        <v>0</v>
      </c>
      <c r="BL125" s="24" t="s">
        <v>143</v>
      </c>
      <c r="BM125" s="24" t="s">
        <v>311</v>
      </c>
    </row>
    <row r="126" spans="2:51" s="11" customFormat="1" ht="13.5">
      <c r="B126" s="209"/>
      <c r="C126" s="210"/>
      <c r="D126" s="223" t="s">
        <v>182</v>
      </c>
      <c r="E126" s="246" t="s">
        <v>22</v>
      </c>
      <c r="F126" s="247" t="s">
        <v>312</v>
      </c>
      <c r="G126" s="210"/>
      <c r="H126" s="248">
        <v>12.445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182</v>
      </c>
      <c r="AU126" s="220" t="s">
        <v>84</v>
      </c>
      <c r="AV126" s="11" t="s">
        <v>84</v>
      </c>
      <c r="AW126" s="11" t="s">
        <v>39</v>
      </c>
      <c r="AX126" s="11" t="s">
        <v>24</v>
      </c>
      <c r="AY126" s="220" t="s">
        <v>136</v>
      </c>
    </row>
    <row r="127" spans="2:65" s="1" customFormat="1" ht="22.5" customHeight="1">
      <c r="B127" s="41"/>
      <c r="C127" s="193" t="s">
        <v>220</v>
      </c>
      <c r="D127" s="193" t="s">
        <v>139</v>
      </c>
      <c r="E127" s="194" t="s">
        <v>313</v>
      </c>
      <c r="F127" s="195" t="s">
        <v>314</v>
      </c>
      <c r="G127" s="196" t="s">
        <v>315</v>
      </c>
      <c r="H127" s="197">
        <v>82.215</v>
      </c>
      <c r="I127" s="198"/>
      <c r="J127" s="199">
        <f>ROUND(I127*H127,2)</f>
        <v>0</v>
      </c>
      <c r="K127" s="195" t="s">
        <v>180</v>
      </c>
      <c r="L127" s="61"/>
      <c r="M127" s="200" t="s">
        <v>22</v>
      </c>
      <c r="N127" s="206" t="s">
        <v>46</v>
      </c>
      <c r="O127" s="42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AR127" s="24" t="s">
        <v>143</v>
      </c>
      <c r="AT127" s="24" t="s">
        <v>139</v>
      </c>
      <c r="AU127" s="24" t="s">
        <v>84</v>
      </c>
      <c r="AY127" s="24" t="s">
        <v>136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24</v>
      </c>
      <c r="BK127" s="205">
        <f>ROUND(I127*H127,2)</f>
        <v>0</v>
      </c>
      <c r="BL127" s="24" t="s">
        <v>143</v>
      </c>
      <c r="BM127" s="24" t="s">
        <v>316</v>
      </c>
    </row>
    <row r="128" spans="2:51" s="13" customFormat="1" ht="13.5">
      <c r="B128" s="249"/>
      <c r="C128" s="250"/>
      <c r="D128" s="211" t="s">
        <v>182</v>
      </c>
      <c r="E128" s="251" t="s">
        <v>22</v>
      </c>
      <c r="F128" s="252" t="s">
        <v>274</v>
      </c>
      <c r="G128" s="250"/>
      <c r="H128" s="253" t="s">
        <v>22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182</v>
      </c>
      <c r="AU128" s="259" t="s">
        <v>84</v>
      </c>
      <c r="AV128" s="13" t="s">
        <v>24</v>
      </c>
      <c r="AW128" s="13" t="s">
        <v>39</v>
      </c>
      <c r="AX128" s="13" t="s">
        <v>75</v>
      </c>
      <c r="AY128" s="259" t="s">
        <v>136</v>
      </c>
    </row>
    <row r="129" spans="2:51" s="13" customFormat="1" ht="13.5">
      <c r="B129" s="249"/>
      <c r="C129" s="250"/>
      <c r="D129" s="211" t="s">
        <v>182</v>
      </c>
      <c r="E129" s="251" t="s">
        <v>22</v>
      </c>
      <c r="F129" s="252" t="s">
        <v>275</v>
      </c>
      <c r="G129" s="250"/>
      <c r="H129" s="253" t="s">
        <v>22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182</v>
      </c>
      <c r="AU129" s="259" t="s">
        <v>84</v>
      </c>
      <c r="AV129" s="13" t="s">
        <v>24</v>
      </c>
      <c r="AW129" s="13" t="s">
        <v>39</v>
      </c>
      <c r="AX129" s="13" t="s">
        <v>75</v>
      </c>
      <c r="AY129" s="259" t="s">
        <v>136</v>
      </c>
    </row>
    <row r="130" spans="2:51" s="11" customFormat="1" ht="13.5">
      <c r="B130" s="209"/>
      <c r="C130" s="210"/>
      <c r="D130" s="211" t="s">
        <v>182</v>
      </c>
      <c r="E130" s="212" t="s">
        <v>22</v>
      </c>
      <c r="F130" s="213" t="s">
        <v>317</v>
      </c>
      <c r="G130" s="210"/>
      <c r="H130" s="214">
        <v>82.215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182</v>
      </c>
      <c r="AU130" s="220" t="s">
        <v>84</v>
      </c>
      <c r="AV130" s="11" t="s">
        <v>84</v>
      </c>
      <c r="AW130" s="11" t="s">
        <v>39</v>
      </c>
      <c r="AX130" s="11" t="s">
        <v>24</v>
      </c>
      <c r="AY130" s="220" t="s">
        <v>136</v>
      </c>
    </row>
    <row r="131" spans="2:63" s="10" customFormat="1" ht="29.85" customHeight="1">
      <c r="B131" s="176"/>
      <c r="C131" s="177"/>
      <c r="D131" s="190" t="s">
        <v>74</v>
      </c>
      <c r="E131" s="191" t="s">
        <v>84</v>
      </c>
      <c r="F131" s="191" t="s">
        <v>192</v>
      </c>
      <c r="G131" s="177"/>
      <c r="H131" s="177"/>
      <c r="I131" s="180"/>
      <c r="J131" s="192">
        <f>BK131</f>
        <v>0</v>
      </c>
      <c r="K131" s="177"/>
      <c r="L131" s="182"/>
      <c r="M131" s="183"/>
      <c r="N131" s="184"/>
      <c r="O131" s="184"/>
      <c r="P131" s="185">
        <f>SUM(P132:P153)</f>
        <v>0</v>
      </c>
      <c r="Q131" s="184"/>
      <c r="R131" s="185">
        <f>SUM(R132:R153)</f>
        <v>18.444238640000002</v>
      </c>
      <c r="S131" s="184"/>
      <c r="T131" s="186">
        <f>SUM(T132:T153)</f>
        <v>0</v>
      </c>
      <c r="AR131" s="187" t="s">
        <v>24</v>
      </c>
      <c r="AT131" s="188" t="s">
        <v>74</v>
      </c>
      <c r="AU131" s="188" t="s">
        <v>24</v>
      </c>
      <c r="AY131" s="187" t="s">
        <v>136</v>
      </c>
      <c r="BK131" s="189">
        <f>SUM(BK132:BK153)</f>
        <v>0</v>
      </c>
    </row>
    <row r="132" spans="2:65" s="1" customFormat="1" ht="31.5" customHeight="1">
      <c r="B132" s="41"/>
      <c r="C132" s="193" t="s">
        <v>318</v>
      </c>
      <c r="D132" s="193" t="s">
        <v>139</v>
      </c>
      <c r="E132" s="194" t="s">
        <v>319</v>
      </c>
      <c r="F132" s="195" t="s">
        <v>320</v>
      </c>
      <c r="G132" s="196" t="s">
        <v>188</v>
      </c>
      <c r="H132" s="197">
        <v>6.641</v>
      </c>
      <c r="I132" s="198"/>
      <c r="J132" s="199">
        <f>ROUND(I132*H132,2)</f>
        <v>0</v>
      </c>
      <c r="K132" s="195" t="s">
        <v>22</v>
      </c>
      <c r="L132" s="61"/>
      <c r="M132" s="200" t="s">
        <v>22</v>
      </c>
      <c r="N132" s="206" t="s">
        <v>46</v>
      </c>
      <c r="O132" s="42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AR132" s="24" t="s">
        <v>143</v>
      </c>
      <c r="AT132" s="24" t="s">
        <v>139</v>
      </c>
      <c r="AU132" s="24" t="s">
        <v>84</v>
      </c>
      <c r="AY132" s="24" t="s">
        <v>136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4" t="s">
        <v>24</v>
      </c>
      <c r="BK132" s="205">
        <f>ROUND(I132*H132,2)</f>
        <v>0</v>
      </c>
      <c r="BL132" s="24" t="s">
        <v>143</v>
      </c>
      <c r="BM132" s="24" t="s">
        <v>321</v>
      </c>
    </row>
    <row r="133" spans="2:51" s="13" customFormat="1" ht="13.5">
      <c r="B133" s="249"/>
      <c r="C133" s="250"/>
      <c r="D133" s="211" t="s">
        <v>182</v>
      </c>
      <c r="E133" s="251" t="s">
        <v>22</v>
      </c>
      <c r="F133" s="252" t="s">
        <v>322</v>
      </c>
      <c r="G133" s="250"/>
      <c r="H133" s="253" t="s">
        <v>22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182</v>
      </c>
      <c r="AU133" s="259" t="s">
        <v>84</v>
      </c>
      <c r="AV133" s="13" t="s">
        <v>24</v>
      </c>
      <c r="AW133" s="13" t="s">
        <v>39</v>
      </c>
      <c r="AX133" s="13" t="s">
        <v>75</v>
      </c>
      <c r="AY133" s="259" t="s">
        <v>136</v>
      </c>
    </row>
    <row r="134" spans="2:51" s="13" customFormat="1" ht="13.5">
      <c r="B134" s="249"/>
      <c r="C134" s="250"/>
      <c r="D134" s="211" t="s">
        <v>182</v>
      </c>
      <c r="E134" s="251" t="s">
        <v>22</v>
      </c>
      <c r="F134" s="252" t="s">
        <v>323</v>
      </c>
      <c r="G134" s="250"/>
      <c r="H134" s="253" t="s">
        <v>22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182</v>
      </c>
      <c r="AU134" s="259" t="s">
        <v>84</v>
      </c>
      <c r="AV134" s="13" t="s">
        <v>24</v>
      </c>
      <c r="AW134" s="13" t="s">
        <v>39</v>
      </c>
      <c r="AX134" s="13" t="s">
        <v>75</v>
      </c>
      <c r="AY134" s="259" t="s">
        <v>136</v>
      </c>
    </row>
    <row r="135" spans="2:51" s="11" customFormat="1" ht="13.5">
      <c r="B135" s="209"/>
      <c r="C135" s="210"/>
      <c r="D135" s="223" t="s">
        <v>182</v>
      </c>
      <c r="E135" s="246" t="s">
        <v>22</v>
      </c>
      <c r="F135" s="247" t="s">
        <v>324</v>
      </c>
      <c r="G135" s="210"/>
      <c r="H135" s="248">
        <v>6.641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182</v>
      </c>
      <c r="AU135" s="220" t="s">
        <v>84</v>
      </c>
      <c r="AV135" s="11" t="s">
        <v>84</v>
      </c>
      <c r="AW135" s="11" t="s">
        <v>39</v>
      </c>
      <c r="AX135" s="11" t="s">
        <v>24</v>
      </c>
      <c r="AY135" s="220" t="s">
        <v>136</v>
      </c>
    </row>
    <row r="136" spans="2:65" s="1" customFormat="1" ht="22.5" customHeight="1">
      <c r="B136" s="41"/>
      <c r="C136" s="193" t="s">
        <v>143</v>
      </c>
      <c r="D136" s="193" t="s">
        <v>139</v>
      </c>
      <c r="E136" s="194" t="s">
        <v>325</v>
      </c>
      <c r="F136" s="195" t="s">
        <v>326</v>
      </c>
      <c r="G136" s="196" t="s">
        <v>188</v>
      </c>
      <c r="H136" s="197">
        <v>1.084</v>
      </c>
      <c r="I136" s="198"/>
      <c r="J136" s="199">
        <f>ROUND(I136*H136,2)</f>
        <v>0</v>
      </c>
      <c r="K136" s="195" t="s">
        <v>180</v>
      </c>
      <c r="L136" s="61"/>
      <c r="M136" s="200" t="s">
        <v>22</v>
      </c>
      <c r="N136" s="206" t="s">
        <v>46</v>
      </c>
      <c r="O136" s="42"/>
      <c r="P136" s="207">
        <f>O136*H136</f>
        <v>0</v>
      </c>
      <c r="Q136" s="207">
        <v>2.16</v>
      </c>
      <c r="R136" s="207">
        <f>Q136*H136</f>
        <v>2.3414400000000004</v>
      </c>
      <c r="S136" s="207">
        <v>0</v>
      </c>
      <c r="T136" s="208">
        <f>S136*H136</f>
        <v>0</v>
      </c>
      <c r="AR136" s="24" t="s">
        <v>143</v>
      </c>
      <c r="AT136" s="24" t="s">
        <v>139</v>
      </c>
      <c r="AU136" s="24" t="s">
        <v>84</v>
      </c>
      <c r="AY136" s="24" t="s">
        <v>136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24</v>
      </c>
      <c r="BK136" s="205">
        <f>ROUND(I136*H136,2)</f>
        <v>0</v>
      </c>
      <c r="BL136" s="24" t="s">
        <v>143</v>
      </c>
      <c r="BM136" s="24" t="s">
        <v>327</v>
      </c>
    </row>
    <row r="137" spans="2:51" s="13" customFormat="1" ht="13.5">
      <c r="B137" s="249"/>
      <c r="C137" s="250"/>
      <c r="D137" s="211" t="s">
        <v>182</v>
      </c>
      <c r="E137" s="251" t="s">
        <v>22</v>
      </c>
      <c r="F137" s="252" t="s">
        <v>274</v>
      </c>
      <c r="G137" s="250"/>
      <c r="H137" s="253" t="s">
        <v>22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182</v>
      </c>
      <c r="AU137" s="259" t="s">
        <v>84</v>
      </c>
      <c r="AV137" s="13" t="s">
        <v>24</v>
      </c>
      <c r="AW137" s="13" t="s">
        <v>39</v>
      </c>
      <c r="AX137" s="13" t="s">
        <v>75</v>
      </c>
      <c r="AY137" s="259" t="s">
        <v>136</v>
      </c>
    </row>
    <row r="138" spans="2:51" s="13" customFormat="1" ht="13.5">
      <c r="B138" s="249"/>
      <c r="C138" s="250"/>
      <c r="D138" s="211" t="s">
        <v>182</v>
      </c>
      <c r="E138" s="251" t="s">
        <v>22</v>
      </c>
      <c r="F138" s="252" t="s">
        <v>275</v>
      </c>
      <c r="G138" s="250"/>
      <c r="H138" s="253" t="s">
        <v>22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182</v>
      </c>
      <c r="AU138" s="259" t="s">
        <v>84</v>
      </c>
      <c r="AV138" s="13" t="s">
        <v>24</v>
      </c>
      <c r="AW138" s="13" t="s">
        <v>39</v>
      </c>
      <c r="AX138" s="13" t="s">
        <v>75</v>
      </c>
      <c r="AY138" s="259" t="s">
        <v>136</v>
      </c>
    </row>
    <row r="139" spans="2:51" s="11" customFormat="1" ht="13.5">
      <c r="B139" s="209"/>
      <c r="C139" s="210"/>
      <c r="D139" s="211" t="s">
        <v>182</v>
      </c>
      <c r="E139" s="212" t="s">
        <v>22</v>
      </c>
      <c r="F139" s="213" t="s">
        <v>328</v>
      </c>
      <c r="G139" s="210"/>
      <c r="H139" s="214">
        <v>1.034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182</v>
      </c>
      <c r="AU139" s="220" t="s">
        <v>84</v>
      </c>
      <c r="AV139" s="11" t="s">
        <v>84</v>
      </c>
      <c r="AW139" s="11" t="s">
        <v>39</v>
      </c>
      <c r="AX139" s="11" t="s">
        <v>75</v>
      </c>
      <c r="AY139" s="220" t="s">
        <v>136</v>
      </c>
    </row>
    <row r="140" spans="2:51" s="11" customFormat="1" ht="13.5">
      <c r="B140" s="209"/>
      <c r="C140" s="210"/>
      <c r="D140" s="211" t="s">
        <v>182</v>
      </c>
      <c r="E140" s="212" t="s">
        <v>22</v>
      </c>
      <c r="F140" s="213" t="s">
        <v>329</v>
      </c>
      <c r="G140" s="210"/>
      <c r="H140" s="214">
        <v>0.05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182</v>
      </c>
      <c r="AU140" s="220" t="s">
        <v>84</v>
      </c>
      <c r="AV140" s="11" t="s">
        <v>84</v>
      </c>
      <c r="AW140" s="11" t="s">
        <v>39</v>
      </c>
      <c r="AX140" s="11" t="s">
        <v>75</v>
      </c>
      <c r="AY140" s="220" t="s">
        <v>136</v>
      </c>
    </row>
    <row r="141" spans="2:51" s="12" customFormat="1" ht="13.5">
      <c r="B141" s="221"/>
      <c r="C141" s="222"/>
      <c r="D141" s="223" t="s">
        <v>182</v>
      </c>
      <c r="E141" s="224" t="s">
        <v>22</v>
      </c>
      <c r="F141" s="225" t="s">
        <v>185</v>
      </c>
      <c r="G141" s="222"/>
      <c r="H141" s="226">
        <v>1.084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182</v>
      </c>
      <c r="AU141" s="232" t="s">
        <v>84</v>
      </c>
      <c r="AV141" s="12" t="s">
        <v>143</v>
      </c>
      <c r="AW141" s="12" t="s">
        <v>39</v>
      </c>
      <c r="AX141" s="12" t="s">
        <v>24</v>
      </c>
      <c r="AY141" s="232" t="s">
        <v>136</v>
      </c>
    </row>
    <row r="142" spans="2:65" s="1" customFormat="1" ht="22.5" customHeight="1">
      <c r="B142" s="41"/>
      <c r="C142" s="193" t="s">
        <v>24</v>
      </c>
      <c r="D142" s="193" t="s">
        <v>139</v>
      </c>
      <c r="E142" s="194" t="s">
        <v>330</v>
      </c>
      <c r="F142" s="195" t="s">
        <v>331</v>
      </c>
      <c r="G142" s="196" t="s">
        <v>188</v>
      </c>
      <c r="H142" s="197">
        <v>6.543</v>
      </c>
      <c r="I142" s="198"/>
      <c r="J142" s="199">
        <f>ROUND(I142*H142,2)</f>
        <v>0</v>
      </c>
      <c r="K142" s="195" t="s">
        <v>180</v>
      </c>
      <c r="L142" s="61"/>
      <c r="M142" s="200" t="s">
        <v>22</v>
      </c>
      <c r="N142" s="206" t="s">
        <v>46</v>
      </c>
      <c r="O142" s="42"/>
      <c r="P142" s="207">
        <f>O142*H142</f>
        <v>0</v>
      </c>
      <c r="Q142" s="207">
        <v>2.45329</v>
      </c>
      <c r="R142" s="207">
        <f>Q142*H142</f>
        <v>16.05187647</v>
      </c>
      <c r="S142" s="207">
        <v>0</v>
      </c>
      <c r="T142" s="208">
        <f>S142*H142</f>
        <v>0</v>
      </c>
      <c r="AR142" s="24" t="s">
        <v>143</v>
      </c>
      <c r="AT142" s="24" t="s">
        <v>139</v>
      </c>
      <c r="AU142" s="24" t="s">
        <v>84</v>
      </c>
      <c r="AY142" s="24" t="s">
        <v>136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24</v>
      </c>
      <c r="BK142" s="205">
        <f>ROUND(I142*H142,2)</f>
        <v>0</v>
      </c>
      <c r="BL142" s="24" t="s">
        <v>143</v>
      </c>
      <c r="BM142" s="24" t="s">
        <v>332</v>
      </c>
    </row>
    <row r="143" spans="2:51" s="13" customFormat="1" ht="13.5">
      <c r="B143" s="249"/>
      <c r="C143" s="250"/>
      <c r="D143" s="211" t="s">
        <v>182</v>
      </c>
      <c r="E143" s="251" t="s">
        <v>22</v>
      </c>
      <c r="F143" s="252" t="s">
        <v>274</v>
      </c>
      <c r="G143" s="250"/>
      <c r="H143" s="253" t="s">
        <v>22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182</v>
      </c>
      <c r="AU143" s="259" t="s">
        <v>84</v>
      </c>
      <c r="AV143" s="13" t="s">
        <v>24</v>
      </c>
      <c r="AW143" s="13" t="s">
        <v>39</v>
      </c>
      <c r="AX143" s="13" t="s">
        <v>75</v>
      </c>
      <c r="AY143" s="259" t="s">
        <v>136</v>
      </c>
    </row>
    <row r="144" spans="2:51" s="13" customFormat="1" ht="13.5">
      <c r="B144" s="249"/>
      <c r="C144" s="250"/>
      <c r="D144" s="211" t="s">
        <v>182</v>
      </c>
      <c r="E144" s="251" t="s">
        <v>22</v>
      </c>
      <c r="F144" s="252" t="s">
        <v>275</v>
      </c>
      <c r="G144" s="250"/>
      <c r="H144" s="253" t="s">
        <v>22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182</v>
      </c>
      <c r="AU144" s="259" t="s">
        <v>84</v>
      </c>
      <c r="AV144" s="13" t="s">
        <v>24</v>
      </c>
      <c r="AW144" s="13" t="s">
        <v>39</v>
      </c>
      <c r="AX144" s="13" t="s">
        <v>75</v>
      </c>
      <c r="AY144" s="259" t="s">
        <v>136</v>
      </c>
    </row>
    <row r="145" spans="2:51" s="11" customFormat="1" ht="13.5">
      <c r="B145" s="209"/>
      <c r="C145" s="210"/>
      <c r="D145" s="211" t="s">
        <v>182</v>
      </c>
      <c r="E145" s="212" t="s">
        <v>22</v>
      </c>
      <c r="F145" s="213" t="s">
        <v>333</v>
      </c>
      <c r="G145" s="210"/>
      <c r="H145" s="214">
        <v>6.204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182</v>
      </c>
      <c r="AU145" s="220" t="s">
        <v>84</v>
      </c>
      <c r="AV145" s="11" t="s">
        <v>84</v>
      </c>
      <c r="AW145" s="11" t="s">
        <v>39</v>
      </c>
      <c r="AX145" s="11" t="s">
        <v>75</v>
      </c>
      <c r="AY145" s="220" t="s">
        <v>136</v>
      </c>
    </row>
    <row r="146" spans="2:51" s="11" customFormat="1" ht="13.5">
      <c r="B146" s="209"/>
      <c r="C146" s="210"/>
      <c r="D146" s="211" t="s">
        <v>182</v>
      </c>
      <c r="E146" s="212" t="s">
        <v>22</v>
      </c>
      <c r="F146" s="213" t="s">
        <v>334</v>
      </c>
      <c r="G146" s="210"/>
      <c r="H146" s="214">
        <v>0.339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182</v>
      </c>
      <c r="AU146" s="220" t="s">
        <v>84</v>
      </c>
      <c r="AV146" s="11" t="s">
        <v>84</v>
      </c>
      <c r="AW146" s="11" t="s">
        <v>39</v>
      </c>
      <c r="AX146" s="11" t="s">
        <v>75</v>
      </c>
      <c r="AY146" s="220" t="s">
        <v>136</v>
      </c>
    </row>
    <row r="147" spans="2:51" s="12" customFormat="1" ht="13.5">
      <c r="B147" s="221"/>
      <c r="C147" s="222"/>
      <c r="D147" s="223" t="s">
        <v>182</v>
      </c>
      <c r="E147" s="224" t="s">
        <v>22</v>
      </c>
      <c r="F147" s="225" t="s">
        <v>185</v>
      </c>
      <c r="G147" s="222"/>
      <c r="H147" s="226">
        <v>6.543</v>
      </c>
      <c r="I147" s="227"/>
      <c r="J147" s="222"/>
      <c r="K147" s="222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182</v>
      </c>
      <c r="AU147" s="232" t="s">
        <v>84</v>
      </c>
      <c r="AV147" s="12" t="s">
        <v>143</v>
      </c>
      <c r="AW147" s="12" t="s">
        <v>39</v>
      </c>
      <c r="AX147" s="12" t="s">
        <v>24</v>
      </c>
      <c r="AY147" s="232" t="s">
        <v>136</v>
      </c>
    </row>
    <row r="148" spans="2:65" s="1" customFormat="1" ht="44.25" customHeight="1">
      <c r="B148" s="41"/>
      <c r="C148" s="193" t="s">
        <v>137</v>
      </c>
      <c r="D148" s="193" t="s">
        <v>139</v>
      </c>
      <c r="E148" s="194" t="s">
        <v>335</v>
      </c>
      <c r="F148" s="195" t="s">
        <v>336</v>
      </c>
      <c r="G148" s="196" t="s">
        <v>315</v>
      </c>
      <c r="H148" s="197">
        <v>49.439</v>
      </c>
      <c r="I148" s="198"/>
      <c r="J148" s="199">
        <f>ROUND(I148*H148,2)</f>
        <v>0</v>
      </c>
      <c r="K148" s="195" t="s">
        <v>180</v>
      </c>
      <c r="L148" s="61"/>
      <c r="M148" s="200" t="s">
        <v>22</v>
      </c>
      <c r="N148" s="206" t="s">
        <v>46</v>
      </c>
      <c r="O148" s="42"/>
      <c r="P148" s="207">
        <f>O148*H148</f>
        <v>0</v>
      </c>
      <c r="Q148" s="207">
        <v>0.00103</v>
      </c>
      <c r="R148" s="207">
        <f>Q148*H148</f>
        <v>0.05092217</v>
      </c>
      <c r="S148" s="207">
        <v>0</v>
      </c>
      <c r="T148" s="208">
        <f>S148*H148</f>
        <v>0</v>
      </c>
      <c r="AR148" s="24" t="s">
        <v>143</v>
      </c>
      <c r="AT148" s="24" t="s">
        <v>139</v>
      </c>
      <c r="AU148" s="24" t="s">
        <v>84</v>
      </c>
      <c r="AY148" s="24" t="s">
        <v>136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24</v>
      </c>
      <c r="BK148" s="205">
        <f>ROUND(I148*H148,2)</f>
        <v>0</v>
      </c>
      <c r="BL148" s="24" t="s">
        <v>143</v>
      </c>
      <c r="BM148" s="24" t="s">
        <v>337</v>
      </c>
    </row>
    <row r="149" spans="2:51" s="13" customFormat="1" ht="13.5">
      <c r="B149" s="249"/>
      <c r="C149" s="250"/>
      <c r="D149" s="211" t="s">
        <v>182</v>
      </c>
      <c r="E149" s="251" t="s">
        <v>22</v>
      </c>
      <c r="F149" s="252" t="s">
        <v>274</v>
      </c>
      <c r="G149" s="250"/>
      <c r="H149" s="253" t="s">
        <v>22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182</v>
      </c>
      <c r="AU149" s="259" t="s">
        <v>84</v>
      </c>
      <c r="AV149" s="13" t="s">
        <v>24</v>
      </c>
      <c r="AW149" s="13" t="s">
        <v>39</v>
      </c>
      <c r="AX149" s="13" t="s">
        <v>75</v>
      </c>
      <c r="AY149" s="259" t="s">
        <v>136</v>
      </c>
    </row>
    <row r="150" spans="2:51" s="11" customFormat="1" ht="13.5">
      <c r="B150" s="209"/>
      <c r="C150" s="210"/>
      <c r="D150" s="211" t="s">
        <v>182</v>
      </c>
      <c r="E150" s="212" t="s">
        <v>22</v>
      </c>
      <c r="F150" s="213" t="s">
        <v>338</v>
      </c>
      <c r="G150" s="210"/>
      <c r="H150" s="214">
        <v>46.64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182</v>
      </c>
      <c r="AU150" s="220" t="s">
        <v>84</v>
      </c>
      <c r="AV150" s="11" t="s">
        <v>84</v>
      </c>
      <c r="AW150" s="11" t="s">
        <v>39</v>
      </c>
      <c r="AX150" s="11" t="s">
        <v>75</v>
      </c>
      <c r="AY150" s="220" t="s">
        <v>136</v>
      </c>
    </row>
    <row r="151" spans="2:51" s="11" customFormat="1" ht="13.5">
      <c r="B151" s="209"/>
      <c r="C151" s="210"/>
      <c r="D151" s="211" t="s">
        <v>182</v>
      </c>
      <c r="E151" s="212" t="s">
        <v>22</v>
      </c>
      <c r="F151" s="213" t="s">
        <v>339</v>
      </c>
      <c r="G151" s="210"/>
      <c r="H151" s="214">
        <v>2.799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182</v>
      </c>
      <c r="AU151" s="220" t="s">
        <v>84</v>
      </c>
      <c r="AV151" s="11" t="s">
        <v>84</v>
      </c>
      <c r="AW151" s="11" t="s">
        <v>39</v>
      </c>
      <c r="AX151" s="11" t="s">
        <v>75</v>
      </c>
      <c r="AY151" s="220" t="s">
        <v>136</v>
      </c>
    </row>
    <row r="152" spans="2:51" s="12" customFormat="1" ht="13.5">
      <c r="B152" s="221"/>
      <c r="C152" s="222"/>
      <c r="D152" s="223" t="s">
        <v>182</v>
      </c>
      <c r="E152" s="224" t="s">
        <v>22</v>
      </c>
      <c r="F152" s="225" t="s">
        <v>185</v>
      </c>
      <c r="G152" s="222"/>
      <c r="H152" s="226">
        <v>49.439</v>
      </c>
      <c r="I152" s="227"/>
      <c r="J152" s="222"/>
      <c r="K152" s="222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182</v>
      </c>
      <c r="AU152" s="232" t="s">
        <v>84</v>
      </c>
      <c r="AV152" s="12" t="s">
        <v>143</v>
      </c>
      <c r="AW152" s="12" t="s">
        <v>39</v>
      </c>
      <c r="AX152" s="12" t="s">
        <v>24</v>
      </c>
      <c r="AY152" s="232" t="s">
        <v>136</v>
      </c>
    </row>
    <row r="153" spans="2:65" s="1" customFormat="1" ht="44.25" customHeight="1">
      <c r="B153" s="41"/>
      <c r="C153" s="193" t="s">
        <v>209</v>
      </c>
      <c r="D153" s="193" t="s">
        <v>139</v>
      </c>
      <c r="E153" s="194" t="s">
        <v>340</v>
      </c>
      <c r="F153" s="195" t="s">
        <v>341</v>
      </c>
      <c r="G153" s="196" t="s">
        <v>315</v>
      </c>
      <c r="H153" s="197">
        <v>49.439</v>
      </c>
      <c r="I153" s="198"/>
      <c r="J153" s="199">
        <f>ROUND(I153*H153,2)</f>
        <v>0</v>
      </c>
      <c r="K153" s="195" t="s">
        <v>180</v>
      </c>
      <c r="L153" s="61"/>
      <c r="M153" s="200" t="s">
        <v>22</v>
      </c>
      <c r="N153" s="206" t="s">
        <v>46</v>
      </c>
      <c r="O153" s="42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AR153" s="24" t="s">
        <v>143</v>
      </c>
      <c r="AT153" s="24" t="s">
        <v>139</v>
      </c>
      <c r="AU153" s="24" t="s">
        <v>84</v>
      </c>
      <c r="AY153" s="24" t="s">
        <v>136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4" t="s">
        <v>24</v>
      </c>
      <c r="BK153" s="205">
        <f>ROUND(I153*H153,2)</f>
        <v>0</v>
      </c>
      <c r="BL153" s="24" t="s">
        <v>143</v>
      </c>
      <c r="BM153" s="24" t="s">
        <v>342</v>
      </c>
    </row>
    <row r="154" spans="2:63" s="10" customFormat="1" ht="29.85" customHeight="1">
      <c r="B154" s="176"/>
      <c r="C154" s="177"/>
      <c r="D154" s="190" t="s">
        <v>74</v>
      </c>
      <c r="E154" s="191" t="s">
        <v>193</v>
      </c>
      <c r="F154" s="191" t="s">
        <v>198</v>
      </c>
      <c r="G154" s="177"/>
      <c r="H154" s="177"/>
      <c r="I154" s="180"/>
      <c r="J154" s="192">
        <f>BK154</f>
        <v>0</v>
      </c>
      <c r="K154" s="177"/>
      <c r="L154" s="182"/>
      <c r="M154" s="183"/>
      <c r="N154" s="184"/>
      <c r="O154" s="184"/>
      <c r="P154" s="185">
        <f>SUM(P155:P168)</f>
        <v>0</v>
      </c>
      <c r="Q154" s="184"/>
      <c r="R154" s="185">
        <f>SUM(R155:R168)</f>
        <v>0.069179</v>
      </c>
      <c r="S154" s="184"/>
      <c r="T154" s="186">
        <f>SUM(T155:T168)</f>
        <v>0</v>
      </c>
      <c r="AR154" s="187" t="s">
        <v>24</v>
      </c>
      <c r="AT154" s="188" t="s">
        <v>74</v>
      </c>
      <c r="AU154" s="188" t="s">
        <v>24</v>
      </c>
      <c r="AY154" s="187" t="s">
        <v>136</v>
      </c>
      <c r="BK154" s="189">
        <f>SUM(BK155:BK168)</f>
        <v>0</v>
      </c>
    </row>
    <row r="155" spans="2:65" s="1" customFormat="1" ht="31.5" customHeight="1">
      <c r="B155" s="41"/>
      <c r="C155" s="193" t="s">
        <v>343</v>
      </c>
      <c r="D155" s="193" t="s">
        <v>139</v>
      </c>
      <c r="E155" s="194" t="s">
        <v>344</v>
      </c>
      <c r="F155" s="195" t="s">
        <v>345</v>
      </c>
      <c r="G155" s="196" t="s">
        <v>315</v>
      </c>
      <c r="H155" s="197">
        <v>60.156</v>
      </c>
      <c r="I155" s="198"/>
      <c r="J155" s="199">
        <f>ROUND(I155*H155,2)</f>
        <v>0</v>
      </c>
      <c r="K155" s="195" t="s">
        <v>180</v>
      </c>
      <c r="L155" s="61"/>
      <c r="M155" s="200" t="s">
        <v>22</v>
      </c>
      <c r="N155" s="206" t="s">
        <v>46</v>
      </c>
      <c r="O155" s="42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AR155" s="24" t="s">
        <v>143</v>
      </c>
      <c r="AT155" s="24" t="s">
        <v>139</v>
      </c>
      <c r="AU155" s="24" t="s">
        <v>84</v>
      </c>
      <c r="AY155" s="24" t="s">
        <v>136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24</v>
      </c>
      <c r="BK155" s="205">
        <f>ROUND(I155*H155,2)</f>
        <v>0</v>
      </c>
      <c r="BL155" s="24" t="s">
        <v>143</v>
      </c>
      <c r="BM155" s="24" t="s">
        <v>346</v>
      </c>
    </row>
    <row r="156" spans="2:51" s="13" customFormat="1" ht="13.5">
      <c r="B156" s="249"/>
      <c r="C156" s="250"/>
      <c r="D156" s="211" t="s">
        <v>182</v>
      </c>
      <c r="E156" s="251" t="s">
        <v>22</v>
      </c>
      <c r="F156" s="252" t="s">
        <v>347</v>
      </c>
      <c r="G156" s="250"/>
      <c r="H156" s="253" t="s">
        <v>22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182</v>
      </c>
      <c r="AU156" s="259" t="s">
        <v>84</v>
      </c>
      <c r="AV156" s="13" t="s">
        <v>24</v>
      </c>
      <c r="AW156" s="13" t="s">
        <v>39</v>
      </c>
      <c r="AX156" s="13" t="s">
        <v>75</v>
      </c>
      <c r="AY156" s="259" t="s">
        <v>136</v>
      </c>
    </row>
    <row r="157" spans="2:51" s="13" customFormat="1" ht="13.5">
      <c r="B157" s="249"/>
      <c r="C157" s="250"/>
      <c r="D157" s="211" t="s">
        <v>182</v>
      </c>
      <c r="E157" s="251" t="s">
        <v>22</v>
      </c>
      <c r="F157" s="252" t="s">
        <v>348</v>
      </c>
      <c r="G157" s="250"/>
      <c r="H157" s="253" t="s">
        <v>22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182</v>
      </c>
      <c r="AU157" s="259" t="s">
        <v>84</v>
      </c>
      <c r="AV157" s="13" t="s">
        <v>24</v>
      </c>
      <c r="AW157" s="13" t="s">
        <v>39</v>
      </c>
      <c r="AX157" s="13" t="s">
        <v>75</v>
      </c>
      <c r="AY157" s="259" t="s">
        <v>136</v>
      </c>
    </row>
    <row r="158" spans="2:51" s="11" customFormat="1" ht="13.5">
      <c r="B158" s="209"/>
      <c r="C158" s="210"/>
      <c r="D158" s="211" t="s">
        <v>182</v>
      </c>
      <c r="E158" s="212" t="s">
        <v>22</v>
      </c>
      <c r="F158" s="213" t="s">
        <v>349</v>
      </c>
      <c r="G158" s="210"/>
      <c r="H158" s="214">
        <v>50.12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182</v>
      </c>
      <c r="AU158" s="220" t="s">
        <v>84</v>
      </c>
      <c r="AV158" s="11" t="s">
        <v>84</v>
      </c>
      <c r="AW158" s="11" t="s">
        <v>39</v>
      </c>
      <c r="AX158" s="11" t="s">
        <v>75</v>
      </c>
      <c r="AY158" s="220" t="s">
        <v>136</v>
      </c>
    </row>
    <row r="159" spans="2:51" s="11" customFormat="1" ht="13.5">
      <c r="B159" s="209"/>
      <c r="C159" s="210"/>
      <c r="D159" s="211" t="s">
        <v>182</v>
      </c>
      <c r="E159" s="212" t="s">
        <v>22</v>
      </c>
      <c r="F159" s="213" t="s">
        <v>350</v>
      </c>
      <c r="G159" s="210"/>
      <c r="H159" s="214">
        <v>10.036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182</v>
      </c>
      <c r="AU159" s="220" t="s">
        <v>84</v>
      </c>
      <c r="AV159" s="11" t="s">
        <v>84</v>
      </c>
      <c r="AW159" s="11" t="s">
        <v>39</v>
      </c>
      <c r="AX159" s="11" t="s">
        <v>75</v>
      </c>
      <c r="AY159" s="220" t="s">
        <v>136</v>
      </c>
    </row>
    <row r="160" spans="2:51" s="12" customFormat="1" ht="13.5">
      <c r="B160" s="221"/>
      <c r="C160" s="222"/>
      <c r="D160" s="223" t="s">
        <v>182</v>
      </c>
      <c r="E160" s="224" t="s">
        <v>22</v>
      </c>
      <c r="F160" s="225" t="s">
        <v>185</v>
      </c>
      <c r="G160" s="222"/>
      <c r="H160" s="226">
        <v>60.156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182</v>
      </c>
      <c r="AU160" s="232" t="s">
        <v>84</v>
      </c>
      <c r="AV160" s="12" t="s">
        <v>143</v>
      </c>
      <c r="AW160" s="12" t="s">
        <v>39</v>
      </c>
      <c r="AX160" s="12" t="s">
        <v>24</v>
      </c>
      <c r="AY160" s="232" t="s">
        <v>136</v>
      </c>
    </row>
    <row r="161" spans="2:65" s="1" customFormat="1" ht="22.5" customHeight="1">
      <c r="B161" s="41"/>
      <c r="C161" s="236" t="s">
        <v>351</v>
      </c>
      <c r="D161" s="236" t="s">
        <v>205</v>
      </c>
      <c r="E161" s="237" t="s">
        <v>352</v>
      </c>
      <c r="F161" s="238" t="s">
        <v>353</v>
      </c>
      <c r="G161" s="239" t="s">
        <v>315</v>
      </c>
      <c r="H161" s="240">
        <v>69.179</v>
      </c>
      <c r="I161" s="241"/>
      <c r="J161" s="242">
        <f>ROUND(I161*H161,2)</f>
        <v>0</v>
      </c>
      <c r="K161" s="238" t="s">
        <v>22</v>
      </c>
      <c r="L161" s="243"/>
      <c r="M161" s="244" t="s">
        <v>22</v>
      </c>
      <c r="N161" s="245" t="s">
        <v>46</v>
      </c>
      <c r="O161" s="42"/>
      <c r="P161" s="207">
        <f>O161*H161</f>
        <v>0</v>
      </c>
      <c r="Q161" s="207">
        <v>0.001</v>
      </c>
      <c r="R161" s="207">
        <f>Q161*H161</f>
        <v>0.069179</v>
      </c>
      <c r="S161" s="207">
        <v>0</v>
      </c>
      <c r="T161" s="208">
        <f>S161*H161</f>
        <v>0</v>
      </c>
      <c r="AR161" s="24" t="s">
        <v>147</v>
      </c>
      <c r="AT161" s="24" t="s">
        <v>205</v>
      </c>
      <c r="AU161" s="24" t="s">
        <v>84</v>
      </c>
      <c r="AY161" s="24" t="s">
        <v>136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24</v>
      </c>
      <c r="BK161" s="205">
        <f>ROUND(I161*H161,2)</f>
        <v>0</v>
      </c>
      <c r="BL161" s="24" t="s">
        <v>143</v>
      </c>
      <c r="BM161" s="24" t="s">
        <v>354</v>
      </c>
    </row>
    <row r="162" spans="2:51" s="13" customFormat="1" ht="13.5">
      <c r="B162" s="249"/>
      <c r="C162" s="250"/>
      <c r="D162" s="211" t="s">
        <v>182</v>
      </c>
      <c r="E162" s="251" t="s">
        <v>22</v>
      </c>
      <c r="F162" s="252" t="s">
        <v>347</v>
      </c>
      <c r="G162" s="250"/>
      <c r="H162" s="253" t="s">
        <v>22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182</v>
      </c>
      <c r="AU162" s="259" t="s">
        <v>84</v>
      </c>
      <c r="AV162" s="13" t="s">
        <v>24</v>
      </c>
      <c r="AW162" s="13" t="s">
        <v>39</v>
      </c>
      <c r="AX162" s="13" t="s">
        <v>75</v>
      </c>
      <c r="AY162" s="259" t="s">
        <v>136</v>
      </c>
    </row>
    <row r="163" spans="2:51" s="13" customFormat="1" ht="13.5">
      <c r="B163" s="249"/>
      <c r="C163" s="250"/>
      <c r="D163" s="211" t="s">
        <v>182</v>
      </c>
      <c r="E163" s="251" t="s">
        <v>22</v>
      </c>
      <c r="F163" s="252" t="s">
        <v>348</v>
      </c>
      <c r="G163" s="250"/>
      <c r="H163" s="253" t="s">
        <v>22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182</v>
      </c>
      <c r="AU163" s="259" t="s">
        <v>84</v>
      </c>
      <c r="AV163" s="13" t="s">
        <v>24</v>
      </c>
      <c r="AW163" s="13" t="s">
        <v>39</v>
      </c>
      <c r="AX163" s="13" t="s">
        <v>75</v>
      </c>
      <c r="AY163" s="259" t="s">
        <v>136</v>
      </c>
    </row>
    <row r="164" spans="2:51" s="11" customFormat="1" ht="13.5">
      <c r="B164" s="209"/>
      <c r="C164" s="210"/>
      <c r="D164" s="211" t="s">
        <v>182</v>
      </c>
      <c r="E164" s="212" t="s">
        <v>22</v>
      </c>
      <c r="F164" s="213" t="s">
        <v>349</v>
      </c>
      <c r="G164" s="210"/>
      <c r="H164" s="214">
        <v>50.12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182</v>
      </c>
      <c r="AU164" s="220" t="s">
        <v>84</v>
      </c>
      <c r="AV164" s="11" t="s">
        <v>84</v>
      </c>
      <c r="AW164" s="11" t="s">
        <v>39</v>
      </c>
      <c r="AX164" s="11" t="s">
        <v>75</v>
      </c>
      <c r="AY164" s="220" t="s">
        <v>136</v>
      </c>
    </row>
    <row r="165" spans="2:51" s="11" customFormat="1" ht="13.5">
      <c r="B165" s="209"/>
      <c r="C165" s="210"/>
      <c r="D165" s="211" t="s">
        <v>182</v>
      </c>
      <c r="E165" s="212" t="s">
        <v>22</v>
      </c>
      <c r="F165" s="213" t="s">
        <v>350</v>
      </c>
      <c r="G165" s="210"/>
      <c r="H165" s="214">
        <v>10.036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182</v>
      </c>
      <c r="AU165" s="220" t="s">
        <v>84</v>
      </c>
      <c r="AV165" s="11" t="s">
        <v>84</v>
      </c>
      <c r="AW165" s="11" t="s">
        <v>39</v>
      </c>
      <c r="AX165" s="11" t="s">
        <v>75</v>
      </c>
      <c r="AY165" s="220" t="s">
        <v>136</v>
      </c>
    </row>
    <row r="166" spans="2:51" s="14" customFormat="1" ht="13.5">
      <c r="B166" s="260"/>
      <c r="C166" s="261"/>
      <c r="D166" s="211" t="s">
        <v>182</v>
      </c>
      <c r="E166" s="262" t="s">
        <v>22</v>
      </c>
      <c r="F166" s="263" t="s">
        <v>303</v>
      </c>
      <c r="G166" s="261"/>
      <c r="H166" s="264">
        <v>60.156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182</v>
      </c>
      <c r="AU166" s="270" t="s">
        <v>84</v>
      </c>
      <c r="AV166" s="14" t="s">
        <v>193</v>
      </c>
      <c r="AW166" s="14" t="s">
        <v>39</v>
      </c>
      <c r="AX166" s="14" t="s">
        <v>75</v>
      </c>
      <c r="AY166" s="270" t="s">
        <v>136</v>
      </c>
    </row>
    <row r="167" spans="2:51" s="11" customFormat="1" ht="13.5">
      <c r="B167" s="209"/>
      <c r="C167" s="210"/>
      <c r="D167" s="211" t="s">
        <v>182</v>
      </c>
      <c r="E167" s="212" t="s">
        <v>22</v>
      </c>
      <c r="F167" s="213" t="s">
        <v>355</v>
      </c>
      <c r="G167" s="210"/>
      <c r="H167" s="214">
        <v>9.023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182</v>
      </c>
      <c r="AU167" s="220" t="s">
        <v>84</v>
      </c>
      <c r="AV167" s="11" t="s">
        <v>84</v>
      </c>
      <c r="AW167" s="11" t="s">
        <v>39</v>
      </c>
      <c r="AX167" s="11" t="s">
        <v>75</v>
      </c>
      <c r="AY167" s="220" t="s">
        <v>136</v>
      </c>
    </row>
    <row r="168" spans="2:51" s="12" customFormat="1" ht="13.5">
      <c r="B168" s="221"/>
      <c r="C168" s="222"/>
      <c r="D168" s="211" t="s">
        <v>182</v>
      </c>
      <c r="E168" s="233" t="s">
        <v>22</v>
      </c>
      <c r="F168" s="234" t="s">
        <v>185</v>
      </c>
      <c r="G168" s="222"/>
      <c r="H168" s="235">
        <v>69.179</v>
      </c>
      <c r="I168" s="227"/>
      <c r="J168" s="222"/>
      <c r="K168" s="222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182</v>
      </c>
      <c r="AU168" s="232" t="s">
        <v>84</v>
      </c>
      <c r="AV168" s="12" t="s">
        <v>143</v>
      </c>
      <c r="AW168" s="12" t="s">
        <v>39</v>
      </c>
      <c r="AX168" s="12" t="s">
        <v>24</v>
      </c>
      <c r="AY168" s="232" t="s">
        <v>136</v>
      </c>
    </row>
    <row r="169" spans="2:63" s="10" customFormat="1" ht="29.85" customHeight="1">
      <c r="B169" s="176"/>
      <c r="C169" s="177"/>
      <c r="D169" s="190" t="s">
        <v>74</v>
      </c>
      <c r="E169" s="191" t="s">
        <v>143</v>
      </c>
      <c r="F169" s="191" t="s">
        <v>356</v>
      </c>
      <c r="G169" s="177"/>
      <c r="H169" s="177"/>
      <c r="I169" s="180"/>
      <c r="J169" s="192">
        <f>BK169</f>
        <v>0</v>
      </c>
      <c r="K169" s="177"/>
      <c r="L169" s="182"/>
      <c r="M169" s="183"/>
      <c r="N169" s="184"/>
      <c r="O169" s="184"/>
      <c r="P169" s="185">
        <f>SUM(P170:P194)</f>
        <v>0</v>
      </c>
      <c r="Q169" s="184"/>
      <c r="R169" s="185">
        <f>SUM(R170:R194)</f>
        <v>2.1658880000000003</v>
      </c>
      <c r="S169" s="184"/>
      <c r="T169" s="186">
        <f>SUM(T170:T194)</f>
        <v>0</v>
      </c>
      <c r="AR169" s="187" t="s">
        <v>24</v>
      </c>
      <c r="AT169" s="188" t="s">
        <v>74</v>
      </c>
      <c r="AU169" s="188" t="s">
        <v>24</v>
      </c>
      <c r="AY169" s="187" t="s">
        <v>136</v>
      </c>
      <c r="BK169" s="189">
        <f>SUM(BK170:BK194)</f>
        <v>0</v>
      </c>
    </row>
    <row r="170" spans="2:65" s="1" customFormat="1" ht="31.5" customHeight="1">
      <c r="B170" s="41"/>
      <c r="C170" s="193" t="s">
        <v>357</v>
      </c>
      <c r="D170" s="193" t="s">
        <v>139</v>
      </c>
      <c r="E170" s="194" t="s">
        <v>358</v>
      </c>
      <c r="F170" s="195" t="s">
        <v>359</v>
      </c>
      <c r="G170" s="196" t="s">
        <v>249</v>
      </c>
      <c r="H170" s="197">
        <v>1.94</v>
      </c>
      <c r="I170" s="198"/>
      <c r="J170" s="199">
        <f>ROUND(I170*H170,2)</f>
        <v>0</v>
      </c>
      <c r="K170" s="195" t="s">
        <v>180</v>
      </c>
      <c r="L170" s="61"/>
      <c r="M170" s="200" t="s">
        <v>22</v>
      </c>
      <c r="N170" s="206" t="s">
        <v>46</v>
      </c>
      <c r="O170" s="42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AR170" s="24" t="s">
        <v>143</v>
      </c>
      <c r="AT170" s="24" t="s">
        <v>139</v>
      </c>
      <c r="AU170" s="24" t="s">
        <v>84</v>
      </c>
      <c r="AY170" s="24" t="s">
        <v>136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24" t="s">
        <v>24</v>
      </c>
      <c r="BK170" s="205">
        <f>ROUND(I170*H170,2)</f>
        <v>0</v>
      </c>
      <c r="BL170" s="24" t="s">
        <v>143</v>
      </c>
      <c r="BM170" s="24" t="s">
        <v>360</v>
      </c>
    </row>
    <row r="171" spans="2:51" s="13" customFormat="1" ht="13.5">
      <c r="B171" s="249"/>
      <c r="C171" s="250"/>
      <c r="D171" s="211" t="s">
        <v>182</v>
      </c>
      <c r="E171" s="251" t="s">
        <v>22</v>
      </c>
      <c r="F171" s="252" t="s">
        <v>361</v>
      </c>
      <c r="G171" s="250"/>
      <c r="H171" s="253" t="s">
        <v>22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182</v>
      </c>
      <c r="AU171" s="259" t="s">
        <v>84</v>
      </c>
      <c r="AV171" s="13" t="s">
        <v>24</v>
      </c>
      <c r="AW171" s="13" t="s">
        <v>39</v>
      </c>
      <c r="AX171" s="13" t="s">
        <v>75</v>
      </c>
      <c r="AY171" s="259" t="s">
        <v>136</v>
      </c>
    </row>
    <row r="172" spans="2:51" s="11" customFormat="1" ht="13.5">
      <c r="B172" s="209"/>
      <c r="C172" s="210"/>
      <c r="D172" s="211" t="s">
        <v>182</v>
      </c>
      <c r="E172" s="212" t="s">
        <v>22</v>
      </c>
      <c r="F172" s="213" t="s">
        <v>362</v>
      </c>
      <c r="G172" s="210"/>
      <c r="H172" s="214">
        <v>1.044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182</v>
      </c>
      <c r="AU172" s="220" t="s">
        <v>84</v>
      </c>
      <c r="AV172" s="11" t="s">
        <v>84</v>
      </c>
      <c r="AW172" s="11" t="s">
        <v>39</v>
      </c>
      <c r="AX172" s="11" t="s">
        <v>75</v>
      </c>
      <c r="AY172" s="220" t="s">
        <v>136</v>
      </c>
    </row>
    <row r="173" spans="2:51" s="11" customFormat="1" ht="13.5">
      <c r="B173" s="209"/>
      <c r="C173" s="210"/>
      <c r="D173" s="211" t="s">
        <v>182</v>
      </c>
      <c r="E173" s="212" t="s">
        <v>22</v>
      </c>
      <c r="F173" s="213" t="s">
        <v>363</v>
      </c>
      <c r="G173" s="210"/>
      <c r="H173" s="214">
        <v>0.793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182</v>
      </c>
      <c r="AU173" s="220" t="s">
        <v>84</v>
      </c>
      <c r="AV173" s="11" t="s">
        <v>84</v>
      </c>
      <c r="AW173" s="11" t="s">
        <v>39</v>
      </c>
      <c r="AX173" s="11" t="s">
        <v>75</v>
      </c>
      <c r="AY173" s="220" t="s">
        <v>136</v>
      </c>
    </row>
    <row r="174" spans="2:51" s="11" customFormat="1" ht="13.5">
      <c r="B174" s="209"/>
      <c r="C174" s="210"/>
      <c r="D174" s="211" t="s">
        <v>182</v>
      </c>
      <c r="E174" s="212" t="s">
        <v>22</v>
      </c>
      <c r="F174" s="213" t="s">
        <v>364</v>
      </c>
      <c r="G174" s="210"/>
      <c r="H174" s="214">
        <v>0.103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182</v>
      </c>
      <c r="AU174" s="220" t="s">
        <v>84</v>
      </c>
      <c r="AV174" s="11" t="s">
        <v>84</v>
      </c>
      <c r="AW174" s="11" t="s">
        <v>39</v>
      </c>
      <c r="AX174" s="11" t="s">
        <v>75</v>
      </c>
      <c r="AY174" s="220" t="s">
        <v>136</v>
      </c>
    </row>
    <row r="175" spans="2:51" s="12" customFormat="1" ht="13.5">
      <c r="B175" s="221"/>
      <c r="C175" s="222"/>
      <c r="D175" s="223" t="s">
        <v>182</v>
      </c>
      <c r="E175" s="224" t="s">
        <v>22</v>
      </c>
      <c r="F175" s="225" t="s">
        <v>185</v>
      </c>
      <c r="G175" s="222"/>
      <c r="H175" s="226">
        <v>1.94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182</v>
      </c>
      <c r="AU175" s="232" t="s">
        <v>84</v>
      </c>
      <c r="AV175" s="12" t="s">
        <v>143</v>
      </c>
      <c r="AW175" s="12" t="s">
        <v>39</v>
      </c>
      <c r="AX175" s="12" t="s">
        <v>24</v>
      </c>
      <c r="AY175" s="232" t="s">
        <v>136</v>
      </c>
    </row>
    <row r="176" spans="2:65" s="1" customFormat="1" ht="22.5" customHeight="1">
      <c r="B176" s="41"/>
      <c r="C176" s="236" t="s">
        <v>365</v>
      </c>
      <c r="D176" s="236" t="s">
        <v>205</v>
      </c>
      <c r="E176" s="237" t="s">
        <v>366</v>
      </c>
      <c r="F176" s="238" t="s">
        <v>367</v>
      </c>
      <c r="G176" s="239" t="s">
        <v>249</v>
      </c>
      <c r="H176" s="240">
        <v>0.111</v>
      </c>
      <c r="I176" s="241"/>
      <c r="J176" s="242">
        <f>ROUND(I176*H176,2)</f>
        <v>0</v>
      </c>
      <c r="K176" s="238" t="s">
        <v>22</v>
      </c>
      <c r="L176" s="243"/>
      <c r="M176" s="244" t="s">
        <v>22</v>
      </c>
      <c r="N176" s="245" t="s">
        <v>46</v>
      </c>
      <c r="O176" s="42"/>
      <c r="P176" s="207">
        <f>O176*H176</f>
        <v>0</v>
      </c>
      <c r="Q176" s="207">
        <v>1</v>
      </c>
      <c r="R176" s="207">
        <f>Q176*H176</f>
        <v>0.111</v>
      </c>
      <c r="S176" s="207">
        <v>0</v>
      </c>
      <c r="T176" s="208">
        <f>S176*H176</f>
        <v>0</v>
      </c>
      <c r="AR176" s="24" t="s">
        <v>147</v>
      </c>
      <c r="AT176" s="24" t="s">
        <v>205</v>
      </c>
      <c r="AU176" s="24" t="s">
        <v>84</v>
      </c>
      <c r="AY176" s="24" t="s">
        <v>136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24</v>
      </c>
      <c r="BK176" s="205">
        <f>ROUND(I176*H176,2)</f>
        <v>0</v>
      </c>
      <c r="BL176" s="24" t="s">
        <v>143</v>
      </c>
      <c r="BM176" s="24" t="s">
        <v>368</v>
      </c>
    </row>
    <row r="177" spans="2:47" s="1" customFormat="1" ht="27">
      <c r="B177" s="41"/>
      <c r="C177" s="63"/>
      <c r="D177" s="211" t="s">
        <v>369</v>
      </c>
      <c r="E177" s="63"/>
      <c r="F177" s="271" t="s">
        <v>370</v>
      </c>
      <c r="G177" s="63"/>
      <c r="H177" s="63"/>
      <c r="I177" s="163"/>
      <c r="J177" s="63"/>
      <c r="K177" s="63"/>
      <c r="L177" s="61"/>
      <c r="M177" s="272"/>
      <c r="N177" s="42"/>
      <c r="O177" s="42"/>
      <c r="P177" s="42"/>
      <c r="Q177" s="42"/>
      <c r="R177" s="42"/>
      <c r="S177" s="42"/>
      <c r="T177" s="78"/>
      <c r="AT177" s="24" t="s">
        <v>369</v>
      </c>
      <c r="AU177" s="24" t="s">
        <v>84</v>
      </c>
    </row>
    <row r="178" spans="2:51" s="11" customFormat="1" ht="13.5">
      <c r="B178" s="209"/>
      <c r="C178" s="210"/>
      <c r="D178" s="211" t="s">
        <v>182</v>
      </c>
      <c r="E178" s="212" t="s">
        <v>22</v>
      </c>
      <c r="F178" s="213" t="s">
        <v>364</v>
      </c>
      <c r="G178" s="210"/>
      <c r="H178" s="214">
        <v>0.103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182</v>
      </c>
      <c r="AU178" s="220" t="s">
        <v>84</v>
      </c>
      <c r="AV178" s="11" t="s">
        <v>84</v>
      </c>
      <c r="AW178" s="11" t="s">
        <v>39</v>
      </c>
      <c r="AX178" s="11" t="s">
        <v>75</v>
      </c>
      <c r="AY178" s="220" t="s">
        <v>136</v>
      </c>
    </row>
    <row r="179" spans="2:51" s="11" customFormat="1" ht="13.5">
      <c r="B179" s="209"/>
      <c r="C179" s="210"/>
      <c r="D179" s="211" t="s">
        <v>182</v>
      </c>
      <c r="E179" s="212" t="s">
        <v>22</v>
      </c>
      <c r="F179" s="213" t="s">
        <v>371</v>
      </c>
      <c r="G179" s="210"/>
      <c r="H179" s="214">
        <v>0.008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182</v>
      </c>
      <c r="AU179" s="220" t="s">
        <v>84</v>
      </c>
      <c r="AV179" s="11" t="s">
        <v>84</v>
      </c>
      <c r="AW179" s="11" t="s">
        <v>39</v>
      </c>
      <c r="AX179" s="11" t="s">
        <v>75</v>
      </c>
      <c r="AY179" s="220" t="s">
        <v>136</v>
      </c>
    </row>
    <row r="180" spans="2:51" s="12" customFormat="1" ht="13.5">
      <c r="B180" s="221"/>
      <c r="C180" s="222"/>
      <c r="D180" s="223" t="s">
        <v>182</v>
      </c>
      <c r="E180" s="224" t="s">
        <v>22</v>
      </c>
      <c r="F180" s="225" t="s">
        <v>185</v>
      </c>
      <c r="G180" s="222"/>
      <c r="H180" s="226">
        <v>0.111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182</v>
      </c>
      <c r="AU180" s="232" t="s">
        <v>84</v>
      </c>
      <c r="AV180" s="12" t="s">
        <v>143</v>
      </c>
      <c r="AW180" s="12" t="s">
        <v>39</v>
      </c>
      <c r="AX180" s="12" t="s">
        <v>24</v>
      </c>
      <c r="AY180" s="232" t="s">
        <v>136</v>
      </c>
    </row>
    <row r="181" spans="2:65" s="1" customFormat="1" ht="22.5" customHeight="1">
      <c r="B181" s="41"/>
      <c r="C181" s="236" t="s">
        <v>372</v>
      </c>
      <c r="D181" s="236" t="s">
        <v>205</v>
      </c>
      <c r="E181" s="237" t="s">
        <v>373</v>
      </c>
      <c r="F181" s="238" t="s">
        <v>374</v>
      </c>
      <c r="G181" s="239" t="s">
        <v>249</v>
      </c>
      <c r="H181" s="240">
        <v>1.984</v>
      </c>
      <c r="I181" s="241"/>
      <c r="J181" s="242">
        <f>ROUND(I181*H181,2)</f>
        <v>0</v>
      </c>
      <c r="K181" s="238" t="s">
        <v>22</v>
      </c>
      <c r="L181" s="243"/>
      <c r="M181" s="244" t="s">
        <v>22</v>
      </c>
      <c r="N181" s="245" t="s">
        <v>46</v>
      </c>
      <c r="O181" s="42"/>
      <c r="P181" s="207">
        <f>O181*H181</f>
        <v>0</v>
      </c>
      <c r="Q181" s="207">
        <v>1</v>
      </c>
      <c r="R181" s="207">
        <f>Q181*H181</f>
        <v>1.984</v>
      </c>
      <c r="S181" s="207">
        <v>0</v>
      </c>
      <c r="T181" s="208">
        <f>S181*H181</f>
        <v>0</v>
      </c>
      <c r="AR181" s="24" t="s">
        <v>147</v>
      </c>
      <c r="AT181" s="24" t="s">
        <v>205</v>
      </c>
      <c r="AU181" s="24" t="s">
        <v>84</v>
      </c>
      <c r="AY181" s="24" t="s">
        <v>136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4" t="s">
        <v>24</v>
      </c>
      <c r="BK181" s="205">
        <f>ROUND(I181*H181,2)</f>
        <v>0</v>
      </c>
      <c r="BL181" s="24" t="s">
        <v>143</v>
      </c>
      <c r="BM181" s="24" t="s">
        <v>375</v>
      </c>
    </row>
    <row r="182" spans="2:51" s="11" customFormat="1" ht="13.5">
      <c r="B182" s="209"/>
      <c r="C182" s="210"/>
      <c r="D182" s="211" t="s">
        <v>182</v>
      </c>
      <c r="E182" s="212" t="s">
        <v>22</v>
      </c>
      <c r="F182" s="213" t="s">
        <v>362</v>
      </c>
      <c r="G182" s="210"/>
      <c r="H182" s="214">
        <v>1.044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182</v>
      </c>
      <c r="AU182" s="220" t="s">
        <v>84</v>
      </c>
      <c r="AV182" s="11" t="s">
        <v>84</v>
      </c>
      <c r="AW182" s="11" t="s">
        <v>39</v>
      </c>
      <c r="AX182" s="11" t="s">
        <v>75</v>
      </c>
      <c r="AY182" s="220" t="s">
        <v>136</v>
      </c>
    </row>
    <row r="183" spans="2:51" s="11" customFormat="1" ht="13.5">
      <c r="B183" s="209"/>
      <c r="C183" s="210"/>
      <c r="D183" s="211" t="s">
        <v>182</v>
      </c>
      <c r="E183" s="212" t="s">
        <v>22</v>
      </c>
      <c r="F183" s="213" t="s">
        <v>363</v>
      </c>
      <c r="G183" s="210"/>
      <c r="H183" s="214">
        <v>0.793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182</v>
      </c>
      <c r="AU183" s="220" t="s">
        <v>84</v>
      </c>
      <c r="AV183" s="11" t="s">
        <v>84</v>
      </c>
      <c r="AW183" s="11" t="s">
        <v>39</v>
      </c>
      <c r="AX183" s="11" t="s">
        <v>75</v>
      </c>
      <c r="AY183" s="220" t="s">
        <v>136</v>
      </c>
    </row>
    <row r="184" spans="2:51" s="14" customFormat="1" ht="13.5">
      <c r="B184" s="260"/>
      <c r="C184" s="261"/>
      <c r="D184" s="211" t="s">
        <v>182</v>
      </c>
      <c r="E184" s="262" t="s">
        <v>22</v>
      </c>
      <c r="F184" s="263" t="s">
        <v>303</v>
      </c>
      <c r="G184" s="261"/>
      <c r="H184" s="264">
        <v>1.837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182</v>
      </c>
      <c r="AU184" s="270" t="s">
        <v>84</v>
      </c>
      <c r="AV184" s="14" t="s">
        <v>193</v>
      </c>
      <c r="AW184" s="14" t="s">
        <v>39</v>
      </c>
      <c r="AX184" s="14" t="s">
        <v>75</v>
      </c>
      <c r="AY184" s="270" t="s">
        <v>136</v>
      </c>
    </row>
    <row r="185" spans="2:51" s="11" customFormat="1" ht="13.5">
      <c r="B185" s="209"/>
      <c r="C185" s="210"/>
      <c r="D185" s="211" t="s">
        <v>182</v>
      </c>
      <c r="E185" s="212" t="s">
        <v>22</v>
      </c>
      <c r="F185" s="213" t="s">
        <v>376</v>
      </c>
      <c r="G185" s="210"/>
      <c r="H185" s="214">
        <v>0.147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182</v>
      </c>
      <c r="AU185" s="220" t="s">
        <v>84</v>
      </c>
      <c r="AV185" s="11" t="s">
        <v>84</v>
      </c>
      <c r="AW185" s="11" t="s">
        <v>39</v>
      </c>
      <c r="AX185" s="11" t="s">
        <v>75</v>
      </c>
      <c r="AY185" s="220" t="s">
        <v>136</v>
      </c>
    </row>
    <row r="186" spans="2:51" s="12" customFormat="1" ht="13.5">
      <c r="B186" s="221"/>
      <c r="C186" s="222"/>
      <c r="D186" s="223" t="s">
        <v>182</v>
      </c>
      <c r="E186" s="224" t="s">
        <v>22</v>
      </c>
      <c r="F186" s="225" t="s">
        <v>185</v>
      </c>
      <c r="G186" s="222"/>
      <c r="H186" s="226">
        <v>1.984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182</v>
      </c>
      <c r="AU186" s="232" t="s">
        <v>84</v>
      </c>
      <c r="AV186" s="12" t="s">
        <v>143</v>
      </c>
      <c r="AW186" s="12" t="s">
        <v>39</v>
      </c>
      <c r="AX186" s="12" t="s">
        <v>24</v>
      </c>
      <c r="AY186" s="232" t="s">
        <v>136</v>
      </c>
    </row>
    <row r="187" spans="2:65" s="1" customFormat="1" ht="31.5" customHeight="1">
      <c r="B187" s="41"/>
      <c r="C187" s="193" t="s">
        <v>377</v>
      </c>
      <c r="D187" s="193" t="s">
        <v>139</v>
      </c>
      <c r="E187" s="194" t="s">
        <v>378</v>
      </c>
      <c r="F187" s="195" t="s">
        <v>379</v>
      </c>
      <c r="G187" s="196" t="s">
        <v>315</v>
      </c>
      <c r="H187" s="197">
        <v>61.642</v>
      </c>
      <c r="I187" s="198"/>
      <c r="J187" s="199">
        <f>ROUND(I187*H187,2)</f>
        <v>0</v>
      </c>
      <c r="K187" s="195" t="s">
        <v>180</v>
      </c>
      <c r="L187" s="61"/>
      <c r="M187" s="200" t="s">
        <v>22</v>
      </c>
      <c r="N187" s="206" t="s">
        <v>46</v>
      </c>
      <c r="O187" s="42"/>
      <c r="P187" s="207">
        <f>O187*H187</f>
        <v>0</v>
      </c>
      <c r="Q187" s="207">
        <v>0</v>
      </c>
      <c r="R187" s="207">
        <f>Q187*H187</f>
        <v>0</v>
      </c>
      <c r="S187" s="207">
        <v>0</v>
      </c>
      <c r="T187" s="208">
        <f>S187*H187</f>
        <v>0</v>
      </c>
      <c r="AR187" s="24" t="s">
        <v>143</v>
      </c>
      <c r="AT187" s="24" t="s">
        <v>139</v>
      </c>
      <c r="AU187" s="24" t="s">
        <v>84</v>
      </c>
      <c r="AY187" s="24" t="s">
        <v>136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4" t="s">
        <v>24</v>
      </c>
      <c r="BK187" s="205">
        <f>ROUND(I187*H187,2)</f>
        <v>0</v>
      </c>
      <c r="BL187" s="24" t="s">
        <v>143</v>
      </c>
      <c r="BM187" s="24" t="s">
        <v>380</v>
      </c>
    </row>
    <row r="188" spans="2:51" s="13" customFormat="1" ht="13.5">
      <c r="B188" s="249"/>
      <c r="C188" s="250"/>
      <c r="D188" s="211" t="s">
        <v>182</v>
      </c>
      <c r="E188" s="251" t="s">
        <v>22</v>
      </c>
      <c r="F188" s="252" t="s">
        <v>381</v>
      </c>
      <c r="G188" s="250"/>
      <c r="H188" s="253" t="s">
        <v>22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182</v>
      </c>
      <c r="AU188" s="259" t="s">
        <v>84</v>
      </c>
      <c r="AV188" s="13" t="s">
        <v>24</v>
      </c>
      <c r="AW188" s="13" t="s">
        <v>39</v>
      </c>
      <c r="AX188" s="13" t="s">
        <v>75</v>
      </c>
      <c r="AY188" s="259" t="s">
        <v>136</v>
      </c>
    </row>
    <row r="189" spans="2:51" s="11" customFormat="1" ht="13.5">
      <c r="B189" s="209"/>
      <c r="C189" s="210"/>
      <c r="D189" s="223" t="s">
        <v>182</v>
      </c>
      <c r="E189" s="246" t="s">
        <v>22</v>
      </c>
      <c r="F189" s="247" t="s">
        <v>382</v>
      </c>
      <c r="G189" s="210"/>
      <c r="H189" s="248">
        <v>61.642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182</v>
      </c>
      <c r="AU189" s="220" t="s">
        <v>84</v>
      </c>
      <c r="AV189" s="11" t="s">
        <v>84</v>
      </c>
      <c r="AW189" s="11" t="s">
        <v>39</v>
      </c>
      <c r="AX189" s="11" t="s">
        <v>24</v>
      </c>
      <c r="AY189" s="220" t="s">
        <v>136</v>
      </c>
    </row>
    <row r="190" spans="2:65" s="1" customFormat="1" ht="22.5" customHeight="1">
      <c r="B190" s="41"/>
      <c r="C190" s="236" t="s">
        <v>383</v>
      </c>
      <c r="D190" s="236" t="s">
        <v>205</v>
      </c>
      <c r="E190" s="237" t="s">
        <v>352</v>
      </c>
      <c r="F190" s="238" t="s">
        <v>353</v>
      </c>
      <c r="G190" s="239" t="s">
        <v>315</v>
      </c>
      <c r="H190" s="240">
        <v>70.888</v>
      </c>
      <c r="I190" s="241"/>
      <c r="J190" s="242">
        <f>ROUND(I190*H190,2)</f>
        <v>0</v>
      </c>
      <c r="K190" s="238" t="s">
        <v>22</v>
      </c>
      <c r="L190" s="243"/>
      <c r="M190" s="244" t="s">
        <v>22</v>
      </c>
      <c r="N190" s="245" t="s">
        <v>46</v>
      </c>
      <c r="O190" s="42"/>
      <c r="P190" s="207">
        <f>O190*H190</f>
        <v>0</v>
      </c>
      <c r="Q190" s="207">
        <v>0.001</v>
      </c>
      <c r="R190" s="207">
        <f>Q190*H190</f>
        <v>0.070888</v>
      </c>
      <c r="S190" s="207">
        <v>0</v>
      </c>
      <c r="T190" s="208">
        <f>S190*H190</f>
        <v>0</v>
      </c>
      <c r="AR190" s="24" t="s">
        <v>147</v>
      </c>
      <c r="AT190" s="24" t="s">
        <v>205</v>
      </c>
      <c r="AU190" s="24" t="s">
        <v>84</v>
      </c>
      <c r="AY190" s="24" t="s">
        <v>136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24" t="s">
        <v>24</v>
      </c>
      <c r="BK190" s="205">
        <f>ROUND(I190*H190,2)</f>
        <v>0</v>
      </c>
      <c r="BL190" s="24" t="s">
        <v>143</v>
      </c>
      <c r="BM190" s="24" t="s">
        <v>384</v>
      </c>
    </row>
    <row r="191" spans="2:51" s="13" customFormat="1" ht="13.5">
      <c r="B191" s="249"/>
      <c r="C191" s="250"/>
      <c r="D191" s="211" t="s">
        <v>182</v>
      </c>
      <c r="E191" s="251" t="s">
        <v>22</v>
      </c>
      <c r="F191" s="252" t="s">
        <v>381</v>
      </c>
      <c r="G191" s="250"/>
      <c r="H191" s="253" t="s">
        <v>22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182</v>
      </c>
      <c r="AU191" s="259" t="s">
        <v>84</v>
      </c>
      <c r="AV191" s="13" t="s">
        <v>24</v>
      </c>
      <c r="AW191" s="13" t="s">
        <v>39</v>
      </c>
      <c r="AX191" s="13" t="s">
        <v>75</v>
      </c>
      <c r="AY191" s="259" t="s">
        <v>136</v>
      </c>
    </row>
    <row r="192" spans="2:51" s="11" customFormat="1" ht="13.5">
      <c r="B192" s="209"/>
      <c r="C192" s="210"/>
      <c r="D192" s="211" t="s">
        <v>182</v>
      </c>
      <c r="E192" s="212" t="s">
        <v>22</v>
      </c>
      <c r="F192" s="213" t="s">
        <v>382</v>
      </c>
      <c r="G192" s="210"/>
      <c r="H192" s="214">
        <v>61.642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182</v>
      </c>
      <c r="AU192" s="220" t="s">
        <v>84</v>
      </c>
      <c r="AV192" s="11" t="s">
        <v>84</v>
      </c>
      <c r="AW192" s="11" t="s">
        <v>39</v>
      </c>
      <c r="AX192" s="11" t="s">
        <v>75</v>
      </c>
      <c r="AY192" s="220" t="s">
        <v>136</v>
      </c>
    </row>
    <row r="193" spans="2:51" s="11" customFormat="1" ht="13.5">
      <c r="B193" s="209"/>
      <c r="C193" s="210"/>
      <c r="D193" s="211" t="s">
        <v>182</v>
      </c>
      <c r="E193" s="212" t="s">
        <v>22</v>
      </c>
      <c r="F193" s="213" t="s">
        <v>385</v>
      </c>
      <c r="G193" s="210"/>
      <c r="H193" s="214">
        <v>9.246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182</v>
      </c>
      <c r="AU193" s="220" t="s">
        <v>84</v>
      </c>
      <c r="AV193" s="11" t="s">
        <v>84</v>
      </c>
      <c r="AW193" s="11" t="s">
        <v>39</v>
      </c>
      <c r="AX193" s="11" t="s">
        <v>75</v>
      </c>
      <c r="AY193" s="220" t="s">
        <v>136</v>
      </c>
    </row>
    <row r="194" spans="2:51" s="12" customFormat="1" ht="13.5">
      <c r="B194" s="221"/>
      <c r="C194" s="222"/>
      <c r="D194" s="211" t="s">
        <v>182</v>
      </c>
      <c r="E194" s="233" t="s">
        <v>22</v>
      </c>
      <c r="F194" s="234" t="s">
        <v>185</v>
      </c>
      <c r="G194" s="222"/>
      <c r="H194" s="235">
        <v>70.888</v>
      </c>
      <c r="I194" s="227"/>
      <c r="J194" s="222"/>
      <c r="K194" s="222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182</v>
      </c>
      <c r="AU194" s="232" t="s">
        <v>84</v>
      </c>
      <c r="AV194" s="12" t="s">
        <v>143</v>
      </c>
      <c r="AW194" s="12" t="s">
        <v>39</v>
      </c>
      <c r="AX194" s="12" t="s">
        <v>24</v>
      </c>
      <c r="AY194" s="232" t="s">
        <v>136</v>
      </c>
    </row>
    <row r="195" spans="2:63" s="10" customFormat="1" ht="29.85" customHeight="1">
      <c r="B195" s="176"/>
      <c r="C195" s="177"/>
      <c r="D195" s="190" t="s">
        <v>74</v>
      </c>
      <c r="E195" s="191" t="s">
        <v>209</v>
      </c>
      <c r="F195" s="191" t="s">
        <v>386</v>
      </c>
      <c r="G195" s="177"/>
      <c r="H195" s="177"/>
      <c r="I195" s="180"/>
      <c r="J195" s="192">
        <f>BK195</f>
        <v>0</v>
      </c>
      <c r="K195" s="177"/>
      <c r="L195" s="182"/>
      <c r="M195" s="183"/>
      <c r="N195" s="184"/>
      <c r="O195" s="184"/>
      <c r="P195" s="185">
        <f>SUM(P196:P209)</f>
        <v>0</v>
      </c>
      <c r="Q195" s="184"/>
      <c r="R195" s="185">
        <f>SUM(R196:R209)</f>
        <v>25.386120599999998</v>
      </c>
      <c r="S195" s="184"/>
      <c r="T195" s="186">
        <f>SUM(T196:T209)</f>
        <v>0</v>
      </c>
      <c r="AR195" s="187" t="s">
        <v>24</v>
      </c>
      <c r="AT195" s="188" t="s">
        <v>74</v>
      </c>
      <c r="AU195" s="188" t="s">
        <v>24</v>
      </c>
      <c r="AY195" s="187" t="s">
        <v>136</v>
      </c>
      <c r="BK195" s="189">
        <f>SUM(BK196:BK209)</f>
        <v>0</v>
      </c>
    </row>
    <row r="196" spans="2:65" s="1" customFormat="1" ht="31.5" customHeight="1">
      <c r="B196" s="41"/>
      <c r="C196" s="193" t="s">
        <v>246</v>
      </c>
      <c r="D196" s="193" t="s">
        <v>139</v>
      </c>
      <c r="E196" s="194" t="s">
        <v>387</v>
      </c>
      <c r="F196" s="195" t="s">
        <v>388</v>
      </c>
      <c r="G196" s="196" t="s">
        <v>188</v>
      </c>
      <c r="H196" s="197">
        <v>5.946</v>
      </c>
      <c r="I196" s="198"/>
      <c r="J196" s="199">
        <f>ROUND(I196*H196,2)</f>
        <v>0</v>
      </c>
      <c r="K196" s="195" t="s">
        <v>180</v>
      </c>
      <c r="L196" s="61"/>
      <c r="M196" s="200" t="s">
        <v>22</v>
      </c>
      <c r="N196" s="206" t="s">
        <v>46</v>
      </c>
      <c r="O196" s="42"/>
      <c r="P196" s="207">
        <f>O196*H196</f>
        <v>0</v>
      </c>
      <c r="Q196" s="207">
        <v>2.45329</v>
      </c>
      <c r="R196" s="207">
        <f>Q196*H196</f>
        <v>14.587262339999999</v>
      </c>
      <c r="S196" s="207">
        <v>0</v>
      </c>
      <c r="T196" s="208">
        <f>S196*H196</f>
        <v>0</v>
      </c>
      <c r="AR196" s="24" t="s">
        <v>143</v>
      </c>
      <c r="AT196" s="24" t="s">
        <v>139</v>
      </c>
      <c r="AU196" s="24" t="s">
        <v>84</v>
      </c>
      <c r="AY196" s="24" t="s">
        <v>136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4" t="s">
        <v>24</v>
      </c>
      <c r="BK196" s="205">
        <f>ROUND(I196*H196,2)</f>
        <v>0</v>
      </c>
      <c r="BL196" s="24" t="s">
        <v>143</v>
      </c>
      <c r="BM196" s="24" t="s">
        <v>389</v>
      </c>
    </row>
    <row r="197" spans="2:51" s="13" customFormat="1" ht="13.5">
      <c r="B197" s="249"/>
      <c r="C197" s="250"/>
      <c r="D197" s="211" t="s">
        <v>182</v>
      </c>
      <c r="E197" s="251" t="s">
        <v>22</v>
      </c>
      <c r="F197" s="252" t="s">
        <v>274</v>
      </c>
      <c r="G197" s="250"/>
      <c r="H197" s="253" t="s">
        <v>22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182</v>
      </c>
      <c r="AU197" s="259" t="s">
        <v>84</v>
      </c>
      <c r="AV197" s="13" t="s">
        <v>24</v>
      </c>
      <c r="AW197" s="13" t="s">
        <v>39</v>
      </c>
      <c r="AX197" s="13" t="s">
        <v>75</v>
      </c>
      <c r="AY197" s="259" t="s">
        <v>136</v>
      </c>
    </row>
    <row r="198" spans="2:51" s="13" customFormat="1" ht="13.5">
      <c r="B198" s="249"/>
      <c r="C198" s="250"/>
      <c r="D198" s="211" t="s">
        <v>182</v>
      </c>
      <c r="E198" s="251" t="s">
        <v>22</v>
      </c>
      <c r="F198" s="252" t="s">
        <v>275</v>
      </c>
      <c r="G198" s="250"/>
      <c r="H198" s="253" t="s">
        <v>22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182</v>
      </c>
      <c r="AU198" s="259" t="s">
        <v>84</v>
      </c>
      <c r="AV198" s="13" t="s">
        <v>24</v>
      </c>
      <c r="AW198" s="13" t="s">
        <v>39</v>
      </c>
      <c r="AX198" s="13" t="s">
        <v>75</v>
      </c>
      <c r="AY198" s="259" t="s">
        <v>136</v>
      </c>
    </row>
    <row r="199" spans="2:51" s="11" customFormat="1" ht="13.5">
      <c r="B199" s="209"/>
      <c r="C199" s="210"/>
      <c r="D199" s="223" t="s">
        <v>182</v>
      </c>
      <c r="E199" s="246" t="s">
        <v>22</v>
      </c>
      <c r="F199" s="247" t="s">
        <v>390</v>
      </c>
      <c r="G199" s="210"/>
      <c r="H199" s="248">
        <v>5.946</v>
      </c>
      <c r="I199" s="215"/>
      <c r="J199" s="210"/>
      <c r="K199" s="210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182</v>
      </c>
      <c r="AU199" s="220" t="s">
        <v>84</v>
      </c>
      <c r="AV199" s="11" t="s">
        <v>84</v>
      </c>
      <c r="AW199" s="11" t="s">
        <v>39</v>
      </c>
      <c r="AX199" s="11" t="s">
        <v>24</v>
      </c>
      <c r="AY199" s="220" t="s">
        <v>136</v>
      </c>
    </row>
    <row r="200" spans="2:65" s="1" customFormat="1" ht="31.5" customHeight="1">
      <c r="B200" s="41"/>
      <c r="C200" s="193" t="s">
        <v>391</v>
      </c>
      <c r="D200" s="193" t="s">
        <v>139</v>
      </c>
      <c r="E200" s="194" t="s">
        <v>392</v>
      </c>
      <c r="F200" s="195" t="s">
        <v>393</v>
      </c>
      <c r="G200" s="196" t="s">
        <v>188</v>
      </c>
      <c r="H200" s="197">
        <v>5.946</v>
      </c>
      <c r="I200" s="198"/>
      <c r="J200" s="199">
        <f>ROUND(I200*H200,2)</f>
        <v>0</v>
      </c>
      <c r="K200" s="195" t="s">
        <v>180</v>
      </c>
      <c r="L200" s="61"/>
      <c r="M200" s="200" t="s">
        <v>22</v>
      </c>
      <c r="N200" s="206" t="s">
        <v>46</v>
      </c>
      <c r="O200" s="42"/>
      <c r="P200" s="207">
        <f>O200*H200</f>
        <v>0</v>
      </c>
      <c r="Q200" s="207">
        <v>0.02</v>
      </c>
      <c r="R200" s="207">
        <f>Q200*H200</f>
        <v>0.11892</v>
      </c>
      <c r="S200" s="207">
        <v>0</v>
      </c>
      <c r="T200" s="208">
        <f>S200*H200</f>
        <v>0</v>
      </c>
      <c r="AR200" s="24" t="s">
        <v>143</v>
      </c>
      <c r="AT200" s="24" t="s">
        <v>139</v>
      </c>
      <c r="AU200" s="24" t="s">
        <v>84</v>
      </c>
      <c r="AY200" s="24" t="s">
        <v>136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4" t="s">
        <v>24</v>
      </c>
      <c r="BK200" s="205">
        <f>ROUND(I200*H200,2)</f>
        <v>0</v>
      </c>
      <c r="BL200" s="24" t="s">
        <v>143</v>
      </c>
      <c r="BM200" s="24" t="s">
        <v>394</v>
      </c>
    </row>
    <row r="201" spans="2:65" s="1" customFormat="1" ht="31.5" customHeight="1">
      <c r="B201" s="41"/>
      <c r="C201" s="193" t="s">
        <v>240</v>
      </c>
      <c r="D201" s="193" t="s">
        <v>139</v>
      </c>
      <c r="E201" s="194" t="s">
        <v>395</v>
      </c>
      <c r="F201" s="195" t="s">
        <v>396</v>
      </c>
      <c r="G201" s="196" t="s">
        <v>188</v>
      </c>
      <c r="H201" s="197">
        <v>5.946</v>
      </c>
      <c r="I201" s="198"/>
      <c r="J201" s="199">
        <f>ROUND(I201*H201,2)</f>
        <v>0</v>
      </c>
      <c r="K201" s="195" t="s">
        <v>180</v>
      </c>
      <c r="L201" s="61"/>
      <c r="M201" s="200" t="s">
        <v>22</v>
      </c>
      <c r="N201" s="206" t="s">
        <v>46</v>
      </c>
      <c r="O201" s="42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AR201" s="24" t="s">
        <v>143</v>
      </c>
      <c r="AT201" s="24" t="s">
        <v>139</v>
      </c>
      <c r="AU201" s="24" t="s">
        <v>84</v>
      </c>
      <c r="AY201" s="24" t="s">
        <v>136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4" t="s">
        <v>24</v>
      </c>
      <c r="BK201" s="205">
        <f>ROUND(I201*H201,2)</f>
        <v>0</v>
      </c>
      <c r="BL201" s="24" t="s">
        <v>143</v>
      </c>
      <c r="BM201" s="24" t="s">
        <v>397</v>
      </c>
    </row>
    <row r="202" spans="2:65" s="1" customFormat="1" ht="22.5" customHeight="1">
      <c r="B202" s="41"/>
      <c r="C202" s="193" t="s">
        <v>235</v>
      </c>
      <c r="D202" s="193" t="s">
        <v>139</v>
      </c>
      <c r="E202" s="194" t="s">
        <v>398</v>
      </c>
      <c r="F202" s="195" t="s">
        <v>399</v>
      </c>
      <c r="G202" s="196" t="s">
        <v>249</v>
      </c>
      <c r="H202" s="197">
        <v>0.421</v>
      </c>
      <c r="I202" s="198"/>
      <c r="J202" s="199">
        <f>ROUND(I202*H202,2)</f>
        <v>0</v>
      </c>
      <c r="K202" s="195" t="s">
        <v>180</v>
      </c>
      <c r="L202" s="61"/>
      <c r="M202" s="200" t="s">
        <v>22</v>
      </c>
      <c r="N202" s="206" t="s">
        <v>46</v>
      </c>
      <c r="O202" s="42"/>
      <c r="P202" s="207">
        <f>O202*H202</f>
        <v>0</v>
      </c>
      <c r="Q202" s="207">
        <v>1.05306</v>
      </c>
      <c r="R202" s="207">
        <f>Q202*H202</f>
        <v>0.44333826000000004</v>
      </c>
      <c r="S202" s="207">
        <v>0</v>
      </c>
      <c r="T202" s="208">
        <f>S202*H202</f>
        <v>0</v>
      </c>
      <c r="AR202" s="24" t="s">
        <v>143</v>
      </c>
      <c r="AT202" s="24" t="s">
        <v>139</v>
      </c>
      <c r="AU202" s="24" t="s">
        <v>84</v>
      </c>
      <c r="AY202" s="24" t="s">
        <v>136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4" t="s">
        <v>24</v>
      </c>
      <c r="BK202" s="205">
        <f>ROUND(I202*H202,2)</f>
        <v>0</v>
      </c>
      <c r="BL202" s="24" t="s">
        <v>143</v>
      </c>
      <c r="BM202" s="24" t="s">
        <v>400</v>
      </c>
    </row>
    <row r="203" spans="2:51" s="13" customFormat="1" ht="13.5">
      <c r="B203" s="249"/>
      <c r="C203" s="250"/>
      <c r="D203" s="211" t="s">
        <v>182</v>
      </c>
      <c r="E203" s="251" t="s">
        <v>22</v>
      </c>
      <c r="F203" s="252" t="s">
        <v>274</v>
      </c>
      <c r="G203" s="250"/>
      <c r="H203" s="253" t="s">
        <v>22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182</v>
      </c>
      <c r="AU203" s="259" t="s">
        <v>84</v>
      </c>
      <c r="AV203" s="13" t="s">
        <v>24</v>
      </c>
      <c r="AW203" s="13" t="s">
        <v>39</v>
      </c>
      <c r="AX203" s="13" t="s">
        <v>75</v>
      </c>
      <c r="AY203" s="259" t="s">
        <v>136</v>
      </c>
    </row>
    <row r="204" spans="2:51" s="13" customFormat="1" ht="13.5">
      <c r="B204" s="249"/>
      <c r="C204" s="250"/>
      <c r="D204" s="211" t="s">
        <v>182</v>
      </c>
      <c r="E204" s="251" t="s">
        <v>22</v>
      </c>
      <c r="F204" s="252" t="s">
        <v>275</v>
      </c>
      <c r="G204" s="250"/>
      <c r="H204" s="253" t="s">
        <v>22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182</v>
      </c>
      <c r="AU204" s="259" t="s">
        <v>84</v>
      </c>
      <c r="AV204" s="13" t="s">
        <v>24</v>
      </c>
      <c r="AW204" s="13" t="s">
        <v>39</v>
      </c>
      <c r="AX204" s="13" t="s">
        <v>75</v>
      </c>
      <c r="AY204" s="259" t="s">
        <v>136</v>
      </c>
    </row>
    <row r="205" spans="2:51" s="11" customFormat="1" ht="13.5">
      <c r="B205" s="209"/>
      <c r="C205" s="210"/>
      <c r="D205" s="223" t="s">
        <v>182</v>
      </c>
      <c r="E205" s="246" t="s">
        <v>22</v>
      </c>
      <c r="F205" s="247" t="s">
        <v>401</v>
      </c>
      <c r="G205" s="210"/>
      <c r="H205" s="248">
        <v>0.421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182</v>
      </c>
      <c r="AU205" s="220" t="s">
        <v>84</v>
      </c>
      <c r="AV205" s="11" t="s">
        <v>84</v>
      </c>
      <c r="AW205" s="11" t="s">
        <v>39</v>
      </c>
      <c r="AX205" s="11" t="s">
        <v>24</v>
      </c>
      <c r="AY205" s="220" t="s">
        <v>136</v>
      </c>
    </row>
    <row r="206" spans="2:65" s="1" customFormat="1" ht="22.5" customHeight="1">
      <c r="B206" s="41"/>
      <c r="C206" s="193" t="s">
        <v>29</v>
      </c>
      <c r="D206" s="193" t="s">
        <v>139</v>
      </c>
      <c r="E206" s="194" t="s">
        <v>402</v>
      </c>
      <c r="F206" s="195" t="s">
        <v>403</v>
      </c>
      <c r="G206" s="196" t="s">
        <v>188</v>
      </c>
      <c r="H206" s="197">
        <v>5.17</v>
      </c>
      <c r="I206" s="198"/>
      <c r="J206" s="199">
        <f>ROUND(I206*H206,2)</f>
        <v>0</v>
      </c>
      <c r="K206" s="195" t="s">
        <v>180</v>
      </c>
      <c r="L206" s="61"/>
      <c r="M206" s="200" t="s">
        <v>22</v>
      </c>
      <c r="N206" s="206" t="s">
        <v>46</v>
      </c>
      <c r="O206" s="42"/>
      <c r="P206" s="207">
        <f>O206*H206</f>
        <v>0</v>
      </c>
      <c r="Q206" s="207">
        <v>1.98</v>
      </c>
      <c r="R206" s="207">
        <f>Q206*H206</f>
        <v>10.2366</v>
      </c>
      <c r="S206" s="207">
        <v>0</v>
      </c>
      <c r="T206" s="208">
        <f>S206*H206</f>
        <v>0</v>
      </c>
      <c r="AR206" s="24" t="s">
        <v>143</v>
      </c>
      <c r="AT206" s="24" t="s">
        <v>139</v>
      </c>
      <c r="AU206" s="24" t="s">
        <v>84</v>
      </c>
      <c r="AY206" s="24" t="s">
        <v>136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4" t="s">
        <v>24</v>
      </c>
      <c r="BK206" s="205">
        <f>ROUND(I206*H206,2)</f>
        <v>0</v>
      </c>
      <c r="BL206" s="24" t="s">
        <v>143</v>
      </c>
      <c r="BM206" s="24" t="s">
        <v>404</v>
      </c>
    </row>
    <row r="207" spans="2:51" s="13" customFormat="1" ht="13.5">
      <c r="B207" s="249"/>
      <c r="C207" s="250"/>
      <c r="D207" s="211" t="s">
        <v>182</v>
      </c>
      <c r="E207" s="251" t="s">
        <v>22</v>
      </c>
      <c r="F207" s="252" t="s">
        <v>274</v>
      </c>
      <c r="G207" s="250"/>
      <c r="H207" s="253" t="s">
        <v>22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182</v>
      </c>
      <c r="AU207" s="259" t="s">
        <v>84</v>
      </c>
      <c r="AV207" s="13" t="s">
        <v>24</v>
      </c>
      <c r="AW207" s="13" t="s">
        <v>39</v>
      </c>
      <c r="AX207" s="13" t="s">
        <v>75</v>
      </c>
      <c r="AY207" s="259" t="s">
        <v>136</v>
      </c>
    </row>
    <row r="208" spans="2:51" s="13" customFormat="1" ht="13.5">
      <c r="B208" s="249"/>
      <c r="C208" s="250"/>
      <c r="D208" s="211" t="s">
        <v>182</v>
      </c>
      <c r="E208" s="251" t="s">
        <v>22</v>
      </c>
      <c r="F208" s="252" t="s">
        <v>275</v>
      </c>
      <c r="G208" s="250"/>
      <c r="H208" s="253" t="s">
        <v>22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182</v>
      </c>
      <c r="AU208" s="259" t="s">
        <v>84</v>
      </c>
      <c r="AV208" s="13" t="s">
        <v>24</v>
      </c>
      <c r="AW208" s="13" t="s">
        <v>39</v>
      </c>
      <c r="AX208" s="13" t="s">
        <v>75</v>
      </c>
      <c r="AY208" s="259" t="s">
        <v>136</v>
      </c>
    </row>
    <row r="209" spans="2:51" s="11" customFormat="1" ht="13.5">
      <c r="B209" s="209"/>
      <c r="C209" s="210"/>
      <c r="D209" s="211" t="s">
        <v>182</v>
      </c>
      <c r="E209" s="212" t="s">
        <v>22</v>
      </c>
      <c r="F209" s="213" t="s">
        <v>405</v>
      </c>
      <c r="G209" s="210"/>
      <c r="H209" s="214">
        <v>5.17</v>
      </c>
      <c r="I209" s="215"/>
      <c r="J209" s="210"/>
      <c r="K209" s="210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182</v>
      </c>
      <c r="AU209" s="220" t="s">
        <v>84</v>
      </c>
      <c r="AV209" s="11" t="s">
        <v>84</v>
      </c>
      <c r="AW209" s="11" t="s">
        <v>39</v>
      </c>
      <c r="AX209" s="11" t="s">
        <v>24</v>
      </c>
      <c r="AY209" s="220" t="s">
        <v>136</v>
      </c>
    </row>
    <row r="210" spans="2:63" s="10" customFormat="1" ht="29.85" customHeight="1">
      <c r="B210" s="176"/>
      <c r="C210" s="177"/>
      <c r="D210" s="190" t="s">
        <v>74</v>
      </c>
      <c r="E210" s="191" t="s">
        <v>220</v>
      </c>
      <c r="F210" s="191" t="s">
        <v>234</v>
      </c>
      <c r="G210" s="177"/>
      <c r="H210" s="177"/>
      <c r="I210" s="180"/>
      <c r="J210" s="192">
        <f>BK210</f>
        <v>0</v>
      </c>
      <c r="K210" s="177"/>
      <c r="L210" s="182"/>
      <c r="M210" s="183"/>
      <c r="N210" s="184"/>
      <c r="O210" s="184"/>
      <c r="P210" s="185">
        <f>SUM(P211:P303)</f>
        <v>0</v>
      </c>
      <c r="Q210" s="184"/>
      <c r="R210" s="185">
        <f>SUM(R211:R303)</f>
        <v>5.13525104</v>
      </c>
      <c r="S210" s="184"/>
      <c r="T210" s="186">
        <f>SUM(T211:T303)</f>
        <v>0</v>
      </c>
      <c r="AR210" s="187" t="s">
        <v>24</v>
      </c>
      <c r="AT210" s="188" t="s">
        <v>74</v>
      </c>
      <c r="AU210" s="188" t="s">
        <v>24</v>
      </c>
      <c r="AY210" s="187" t="s">
        <v>136</v>
      </c>
      <c r="BK210" s="189">
        <f>SUM(BK211:BK303)</f>
        <v>0</v>
      </c>
    </row>
    <row r="211" spans="2:65" s="1" customFormat="1" ht="31.5" customHeight="1">
      <c r="B211" s="41"/>
      <c r="C211" s="193" t="s">
        <v>406</v>
      </c>
      <c r="D211" s="193" t="s">
        <v>139</v>
      </c>
      <c r="E211" s="194" t="s">
        <v>407</v>
      </c>
      <c r="F211" s="195" t="s">
        <v>408</v>
      </c>
      <c r="G211" s="196" t="s">
        <v>315</v>
      </c>
      <c r="H211" s="197">
        <v>72.624</v>
      </c>
      <c r="I211" s="198"/>
      <c r="J211" s="199">
        <f>ROUND(I211*H211,2)</f>
        <v>0</v>
      </c>
      <c r="K211" s="195" t="s">
        <v>180</v>
      </c>
      <c r="L211" s="61"/>
      <c r="M211" s="200" t="s">
        <v>22</v>
      </c>
      <c r="N211" s="206" t="s">
        <v>46</v>
      </c>
      <c r="O211" s="42"/>
      <c r="P211" s="207">
        <f>O211*H211</f>
        <v>0</v>
      </c>
      <c r="Q211" s="207">
        <v>0.00021</v>
      </c>
      <c r="R211" s="207">
        <f>Q211*H211</f>
        <v>0.01525104</v>
      </c>
      <c r="S211" s="207">
        <v>0</v>
      </c>
      <c r="T211" s="208">
        <f>S211*H211</f>
        <v>0</v>
      </c>
      <c r="AR211" s="24" t="s">
        <v>143</v>
      </c>
      <c r="AT211" s="24" t="s">
        <v>139</v>
      </c>
      <c r="AU211" s="24" t="s">
        <v>84</v>
      </c>
      <c r="AY211" s="24" t="s">
        <v>136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24" t="s">
        <v>24</v>
      </c>
      <c r="BK211" s="205">
        <f>ROUND(I211*H211,2)</f>
        <v>0</v>
      </c>
      <c r="BL211" s="24" t="s">
        <v>143</v>
      </c>
      <c r="BM211" s="24" t="s">
        <v>409</v>
      </c>
    </row>
    <row r="212" spans="2:51" s="13" customFormat="1" ht="13.5">
      <c r="B212" s="249"/>
      <c r="C212" s="250"/>
      <c r="D212" s="211" t="s">
        <v>182</v>
      </c>
      <c r="E212" s="251" t="s">
        <v>22</v>
      </c>
      <c r="F212" s="252" t="s">
        <v>410</v>
      </c>
      <c r="G212" s="250"/>
      <c r="H212" s="253" t="s">
        <v>22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182</v>
      </c>
      <c r="AU212" s="259" t="s">
        <v>84</v>
      </c>
      <c r="AV212" s="13" t="s">
        <v>24</v>
      </c>
      <c r="AW212" s="13" t="s">
        <v>39</v>
      </c>
      <c r="AX212" s="13" t="s">
        <v>75</v>
      </c>
      <c r="AY212" s="259" t="s">
        <v>136</v>
      </c>
    </row>
    <row r="213" spans="2:51" s="11" customFormat="1" ht="13.5">
      <c r="B213" s="209"/>
      <c r="C213" s="210"/>
      <c r="D213" s="211" t="s">
        <v>182</v>
      </c>
      <c r="E213" s="212" t="s">
        <v>22</v>
      </c>
      <c r="F213" s="213" t="s">
        <v>411</v>
      </c>
      <c r="G213" s="210"/>
      <c r="H213" s="214">
        <v>10.08</v>
      </c>
      <c r="I213" s="215"/>
      <c r="J213" s="210"/>
      <c r="K213" s="210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182</v>
      </c>
      <c r="AU213" s="220" t="s">
        <v>84</v>
      </c>
      <c r="AV213" s="11" t="s">
        <v>84</v>
      </c>
      <c r="AW213" s="11" t="s">
        <v>39</v>
      </c>
      <c r="AX213" s="11" t="s">
        <v>75</v>
      </c>
      <c r="AY213" s="220" t="s">
        <v>136</v>
      </c>
    </row>
    <row r="214" spans="2:51" s="11" customFormat="1" ht="13.5">
      <c r="B214" s="209"/>
      <c r="C214" s="210"/>
      <c r="D214" s="211" t="s">
        <v>182</v>
      </c>
      <c r="E214" s="212" t="s">
        <v>22</v>
      </c>
      <c r="F214" s="213" t="s">
        <v>412</v>
      </c>
      <c r="G214" s="210"/>
      <c r="H214" s="214">
        <v>62.544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182</v>
      </c>
      <c r="AU214" s="220" t="s">
        <v>84</v>
      </c>
      <c r="AV214" s="11" t="s">
        <v>84</v>
      </c>
      <c r="AW214" s="11" t="s">
        <v>39</v>
      </c>
      <c r="AX214" s="11" t="s">
        <v>75</v>
      </c>
      <c r="AY214" s="220" t="s">
        <v>136</v>
      </c>
    </row>
    <row r="215" spans="2:51" s="12" customFormat="1" ht="13.5">
      <c r="B215" s="221"/>
      <c r="C215" s="222"/>
      <c r="D215" s="223" t="s">
        <v>182</v>
      </c>
      <c r="E215" s="224" t="s">
        <v>22</v>
      </c>
      <c r="F215" s="225" t="s">
        <v>185</v>
      </c>
      <c r="G215" s="222"/>
      <c r="H215" s="226">
        <v>72.624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182</v>
      </c>
      <c r="AU215" s="232" t="s">
        <v>84</v>
      </c>
      <c r="AV215" s="12" t="s">
        <v>143</v>
      </c>
      <c r="AW215" s="12" t="s">
        <v>39</v>
      </c>
      <c r="AX215" s="12" t="s">
        <v>24</v>
      </c>
      <c r="AY215" s="232" t="s">
        <v>136</v>
      </c>
    </row>
    <row r="216" spans="2:65" s="1" customFormat="1" ht="31.5" customHeight="1">
      <c r="B216" s="41"/>
      <c r="C216" s="193" t="s">
        <v>9</v>
      </c>
      <c r="D216" s="193" t="s">
        <v>139</v>
      </c>
      <c r="E216" s="194" t="s">
        <v>413</v>
      </c>
      <c r="F216" s="195" t="s">
        <v>414</v>
      </c>
      <c r="G216" s="196" t="s">
        <v>249</v>
      </c>
      <c r="H216" s="197">
        <v>3.094</v>
      </c>
      <c r="I216" s="198"/>
      <c r="J216" s="199">
        <f>ROUND(I216*H216,2)</f>
        <v>0</v>
      </c>
      <c r="K216" s="195" t="s">
        <v>180</v>
      </c>
      <c r="L216" s="61"/>
      <c r="M216" s="200" t="s">
        <v>22</v>
      </c>
      <c r="N216" s="206" t="s">
        <v>46</v>
      </c>
      <c r="O216" s="42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AR216" s="24" t="s">
        <v>143</v>
      </c>
      <c r="AT216" s="24" t="s">
        <v>139</v>
      </c>
      <c r="AU216" s="24" t="s">
        <v>84</v>
      </c>
      <c r="AY216" s="24" t="s">
        <v>136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4" t="s">
        <v>24</v>
      </c>
      <c r="BK216" s="205">
        <f>ROUND(I216*H216,2)</f>
        <v>0</v>
      </c>
      <c r="BL216" s="24" t="s">
        <v>143</v>
      </c>
      <c r="BM216" s="24" t="s">
        <v>415</v>
      </c>
    </row>
    <row r="217" spans="2:51" s="13" customFormat="1" ht="13.5">
      <c r="B217" s="249"/>
      <c r="C217" s="250"/>
      <c r="D217" s="211" t="s">
        <v>182</v>
      </c>
      <c r="E217" s="251" t="s">
        <v>22</v>
      </c>
      <c r="F217" s="252" t="s">
        <v>361</v>
      </c>
      <c r="G217" s="250"/>
      <c r="H217" s="253" t="s">
        <v>22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182</v>
      </c>
      <c r="AU217" s="259" t="s">
        <v>84</v>
      </c>
      <c r="AV217" s="13" t="s">
        <v>24</v>
      </c>
      <c r="AW217" s="13" t="s">
        <v>39</v>
      </c>
      <c r="AX217" s="13" t="s">
        <v>75</v>
      </c>
      <c r="AY217" s="259" t="s">
        <v>136</v>
      </c>
    </row>
    <row r="218" spans="2:51" s="11" customFormat="1" ht="13.5">
      <c r="B218" s="209"/>
      <c r="C218" s="210"/>
      <c r="D218" s="211" t="s">
        <v>182</v>
      </c>
      <c r="E218" s="212" t="s">
        <v>22</v>
      </c>
      <c r="F218" s="213" t="s">
        <v>416</v>
      </c>
      <c r="G218" s="210"/>
      <c r="H218" s="214">
        <v>0.553</v>
      </c>
      <c r="I218" s="215"/>
      <c r="J218" s="210"/>
      <c r="K218" s="210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182</v>
      </c>
      <c r="AU218" s="220" t="s">
        <v>84</v>
      </c>
      <c r="AV218" s="11" t="s">
        <v>84</v>
      </c>
      <c r="AW218" s="11" t="s">
        <v>39</v>
      </c>
      <c r="AX218" s="11" t="s">
        <v>75</v>
      </c>
      <c r="AY218" s="220" t="s">
        <v>136</v>
      </c>
    </row>
    <row r="219" spans="2:51" s="11" customFormat="1" ht="13.5">
      <c r="B219" s="209"/>
      <c r="C219" s="210"/>
      <c r="D219" s="211" t="s">
        <v>182</v>
      </c>
      <c r="E219" s="212" t="s">
        <v>22</v>
      </c>
      <c r="F219" s="213" t="s">
        <v>417</v>
      </c>
      <c r="G219" s="210"/>
      <c r="H219" s="214">
        <v>0.292</v>
      </c>
      <c r="I219" s="215"/>
      <c r="J219" s="210"/>
      <c r="K219" s="210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182</v>
      </c>
      <c r="AU219" s="220" t="s">
        <v>84</v>
      </c>
      <c r="AV219" s="11" t="s">
        <v>84</v>
      </c>
      <c r="AW219" s="11" t="s">
        <v>39</v>
      </c>
      <c r="AX219" s="11" t="s">
        <v>75</v>
      </c>
      <c r="AY219" s="220" t="s">
        <v>136</v>
      </c>
    </row>
    <row r="220" spans="2:51" s="11" customFormat="1" ht="13.5">
      <c r="B220" s="209"/>
      <c r="C220" s="210"/>
      <c r="D220" s="211" t="s">
        <v>182</v>
      </c>
      <c r="E220" s="212" t="s">
        <v>22</v>
      </c>
      <c r="F220" s="213" t="s">
        <v>418</v>
      </c>
      <c r="G220" s="210"/>
      <c r="H220" s="214">
        <v>0.347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182</v>
      </c>
      <c r="AU220" s="220" t="s">
        <v>84</v>
      </c>
      <c r="AV220" s="11" t="s">
        <v>84</v>
      </c>
      <c r="AW220" s="11" t="s">
        <v>39</v>
      </c>
      <c r="AX220" s="11" t="s">
        <v>75</v>
      </c>
      <c r="AY220" s="220" t="s">
        <v>136</v>
      </c>
    </row>
    <row r="221" spans="2:51" s="11" customFormat="1" ht="13.5">
      <c r="B221" s="209"/>
      <c r="C221" s="210"/>
      <c r="D221" s="211" t="s">
        <v>182</v>
      </c>
      <c r="E221" s="212" t="s">
        <v>22</v>
      </c>
      <c r="F221" s="213" t="s">
        <v>419</v>
      </c>
      <c r="G221" s="210"/>
      <c r="H221" s="214">
        <v>0.026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182</v>
      </c>
      <c r="AU221" s="220" t="s">
        <v>84</v>
      </c>
      <c r="AV221" s="11" t="s">
        <v>84</v>
      </c>
      <c r="AW221" s="11" t="s">
        <v>39</v>
      </c>
      <c r="AX221" s="11" t="s">
        <v>75</v>
      </c>
      <c r="AY221" s="220" t="s">
        <v>136</v>
      </c>
    </row>
    <row r="222" spans="2:51" s="11" customFormat="1" ht="13.5">
      <c r="B222" s="209"/>
      <c r="C222" s="210"/>
      <c r="D222" s="211" t="s">
        <v>182</v>
      </c>
      <c r="E222" s="212" t="s">
        <v>22</v>
      </c>
      <c r="F222" s="213" t="s">
        <v>420</v>
      </c>
      <c r="G222" s="210"/>
      <c r="H222" s="214">
        <v>0.045</v>
      </c>
      <c r="I222" s="215"/>
      <c r="J222" s="210"/>
      <c r="K222" s="210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182</v>
      </c>
      <c r="AU222" s="220" t="s">
        <v>84</v>
      </c>
      <c r="AV222" s="11" t="s">
        <v>84</v>
      </c>
      <c r="AW222" s="11" t="s">
        <v>39</v>
      </c>
      <c r="AX222" s="11" t="s">
        <v>75</v>
      </c>
      <c r="AY222" s="220" t="s">
        <v>136</v>
      </c>
    </row>
    <row r="223" spans="2:51" s="11" customFormat="1" ht="13.5">
      <c r="B223" s="209"/>
      <c r="C223" s="210"/>
      <c r="D223" s="211" t="s">
        <v>182</v>
      </c>
      <c r="E223" s="212" t="s">
        <v>22</v>
      </c>
      <c r="F223" s="213" t="s">
        <v>421</v>
      </c>
      <c r="G223" s="210"/>
      <c r="H223" s="214">
        <v>0.039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182</v>
      </c>
      <c r="AU223" s="220" t="s">
        <v>84</v>
      </c>
      <c r="AV223" s="11" t="s">
        <v>84</v>
      </c>
      <c r="AW223" s="11" t="s">
        <v>39</v>
      </c>
      <c r="AX223" s="11" t="s">
        <v>75</v>
      </c>
      <c r="AY223" s="220" t="s">
        <v>136</v>
      </c>
    </row>
    <row r="224" spans="2:51" s="11" customFormat="1" ht="13.5">
      <c r="B224" s="209"/>
      <c r="C224" s="210"/>
      <c r="D224" s="211" t="s">
        <v>182</v>
      </c>
      <c r="E224" s="212" t="s">
        <v>22</v>
      </c>
      <c r="F224" s="213" t="s">
        <v>422</v>
      </c>
      <c r="G224" s="210"/>
      <c r="H224" s="214">
        <v>0.011</v>
      </c>
      <c r="I224" s="215"/>
      <c r="J224" s="210"/>
      <c r="K224" s="210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182</v>
      </c>
      <c r="AU224" s="220" t="s">
        <v>84</v>
      </c>
      <c r="AV224" s="11" t="s">
        <v>84</v>
      </c>
      <c r="AW224" s="11" t="s">
        <v>39</v>
      </c>
      <c r="AX224" s="11" t="s">
        <v>75</v>
      </c>
      <c r="AY224" s="220" t="s">
        <v>136</v>
      </c>
    </row>
    <row r="225" spans="2:51" s="11" customFormat="1" ht="13.5">
      <c r="B225" s="209"/>
      <c r="C225" s="210"/>
      <c r="D225" s="211" t="s">
        <v>182</v>
      </c>
      <c r="E225" s="212" t="s">
        <v>22</v>
      </c>
      <c r="F225" s="213" t="s">
        <v>418</v>
      </c>
      <c r="G225" s="210"/>
      <c r="H225" s="214">
        <v>0.347</v>
      </c>
      <c r="I225" s="215"/>
      <c r="J225" s="210"/>
      <c r="K225" s="210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182</v>
      </c>
      <c r="AU225" s="220" t="s">
        <v>84</v>
      </c>
      <c r="AV225" s="11" t="s">
        <v>84</v>
      </c>
      <c r="AW225" s="11" t="s">
        <v>39</v>
      </c>
      <c r="AX225" s="11" t="s">
        <v>75</v>
      </c>
      <c r="AY225" s="220" t="s">
        <v>136</v>
      </c>
    </row>
    <row r="226" spans="2:51" s="11" customFormat="1" ht="13.5">
      <c r="B226" s="209"/>
      <c r="C226" s="210"/>
      <c r="D226" s="211" t="s">
        <v>182</v>
      </c>
      <c r="E226" s="212" t="s">
        <v>22</v>
      </c>
      <c r="F226" s="213" t="s">
        <v>423</v>
      </c>
      <c r="G226" s="210"/>
      <c r="H226" s="214">
        <v>0.066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182</v>
      </c>
      <c r="AU226" s="220" t="s">
        <v>84</v>
      </c>
      <c r="AV226" s="11" t="s">
        <v>84</v>
      </c>
      <c r="AW226" s="11" t="s">
        <v>39</v>
      </c>
      <c r="AX226" s="11" t="s">
        <v>75</v>
      </c>
      <c r="AY226" s="220" t="s">
        <v>136</v>
      </c>
    </row>
    <row r="227" spans="2:51" s="11" customFormat="1" ht="13.5">
      <c r="B227" s="209"/>
      <c r="C227" s="210"/>
      <c r="D227" s="211" t="s">
        <v>182</v>
      </c>
      <c r="E227" s="212" t="s">
        <v>22</v>
      </c>
      <c r="F227" s="213" t="s">
        <v>424</v>
      </c>
      <c r="G227" s="210"/>
      <c r="H227" s="214">
        <v>0.007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182</v>
      </c>
      <c r="AU227" s="220" t="s">
        <v>84</v>
      </c>
      <c r="AV227" s="11" t="s">
        <v>84</v>
      </c>
      <c r="AW227" s="11" t="s">
        <v>39</v>
      </c>
      <c r="AX227" s="11" t="s">
        <v>75</v>
      </c>
      <c r="AY227" s="220" t="s">
        <v>136</v>
      </c>
    </row>
    <row r="228" spans="2:51" s="11" customFormat="1" ht="13.5">
      <c r="B228" s="209"/>
      <c r="C228" s="210"/>
      <c r="D228" s="211" t="s">
        <v>182</v>
      </c>
      <c r="E228" s="212" t="s">
        <v>22</v>
      </c>
      <c r="F228" s="213" t="s">
        <v>425</v>
      </c>
      <c r="G228" s="210"/>
      <c r="H228" s="214">
        <v>0.018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182</v>
      </c>
      <c r="AU228" s="220" t="s">
        <v>84</v>
      </c>
      <c r="AV228" s="11" t="s">
        <v>84</v>
      </c>
      <c r="AW228" s="11" t="s">
        <v>39</v>
      </c>
      <c r="AX228" s="11" t="s">
        <v>75</v>
      </c>
      <c r="AY228" s="220" t="s">
        <v>136</v>
      </c>
    </row>
    <row r="229" spans="2:51" s="11" customFormat="1" ht="13.5">
      <c r="B229" s="209"/>
      <c r="C229" s="210"/>
      <c r="D229" s="211" t="s">
        <v>182</v>
      </c>
      <c r="E229" s="212" t="s">
        <v>22</v>
      </c>
      <c r="F229" s="213" t="s">
        <v>426</v>
      </c>
      <c r="G229" s="210"/>
      <c r="H229" s="214">
        <v>0.548</v>
      </c>
      <c r="I229" s="215"/>
      <c r="J229" s="210"/>
      <c r="K229" s="210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182</v>
      </c>
      <c r="AU229" s="220" t="s">
        <v>84</v>
      </c>
      <c r="AV229" s="11" t="s">
        <v>84</v>
      </c>
      <c r="AW229" s="11" t="s">
        <v>39</v>
      </c>
      <c r="AX229" s="11" t="s">
        <v>75</v>
      </c>
      <c r="AY229" s="220" t="s">
        <v>136</v>
      </c>
    </row>
    <row r="230" spans="2:51" s="11" customFormat="1" ht="13.5">
      <c r="B230" s="209"/>
      <c r="C230" s="210"/>
      <c r="D230" s="211" t="s">
        <v>182</v>
      </c>
      <c r="E230" s="212" t="s">
        <v>22</v>
      </c>
      <c r="F230" s="213" t="s">
        <v>427</v>
      </c>
      <c r="G230" s="210"/>
      <c r="H230" s="214">
        <v>0.168</v>
      </c>
      <c r="I230" s="215"/>
      <c r="J230" s="210"/>
      <c r="K230" s="210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182</v>
      </c>
      <c r="AU230" s="220" t="s">
        <v>84</v>
      </c>
      <c r="AV230" s="11" t="s">
        <v>84</v>
      </c>
      <c r="AW230" s="11" t="s">
        <v>39</v>
      </c>
      <c r="AX230" s="11" t="s">
        <v>75</v>
      </c>
      <c r="AY230" s="220" t="s">
        <v>136</v>
      </c>
    </row>
    <row r="231" spans="2:51" s="11" customFormat="1" ht="13.5">
      <c r="B231" s="209"/>
      <c r="C231" s="210"/>
      <c r="D231" s="211" t="s">
        <v>182</v>
      </c>
      <c r="E231" s="212" t="s">
        <v>22</v>
      </c>
      <c r="F231" s="213" t="s">
        <v>428</v>
      </c>
      <c r="G231" s="210"/>
      <c r="H231" s="214">
        <v>0.147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182</v>
      </c>
      <c r="AU231" s="220" t="s">
        <v>84</v>
      </c>
      <c r="AV231" s="11" t="s">
        <v>84</v>
      </c>
      <c r="AW231" s="11" t="s">
        <v>39</v>
      </c>
      <c r="AX231" s="11" t="s">
        <v>75</v>
      </c>
      <c r="AY231" s="220" t="s">
        <v>136</v>
      </c>
    </row>
    <row r="232" spans="2:51" s="11" customFormat="1" ht="13.5">
      <c r="B232" s="209"/>
      <c r="C232" s="210"/>
      <c r="D232" s="211" t="s">
        <v>182</v>
      </c>
      <c r="E232" s="212" t="s">
        <v>22</v>
      </c>
      <c r="F232" s="213" t="s">
        <v>429</v>
      </c>
      <c r="G232" s="210"/>
      <c r="H232" s="214">
        <v>0.246</v>
      </c>
      <c r="I232" s="215"/>
      <c r="J232" s="210"/>
      <c r="K232" s="210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182</v>
      </c>
      <c r="AU232" s="220" t="s">
        <v>84</v>
      </c>
      <c r="AV232" s="11" t="s">
        <v>84</v>
      </c>
      <c r="AW232" s="11" t="s">
        <v>39</v>
      </c>
      <c r="AX232" s="11" t="s">
        <v>75</v>
      </c>
      <c r="AY232" s="220" t="s">
        <v>136</v>
      </c>
    </row>
    <row r="233" spans="2:51" s="11" customFormat="1" ht="13.5">
      <c r="B233" s="209"/>
      <c r="C233" s="210"/>
      <c r="D233" s="211" t="s">
        <v>182</v>
      </c>
      <c r="E233" s="212" t="s">
        <v>22</v>
      </c>
      <c r="F233" s="213" t="s">
        <v>430</v>
      </c>
      <c r="G233" s="210"/>
      <c r="H233" s="214">
        <v>0.11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182</v>
      </c>
      <c r="AU233" s="220" t="s">
        <v>84</v>
      </c>
      <c r="AV233" s="11" t="s">
        <v>84</v>
      </c>
      <c r="AW233" s="11" t="s">
        <v>39</v>
      </c>
      <c r="AX233" s="11" t="s">
        <v>75</v>
      </c>
      <c r="AY233" s="220" t="s">
        <v>136</v>
      </c>
    </row>
    <row r="234" spans="2:51" s="11" customFormat="1" ht="13.5">
      <c r="B234" s="209"/>
      <c r="C234" s="210"/>
      <c r="D234" s="211" t="s">
        <v>182</v>
      </c>
      <c r="E234" s="212" t="s">
        <v>22</v>
      </c>
      <c r="F234" s="213" t="s">
        <v>431</v>
      </c>
      <c r="G234" s="210"/>
      <c r="H234" s="214">
        <v>0.082</v>
      </c>
      <c r="I234" s="215"/>
      <c r="J234" s="210"/>
      <c r="K234" s="210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182</v>
      </c>
      <c r="AU234" s="220" t="s">
        <v>84</v>
      </c>
      <c r="AV234" s="11" t="s">
        <v>84</v>
      </c>
      <c r="AW234" s="11" t="s">
        <v>39</v>
      </c>
      <c r="AX234" s="11" t="s">
        <v>75</v>
      </c>
      <c r="AY234" s="220" t="s">
        <v>136</v>
      </c>
    </row>
    <row r="235" spans="2:51" s="11" customFormat="1" ht="13.5">
      <c r="B235" s="209"/>
      <c r="C235" s="210"/>
      <c r="D235" s="211" t="s">
        <v>182</v>
      </c>
      <c r="E235" s="212" t="s">
        <v>22</v>
      </c>
      <c r="F235" s="213" t="s">
        <v>432</v>
      </c>
      <c r="G235" s="210"/>
      <c r="H235" s="214">
        <v>0.014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182</v>
      </c>
      <c r="AU235" s="220" t="s">
        <v>84</v>
      </c>
      <c r="AV235" s="11" t="s">
        <v>84</v>
      </c>
      <c r="AW235" s="11" t="s">
        <v>39</v>
      </c>
      <c r="AX235" s="11" t="s">
        <v>75</v>
      </c>
      <c r="AY235" s="220" t="s">
        <v>136</v>
      </c>
    </row>
    <row r="236" spans="2:51" s="11" customFormat="1" ht="13.5">
      <c r="B236" s="209"/>
      <c r="C236" s="210"/>
      <c r="D236" s="211" t="s">
        <v>182</v>
      </c>
      <c r="E236" s="212" t="s">
        <v>22</v>
      </c>
      <c r="F236" s="213" t="s">
        <v>433</v>
      </c>
      <c r="G236" s="210"/>
      <c r="H236" s="214">
        <v>0.008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182</v>
      </c>
      <c r="AU236" s="220" t="s">
        <v>84</v>
      </c>
      <c r="AV236" s="11" t="s">
        <v>84</v>
      </c>
      <c r="AW236" s="11" t="s">
        <v>39</v>
      </c>
      <c r="AX236" s="11" t="s">
        <v>75</v>
      </c>
      <c r="AY236" s="220" t="s">
        <v>136</v>
      </c>
    </row>
    <row r="237" spans="2:51" s="11" customFormat="1" ht="13.5">
      <c r="B237" s="209"/>
      <c r="C237" s="210"/>
      <c r="D237" s="211" t="s">
        <v>182</v>
      </c>
      <c r="E237" s="212" t="s">
        <v>22</v>
      </c>
      <c r="F237" s="213" t="s">
        <v>434</v>
      </c>
      <c r="G237" s="210"/>
      <c r="H237" s="214">
        <v>0.012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182</v>
      </c>
      <c r="AU237" s="220" t="s">
        <v>84</v>
      </c>
      <c r="AV237" s="11" t="s">
        <v>84</v>
      </c>
      <c r="AW237" s="11" t="s">
        <v>39</v>
      </c>
      <c r="AX237" s="11" t="s">
        <v>75</v>
      </c>
      <c r="AY237" s="220" t="s">
        <v>136</v>
      </c>
    </row>
    <row r="238" spans="2:51" s="11" customFormat="1" ht="13.5">
      <c r="B238" s="209"/>
      <c r="C238" s="210"/>
      <c r="D238" s="211" t="s">
        <v>182</v>
      </c>
      <c r="E238" s="212" t="s">
        <v>22</v>
      </c>
      <c r="F238" s="213" t="s">
        <v>435</v>
      </c>
      <c r="G238" s="210"/>
      <c r="H238" s="214">
        <v>0.004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182</v>
      </c>
      <c r="AU238" s="220" t="s">
        <v>84</v>
      </c>
      <c r="AV238" s="11" t="s">
        <v>84</v>
      </c>
      <c r="AW238" s="11" t="s">
        <v>39</v>
      </c>
      <c r="AX238" s="11" t="s">
        <v>75</v>
      </c>
      <c r="AY238" s="220" t="s">
        <v>136</v>
      </c>
    </row>
    <row r="239" spans="2:51" s="11" customFormat="1" ht="13.5">
      <c r="B239" s="209"/>
      <c r="C239" s="210"/>
      <c r="D239" s="211" t="s">
        <v>182</v>
      </c>
      <c r="E239" s="212" t="s">
        <v>22</v>
      </c>
      <c r="F239" s="213" t="s">
        <v>436</v>
      </c>
      <c r="G239" s="210"/>
      <c r="H239" s="214">
        <v>0.004</v>
      </c>
      <c r="I239" s="215"/>
      <c r="J239" s="210"/>
      <c r="K239" s="210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182</v>
      </c>
      <c r="AU239" s="220" t="s">
        <v>84</v>
      </c>
      <c r="AV239" s="11" t="s">
        <v>84</v>
      </c>
      <c r="AW239" s="11" t="s">
        <v>39</v>
      </c>
      <c r="AX239" s="11" t="s">
        <v>75</v>
      </c>
      <c r="AY239" s="220" t="s">
        <v>136</v>
      </c>
    </row>
    <row r="240" spans="2:51" s="12" customFormat="1" ht="13.5">
      <c r="B240" s="221"/>
      <c r="C240" s="222"/>
      <c r="D240" s="223" t="s">
        <v>182</v>
      </c>
      <c r="E240" s="224" t="s">
        <v>22</v>
      </c>
      <c r="F240" s="225" t="s">
        <v>185</v>
      </c>
      <c r="G240" s="222"/>
      <c r="H240" s="226">
        <v>3.094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182</v>
      </c>
      <c r="AU240" s="232" t="s">
        <v>84</v>
      </c>
      <c r="AV240" s="12" t="s">
        <v>143</v>
      </c>
      <c r="AW240" s="12" t="s">
        <v>39</v>
      </c>
      <c r="AX240" s="12" t="s">
        <v>24</v>
      </c>
      <c r="AY240" s="232" t="s">
        <v>136</v>
      </c>
    </row>
    <row r="241" spans="2:65" s="1" customFormat="1" ht="22.5" customHeight="1">
      <c r="B241" s="41"/>
      <c r="C241" s="236" t="s">
        <v>437</v>
      </c>
      <c r="D241" s="236" t="s">
        <v>205</v>
      </c>
      <c r="E241" s="237" t="s">
        <v>438</v>
      </c>
      <c r="F241" s="238" t="s">
        <v>439</v>
      </c>
      <c r="G241" s="239" t="s">
        <v>249</v>
      </c>
      <c r="H241" s="240">
        <v>0.913</v>
      </c>
      <c r="I241" s="241"/>
      <c r="J241" s="242">
        <f>ROUND(I241*H241,2)</f>
        <v>0</v>
      </c>
      <c r="K241" s="238" t="s">
        <v>22</v>
      </c>
      <c r="L241" s="243"/>
      <c r="M241" s="244" t="s">
        <v>22</v>
      </c>
      <c r="N241" s="245" t="s">
        <v>46</v>
      </c>
      <c r="O241" s="42"/>
      <c r="P241" s="207">
        <f>O241*H241</f>
        <v>0</v>
      </c>
      <c r="Q241" s="207">
        <v>1</v>
      </c>
      <c r="R241" s="207">
        <f>Q241*H241</f>
        <v>0.913</v>
      </c>
      <c r="S241" s="207">
        <v>0</v>
      </c>
      <c r="T241" s="208">
        <f>S241*H241</f>
        <v>0</v>
      </c>
      <c r="AR241" s="24" t="s">
        <v>147</v>
      </c>
      <c r="AT241" s="24" t="s">
        <v>205</v>
      </c>
      <c r="AU241" s="24" t="s">
        <v>84</v>
      </c>
      <c r="AY241" s="24" t="s">
        <v>136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4" t="s">
        <v>24</v>
      </c>
      <c r="BK241" s="205">
        <f>ROUND(I241*H241,2)</f>
        <v>0</v>
      </c>
      <c r="BL241" s="24" t="s">
        <v>143</v>
      </c>
      <c r="BM241" s="24" t="s">
        <v>440</v>
      </c>
    </row>
    <row r="242" spans="2:51" s="11" customFormat="1" ht="13.5">
      <c r="B242" s="209"/>
      <c r="C242" s="210"/>
      <c r="D242" s="211" t="s">
        <v>182</v>
      </c>
      <c r="E242" s="212" t="s">
        <v>22</v>
      </c>
      <c r="F242" s="213" t="s">
        <v>416</v>
      </c>
      <c r="G242" s="210"/>
      <c r="H242" s="214">
        <v>0.553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182</v>
      </c>
      <c r="AU242" s="220" t="s">
        <v>84</v>
      </c>
      <c r="AV242" s="11" t="s">
        <v>84</v>
      </c>
      <c r="AW242" s="11" t="s">
        <v>39</v>
      </c>
      <c r="AX242" s="11" t="s">
        <v>75</v>
      </c>
      <c r="AY242" s="220" t="s">
        <v>136</v>
      </c>
    </row>
    <row r="243" spans="2:51" s="11" customFormat="1" ht="13.5">
      <c r="B243" s="209"/>
      <c r="C243" s="210"/>
      <c r="D243" s="211" t="s">
        <v>182</v>
      </c>
      <c r="E243" s="212" t="s">
        <v>22</v>
      </c>
      <c r="F243" s="213" t="s">
        <v>417</v>
      </c>
      <c r="G243" s="210"/>
      <c r="H243" s="214">
        <v>0.292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182</v>
      </c>
      <c r="AU243" s="220" t="s">
        <v>84</v>
      </c>
      <c r="AV243" s="11" t="s">
        <v>84</v>
      </c>
      <c r="AW243" s="11" t="s">
        <v>39</v>
      </c>
      <c r="AX243" s="11" t="s">
        <v>75</v>
      </c>
      <c r="AY243" s="220" t="s">
        <v>136</v>
      </c>
    </row>
    <row r="244" spans="2:51" s="14" customFormat="1" ht="13.5">
      <c r="B244" s="260"/>
      <c r="C244" s="261"/>
      <c r="D244" s="211" t="s">
        <v>182</v>
      </c>
      <c r="E244" s="262" t="s">
        <v>22</v>
      </c>
      <c r="F244" s="263" t="s">
        <v>303</v>
      </c>
      <c r="G244" s="261"/>
      <c r="H244" s="264">
        <v>0.845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182</v>
      </c>
      <c r="AU244" s="270" t="s">
        <v>84</v>
      </c>
      <c r="AV244" s="14" t="s">
        <v>193</v>
      </c>
      <c r="AW244" s="14" t="s">
        <v>39</v>
      </c>
      <c r="AX244" s="14" t="s">
        <v>75</v>
      </c>
      <c r="AY244" s="270" t="s">
        <v>136</v>
      </c>
    </row>
    <row r="245" spans="2:51" s="11" customFormat="1" ht="13.5">
      <c r="B245" s="209"/>
      <c r="C245" s="210"/>
      <c r="D245" s="211" t="s">
        <v>182</v>
      </c>
      <c r="E245" s="212" t="s">
        <v>22</v>
      </c>
      <c r="F245" s="213" t="s">
        <v>441</v>
      </c>
      <c r="G245" s="210"/>
      <c r="H245" s="214">
        <v>0.068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182</v>
      </c>
      <c r="AU245" s="220" t="s">
        <v>84</v>
      </c>
      <c r="AV245" s="11" t="s">
        <v>84</v>
      </c>
      <c r="AW245" s="11" t="s">
        <v>39</v>
      </c>
      <c r="AX245" s="11" t="s">
        <v>75</v>
      </c>
      <c r="AY245" s="220" t="s">
        <v>136</v>
      </c>
    </row>
    <row r="246" spans="2:51" s="12" customFormat="1" ht="13.5">
      <c r="B246" s="221"/>
      <c r="C246" s="222"/>
      <c r="D246" s="223" t="s">
        <v>182</v>
      </c>
      <c r="E246" s="224" t="s">
        <v>22</v>
      </c>
      <c r="F246" s="225" t="s">
        <v>185</v>
      </c>
      <c r="G246" s="222"/>
      <c r="H246" s="226">
        <v>0.913</v>
      </c>
      <c r="I246" s="227"/>
      <c r="J246" s="222"/>
      <c r="K246" s="222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182</v>
      </c>
      <c r="AU246" s="232" t="s">
        <v>84</v>
      </c>
      <c r="AV246" s="12" t="s">
        <v>143</v>
      </c>
      <c r="AW246" s="12" t="s">
        <v>39</v>
      </c>
      <c r="AX246" s="12" t="s">
        <v>24</v>
      </c>
      <c r="AY246" s="232" t="s">
        <v>136</v>
      </c>
    </row>
    <row r="247" spans="2:65" s="1" customFormat="1" ht="22.5" customHeight="1">
      <c r="B247" s="41"/>
      <c r="C247" s="236" t="s">
        <v>442</v>
      </c>
      <c r="D247" s="236" t="s">
        <v>205</v>
      </c>
      <c r="E247" s="237" t="s">
        <v>443</v>
      </c>
      <c r="F247" s="238" t="s">
        <v>444</v>
      </c>
      <c r="G247" s="239" t="s">
        <v>249</v>
      </c>
      <c r="H247" s="240">
        <v>0.876</v>
      </c>
      <c r="I247" s="241"/>
      <c r="J247" s="242">
        <f>ROUND(I247*H247,2)</f>
        <v>0</v>
      </c>
      <c r="K247" s="238" t="s">
        <v>22</v>
      </c>
      <c r="L247" s="243"/>
      <c r="M247" s="244" t="s">
        <v>22</v>
      </c>
      <c r="N247" s="245" t="s">
        <v>46</v>
      </c>
      <c r="O247" s="42"/>
      <c r="P247" s="207">
        <f>O247*H247</f>
        <v>0</v>
      </c>
      <c r="Q247" s="207">
        <v>1</v>
      </c>
      <c r="R247" s="207">
        <f>Q247*H247</f>
        <v>0.876</v>
      </c>
      <c r="S247" s="207">
        <v>0</v>
      </c>
      <c r="T247" s="208">
        <f>S247*H247</f>
        <v>0</v>
      </c>
      <c r="AR247" s="24" t="s">
        <v>147</v>
      </c>
      <c r="AT247" s="24" t="s">
        <v>205</v>
      </c>
      <c r="AU247" s="24" t="s">
        <v>84</v>
      </c>
      <c r="AY247" s="24" t="s">
        <v>136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24" t="s">
        <v>24</v>
      </c>
      <c r="BK247" s="205">
        <f>ROUND(I247*H247,2)</f>
        <v>0</v>
      </c>
      <c r="BL247" s="24" t="s">
        <v>143</v>
      </c>
      <c r="BM247" s="24" t="s">
        <v>445</v>
      </c>
    </row>
    <row r="248" spans="2:51" s="11" customFormat="1" ht="13.5">
      <c r="B248" s="209"/>
      <c r="C248" s="210"/>
      <c r="D248" s="211" t="s">
        <v>182</v>
      </c>
      <c r="E248" s="212" t="s">
        <v>22</v>
      </c>
      <c r="F248" s="213" t="s">
        <v>418</v>
      </c>
      <c r="G248" s="210"/>
      <c r="H248" s="214">
        <v>0.347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182</v>
      </c>
      <c r="AU248" s="220" t="s">
        <v>84</v>
      </c>
      <c r="AV248" s="11" t="s">
        <v>84</v>
      </c>
      <c r="AW248" s="11" t="s">
        <v>39</v>
      </c>
      <c r="AX248" s="11" t="s">
        <v>75</v>
      </c>
      <c r="AY248" s="220" t="s">
        <v>136</v>
      </c>
    </row>
    <row r="249" spans="2:51" s="11" customFormat="1" ht="13.5">
      <c r="B249" s="209"/>
      <c r="C249" s="210"/>
      <c r="D249" s="211" t="s">
        <v>182</v>
      </c>
      <c r="E249" s="212" t="s">
        <v>22</v>
      </c>
      <c r="F249" s="213" t="s">
        <v>419</v>
      </c>
      <c r="G249" s="210"/>
      <c r="H249" s="214">
        <v>0.026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182</v>
      </c>
      <c r="AU249" s="220" t="s">
        <v>84</v>
      </c>
      <c r="AV249" s="11" t="s">
        <v>84</v>
      </c>
      <c r="AW249" s="11" t="s">
        <v>39</v>
      </c>
      <c r="AX249" s="11" t="s">
        <v>75</v>
      </c>
      <c r="AY249" s="220" t="s">
        <v>136</v>
      </c>
    </row>
    <row r="250" spans="2:51" s="11" customFormat="1" ht="13.5">
      <c r="B250" s="209"/>
      <c r="C250" s="210"/>
      <c r="D250" s="211" t="s">
        <v>182</v>
      </c>
      <c r="E250" s="212" t="s">
        <v>22</v>
      </c>
      <c r="F250" s="213" t="s">
        <v>418</v>
      </c>
      <c r="G250" s="210"/>
      <c r="H250" s="214">
        <v>0.347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182</v>
      </c>
      <c r="AU250" s="220" t="s">
        <v>84</v>
      </c>
      <c r="AV250" s="11" t="s">
        <v>84</v>
      </c>
      <c r="AW250" s="11" t="s">
        <v>39</v>
      </c>
      <c r="AX250" s="11" t="s">
        <v>75</v>
      </c>
      <c r="AY250" s="220" t="s">
        <v>136</v>
      </c>
    </row>
    <row r="251" spans="2:51" s="11" customFormat="1" ht="13.5">
      <c r="B251" s="209"/>
      <c r="C251" s="210"/>
      <c r="D251" s="211" t="s">
        <v>182</v>
      </c>
      <c r="E251" s="212" t="s">
        <v>22</v>
      </c>
      <c r="F251" s="213" t="s">
        <v>423</v>
      </c>
      <c r="G251" s="210"/>
      <c r="H251" s="214">
        <v>0.066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182</v>
      </c>
      <c r="AU251" s="220" t="s">
        <v>84</v>
      </c>
      <c r="AV251" s="11" t="s">
        <v>84</v>
      </c>
      <c r="AW251" s="11" t="s">
        <v>39</v>
      </c>
      <c r="AX251" s="11" t="s">
        <v>75</v>
      </c>
      <c r="AY251" s="220" t="s">
        <v>136</v>
      </c>
    </row>
    <row r="252" spans="2:51" s="11" customFormat="1" ht="13.5">
      <c r="B252" s="209"/>
      <c r="C252" s="210"/>
      <c r="D252" s="211" t="s">
        <v>182</v>
      </c>
      <c r="E252" s="212" t="s">
        <v>22</v>
      </c>
      <c r="F252" s="213" t="s">
        <v>424</v>
      </c>
      <c r="G252" s="210"/>
      <c r="H252" s="214">
        <v>0.007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182</v>
      </c>
      <c r="AU252" s="220" t="s">
        <v>84</v>
      </c>
      <c r="AV252" s="11" t="s">
        <v>84</v>
      </c>
      <c r="AW252" s="11" t="s">
        <v>39</v>
      </c>
      <c r="AX252" s="11" t="s">
        <v>75</v>
      </c>
      <c r="AY252" s="220" t="s">
        <v>136</v>
      </c>
    </row>
    <row r="253" spans="2:51" s="11" customFormat="1" ht="13.5">
      <c r="B253" s="209"/>
      <c r="C253" s="210"/>
      <c r="D253" s="211" t="s">
        <v>182</v>
      </c>
      <c r="E253" s="212" t="s">
        <v>22</v>
      </c>
      <c r="F253" s="213" t="s">
        <v>425</v>
      </c>
      <c r="G253" s="210"/>
      <c r="H253" s="214">
        <v>0.018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182</v>
      </c>
      <c r="AU253" s="220" t="s">
        <v>84</v>
      </c>
      <c r="AV253" s="11" t="s">
        <v>84</v>
      </c>
      <c r="AW253" s="11" t="s">
        <v>39</v>
      </c>
      <c r="AX253" s="11" t="s">
        <v>75</v>
      </c>
      <c r="AY253" s="220" t="s">
        <v>136</v>
      </c>
    </row>
    <row r="254" spans="2:51" s="14" customFormat="1" ht="13.5">
      <c r="B254" s="260"/>
      <c r="C254" s="261"/>
      <c r="D254" s="211" t="s">
        <v>182</v>
      </c>
      <c r="E254" s="262" t="s">
        <v>22</v>
      </c>
      <c r="F254" s="263" t="s">
        <v>303</v>
      </c>
      <c r="G254" s="261"/>
      <c r="H254" s="264">
        <v>0.811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182</v>
      </c>
      <c r="AU254" s="270" t="s">
        <v>84</v>
      </c>
      <c r="AV254" s="14" t="s">
        <v>193</v>
      </c>
      <c r="AW254" s="14" t="s">
        <v>39</v>
      </c>
      <c r="AX254" s="14" t="s">
        <v>75</v>
      </c>
      <c r="AY254" s="270" t="s">
        <v>136</v>
      </c>
    </row>
    <row r="255" spans="2:51" s="11" customFormat="1" ht="13.5">
      <c r="B255" s="209"/>
      <c r="C255" s="210"/>
      <c r="D255" s="211" t="s">
        <v>182</v>
      </c>
      <c r="E255" s="212" t="s">
        <v>22</v>
      </c>
      <c r="F255" s="213" t="s">
        <v>446</v>
      </c>
      <c r="G255" s="210"/>
      <c r="H255" s="214">
        <v>0.065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182</v>
      </c>
      <c r="AU255" s="220" t="s">
        <v>84</v>
      </c>
      <c r="AV255" s="11" t="s">
        <v>84</v>
      </c>
      <c r="AW255" s="11" t="s">
        <v>39</v>
      </c>
      <c r="AX255" s="11" t="s">
        <v>75</v>
      </c>
      <c r="AY255" s="220" t="s">
        <v>136</v>
      </c>
    </row>
    <row r="256" spans="2:51" s="12" customFormat="1" ht="13.5">
      <c r="B256" s="221"/>
      <c r="C256" s="222"/>
      <c r="D256" s="223" t="s">
        <v>182</v>
      </c>
      <c r="E256" s="224" t="s">
        <v>22</v>
      </c>
      <c r="F256" s="225" t="s">
        <v>185</v>
      </c>
      <c r="G256" s="222"/>
      <c r="H256" s="226">
        <v>0.876</v>
      </c>
      <c r="I256" s="227"/>
      <c r="J256" s="222"/>
      <c r="K256" s="222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182</v>
      </c>
      <c r="AU256" s="232" t="s">
        <v>84</v>
      </c>
      <c r="AV256" s="12" t="s">
        <v>143</v>
      </c>
      <c r="AW256" s="12" t="s">
        <v>39</v>
      </c>
      <c r="AX256" s="12" t="s">
        <v>24</v>
      </c>
      <c r="AY256" s="232" t="s">
        <v>136</v>
      </c>
    </row>
    <row r="257" spans="2:65" s="1" customFormat="1" ht="22.5" customHeight="1">
      <c r="B257" s="41"/>
      <c r="C257" s="236" t="s">
        <v>447</v>
      </c>
      <c r="D257" s="236" t="s">
        <v>205</v>
      </c>
      <c r="E257" s="237" t="s">
        <v>448</v>
      </c>
      <c r="F257" s="238" t="s">
        <v>449</v>
      </c>
      <c r="G257" s="239" t="s">
        <v>249</v>
      </c>
      <c r="H257" s="240">
        <v>0.103</v>
      </c>
      <c r="I257" s="241"/>
      <c r="J257" s="242">
        <f>ROUND(I257*H257,2)</f>
        <v>0</v>
      </c>
      <c r="K257" s="238" t="s">
        <v>22</v>
      </c>
      <c r="L257" s="243"/>
      <c r="M257" s="244" t="s">
        <v>22</v>
      </c>
      <c r="N257" s="245" t="s">
        <v>46</v>
      </c>
      <c r="O257" s="42"/>
      <c r="P257" s="207">
        <f>O257*H257</f>
        <v>0</v>
      </c>
      <c r="Q257" s="207">
        <v>1</v>
      </c>
      <c r="R257" s="207">
        <f>Q257*H257</f>
        <v>0.103</v>
      </c>
      <c r="S257" s="207">
        <v>0</v>
      </c>
      <c r="T257" s="208">
        <f>S257*H257</f>
        <v>0</v>
      </c>
      <c r="AR257" s="24" t="s">
        <v>147</v>
      </c>
      <c r="AT257" s="24" t="s">
        <v>205</v>
      </c>
      <c r="AU257" s="24" t="s">
        <v>84</v>
      </c>
      <c r="AY257" s="24" t="s">
        <v>136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24" t="s">
        <v>24</v>
      </c>
      <c r="BK257" s="205">
        <f>ROUND(I257*H257,2)</f>
        <v>0</v>
      </c>
      <c r="BL257" s="24" t="s">
        <v>143</v>
      </c>
      <c r="BM257" s="24" t="s">
        <v>450</v>
      </c>
    </row>
    <row r="258" spans="2:51" s="11" customFormat="1" ht="13.5">
      <c r="B258" s="209"/>
      <c r="C258" s="210"/>
      <c r="D258" s="211" t="s">
        <v>182</v>
      </c>
      <c r="E258" s="212" t="s">
        <v>22</v>
      </c>
      <c r="F258" s="213" t="s">
        <v>420</v>
      </c>
      <c r="G258" s="210"/>
      <c r="H258" s="214">
        <v>0.045</v>
      </c>
      <c r="I258" s="215"/>
      <c r="J258" s="210"/>
      <c r="K258" s="210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182</v>
      </c>
      <c r="AU258" s="220" t="s">
        <v>84</v>
      </c>
      <c r="AV258" s="11" t="s">
        <v>84</v>
      </c>
      <c r="AW258" s="11" t="s">
        <v>39</v>
      </c>
      <c r="AX258" s="11" t="s">
        <v>75</v>
      </c>
      <c r="AY258" s="220" t="s">
        <v>136</v>
      </c>
    </row>
    <row r="259" spans="2:51" s="11" customFormat="1" ht="13.5">
      <c r="B259" s="209"/>
      <c r="C259" s="210"/>
      <c r="D259" s="211" t="s">
        <v>182</v>
      </c>
      <c r="E259" s="212" t="s">
        <v>22</v>
      </c>
      <c r="F259" s="213" t="s">
        <v>421</v>
      </c>
      <c r="G259" s="210"/>
      <c r="H259" s="214">
        <v>0.039</v>
      </c>
      <c r="I259" s="215"/>
      <c r="J259" s="210"/>
      <c r="K259" s="210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182</v>
      </c>
      <c r="AU259" s="220" t="s">
        <v>84</v>
      </c>
      <c r="AV259" s="11" t="s">
        <v>84</v>
      </c>
      <c r="AW259" s="11" t="s">
        <v>39</v>
      </c>
      <c r="AX259" s="11" t="s">
        <v>75</v>
      </c>
      <c r="AY259" s="220" t="s">
        <v>136</v>
      </c>
    </row>
    <row r="260" spans="2:51" s="11" customFormat="1" ht="13.5">
      <c r="B260" s="209"/>
      <c r="C260" s="210"/>
      <c r="D260" s="211" t="s">
        <v>182</v>
      </c>
      <c r="E260" s="212" t="s">
        <v>22</v>
      </c>
      <c r="F260" s="213" t="s">
        <v>422</v>
      </c>
      <c r="G260" s="210"/>
      <c r="H260" s="214">
        <v>0.011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182</v>
      </c>
      <c r="AU260" s="220" t="s">
        <v>84</v>
      </c>
      <c r="AV260" s="11" t="s">
        <v>84</v>
      </c>
      <c r="AW260" s="11" t="s">
        <v>39</v>
      </c>
      <c r="AX260" s="11" t="s">
        <v>75</v>
      </c>
      <c r="AY260" s="220" t="s">
        <v>136</v>
      </c>
    </row>
    <row r="261" spans="2:51" s="14" customFormat="1" ht="13.5">
      <c r="B261" s="260"/>
      <c r="C261" s="261"/>
      <c r="D261" s="211" t="s">
        <v>182</v>
      </c>
      <c r="E261" s="262" t="s">
        <v>22</v>
      </c>
      <c r="F261" s="263" t="s">
        <v>303</v>
      </c>
      <c r="G261" s="261"/>
      <c r="H261" s="264">
        <v>0.095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AT261" s="270" t="s">
        <v>182</v>
      </c>
      <c r="AU261" s="270" t="s">
        <v>84</v>
      </c>
      <c r="AV261" s="14" t="s">
        <v>193</v>
      </c>
      <c r="AW261" s="14" t="s">
        <v>39</v>
      </c>
      <c r="AX261" s="14" t="s">
        <v>75</v>
      </c>
      <c r="AY261" s="270" t="s">
        <v>136</v>
      </c>
    </row>
    <row r="262" spans="2:51" s="11" customFormat="1" ht="13.5">
      <c r="B262" s="209"/>
      <c r="C262" s="210"/>
      <c r="D262" s="211" t="s">
        <v>182</v>
      </c>
      <c r="E262" s="212" t="s">
        <v>22</v>
      </c>
      <c r="F262" s="213" t="s">
        <v>451</v>
      </c>
      <c r="G262" s="210"/>
      <c r="H262" s="214">
        <v>0.008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182</v>
      </c>
      <c r="AU262" s="220" t="s">
        <v>84</v>
      </c>
      <c r="AV262" s="11" t="s">
        <v>84</v>
      </c>
      <c r="AW262" s="11" t="s">
        <v>39</v>
      </c>
      <c r="AX262" s="11" t="s">
        <v>75</v>
      </c>
      <c r="AY262" s="220" t="s">
        <v>136</v>
      </c>
    </row>
    <row r="263" spans="2:51" s="12" customFormat="1" ht="13.5">
      <c r="B263" s="221"/>
      <c r="C263" s="222"/>
      <c r="D263" s="223" t="s">
        <v>182</v>
      </c>
      <c r="E263" s="224" t="s">
        <v>22</v>
      </c>
      <c r="F263" s="225" t="s">
        <v>185</v>
      </c>
      <c r="G263" s="222"/>
      <c r="H263" s="226">
        <v>0.103</v>
      </c>
      <c r="I263" s="227"/>
      <c r="J263" s="222"/>
      <c r="K263" s="222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182</v>
      </c>
      <c r="AU263" s="232" t="s">
        <v>84</v>
      </c>
      <c r="AV263" s="12" t="s">
        <v>143</v>
      </c>
      <c r="AW263" s="12" t="s">
        <v>39</v>
      </c>
      <c r="AX263" s="12" t="s">
        <v>24</v>
      </c>
      <c r="AY263" s="232" t="s">
        <v>136</v>
      </c>
    </row>
    <row r="264" spans="2:65" s="1" customFormat="1" ht="22.5" customHeight="1">
      <c r="B264" s="41"/>
      <c r="C264" s="236" t="s">
        <v>452</v>
      </c>
      <c r="D264" s="236" t="s">
        <v>205</v>
      </c>
      <c r="E264" s="237" t="s">
        <v>453</v>
      </c>
      <c r="F264" s="238" t="s">
        <v>454</v>
      </c>
      <c r="G264" s="239" t="s">
        <v>249</v>
      </c>
      <c r="H264" s="240">
        <v>0.932</v>
      </c>
      <c r="I264" s="241"/>
      <c r="J264" s="242">
        <f>ROUND(I264*H264,2)</f>
        <v>0</v>
      </c>
      <c r="K264" s="238" t="s">
        <v>22</v>
      </c>
      <c r="L264" s="243"/>
      <c r="M264" s="244" t="s">
        <v>22</v>
      </c>
      <c r="N264" s="245" t="s">
        <v>46</v>
      </c>
      <c r="O264" s="42"/>
      <c r="P264" s="207">
        <f>O264*H264</f>
        <v>0</v>
      </c>
      <c r="Q264" s="207">
        <v>1</v>
      </c>
      <c r="R264" s="207">
        <f>Q264*H264</f>
        <v>0.932</v>
      </c>
      <c r="S264" s="207">
        <v>0</v>
      </c>
      <c r="T264" s="208">
        <f>S264*H264</f>
        <v>0</v>
      </c>
      <c r="AR264" s="24" t="s">
        <v>147</v>
      </c>
      <c r="AT264" s="24" t="s">
        <v>205</v>
      </c>
      <c r="AU264" s="24" t="s">
        <v>84</v>
      </c>
      <c r="AY264" s="24" t="s">
        <v>136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24" t="s">
        <v>24</v>
      </c>
      <c r="BK264" s="205">
        <f>ROUND(I264*H264,2)</f>
        <v>0</v>
      </c>
      <c r="BL264" s="24" t="s">
        <v>143</v>
      </c>
      <c r="BM264" s="24" t="s">
        <v>455</v>
      </c>
    </row>
    <row r="265" spans="2:51" s="11" customFormat="1" ht="13.5">
      <c r="B265" s="209"/>
      <c r="C265" s="210"/>
      <c r="D265" s="211" t="s">
        <v>182</v>
      </c>
      <c r="E265" s="212" t="s">
        <v>22</v>
      </c>
      <c r="F265" s="213" t="s">
        <v>426</v>
      </c>
      <c r="G265" s="210"/>
      <c r="H265" s="214">
        <v>0.548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182</v>
      </c>
      <c r="AU265" s="220" t="s">
        <v>84</v>
      </c>
      <c r="AV265" s="11" t="s">
        <v>84</v>
      </c>
      <c r="AW265" s="11" t="s">
        <v>39</v>
      </c>
      <c r="AX265" s="11" t="s">
        <v>75</v>
      </c>
      <c r="AY265" s="220" t="s">
        <v>136</v>
      </c>
    </row>
    <row r="266" spans="2:51" s="11" customFormat="1" ht="13.5">
      <c r="B266" s="209"/>
      <c r="C266" s="210"/>
      <c r="D266" s="211" t="s">
        <v>182</v>
      </c>
      <c r="E266" s="212" t="s">
        <v>22</v>
      </c>
      <c r="F266" s="213" t="s">
        <v>427</v>
      </c>
      <c r="G266" s="210"/>
      <c r="H266" s="214">
        <v>0.168</v>
      </c>
      <c r="I266" s="215"/>
      <c r="J266" s="210"/>
      <c r="K266" s="210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182</v>
      </c>
      <c r="AU266" s="220" t="s">
        <v>84</v>
      </c>
      <c r="AV266" s="11" t="s">
        <v>84</v>
      </c>
      <c r="AW266" s="11" t="s">
        <v>39</v>
      </c>
      <c r="AX266" s="11" t="s">
        <v>75</v>
      </c>
      <c r="AY266" s="220" t="s">
        <v>136</v>
      </c>
    </row>
    <row r="267" spans="2:51" s="11" customFormat="1" ht="13.5">
      <c r="B267" s="209"/>
      <c r="C267" s="210"/>
      <c r="D267" s="211" t="s">
        <v>182</v>
      </c>
      <c r="E267" s="212" t="s">
        <v>22</v>
      </c>
      <c r="F267" s="213" t="s">
        <v>428</v>
      </c>
      <c r="G267" s="210"/>
      <c r="H267" s="214">
        <v>0.147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182</v>
      </c>
      <c r="AU267" s="220" t="s">
        <v>84</v>
      </c>
      <c r="AV267" s="11" t="s">
        <v>84</v>
      </c>
      <c r="AW267" s="11" t="s">
        <v>39</v>
      </c>
      <c r="AX267" s="11" t="s">
        <v>75</v>
      </c>
      <c r="AY267" s="220" t="s">
        <v>136</v>
      </c>
    </row>
    <row r="268" spans="2:51" s="14" customFormat="1" ht="13.5">
      <c r="B268" s="260"/>
      <c r="C268" s="261"/>
      <c r="D268" s="211" t="s">
        <v>182</v>
      </c>
      <c r="E268" s="262" t="s">
        <v>22</v>
      </c>
      <c r="F268" s="263" t="s">
        <v>303</v>
      </c>
      <c r="G268" s="261"/>
      <c r="H268" s="264">
        <v>0.863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AT268" s="270" t="s">
        <v>182</v>
      </c>
      <c r="AU268" s="270" t="s">
        <v>84</v>
      </c>
      <c r="AV268" s="14" t="s">
        <v>193</v>
      </c>
      <c r="AW268" s="14" t="s">
        <v>39</v>
      </c>
      <c r="AX268" s="14" t="s">
        <v>75</v>
      </c>
      <c r="AY268" s="270" t="s">
        <v>136</v>
      </c>
    </row>
    <row r="269" spans="2:51" s="11" customFormat="1" ht="13.5">
      <c r="B269" s="209"/>
      <c r="C269" s="210"/>
      <c r="D269" s="211" t="s">
        <v>182</v>
      </c>
      <c r="E269" s="212" t="s">
        <v>22</v>
      </c>
      <c r="F269" s="213" t="s">
        <v>456</v>
      </c>
      <c r="G269" s="210"/>
      <c r="H269" s="214">
        <v>0.069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182</v>
      </c>
      <c r="AU269" s="220" t="s">
        <v>84</v>
      </c>
      <c r="AV269" s="11" t="s">
        <v>84</v>
      </c>
      <c r="AW269" s="11" t="s">
        <v>39</v>
      </c>
      <c r="AX269" s="11" t="s">
        <v>75</v>
      </c>
      <c r="AY269" s="220" t="s">
        <v>136</v>
      </c>
    </row>
    <row r="270" spans="2:51" s="12" customFormat="1" ht="13.5">
      <c r="B270" s="221"/>
      <c r="C270" s="222"/>
      <c r="D270" s="223" t="s">
        <v>182</v>
      </c>
      <c r="E270" s="224" t="s">
        <v>22</v>
      </c>
      <c r="F270" s="225" t="s">
        <v>185</v>
      </c>
      <c r="G270" s="222"/>
      <c r="H270" s="226">
        <v>0.932</v>
      </c>
      <c r="I270" s="227"/>
      <c r="J270" s="222"/>
      <c r="K270" s="222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182</v>
      </c>
      <c r="AU270" s="232" t="s">
        <v>84</v>
      </c>
      <c r="AV270" s="12" t="s">
        <v>143</v>
      </c>
      <c r="AW270" s="12" t="s">
        <v>39</v>
      </c>
      <c r="AX270" s="12" t="s">
        <v>24</v>
      </c>
      <c r="AY270" s="232" t="s">
        <v>136</v>
      </c>
    </row>
    <row r="271" spans="2:65" s="1" customFormat="1" ht="22.5" customHeight="1">
      <c r="B271" s="41"/>
      <c r="C271" s="236" t="s">
        <v>457</v>
      </c>
      <c r="D271" s="236" t="s">
        <v>205</v>
      </c>
      <c r="E271" s="237" t="s">
        <v>458</v>
      </c>
      <c r="F271" s="238" t="s">
        <v>459</v>
      </c>
      <c r="G271" s="239" t="s">
        <v>249</v>
      </c>
      <c r="H271" s="240">
        <v>0.473</v>
      </c>
      <c r="I271" s="241"/>
      <c r="J271" s="242">
        <f>ROUND(I271*H271,2)</f>
        <v>0</v>
      </c>
      <c r="K271" s="238" t="s">
        <v>22</v>
      </c>
      <c r="L271" s="243"/>
      <c r="M271" s="244" t="s">
        <v>22</v>
      </c>
      <c r="N271" s="245" t="s">
        <v>46</v>
      </c>
      <c r="O271" s="42"/>
      <c r="P271" s="207">
        <f>O271*H271</f>
        <v>0</v>
      </c>
      <c r="Q271" s="207">
        <v>1</v>
      </c>
      <c r="R271" s="207">
        <f>Q271*H271</f>
        <v>0.473</v>
      </c>
      <c r="S271" s="207">
        <v>0</v>
      </c>
      <c r="T271" s="208">
        <f>S271*H271</f>
        <v>0</v>
      </c>
      <c r="AR271" s="24" t="s">
        <v>147</v>
      </c>
      <c r="AT271" s="24" t="s">
        <v>205</v>
      </c>
      <c r="AU271" s="24" t="s">
        <v>84</v>
      </c>
      <c r="AY271" s="24" t="s">
        <v>136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24" t="s">
        <v>24</v>
      </c>
      <c r="BK271" s="205">
        <f>ROUND(I271*H271,2)</f>
        <v>0</v>
      </c>
      <c r="BL271" s="24" t="s">
        <v>143</v>
      </c>
      <c r="BM271" s="24" t="s">
        <v>460</v>
      </c>
    </row>
    <row r="272" spans="2:51" s="11" customFormat="1" ht="13.5">
      <c r="B272" s="209"/>
      <c r="C272" s="210"/>
      <c r="D272" s="211" t="s">
        <v>182</v>
      </c>
      <c r="E272" s="212" t="s">
        <v>22</v>
      </c>
      <c r="F272" s="213" t="s">
        <v>429</v>
      </c>
      <c r="G272" s="210"/>
      <c r="H272" s="214">
        <v>0.246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182</v>
      </c>
      <c r="AU272" s="220" t="s">
        <v>84</v>
      </c>
      <c r="AV272" s="11" t="s">
        <v>84</v>
      </c>
      <c r="AW272" s="11" t="s">
        <v>39</v>
      </c>
      <c r="AX272" s="11" t="s">
        <v>75</v>
      </c>
      <c r="AY272" s="220" t="s">
        <v>136</v>
      </c>
    </row>
    <row r="273" spans="2:51" s="11" customFormat="1" ht="13.5">
      <c r="B273" s="209"/>
      <c r="C273" s="210"/>
      <c r="D273" s="211" t="s">
        <v>182</v>
      </c>
      <c r="E273" s="212" t="s">
        <v>22</v>
      </c>
      <c r="F273" s="213" t="s">
        <v>430</v>
      </c>
      <c r="G273" s="210"/>
      <c r="H273" s="214">
        <v>0.11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182</v>
      </c>
      <c r="AU273" s="220" t="s">
        <v>84</v>
      </c>
      <c r="AV273" s="11" t="s">
        <v>84</v>
      </c>
      <c r="AW273" s="11" t="s">
        <v>39</v>
      </c>
      <c r="AX273" s="11" t="s">
        <v>75</v>
      </c>
      <c r="AY273" s="220" t="s">
        <v>136</v>
      </c>
    </row>
    <row r="274" spans="2:51" s="11" customFormat="1" ht="13.5">
      <c r="B274" s="209"/>
      <c r="C274" s="210"/>
      <c r="D274" s="211" t="s">
        <v>182</v>
      </c>
      <c r="E274" s="212" t="s">
        <v>22</v>
      </c>
      <c r="F274" s="213" t="s">
        <v>431</v>
      </c>
      <c r="G274" s="210"/>
      <c r="H274" s="214">
        <v>0.082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182</v>
      </c>
      <c r="AU274" s="220" t="s">
        <v>84</v>
      </c>
      <c r="AV274" s="11" t="s">
        <v>84</v>
      </c>
      <c r="AW274" s="11" t="s">
        <v>39</v>
      </c>
      <c r="AX274" s="11" t="s">
        <v>75</v>
      </c>
      <c r="AY274" s="220" t="s">
        <v>136</v>
      </c>
    </row>
    <row r="275" spans="2:51" s="14" customFormat="1" ht="13.5">
      <c r="B275" s="260"/>
      <c r="C275" s="261"/>
      <c r="D275" s="211" t="s">
        <v>182</v>
      </c>
      <c r="E275" s="262" t="s">
        <v>22</v>
      </c>
      <c r="F275" s="263" t="s">
        <v>303</v>
      </c>
      <c r="G275" s="261"/>
      <c r="H275" s="264">
        <v>0.438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182</v>
      </c>
      <c r="AU275" s="270" t="s">
        <v>84</v>
      </c>
      <c r="AV275" s="14" t="s">
        <v>193</v>
      </c>
      <c r="AW275" s="14" t="s">
        <v>39</v>
      </c>
      <c r="AX275" s="14" t="s">
        <v>75</v>
      </c>
      <c r="AY275" s="270" t="s">
        <v>136</v>
      </c>
    </row>
    <row r="276" spans="2:51" s="11" customFormat="1" ht="13.5">
      <c r="B276" s="209"/>
      <c r="C276" s="210"/>
      <c r="D276" s="211" t="s">
        <v>182</v>
      </c>
      <c r="E276" s="212" t="s">
        <v>22</v>
      </c>
      <c r="F276" s="213" t="s">
        <v>461</v>
      </c>
      <c r="G276" s="210"/>
      <c r="H276" s="214">
        <v>0.035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182</v>
      </c>
      <c r="AU276" s="220" t="s">
        <v>84</v>
      </c>
      <c r="AV276" s="11" t="s">
        <v>84</v>
      </c>
      <c r="AW276" s="11" t="s">
        <v>39</v>
      </c>
      <c r="AX276" s="11" t="s">
        <v>75</v>
      </c>
      <c r="AY276" s="220" t="s">
        <v>136</v>
      </c>
    </row>
    <row r="277" spans="2:51" s="12" customFormat="1" ht="13.5">
      <c r="B277" s="221"/>
      <c r="C277" s="222"/>
      <c r="D277" s="223" t="s">
        <v>182</v>
      </c>
      <c r="E277" s="224" t="s">
        <v>22</v>
      </c>
      <c r="F277" s="225" t="s">
        <v>185</v>
      </c>
      <c r="G277" s="222"/>
      <c r="H277" s="226">
        <v>0.473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182</v>
      </c>
      <c r="AU277" s="232" t="s">
        <v>84</v>
      </c>
      <c r="AV277" s="12" t="s">
        <v>143</v>
      </c>
      <c r="AW277" s="12" t="s">
        <v>39</v>
      </c>
      <c r="AX277" s="12" t="s">
        <v>24</v>
      </c>
      <c r="AY277" s="232" t="s">
        <v>136</v>
      </c>
    </row>
    <row r="278" spans="2:65" s="1" customFormat="1" ht="31.5" customHeight="1">
      <c r="B278" s="41"/>
      <c r="C278" s="236" t="s">
        <v>462</v>
      </c>
      <c r="D278" s="236" t="s">
        <v>205</v>
      </c>
      <c r="E278" s="237" t="s">
        <v>463</v>
      </c>
      <c r="F278" s="238" t="s">
        <v>464</v>
      </c>
      <c r="G278" s="239" t="s">
        <v>249</v>
      </c>
      <c r="H278" s="240">
        <v>0.045</v>
      </c>
      <c r="I278" s="241"/>
      <c r="J278" s="242">
        <f>ROUND(I278*H278,2)</f>
        <v>0</v>
      </c>
      <c r="K278" s="238" t="s">
        <v>180</v>
      </c>
      <c r="L278" s="243"/>
      <c r="M278" s="244" t="s">
        <v>22</v>
      </c>
      <c r="N278" s="245" t="s">
        <v>46</v>
      </c>
      <c r="O278" s="42"/>
      <c r="P278" s="207">
        <f>O278*H278</f>
        <v>0</v>
      </c>
      <c r="Q278" s="207">
        <v>1</v>
      </c>
      <c r="R278" s="207">
        <f>Q278*H278</f>
        <v>0.045</v>
      </c>
      <c r="S278" s="207">
        <v>0</v>
      </c>
      <c r="T278" s="208">
        <f>S278*H278</f>
        <v>0</v>
      </c>
      <c r="AR278" s="24" t="s">
        <v>147</v>
      </c>
      <c r="AT278" s="24" t="s">
        <v>205</v>
      </c>
      <c r="AU278" s="24" t="s">
        <v>84</v>
      </c>
      <c r="AY278" s="24" t="s">
        <v>136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24" t="s">
        <v>24</v>
      </c>
      <c r="BK278" s="205">
        <f>ROUND(I278*H278,2)</f>
        <v>0</v>
      </c>
      <c r="BL278" s="24" t="s">
        <v>143</v>
      </c>
      <c r="BM278" s="24" t="s">
        <v>465</v>
      </c>
    </row>
    <row r="279" spans="2:47" s="1" customFormat="1" ht="27">
      <c r="B279" s="41"/>
      <c r="C279" s="63"/>
      <c r="D279" s="211" t="s">
        <v>369</v>
      </c>
      <c r="E279" s="63"/>
      <c r="F279" s="271" t="s">
        <v>466</v>
      </c>
      <c r="G279" s="63"/>
      <c r="H279" s="63"/>
      <c r="I279" s="163"/>
      <c r="J279" s="63"/>
      <c r="K279" s="63"/>
      <c r="L279" s="61"/>
      <c r="M279" s="272"/>
      <c r="N279" s="42"/>
      <c r="O279" s="42"/>
      <c r="P279" s="42"/>
      <c r="Q279" s="42"/>
      <c r="R279" s="42"/>
      <c r="S279" s="42"/>
      <c r="T279" s="78"/>
      <c r="AT279" s="24" t="s">
        <v>369</v>
      </c>
      <c r="AU279" s="24" t="s">
        <v>84</v>
      </c>
    </row>
    <row r="280" spans="2:51" s="11" customFormat="1" ht="13.5">
      <c r="B280" s="209"/>
      <c r="C280" s="210"/>
      <c r="D280" s="211" t="s">
        <v>182</v>
      </c>
      <c r="E280" s="212" t="s">
        <v>22</v>
      </c>
      <c r="F280" s="213" t="s">
        <v>432</v>
      </c>
      <c r="G280" s="210"/>
      <c r="H280" s="214">
        <v>0.014</v>
      </c>
      <c r="I280" s="215"/>
      <c r="J280" s="210"/>
      <c r="K280" s="210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182</v>
      </c>
      <c r="AU280" s="220" t="s">
        <v>84</v>
      </c>
      <c r="AV280" s="11" t="s">
        <v>84</v>
      </c>
      <c r="AW280" s="11" t="s">
        <v>39</v>
      </c>
      <c r="AX280" s="11" t="s">
        <v>75</v>
      </c>
      <c r="AY280" s="220" t="s">
        <v>136</v>
      </c>
    </row>
    <row r="281" spans="2:51" s="11" customFormat="1" ht="13.5">
      <c r="B281" s="209"/>
      <c r="C281" s="210"/>
      <c r="D281" s="211" t="s">
        <v>182</v>
      </c>
      <c r="E281" s="212" t="s">
        <v>22</v>
      </c>
      <c r="F281" s="213" t="s">
        <v>433</v>
      </c>
      <c r="G281" s="210"/>
      <c r="H281" s="214">
        <v>0.008</v>
      </c>
      <c r="I281" s="215"/>
      <c r="J281" s="210"/>
      <c r="K281" s="210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182</v>
      </c>
      <c r="AU281" s="220" t="s">
        <v>84</v>
      </c>
      <c r="AV281" s="11" t="s">
        <v>84</v>
      </c>
      <c r="AW281" s="11" t="s">
        <v>39</v>
      </c>
      <c r="AX281" s="11" t="s">
        <v>75</v>
      </c>
      <c r="AY281" s="220" t="s">
        <v>136</v>
      </c>
    </row>
    <row r="282" spans="2:51" s="11" customFormat="1" ht="13.5">
      <c r="B282" s="209"/>
      <c r="C282" s="210"/>
      <c r="D282" s="211" t="s">
        <v>182</v>
      </c>
      <c r="E282" s="212" t="s">
        <v>22</v>
      </c>
      <c r="F282" s="213" t="s">
        <v>434</v>
      </c>
      <c r="G282" s="210"/>
      <c r="H282" s="214">
        <v>0.012</v>
      </c>
      <c r="I282" s="215"/>
      <c r="J282" s="210"/>
      <c r="K282" s="210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182</v>
      </c>
      <c r="AU282" s="220" t="s">
        <v>84</v>
      </c>
      <c r="AV282" s="11" t="s">
        <v>84</v>
      </c>
      <c r="AW282" s="11" t="s">
        <v>39</v>
      </c>
      <c r="AX282" s="11" t="s">
        <v>75</v>
      </c>
      <c r="AY282" s="220" t="s">
        <v>136</v>
      </c>
    </row>
    <row r="283" spans="2:51" s="11" customFormat="1" ht="13.5">
      <c r="B283" s="209"/>
      <c r="C283" s="210"/>
      <c r="D283" s="211" t="s">
        <v>182</v>
      </c>
      <c r="E283" s="212" t="s">
        <v>22</v>
      </c>
      <c r="F283" s="213" t="s">
        <v>435</v>
      </c>
      <c r="G283" s="210"/>
      <c r="H283" s="214">
        <v>0.004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182</v>
      </c>
      <c r="AU283" s="220" t="s">
        <v>84</v>
      </c>
      <c r="AV283" s="11" t="s">
        <v>84</v>
      </c>
      <c r="AW283" s="11" t="s">
        <v>39</v>
      </c>
      <c r="AX283" s="11" t="s">
        <v>75</v>
      </c>
      <c r="AY283" s="220" t="s">
        <v>136</v>
      </c>
    </row>
    <row r="284" spans="2:51" s="11" customFormat="1" ht="13.5">
      <c r="B284" s="209"/>
      <c r="C284" s="210"/>
      <c r="D284" s="211" t="s">
        <v>182</v>
      </c>
      <c r="E284" s="212" t="s">
        <v>22</v>
      </c>
      <c r="F284" s="213" t="s">
        <v>436</v>
      </c>
      <c r="G284" s="210"/>
      <c r="H284" s="214">
        <v>0.004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182</v>
      </c>
      <c r="AU284" s="220" t="s">
        <v>84</v>
      </c>
      <c r="AV284" s="11" t="s">
        <v>84</v>
      </c>
      <c r="AW284" s="11" t="s">
        <v>39</v>
      </c>
      <c r="AX284" s="11" t="s">
        <v>75</v>
      </c>
      <c r="AY284" s="220" t="s">
        <v>136</v>
      </c>
    </row>
    <row r="285" spans="2:51" s="14" customFormat="1" ht="13.5">
      <c r="B285" s="260"/>
      <c r="C285" s="261"/>
      <c r="D285" s="211" t="s">
        <v>182</v>
      </c>
      <c r="E285" s="262" t="s">
        <v>22</v>
      </c>
      <c r="F285" s="263" t="s">
        <v>303</v>
      </c>
      <c r="G285" s="261"/>
      <c r="H285" s="264">
        <v>0.042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182</v>
      </c>
      <c r="AU285" s="270" t="s">
        <v>84</v>
      </c>
      <c r="AV285" s="14" t="s">
        <v>193</v>
      </c>
      <c r="AW285" s="14" t="s">
        <v>39</v>
      </c>
      <c r="AX285" s="14" t="s">
        <v>75</v>
      </c>
      <c r="AY285" s="270" t="s">
        <v>136</v>
      </c>
    </row>
    <row r="286" spans="2:51" s="11" customFormat="1" ht="13.5">
      <c r="B286" s="209"/>
      <c r="C286" s="210"/>
      <c r="D286" s="211" t="s">
        <v>182</v>
      </c>
      <c r="E286" s="212" t="s">
        <v>22</v>
      </c>
      <c r="F286" s="213" t="s">
        <v>467</v>
      </c>
      <c r="G286" s="210"/>
      <c r="H286" s="214">
        <v>0.003</v>
      </c>
      <c r="I286" s="215"/>
      <c r="J286" s="210"/>
      <c r="K286" s="210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182</v>
      </c>
      <c r="AU286" s="220" t="s">
        <v>84</v>
      </c>
      <c r="AV286" s="11" t="s">
        <v>84</v>
      </c>
      <c r="AW286" s="11" t="s">
        <v>39</v>
      </c>
      <c r="AX286" s="11" t="s">
        <v>75</v>
      </c>
      <c r="AY286" s="220" t="s">
        <v>136</v>
      </c>
    </row>
    <row r="287" spans="2:51" s="12" customFormat="1" ht="13.5">
      <c r="B287" s="221"/>
      <c r="C287" s="222"/>
      <c r="D287" s="223" t="s">
        <v>182</v>
      </c>
      <c r="E287" s="224" t="s">
        <v>22</v>
      </c>
      <c r="F287" s="225" t="s">
        <v>185</v>
      </c>
      <c r="G287" s="222"/>
      <c r="H287" s="226">
        <v>0.045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182</v>
      </c>
      <c r="AU287" s="232" t="s">
        <v>84</v>
      </c>
      <c r="AV287" s="12" t="s">
        <v>143</v>
      </c>
      <c r="AW287" s="12" t="s">
        <v>39</v>
      </c>
      <c r="AX287" s="12" t="s">
        <v>24</v>
      </c>
      <c r="AY287" s="232" t="s">
        <v>136</v>
      </c>
    </row>
    <row r="288" spans="2:65" s="1" customFormat="1" ht="31.5" customHeight="1">
      <c r="B288" s="41"/>
      <c r="C288" s="193" t="s">
        <v>468</v>
      </c>
      <c r="D288" s="193" t="s">
        <v>139</v>
      </c>
      <c r="E288" s="194" t="s">
        <v>469</v>
      </c>
      <c r="F288" s="195" t="s">
        <v>470</v>
      </c>
      <c r="G288" s="196" t="s">
        <v>249</v>
      </c>
      <c r="H288" s="197">
        <v>1.646</v>
      </c>
      <c r="I288" s="198"/>
      <c r="J288" s="199">
        <f>ROUND(I288*H288,2)</f>
        <v>0</v>
      </c>
      <c r="K288" s="195" t="s">
        <v>180</v>
      </c>
      <c r="L288" s="61"/>
      <c r="M288" s="200" t="s">
        <v>22</v>
      </c>
      <c r="N288" s="206" t="s">
        <v>46</v>
      </c>
      <c r="O288" s="42"/>
      <c r="P288" s="207">
        <f>O288*H288</f>
        <v>0</v>
      </c>
      <c r="Q288" s="207">
        <v>0</v>
      </c>
      <c r="R288" s="207">
        <f>Q288*H288</f>
        <v>0</v>
      </c>
      <c r="S288" s="207">
        <v>0</v>
      </c>
      <c r="T288" s="208">
        <f>S288*H288</f>
        <v>0</v>
      </c>
      <c r="AR288" s="24" t="s">
        <v>143</v>
      </c>
      <c r="AT288" s="24" t="s">
        <v>139</v>
      </c>
      <c r="AU288" s="24" t="s">
        <v>84</v>
      </c>
      <c r="AY288" s="24" t="s">
        <v>136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24" t="s">
        <v>24</v>
      </c>
      <c r="BK288" s="205">
        <f>ROUND(I288*H288,2)</f>
        <v>0</v>
      </c>
      <c r="BL288" s="24" t="s">
        <v>143</v>
      </c>
      <c r="BM288" s="24" t="s">
        <v>471</v>
      </c>
    </row>
    <row r="289" spans="2:51" s="13" customFormat="1" ht="13.5">
      <c r="B289" s="249"/>
      <c r="C289" s="250"/>
      <c r="D289" s="211" t="s">
        <v>182</v>
      </c>
      <c r="E289" s="251" t="s">
        <v>22</v>
      </c>
      <c r="F289" s="252" t="s">
        <v>361</v>
      </c>
      <c r="G289" s="250"/>
      <c r="H289" s="253" t="s">
        <v>22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182</v>
      </c>
      <c r="AU289" s="259" t="s">
        <v>84</v>
      </c>
      <c r="AV289" s="13" t="s">
        <v>24</v>
      </c>
      <c r="AW289" s="13" t="s">
        <v>39</v>
      </c>
      <c r="AX289" s="13" t="s">
        <v>75</v>
      </c>
      <c r="AY289" s="259" t="s">
        <v>136</v>
      </c>
    </row>
    <row r="290" spans="2:51" s="11" customFormat="1" ht="13.5">
      <c r="B290" s="209"/>
      <c r="C290" s="210"/>
      <c r="D290" s="211" t="s">
        <v>182</v>
      </c>
      <c r="E290" s="212" t="s">
        <v>22</v>
      </c>
      <c r="F290" s="213" t="s">
        <v>472</v>
      </c>
      <c r="G290" s="210"/>
      <c r="H290" s="214">
        <v>1.077</v>
      </c>
      <c r="I290" s="215"/>
      <c r="J290" s="210"/>
      <c r="K290" s="210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182</v>
      </c>
      <c r="AU290" s="220" t="s">
        <v>84</v>
      </c>
      <c r="AV290" s="11" t="s">
        <v>84</v>
      </c>
      <c r="AW290" s="11" t="s">
        <v>39</v>
      </c>
      <c r="AX290" s="11" t="s">
        <v>75</v>
      </c>
      <c r="AY290" s="220" t="s">
        <v>136</v>
      </c>
    </row>
    <row r="291" spans="2:51" s="11" customFormat="1" ht="13.5">
      <c r="B291" s="209"/>
      <c r="C291" s="210"/>
      <c r="D291" s="211" t="s">
        <v>182</v>
      </c>
      <c r="E291" s="212" t="s">
        <v>22</v>
      </c>
      <c r="F291" s="213" t="s">
        <v>473</v>
      </c>
      <c r="G291" s="210"/>
      <c r="H291" s="214">
        <v>0.569</v>
      </c>
      <c r="I291" s="215"/>
      <c r="J291" s="210"/>
      <c r="K291" s="210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182</v>
      </c>
      <c r="AU291" s="220" t="s">
        <v>84</v>
      </c>
      <c r="AV291" s="11" t="s">
        <v>84</v>
      </c>
      <c r="AW291" s="11" t="s">
        <v>39</v>
      </c>
      <c r="AX291" s="11" t="s">
        <v>75</v>
      </c>
      <c r="AY291" s="220" t="s">
        <v>136</v>
      </c>
    </row>
    <row r="292" spans="2:51" s="12" customFormat="1" ht="13.5">
      <c r="B292" s="221"/>
      <c r="C292" s="222"/>
      <c r="D292" s="223" t="s">
        <v>182</v>
      </c>
      <c r="E292" s="224" t="s">
        <v>22</v>
      </c>
      <c r="F292" s="225" t="s">
        <v>185</v>
      </c>
      <c r="G292" s="222"/>
      <c r="H292" s="226">
        <v>1.646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182</v>
      </c>
      <c r="AU292" s="232" t="s">
        <v>84</v>
      </c>
      <c r="AV292" s="12" t="s">
        <v>143</v>
      </c>
      <c r="AW292" s="12" t="s">
        <v>39</v>
      </c>
      <c r="AX292" s="12" t="s">
        <v>24</v>
      </c>
      <c r="AY292" s="232" t="s">
        <v>136</v>
      </c>
    </row>
    <row r="293" spans="2:65" s="1" customFormat="1" ht="22.5" customHeight="1">
      <c r="B293" s="41"/>
      <c r="C293" s="236" t="s">
        <v>474</v>
      </c>
      <c r="D293" s="236" t="s">
        <v>205</v>
      </c>
      <c r="E293" s="237" t="s">
        <v>475</v>
      </c>
      <c r="F293" s="238" t="s">
        <v>476</v>
      </c>
      <c r="G293" s="239" t="s">
        <v>249</v>
      </c>
      <c r="H293" s="240">
        <v>1.778</v>
      </c>
      <c r="I293" s="241"/>
      <c r="J293" s="242">
        <f>ROUND(I293*H293,2)</f>
        <v>0</v>
      </c>
      <c r="K293" s="238" t="s">
        <v>22</v>
      </c>
      <c r="L293" s="243"/>
      <c r="M293" s="244" t="s">
        <v>22</v>
      </c>
      <c r="N293" s="245" t="s">
        <v>46</v>
      </c>
      <c r="O293" s="42"/>
      <c r="P293" s="207">
        <f>O293*H293</f>
        <v>0</v>
      </c>
      <c r="Q293" s="207">
        <v>1</v>
      </c>
      <c r="R293" s="207">
        <f>Q293*H293</f>
        <v>1.778</v>
      </c>
      <c r="S293" s="207">
        <v>0</v>
      </c>
      <c r="T293" s="208">
        <f>S293*H293</f>
        <v>0</v>
      </c>
      <c r="AR293" s="24" t="s">
        <v>147</v>
      </c>
      <c r="AT293" s="24" t="s">
        <v>205</v>
      </c>
      <c r="AU293" s="24" t="s">
        <v>84</v>
      </c>
      <c r="AY293" s="24" t="s">
        <v>136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24" t="s">
        <v>24</v>
      </c>
      <c r="BK293" s="205">
        <f>ROUND(I293*H293,2)</f>
        <v>0</v>
      </c>
      <c r="BL293" s="24" t="s">
        <v>143</v>
      </c>
      <c r="BM293" s="24" t="s">
        <v>477</v>
      </c>
    </row>
    <row r="294" spans="2:47" s="1" customFormat="1" ht="27">
      <c r="B294" s="41"/>
      <c r="C294" s="63"/>
      <c r="D294" s="211" t="s">
        <v>369</v>
      </c>
      <c r="E294" s="63"/>
      <c r="F294" s="271" t="s">
        <v>478</v>
      </c>
      <c r="G294" s="63"/>
      <c r="H294" s="63"/>
      <c r="I294" s="163"/>
      <c r="J294" s="63"/>
      <c r="K294" s="63"/>
      <c r="L294" s="61"/>
      <c r="M294" s="272"/>
      <c r="N294" s="42"/>
      <c r="O294" s="42"/>
      <c r="P294" s="42"/>
      <c r="Q294" s="42"/>
      <c r="R294" s="42"/>
      <c r="S294" s="42"/>
      <c r="T294" s="78"/>
      <c r="AT294" s="24" t="s">
        <v>369</v>
      </c>
      <c r="AU294" s="24" t="s">
        <v>84</v>
      </c>
    </row>
    <row r="295" spans="2:51" s="13" customFormat="1" ht="13.5">
      <c r="B295" s="249"/>
      <c r="C295" s="250"/>
      <c r="D295" s="211" t="s">
        <v>182</v>
      </c>
      <c r="E295" s="251" t="s">
        <v>22</v>
      </c>
      <c r="F295" s="252" t="s">
        <v>361</v>
      </c>
      <c r="G295" s="250"/>
      <c r="H295" s="253" t="s">
        <v>22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182</v>
      </c>
      <c r="AU295" s="259" t="s">
        <v>84</v>
      </c>
      <c r="AV295" s="13" t="s">
        <v>24</v>
      </c>
      <c r="AW295" s="13" t="s">
        <v>39</v>
      </c>
      <c r="AX295" s="13" t="s">
        <v>75</v>
      </c>
      <c r="AY295" s="259" t="s">
        <v>136</v>
      </c>
    </row>
    <row r="296" spans="2:51" s="11" customFormat="1" ht="13.5">
      <c r="B296" s="209"/>
      <c r="C296" s="210"/>
      <c r="D296" s="211" t="s">
        <v>182</v>
      </c>
      <c r="E296" s="212" t="s">
        <v>22</v>
      </c>
      <c r="F296" s="213" t="s">
        <v>472</v>
      </c>
      <c r="G296" s="210"/>
      <c r="H296" s="214">
        <v>1.077</v>
      </c>
      <c r="I296" s="215"/>
      <c r="J296" s="210"/>
      <c r="K296" s="210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182</v>
      </c>
      <c r="AU296" s="220" t="s">
        <v>84</v>
      </c>
      <c r="AV296" s="11" t="s">
        <v>84</v>
      </c>
      <c r="AW296" s="11" t="s">
        <v>39</v>
      </c>
      <c r="AX296" s="11" t="s">
        <v>75</v>
      </c>
      <c r="AY296" s="220" t="s">
        <v>136</v>
      </c>
    </row>
    <row r="297" spans="2:51" s="11" customFormat="1" ht="13.5">
      <c r="B297" s="209"/>
      <c r="C297" s="210"/>
      <c r="D297" s="211" t="s">
        <v>182</v>
      </c>
      <c r="E297" s="212" t="s">
        <v>22</v>
      </c>
      <c r="F297" s="213" t="s">
        <v>473</v>
      </c>
      <c r="G297" s="210"/>
      <c r="H297" s="214">
        <v>0.569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182</v>
      </c>
      <c r="AU297" s="220" t="s">
        <v>84</v>
      </c>
      <c r="AV297" s="11" t="s">
        <v>84</v>
      </c>
      <c r="AW297" s="11" t="s">
        <v>39</v>
      </c>
      <c r="AX297" s="11" t="s">
        <v>75</v>
      </c>
      <c r="AY297" s="220" t="s">
        <v>136</v>
      </c>
    </row>
    <row r="298" spans="2:51" s="14" customFormat="1" ht="13.5">
      <c r="B298" s="260"/>
      <c r="C298" s="261"/>
      <c r="D298" s="211" t="s">
        <v>182</v>
      </c>
      <c r="E298" s="262" t="s">
        <v>22</v>
      </c>
      <c r="F298" s="263" t="s">
        <v>303</v>
      </c>
      <c r="G298" s="261"/>
      <c r="H298" s="264">
        <v>1.646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182</v>
      </c>
      <c r="AU298" s="270" t="s">
        <v>84</v>
      </c>
      <c r="AV298" s="14" t="s">
        <v>193</v>
      </c>
      <c r="AW298" s="14" t="s">
        <v>39</v>
      </c>
      <c r="AX298" s="14" t="s">
        <v>75</v>
      </c>
      <c r="AY298" s="270" t="s">
        <v>136</v>
      </c>
    </row>
    <row r="299" spans="2:51" s="11" customFormat="1" ht="13.5">
      <c r="B299" s="209"/>
      <c r="C299" s="210"/>
      <c r="D299" s="211" t="s">
        <v>182</v>
      </c>
      <c r="E299" s="212" t="s">
        <v>22</v>
      </c>
      <c r="F299" s="213" t="s">
        <v>479</v>
      </c>
      <c r="G299" s="210"/>
      <c r="H299" s="214">
        <v>0.132</v>
      </c>
      <c r="I299" s="215"/>
      <c r="J299" s="210"/>
      <c r="K299" s="210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182</v>
      </c>
      <c r="AU299" s="220" t="s">
        <v>84</v>
      </c>
      <c r="AV299" s="11" t="s">
        <v>84</v>
      </c>
      <c r="AW299" s="11" t="s">
        <v>39</v>
      </c>
      <c r="AX299" s="11" t="s">
        <v>75</v>
      </c>
      <c r="AY299" s="220" t="s">
        <v>136</v>
      </c>
    </row>
    <row r="300" spans="2:51" s="12" customFormat="1" ht="13.5">
      <c r="B300" s="221"/>
      <c r="C300" s="222"/>
      <c r="D300" s="223" t="s">
        <v>182</v>
      </c>
      <c r="E300" s="224" t="s">
        <v>22</v>
      </c>
      <c r="F300" s="225" t="s">
        <v>185</v>
      </c>
      <c r="G300" s="222"/>
      <c r="H300" s="226">
        <v>1.778</v>
      </c>
      <c r="I300" s="227"/>
      <c r="J300" s="222"/>
      <c r="K300" s="222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182</v>
      </c>
      <c r="AU300" s="232" t="s">
        <v>84</v>
      </c>
      <c r="AV300" s="12" t="s">
        <v>143</v>
      </c>
      <c r="AW300" s="12" t="s">
        <v>39</v>
      </c>
      <c r="AX300" s="12" t="s">
        <v>24</v>
      </c>
      <c r="AY300" s="232" t="s">
        <v>136</v>
      </c>
    </row>
    <row r="301" spans="2:65" s="1" customFormat="1" ht="22.5" customHeight="1">
      <c r="B301" s="41"/>
      <c r="C301" s="193" t="s">
        <v>480</v>
      </c>
      <c r="D301" s="193" t="s">
        <v>139</v>
      </c>
      <c r="E301" s="194" t="s">
        <v>481</v>
      </c>
      <c r="F301" s="195" t="s">
        <v>482</v>
      </c>
      <c r="G301" s="196" t="s">
        <v>179</v>
      </c>
      <c r="H301" s="197">
        <v>4.7</v>
      </c>
      <c r="I301" s="198"/>
      <c r="J301" s="199">
        <f>ROUND(I301*H301,2)</f>
        <v>0</v>
      </c>
      <c r="K301" s="195" t="s">
        <v>180</v>
      </c>
      <c r="L301" s="61"/>
      <c r="M301" s="200" t="s">
        <v>22</v>
      </c>
      <c r="N301" s="206" t="s">
        <v>46</v>
      </c>
      <c r="O301" s="42"/>
      <c r="P301" s="207">
        <f>O301*H301</f>
        <v>0</v>
      </c>
      <c r="Q301" s="207">
        <v>0</v>
      </c>
      <c r="R301" s="207">
        <f>Q301*H301</f>
        <v>0</v>
      </c>
      <c r="S301" s="207">
        <v>0</v>
      </c>
      <c r="T301" s="208">
        <f>S301*H301</f>
        <v>0</v>
      </c>
      <c r="AR301" s="24" t="s">
        <v>143</v>
      </c>
      <c r="AT301" s="24" t="s">
        <v>139</v>
      </c>
      <c r="AU301" s="24" t="s">
        <v>84</v>
      </c>
      <c r="AY301" s="24" t="s">
        <v>136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24" t="s">
        <v>24</v>
      </c>
      <c r="BK301" s="205">
        <f>ROUND(I301*H301,2)</f>
        <v>0</v>
      </c>
      <c r="BL301" s="24" t="s">
        <v>143</v>
      </c>
      <c r="BM301" s="24" t="s">
        <v>483</v>
      </c>
    </row>
    <row r="302" spans="2:51" s="13" customFormat="1" ht="13.5">
      <c r="B302" s="249"/>
      <c r="C302" s="250"/>
      <c r="D302" s="211" t="s">
        <v>182</v>
      </c>
      <c r="E302" s="251" t="s">
        <v>22</v>
      </c>
      <c r="F302" s="252" t="s">
        <v>484</v>
      </c>
      <c r="G302" s="250"/>
      <c r="H302" s="253" t="s">
        <v>22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182</v>
      </c>
      <c r="AU302" s="259" t="s">
        <v>84</v>
      </c>
      <c r="AV302" s="13" t="s">
        <v>24</v>
      </c>
      <c r="AW302" s="13" t="s">
        <v>39</v>
      </c>
      <c r="AX302" s="13" t="s">
        <v>75</v>
      </c>
      <c r="AY302" s="259" t="s">
        <v>136</v>
      </c>
    </row>
    <row r="303" spans="2:51" s="11" customFormat="1" ht="13.5">
      <c r="B303" s="209"/>
      <c r="C303" s="210"/>
      <c r="D303" s="211" t="s">
        <v>182</v>
      </c>
      <c r="E303" s="212" t="s">
        <v>22</v>
      </c>
      <c r="F303" s="213" t="s">
        <v>485</v>
      </c>
      <c r="G303" s="210"/>
      <c r="H303" s="214">
        <v>4.7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182</v>
      </c>
      <c r="AU303" s="220" t="s">
        <v>84</v>
      </c>
      <c r="AV303" s="11" t="s">
        <v>84</v>
      </c>
      <c r="AW303" s="11" t="s">
        <v>39</v>
      </c>
      <c r="AX303" s="11" t="s">
        <v>24</v>
      </c>
      <c r="AY303" s="220" t="s">
        <v>136</v>
      </c>
    </row>
    <row r="304" spans="2:63" s="10" customFormat="1" ht="29.85" customHeight="1">
      <c r="B304" s="176"/>
      <c r="C304" s="177"/>
      <c r="D304" s="190" t="s">
        <v>74</v>
      </c>
      <c r="E304" s="191" t="s">
        <v>258</v>
      </c>
      <c r="F304" s="191" t="s">
        <v>259</v>
      </c>
      <c r="G304" s="177"/>
      <c r="H304" s="177"/>
      <c r="I304" s="180"/>
      <c r="J304" s="192">
        <f>BK304</f>
        <v>0</v>
      </c>
      <c r="K304" s="177"/>
      <c r="L304" s="182"/>
      <c r="M304" s="183"/>
      <c r="N304" s="184"/>
      <c r="O304" s="184"/>
      <c r="P304" s="185">
        <f>P305</f>
        <v>0</v>
      </c>
      <c r="Q304" s="184"/>
      <c r="R304" s="185">
        <f>R305</f>
        <v>0</v>
      </c>
      <c r="S304" s="184"/>
      <c r="T304" s="186">
        <f>T305</f>
        <v>0</v>
      </c>
      <c r="AR304" s="187" t="s">
        <v>24</v>
      </c>
      <c r="AT304" s="188" t="s">
        <v>74</v>
      </c>
      <c r="AU304" s="188" t="s">
        <v>24</v>
      </c>
      <c r="AY304" s="187" t="s">
        <v>136</v>
      </c>
      <c r="BK304" s="189">
        <f>BK305</f>
        <v>0</v>
      </c>
    </row>
    <row r="305" spans="2:65" s="1" customFormat="1" ht="44.25" customHeight="1">
      <c r="B305" s="41"/>
      <c r="C305" s="193" t="s">
        <v>486</v>
      </c>
      <c r="D305" s="193" t="s">
        <v>139</v>
      </c>
      <c r="E305" s="194" t="s">
        <v>487</v>
      </c>
      <c r="F305" s="195" t="s">
        <v>488</v>
      </c>
      <c r="G305" s="196" t="s">
        <v>249</v>
      </c>
      <c r="H305" s="197">
        <v>63.646</v>
      </c>
      <c r="I305" s="198"/>
      <c r="J305" s="199">
        <f>ROUND(I305*H305,2)</f>
        <v>0</v>
      </c>
      <c r="K305" s="195" t="s">
        <v>180</v>
      </c>
      <c r="L305" s="61"/>
      <c r="M305" s="200" t="s">
        <v>22</v>
      </c>
      <c r="N305" s="206" t="s">
        <v>46</v>
      </c>
      <c r="O305" s="42"/>
      <c r="P305" s="207">
        <f>O305*H305</f>
        <v>0</v>
      </c>
      <c r="Q305" s="207">
        <v>0</v>
      </c>
      <c r="R305" s="207">
        <f>Q305*H305</f>
        <v>0</v>
      </c>
      <c r="S305" s="207">
        <v>0</v>
      </c>
      <c r="T305" s="208">
        <f>S305*H305</f>
        <v>0</v>
      </c>
      <c r="AR305" s="24" t="s">
        <v>143</v>
      </c>
      <c r="AT305" s="24" t="s">
        <v>139</v>
      </c>
      <c r="AU305" s="24" t="s">
        <v>84</v>
      </c>
      <c r="AY305" s="24" t="s">
        <v>136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24" t="s">
        <v>24</v>
      </c>
      <c r="BK305" s="205">
        <f>ROUND(I305*H305,2)</f>
        <v>0</v>
      </c>
      <c r="BL305" s="24" t="s">
        <v>143</v>
      </c>
      <c r="BM305" s="24" t="s">
        <v>489</v>
      </c>
    </row>
    <row r="306" spans="2:63" s="10" customFormat="1" ht="37.35" customHeight="1">
      <c r="B306" s="176"/>
      <c r="C306" s="177"/>
      <c r="D306" s="178" t="s">
        <v>74</v>
      </c>
      <c r="E306" s="179" t="s">
        <v>155</v>
      </c>
      <c r="F306" s="179" t="s">
        <v>156</v>
      </c>
      <c r="G306" s="177"/>
      <c r="H306" s="177"/>
      <c r="I306" s="180"/>
      <c r="J306" s="181">
        <f>BK306</f>
        <v>0</v>
      </c>
      <c r="K306" s="177"/>
      <c r="L306" s="182"/>
      <c r="M306" s="183"/>
      <c r="N306" s="184"/>
      <c r="O306" s="184"/>
      <c r="P306" s="185">
        <f>P307+P321</f>
        <v>0</v>
      </c>
      <c r="Q306" s="184"/>
      <c r="R306" s="185">
        <f>R307+R321</f>
        <v>0.36284673</v>
      </c>
      <c r="S306" s="184"/>
      <c r="T306" s="186">
        <f>T307+T321</f>
        <v>0</v>
      </c>
      <c r="AR306" s="187" t="s">
        <v>84</v>
      </c>
      <c r="AT306" s="188" t="s">
        <v>74</v>
      </c>
      <c r="AU306" s="188" t="s">
        <v>75</v>
      </c>
      <c r="AY306" s="187" t="s">
        <v>136</v>
      </c>
      <c r="BK306" s="189">
        <f>BK307+BK321</f>
        <v>0</v>
      </c>
    </row>
    <row r="307" spans="2:63" s="10" customFormat="1" ht="19.9" customHeight="1">
      <c r="B307" s="176"/>
      <c r="C307" s="177"/>
      <c r="D307" s="190" t="s">
        <v>74</v>
      </c>
      <c r="E307" s="191" t="s">
        <v>490</v>
      </c>
      <c r="F307" s="191" t="s">
        <v>491</v>
      </c>
      <c r="G307" s="177"/>
      <c r="H307" s="177"/>
      <c r="I307" s="180"/>
      <c r="J307" s="192">
        <f>BK307</f>
        <v>0</v>
      </c>
      <c r="K307" s="177"/>
      <c r="L307" s="182"/>
      <c r="M307" s="183"/>
      <c r="N307" s="184"/>
      <c r="O307" s="184"/>
      <c r="P307" s="185">
        <f>SUM(P308:P320)</f>
        <v>0</v>
      </c>
      <c r="Q307" s="184"/>
      <c r="R307" s="185">
        <f>SUM(R308:R320)</f>
        <v>0.23468184</v>
      </c>
      <c r="S307" s="184"/>
      <c r="T307" s="186">
        <f>SUM(T308:T320)</f>
        <v>0</v>
      </c>
      <c r="AR307" s="187" t="s">
        <v>84</v>
      </c>
      <c r="AT307" s="188" t="s">
        <v>74</v>
      </c>
      <c r="AU307" s="188" t="s">
        <v>24</v>
      </c>
      <c r="AY307" s="187" t="s">
        <v>136</v>
      </c>
      <c r="BK307" s="189">
        <f>SUM(BK308:BK320)</f>
        <v>0</v>
      </c>
    </row>
    <row r="308" spans="2:65" s="1" customFormat="1" ht="22.5" customHeight="1">
      <c r="B308" s="41"/>
      <c r="C308" s="193" t="s">
        <v>492</v>
      </c>
      <c r="D308" s="193" t="s">
        <v>139</v>
      </c>
      <c r="E308" s="194" t="s">
        <v>493</v>
      </c>
      <c r="F308" s="195" t="s">
        <v>494</v>
      </c>
      <c r="G308" s="196" t="s">
        <v>495</v>
      </c>
      <c r="H308" s="197">
        <v>217.298</v>
      </c>
      <c r="I308" s="198"/>
      <c r="J308" s="199">
        <f>ROUND(I308*H308,2)</f>
        <v>0</v>
      </c>
      <c r="K308" s="195" t="s">
        <v>22</v>
      </c>
      <c r="L308" s="61"/>
      <c r="M308" s="200" t="s">
        <v>22</v>
      </c>
      <c r="N308" s="206" t="s">
        <v>46</v>
      </c>
      <c r="O308" s="42"/>
      <c r="P308" s="207">
        <f>O308*H308</f>
        <v>0</v>
      </c>
      <c r="Q308" s="207">
        <v>0.00108</v>
      </c>
      <c r="R308" s="207">
        <f>Q308*H308</f>
        <v>0.23468184</v>
      </c>
      <c r="S308" s="207">
        <v>0</v>
      </c>
      <c r="T308" s="208">
        <f>S308*H308</f>
        <v>0</v>
      </c>
      <c r="AR308" s="24" t="s">
        <v>160</v>
      </c>
      <c r="AT308" s="24" t="s">
        <v>139</v>
      </c>
      <c r="AU308" s="24" t="s">
        <v>84</v>
      </c>
      <c r="AY308" s="24" t="s">
        <v>136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24" t="s">
        <v>24</v>
      </c>
      <c r="BK308" s="205">
        <f>ROUND(I308*H308,2)</f>
        <v>0</v>
      </c>
      <c r="BL308" s="24" t="s">
        <v>160</v>
      </c>
      <c r="BM308" s="24" t="s">
        <v>496</v>
      </c>
    </row>
    <row r="309" spans="2:51" s="13" customFormat="1" ht="13.5">
      <c r="B309" s="249"/>
      <c r="C309" s="250"/>
      <c r="D309" s="211" t="s">
        <v>182</v>
      </c>
      <c r="E309" s="251" t="s">
        <v>22</v>
      </c>
      <c r="F309" s="252" t="s">
        <v>361</v>
      </c>
      <c r="G309" s="250"/>
      <c r="H309" s="253" t="s">
        <v>22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182</v>
      </c>
      <c r="AU309" s="259" t="s">
        <v>84</v>
      </c>
      <c r="AV309" s="13" t="s">
        <v>24</v>
      </c>
      <c r="AW309" s="13" t="s">
        <v>39</v>
      </c>
      <c r="AX309" s="13" t="s">
        <v>75</v>
      </c>
      <c r="AY309" s="259" t="s">
        <v>136</v>
      </c>
    </row>
    <row r="310" spans="2:51" s="11" customFormat="1" ht="13.5">
      <c r="B310" s="209"/>
      <c r="C310" s="210"/>
      <c r="D310" s="211" t="s">
        <v>182</v>
      </c>
      <c r="E310" s="212" t="s">
        <v>22</v>
      </c>
      <c r="F310" s="213" t="s">
        <v>497</v>
      </c>
      <c r="G310" s="210"/>
      <c r="H310" s="214">
        <v>73.32</v>
      </c>
      <c r="I310" s="215"/>
      <c r="J310" s="210"/>
      <c r="K310" s="210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182</v>
      </c>
      <c r="AU310" s="220" t="s">
        <v>84</v>
      </c>
      <c r="AV310" s="11" t="s">
        <v>84</v>
      </c>
      <c r="AW310" s="11" t="s">
        <v>39</v>
      </c>
      <c r="AX310" s="11" t="s">
        <v>75</v>
      </c>
      <c r="AY310" s="220" t="s">
        <v>136</v>
      </c>
    </row>
    <row r="311" spans="2:51" s="11" customFormat="1" ht="13.5">
      <c r="B311" s="209"/>
      <c r="C311" s="210"/>
      <c r="D311" s="211" t="s">
        <v>182</v>
      </c>
      <c r="E311" s="212" t="s">
        <v>22</v>
      </c>
      <c r="F311" s="213" t="s">
        <v>498</v>
      </c>
      <c r="G311" s="210"/>
      <c r="H311" s="214">
        <v>76.5</v>
      </c>
      <c r="I311" s="215"/>
      <c r="J311" s="210"/>
      <c r="K311" s="210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182</v>
      </c>
      <c r="AU311" s="220" t="s">
        <v>84</v>
      </c>
      <c r="AV311" s="11" t="s">
        <v>84</v>
      </c>
      <c r="AW311" s="11" t="s">
        <v>39</v>
      </c>
      <c r="AX311" s="11" t="s">
        <v>75</v>
      </c>
      <c r="AY311" s="220" t="s">
        <v>136</v>
      </c>
    </row>
    <row r="312" spans="2:51" s="13" customFormat="1" ht="13.5">
      <c r="B312" s="249"/>
      <c r="C312" s="250"/>
      <c r="D312" s="211" t="s">
        <v>182</v>
      </c>
      <c r="E312" s="251" t="s">
        <v>22</v>
      </c>
      <c r="F312" s="252" t="s">
        <v>499</v>
      </c>
      <c r="G312" s="250"/>
      <c r="H312" s="253" t="s">
        <v>22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182</v>
      </c>
      <c r="AU312" s="259" t="s">
        <v>84</v>
      </c>
      <c r="AV312" s="13" t="s">
        <v>24</v>
      </c>
      <c r="AW312" s="13" t="s">
        <v>39</v>
      </c>
      <c r="AX312" s="13" t="s">
        <v>75</v>
      </c>
      <c r="AY312" s="259" t="s">
        <v>136</v>
      </c>
    </row>
    <row r="313" spans="2:51" s="11" customFormat="1" ht="13.5">
      <c r="B313" s="209"/>
      <c r="C313" s="210"/>
      <c r="D313" s="211" t="s">
        <v>182</v>
      </c>
      <c r="E313" s="212" t="s">
        <v>22</v>
      </c>
      <c r="F313" s="213" t="s">
        <v>500</v>
      </c>
      <c r="G313" s="210"/>
      <c r="H313" s="214">
        <v>13.616</v>
      </c>
      <c r="I313" s="215"/>
      <c r="J313" s="210"/>
      <c r="K313" s="210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182</v>
      </c>
      <c r="AU313" s="220" t="s">
        <v>84</v>
      </c>
      <c r="AV313" s="11" t="s">
        <v>84</v>
      </c>
      <c r="AW313" s="11" t="s">
        <v>39</v>
      </c>
      <c r="AX313" s="11" t="s">
        <v>75</v>
      </c>
      <c r="AY313" s="220" t="s">
        <v>136</v>
      </c>
    </row>
    <row r="314" spans="2:51" s="13" customFormat="1" ht="13.5">
      <c r="B314" s="249"/>
      <c r="C314" s="250"/>
      <c r="D314" s="211" t="s">
        <v>182</v>
      </c>
      <c r="E314" s="251" t="s">
        <v>22</v>
      </c>
      <c r="F314" s="252" t="s">
        <v>501</v>
      </c>
      <c r="G314" s="250"/>
      <c r="H314" s="253" t="s">
        <v>22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182</v>
      </c>
      <c r="AU314" s="259" t="s">
        <v>84</v>
      </c>
      <c r="AV314" s="13" t="s">
        <v>24</v>
      </c>
      <c r="AW314" s="13" t="s">
        <v>39</v>
      </c>
      <c r="AX314" s="13" t="s">
        <v>75</v>
      </c>
      <c r="AY314" s="259" t="s">
        <v>136</v>
      </c>
    </row>
    <row r="315" spans="2:51" s="11" customFormat="1" ht="13.5">
      <c r="B315" s="209"/>
      <c r="C315" s="210"/>
      <c r="D315" s="211" t="s">
        <v>182</v>
      </c>
      <c r="E315" s="212" t="s">
        <v>22</v>
      </c>
      <c r="F315" s="213" t="s">
        <v>502</v>
      </c>
      <c r="G315" s="210"/>
      <c r="H315" s="214">
        <v>26.415</v>
      </c>
      <c r="I315" s="215"/>
      <c r="J315" s="210"/>
      <c r="K315" s="210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182</v>
      </c>
      <c r="AU315" s="220" t="s">
        <v>84</v>
      </c>
      <c r="AV315" s="11" t="s">
        <v>84</v>
      </c>
      <c r="AW315" s="11" t="s">
        <v>39</v>
      </c>
      <c r="AX315" s="11" t="s">
        <v>75</v>
      </c>
      <c r="AY315" s="220" t="s">
        <v>136</v>
      </c>
    </row>
    <row r="316" spans="2:51" s="11" customFormat="1" ht="13.5">
      <c r="B316" s="209"/>
      <c r="C316" s="210"/>
      <c r="D316" s="211" t="s">
        <v>182</v>
      </c>
      <c r="E316" s="212" t="s">
        <v>22</v>
      </c>
      <c r="F316" s="213" t="s">
        <v>503</v>
      </c>
      <c r="G316" s="210"/>
      <c r="H316" s="214">
        <v>7.693</v>
      </c>
      <c r="I316" s="215"/>
      <c r="J316" s="210"/>
      <c r="K316" s="210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182</v>
      </c>
      <c r="AU316" s="220" t="s">
        <v>84</v>
      </c>
      <c r="AV316" s="11" t="s">
        <v>84</v>
      </c>
      <c r="AW316" s="11" t="s">
        <v>39</v>
      </c>
      <c r="AX316" s="11" t="s">
        <v>75</v>
      </c>
      <c r="AY316" s="220" t="s">
        <v>136</v>
      </c>
    </row>
    <row r="317" spans="2:51" s="14" customFormat="1" ht="13.5">
      <c r="B317" s="260"/>
      <c r="C317" s="261"/>
      <c r="D317" s="211" t="s">
        <v>182</v>
      </c>
      <c r="E317" s="262" t="s">
        <v>22</v>
      </c>
      <c r="F317" s="263" t="s">
        <v>303</v>
      </c>
      <c r="G317" s="261"/>
      <c r="H317" s="264">
        <v>197.544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182</v>
      </c>
      <c r="AU317" s="270" t="s">
        <v>84</v>
      </c>
      <c r="AV317" s="14" t="s">
        <v>193</v>
      </c>
      <c r="AW317" s="14" t="s">
        <v>39</v>
      </c>
      <c r="AX317" s="14" t="s">
        <v>75</v>
      </c>
      <c r="AY317" s="270" t="s">
        <v>136</v>
      </c>
    </row>
    <row r="318" spans="2:51" s="11" customFormat="1" ht="13.5">
      <c r="B318" s="209"/>
      <c r="C318" s="210"/>
      <c r="D318" s="211" t="s">
        <v>182</v>
      </c>
      <c r="E318" s="212" t="s">
        <v>22</v>
      </c>
      <c r="F318" s="213" t="s">
        <v>504</v>
      </c>
      <c r="G318" s="210"/>
      <c r="H318" s="214">
        <v>19.754</v>
      </c>
      <c r="I318" s="215"/>
      <c r="J318" s="210"/>
      <c r="K318" s="210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182</v>
      </c>
      <c r="AU318" s="220" t="s">
        <v>84</v>
      </c>
      <c r="AV318" s="11" t="s">
        <v>84</v>
      </c>
      <c r="AW318" s="11" t="s">
        <v>39</v>
      </c>
      <c r="AX318" s="11" t="s">
        <v>75</v>
      </c>
      <c r="AY318" s="220" t="s">
        <v>136</v>
      </c>
    </row>
    <row r="319" spans="2:51" s="12" customFormat="1" ht="13.5">
      <c r="B319" s="221"/>
      <c r="C319" s="222"/>
      <c r="D319" s="223" t="s">
        <v>182</v>
      </c>
      <c r="E319" s="224" t="s">
        <v>22</v>
      </c>
      <c r="F319" s="225" t="s">
        <v>185</v>
      </c>
      <c r="G319" s="222"/>
      <c r="H319" s="226">
        <v>217.298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182</v>
      </c>
      <c r="AU319" s="232" t="s">
        <v>84</v>
      </c>
      <c r="AV319" s="12" t="s">
        <v>143</v>
      </c>
      <c r="AW319" s="12" t="s">
        <v>39</v>
      </c>
      <c r="AX319" s="12" t="s">
        <v>24</v>
      </c>
      <c r="AY319" s="232" t="s">
        <v>136</v>
      </c>
    </row>
    <row r="320" spans="2:65" s="1" customFormat="1" ht="31.5" customHeight="1">
      <c r="B320" s="41"/>
      <c r="C320" s="193" t="s">
        <v>239</v>
      </c>
      <c r="D320" s="193" t="s">
        <v>139</v>
      </c>
      <c r="E320" s="194" t="s">
        <v>505</v>
      </c>
      <c r="F320" s="195" t="s">
        <v>506</v>
      </c>
      <c r="G320" s="196" t="s">
        <v>249</v>
      </c>
      <c r="H320" s="197">
        <v>0.235</v>
      </c>
      <c r="I320" s="198"/>
      <c r="J320" s="199">
        <f>ROUND(I320*H320,2)</f>
        <v>0</v>
      </c>
      <c r="K320" s="195" t="s">
        <v>180</v>
      </c>
      <c r="L320" s="61"/>
      <c r="M320" s="200" t="s">
        <v>22</v>
      </c>
      <c r="N320" s="206" t="s">
        <v>46</v>
      </c>
      <c r="O320" s="42"/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AR320" s="24" t="s">
        <v>160</v>
      </c>
      <c r="AT320" s="24" t="s">
        <v>139</v>
      </c>
      <c r="AU320" s="24" t="s">
        <v>84</v>
      </c>
      <c r="AY320" s="24" t="s">
        <v>136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4" t="s">
        <v>24</v>
      </c>
      <c r="BK320" s="205">
        <f>ROUND(I320*H320,2)</f>
        <v>0</v>
      </c>
      <c r="BL320" s="24" t="s">
        <v>160</v>
      </c>
      <c r="BM320" s="24" t="s">
        <v>507</v>
      </c>
    </row>
    <row r="321" spans="2:63" s="10" customFormat="1" ht="29.85" customHeight="1">
      <c r="B321" s="176"/>
      <c r="C321" s="177"/>
      <c r="D321" s="190" t="s">
        <v>74</v>
      </c>
      <c r="E321" s="191" t="s">
        <v>508</v>
      </c>
      <c r="F321" s="191" t="s">
        <v>509</v>
      </c>
      <c r="G321" s="177"/>
      <c r="H321" s="177"/>
      <c r="I321" s="180"/>
      <c r="J321" s="192">
        <f>BK321</f>
        <v>0</v>
      </c>
      <c r="K321" s="177"/>
      <c r="L321" s="182"/>
      <c r="M321" s="183"/>
      <c r="N321" s="184"/>
      <c r="O321" s="184"/>
      <c r="P321" s="185">
        <f>SUM(P322:P355)</f>
        <v>0</v>
      </c>
      <c r="Q321" s="184"/>
      <c r="R321" s="185">
        <f>SUM(R322:R355)</f>
        <v>0.12816488999999998</v>
      </c>
      <c r="S321" s="184"/>
      <c r="T321" s="186">
        <f>SUM(T322:T355)</f>
        <v>0</v>
      </c>
      <c r="AR321" s="187" t="s">
        <v>84</v>
      </c>
      <c r="AT321" s="188" t="s">
        <v>74</v>
      </c>
      <c r="AU321" s="188" t="s">
        <v>24</v>
      </c>
      <c r="AY321" s="187" t="s">
        <v>136</v>
      </c>
      <c r="BK321" s="189">
        <f>SUM(BK322:BK355)</f>
        <v>0</v>
      </c>
    </row>
    <row r="322" spans="2:65" s="1" customFormat="1" ht="31.5" customHeight="1">
      <c r="B322" s="41"/>
      <c r="C322" s="193" t="s">
        <v>510</v>
      </c>
      <c r="D322" s="193" t="s">
        <v>139</v>
      </c>
      <c r="E322" s="194" t="s">
        <v>511</v>
      </c>
      <c r="F322" s="195" t="s">
        <v>512</v>
      </c>
      <c r="G322" s="196" t="s">
        <v>315</v>
      </c>
      <c r="H322" s="197">
        <v>261.561</v>
      </c>
      <c r="I322" s="198"/>
      <c r="J322" s="199">
        <f>ROUND(I322*H322,2)</f>
        <v>0</v>
      </c>
      <c r="K322" s="195" t="s">
        <v>180</v>
      </c>
      <c r="L322" s="61"/>
      <c r="M322" s="200" t="s">
        <v>22</v>
      </c>
      <c r="N322" s="206" t="s">
        <v>46</v>
      </c>
      <c r="O322" s="42"/>
      <c r="P322" s="207">
        <f>O322*H322</f>
        <v>0</v>
      </c>
      <c r="Q322" s="207">
        <v>8E-05</v>
      </c>
      <c r="R322" s="207">
        <f>Q322*H322</f>
        <v>0.02092488</v>
      </c>
      <c r="S322" s="207">
        <v>0</v>
      </c>
      <c r="T322" s="208">
        <f>S322*H322</f>
        <v>0</v>
      </c>
      <c r="AR322" s="24" t="s">
        <v>160</v>
      </c>
      <c r="AT322" s="24" t="s">
        <v>139</v>
      </c>
      <c r="AU322" s="24" t="s">
        <v>84</v>
      </c>
      <c r="AY322" s="24" t="s">
        <v>136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24</v>
      </c>
      <c r="BK322" s="205">
        <f>ROUND(I322*H322,2)</f>
        <v>0</v>
      </c>
      <c r="BL322" s="24" t="s">
        <v>160</v>
      </c>
      <c r="BM322" s="24" t="s">
        <v>513</v>
      </c>
    </row>
    <row r="323" spans="2:51" s="13" customFormat="1" ht="13.5">
      <c r="B323" s="249"/>
      <c r="C323" s="250"/>
      <c r="D323" s="211" t="s">
        <v>182</v>
      </c>
      <c r="E323" s="251" t="s">
        <v>22</v>
      </c>
      <c r="F323" s="252" t="s">
        <v>514</v>
      </c>
      <c r="G323" s="250"/>
      <c r="H323" s="253" t="s">
        <v>22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182</v>
      </c>
      <c r="AU323" s="259" t="s">
        <v>84</v>
      </c>
      <c r="AV323" s="13" t="s">
        <v>24</v>
      </c>
      <c r="AW323" s="13" t="s">
        <v>39</v>
      </c>
      <c r="AX323" s="13" t="s">
        <v>75</v>
      </c>
      <c r="AY323" s="259" t="s">
        <v>136</v>
      </c>
    </row>
    <row r="324" spans="2:51" s="11" customFormat="1" ht="13.5">
      <c r="B324" s="209"/>
      <c r="C324" s="210"/>
      <c r="D324" s="211" t="s">
        <v>182</v>
      </c>
      <c r="E324" s="212" t="s">
        <v>22</v>
      </c>
      <c r="F324" s="213" t="s">
        <v>515</v>
      </c>
      <c r="G324" s="210"/>
      <c r="H324" s="214">
        <v>29.908</v>
      </c>
      <c r="I324" s="215"/>
      <c r="J324" s="210"/>
      <c r="K324" s="210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182</v>
      </c>
      <c r="AU324" s="220" t="s">
        <v>84</v>
      </c>
      <c r="AV324" s="11" t="s">
        <v>84</v>
      </c>
      <c r="AW324" s="11" t="s">
        <v>39</v>
      </c>
      <c r="AX324" s="11" t="s">
        <v>75</v>
      </c>
      <c r="AY324" s="220" t="s">
        <v>136</v>
      </c>
    </row>
    <row r="325" spans="2:51" s="11" customFormat="1" ht="13.5">
      <c r="B325" s="209"/>
      <c r="C325" s="210"/>
      <c r="D325" s="211" t="s">
        <v>182</v>
      </c>
      <c r="E325" s="212" t="s">
        <v>22</v>
      </c>
      <c r="F325" s="213" t="s">
        <v>516</v>
      </c>
      <c r="G325" s="210"/>
      <c r="H325" s="214">
        <v>15.794</v>
      </c>
      <c r="I325" s="215"/>
      <c r="J325" s="210"/>
      <c r="K325" s="210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182</v>
      </c>
      <c r="AU325" s="220" t="s">
        <v>84</v>
      </c>
      <c r="AV325" s="11" t="s">
        <v>84</v>
      </c>
      <c r="AW325" s="11" t="s">
        <v>39</v>
      </c>
      <c r="AX325" s="11" t="s">
        <v>75</v>
      </c>
      <c r="AY325" s="220" t="s">
        <v>136</v>
      </c>
    </row>
    <row r="326" spans="2:51" s="11" customFormat="1" ht="13.5">
      <c r="B326" s="209"/>
      <c r="C326" s="210"/>
      <c r="D326" s="211" t="s">
        <v>182</v>
      </c>
      <c r="E326" s="212" t="s">
        <v>22</v>
      </c>
      <c r="F326" s="213" t="s">
        <v>517</v>
      </c>
      <c r="G326" s="210"/>
      <c r="H326" s="214">
        <v>25.454</v>
      </c>
      <c r="I326" s="215"/>
      <c r="J326" s="210"/>
      <c r="K326" s="210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182</v>
      </c>
      <c r="AU326" s="220" t="s">
        <v>84</v>
      </c>
      <c r="AV326" s="11" t="s">
        <v>84</v>
      </c>
      <c r="AW326" s="11" t="s">
        <v>39</v>
      </c>
      <c r="AX326" s="11" t="s">
        <v>75</v>
      </c>
      <c r="AY326" s="220" t="s">
        <v>136</v>
      </c>
    </row>
    <row r="327" spans="2:51" s="11" customFormat="1" ht="13.5">
      <c r="B327" s="209"/>
      <c r="C327" s="210"/>
      <c r="D327" s="211" t="s">
        <v>182</v>
      </c>
      <c r="E327" s="212" t="s">
        <v>22</v>
      </c>
      <c r="F327" s="213" t="s">
        <v>518</v>
      </c>
      <c r="G327" s="210"/>
      <c r="H327" s="214">
        <v>13.442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182</v>
      </c>
      <c r="AU327" s="220" t="s">
        <v>84</v>
      </c>
      <c r="AV327" s="11" t="s">
        <v>84</v>
      </c>
      <c r="AW327" s="11" t="s">
        <v>39</v>
      </c>
      <c r="AX327" s="11" t="s">
        <v>75</v>
      </c>
      <c r="AY327" s="220" t="s">
        <v>136</v>
      </c>
    </row>
    <row r="328" spans="2:51" s="11" customFormat="1" ht="13.5">
      <c r="B328" s="209"/>
      <c r="C328" s="210"/>
      <c r="D328" s="211" t="s">
        <v>182</v>
      </c>
      <c r="E328" s="212" t="s">
        <v>22</v>
      </c>
      <c r="F328" s="213" t="s">
        <v>519</v>
      </c>
      <c r="G328" s="210"/>
      <c r="H328" s="214">
        <v>12.688</v>
      </c>
      <c r="I328" s="215"/>
      <c r="J328" s="210"/>
      <c r="K328" s="210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182</v>
      </c>
      <c r="AU328" s="220" t="s">
        <v>84</v>
      </c>
      <c r="AV328" s="11" t="s">
        <v>84</v>
      </c>
      <c r="AW328" s="11" t="s">
        <v>39</v>
      </c>
      <c r="AX328" s="11" t="s">
        <v>75</v>
      </c>
      <c r="AY328" s="220" t="s">
        <v>136</v>
      </c>
    </row>
    <row r="329" spans="2:51" s="11" customFormat="1" ht="13.5">
      <c r="B329" s="209"/>
      <c r="C329" s="210"/>
      <c r="D329" s="211" t="s">
        <v>182</v>
      </c>
      <c r="E329" s="212" t="s">
        <v>22</v>
      </c>
      <c r="F329" s="213" t="s">
        <v>520</v>
      </c>
      <c r="G329" s="210"/>
      <c r="H329" s="214">
        <v>0.962</v>
      </c>
      <c r="I329" s="215"/>
      <c r="J329" s="210"/>
      <c r="K329" s="210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182</v>
      </c>
      <c r="AU329" s="220" t="s">
        <v>84</v>
      </c>
      <c r="AV329" s="11" t="s">
        <v>84</v>
      </c>
      <c r="AW329" s="11" t="s">
        <v>39</v>
      </c>
      <c r="AX329" s="11" t="s">
        <v>75</v>
      </c>
      <c r="AY329" s="220" t="s">
        <v>136</v>
      </c>
    </row>
    <row r="330" spans="2:51" s="11" customFormat="1" ht="13.5">
      <c r="B330" s="209"/>
      <c r="C330" s="210"/>
      <c r="D330" s="211" t="s">
        <v>182</v>
      </c>
      <c r="E330" s="212" t="s">
        <v>22</v>
      </c>
      <c r="F330" s="213" t="s">
        <v>521</v>
      </c>
      <c r="G330" s="210"/>
      <c r="H330" s="214">
        <v>12.688</v>
      </c>
      <c r="I330" s="215"/>
      <c r="J330" s="210"/>
      <c r="K330" s="210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182</v>
      </c>
      <c r="AU330" s="220" t="s">
        <v>84</v>
      </c>
      <c r="AV330" s="11" t="s">
        <v>84</v>
      </c>
      <c r="AW330" s="11" t="s">
        <v>39</v>
      </c>
      <c r="AX330" s="11" t="s">
        <v>75</v>
      </c>
      <c r="AY330" s="220" t="s">
        <v>136</v>
      </c>
    </row>
    <row r="331" spans="2:51" s="11" customFormat="1" ht="13.5">
      <c r="B331" s="209"/>
      <c r="C331" s="210"/>
      <c r="D331" s="211" t="s">
        <v>182</v>
      </c>
      <c r="E331" s="212" t="s">
        <v>22</v>
      </c>
      <c r="F331" s="213" t="s">
        <v>522</v>
      </c>
      <c r="G331" s="210"/>
      <c r="H331" s="214">
        <v>2.402</v>
      </c>
      <c r="I331" s="215"/>
      <c r="J331" s="210"/>
      <c r="K331" s="210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182</v>
      </c>
      <c r="AU331" s="220" t="s">
        <v>84</v>
      </c>
      <c r="AV331" s="11" t="s">
        <v>84</v>
      </c>
      <c r="AW331" s="11" t="s">
        <v>39</v>
      </c>
      <c r="AX331" s="11" t="s">
        <v>75</v>
      </c>
      <c r="AY331" s="220" t="s">
        <v>136</v>
      </c>
    </row>
    <row r="332" spans="2:51" s="11" customFormat="1" ht="13.5">
      <c r="B332" s="209"/>
      <c r="C332" s="210"/>
      <c r="D332" s="211" t="s">
        <v>182</v>
      </c>
      <c r="E332" s="212" t="s">
        <v>22</v>
      </c>
      <c r="F332" s="213" t="s">
        <v>523</v>
      </c>
      <c r="G332" s="210"/>
      <c r="H332" s="214">
        <v>0.889</v>
      </c>
      <c r="I332" s="215"/>
      <c r="J332" s="210"/>
      <c r="K332" s="210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182</v>
      </c>
      <c r="AU332" s="220" t="s">
        <v>84</v>
      </c>
      <c r="AV332" s="11" t="s">
        <v>84</v>
      </c>
      <c r="AW332" s="11" t="s">
        <v>39</v>
      </c>
      <c r="AX332" s="11" t="s">
        <v>75</v>
      </c>
      <c r="AY332" s="220" t="s">
        <v>136</v>
      </c>
    </row>
    <row r="333" spans="2:51" s="11" customFormat="1" ht="13.5">
      <c r="B333" s="209"/>
      <c r="C333" s="210"/>
      <c r="D333" s="211" t="s">
        <v>182</v>
      </c>
      <c r="E333" s="212" t="s">
        <v>22</v>
      </c>
      <c r="F333" s="213" t="s">
        <v>524</v>
      </c>
      <c r="G333" s="210"/>
      <c r="H333" s="214">
        <v>1.672</v>
      </c>
      <c r="I333" s="215"/>
      <c r="J333" s="210"/>
      <c r="K333" s="210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182</v>
      </c>
      <c r="AU333" s="220" t="s">
        <v>84</v>
      </c>
      <c r="AV333" s="11" t="s">
        <v>84</v>
      </c>
      <c r="AW333" s="11" t="s">
        <v>39</v>
      </c>
      <c r="AX333" s="11" t="s">
        <v>75</v>
      </c>
      <c r="AY333" s="220" t="s">
        <v>136</v>
      </c>
    </row>
    <row r="334" spans="2:51" s="11" customFormat="1" ht="13.5">
      <c r="B334" s="209"/>
      <c r="C334" s="210"/>
      <c r="D334" s="211" t="s">
        <v>182</v>
      </c>
      <c r="E334" s="212" t="s">
        <v>22</v>
      </c>
      <c r="F334" s="213" t="s">
        <v>525</v>
      </c>
      <c r="G334" s="210"/>
      <c r="H334" s="214">
        <v>1.443</v>
      </c>
      <c r="I334" s="215"/>
      <c r="J334" s="210"/>
      <c r="K334" s="210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182</v>
      </c>
      <c r="AU334" s="220" t="s">
        <v>84</v>
      </c>
      <c r="AV334" s="11" t="s">
        <v>84</v>
      </c>
      <c r="AW334" s="11" t="s">
        <v>39</v>
      </c>
      <c r="AX334" s="11" t="s">
        <v>75</v>
      </c>
      <c r="AY334" s="220" t="s">
        <v>136</v>
      </c>
    </row>
    <row r="335" spans="2:51" s="11" customFormat="1" ht="13.5">
      <c r="B335" s="209"/>
      <c r="C335" s="210"/>
      <c r="D335" s="211" t="s">
        <v>182</v>
      </c>
      <c r="E335" s="212" t="s">
        <v>22</v>
      </c>
      <c r="F335" s="213" t="s">
        <v>526</v>
      </c>
      <c r="G335" s="210"/>
      <c r="H335" s="214">
        <v>0.394</v>
      </c>
      <c r="I335" s="215"/>
      <c r="J335" s="210"/>
      <c r="K335" s="210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182</v>
      </c>
      <c r="AU335" s="220" t="s">
        <v>84</v>
      </c>
      <c r="AV335" s="11" t="s">
        <v>84</v>
      </c>
      <c r="AW335" s="11" t="s">
        <v>39</v>
      </c>
      <c r="AX335" s="11" t="s">
        <v>75</v>
      </c>
      <c r="AY335" s="220" t="s">
        <v>136</v>
      </c>
    </row>
    <row r="336" spans="2:51" s="11" customFormat="1" ht="13.5">
      <c r="B336" s="209"/>
      <c r="C336" s="210"/>
      <c r="D336" s="211" t="s">
        <v>182</v>
      </c>
      <c r="E336" s="212" t="s">
        <v>22</v>
      </c>
      <c r="F336" s="213" t="s">
        <v>527</v>
      </c>
      <c r="G336" s="210"/>
      <c r="H336" s="214">
        <v>19.52</v>
      </c>
      <c r="I336" s="215"/>
      <c r="J336" s="210"/>
      <c r="K336" s="210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182</v>
      </c>
      <c r="AU336" s="220" t="s">
        <v>84</v>
      </c>
      <c r="AV336" s="11" t="s">
        <v>84</v>
      </c>
      <c r="AW336" s="11" t="s">
        <v>39</v>
      </c>
      <c r="AX336" s="11" t="s">
        <v>75</v>
      </c>
      <c r="AY336" s="220" t="s">
        <v>136</v>
      </c>
    </row>
    <row r="337" spans="2:51" s="11" customFormat="1" ht="13.5">
      <c r="B337" s="209"/>
      <c r="C337" s="210"/>
      <c r="D337" s="211" t="s">
        <v>182</v>
      </c>
      <c r="E337" s="212" t="s">
        <v>22</v>
      </c>
      <c r="F337" s="213" t="s">
        <v>528</v>
      </c>
      <c r="G337" s="210"/>
      <c r="H337" s="214">
        <v>5.97</v>
      </c>
      <c r="I337" s="215"/>
      <c r="J337" s="210"/>
      <c r="K337" s="210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182</v>
      </c>
      <c r="AU337" s="220" t="s">
        <v>84</v>
      </c>
      <c r="AV337" s="11" t="s">
        <v>84</v>
      </c>
      <c r="AW337" s="11" t="s">
        <v>39</v>
      </c>
      <c r="AX337" s="11" t="s">
        <v>75</v>
      </c>
      <c r="AY337" s="220" t="s">
        <v>136</v>
      </c>
    </row>
    <row r="338" spans="2:51" s="11" customFormat="1" ht="13.5">
      <c r="B338" s="209"/>
      <c r="C338" s="210"/>
      <c r="D338" s="211" t="s">
        <v>182</v>
      </c>
      <c r="E338" s="212" t="s">
        <v>22</v>
      </c>
      <c r="F338" s="213" t="s">
        <v>529</v>
      </c>
      <c r="G338" s="210"/>
      <c r="H338" s="214">
        <v>5.22</v>
      </c>
      <c r="I338" s="215"/>
      <c r="J338" s="210"/>
      <c r="K338" s="210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182</v>
      </c>
      <c r="AU338" s="220" t="s">
        <v>84</v>
      </c>
      <c r="AV338" s="11" t="s">
        <v>84</v>
      </c>
      <c r="AW338" s="11" t="s">
        <v>39</v>
      </c>
      <c r="AX338" s="11" t="s">
        <v>75</v>
      </c>
      <c r="AY338" s="220" t="s">
        <v>136</v>
      </c>
    </row>
    <row r="339" spans="2:51" s="11" customFormat="1" ht="13.5">
      <c r="B339" s="209"/>
      <c r="C339" s="210"/>
      <c r="D339" s="211" t="s">
        <v>182</v>
      </c>
      <c r="E339" s="212" t="s">
        <v>22</v>
      </c>
      <c r="F339" s="213" t="s">
        <v>530</v>
      </c>
      <c r="G339" s="210"/>
      <c r="H339" s="214">
        <v>8.784</v>
      </c>
      <c r="I339" s="215"/>
      <c r="J339" s="210"/>
      <c r="K339" s="210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182</v>
      </c>
      <c r="AU339" s="220" t="s">
        <v>84</v>
      </c>
      <c r="AV339" s="11" t="s">
        <v>84</v>
      </c>
      <c r="AW339" s="11" t="s">
        <v>39</v>
      </c>
      <c r="AX339" s="11" t="s">
        <v>75</v>
      </c>
      <c r="AY339" s="220" t="s">
        <v>136</v>
      </c>
    </row>
    <row r="340" spans="2:51" s="11" customFormat="1" ht="13.5">
      <c r="B340" s="209"/>
      <c r="C340" s="210"/>
      <c r="D340" s="211" t="s">
        <v>182</v>
      </c>
      <c r="E340" s="212" t="s">
        <v>22</v>
      </c>
      <c r="F340" s="213" t="s">
        <v>531</v>
      </c>
      <c r="G340" s="210"/>
      <c r="H340" s="214">
        <v>3.94</v>
      </c>
      <c r="I340" s="215"/>
      <c r="J340" s="210"/>
      <c r="K340" s="210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182</v>
      </c>
      <c r="AU340" s="220" t="s">
        <v>84</v>
      </c>
      <c r="AV340" s="11" t="s">
        <v>84</v>
      </c>
      <c r="AW340" s="11" t="s">
        <v>39</v>
      </c>
      <c r="AX340" s="11" t="s">
        <v>75</v>
      </c>
      <c r="AY340" s="220" t="s">
        <v>136</v>
      </c>
    </row>
    <row r="341" spans="2:51" s="11" customFormat="1" ht="13.5">
      <c r="B341" s="209"/>
      <c r="C341" s="210"/>
      <c r="D341" s="211" t="s">
        <v>182</v>
      </c>
      <c r="E341" s="212" t="s">
        <v>22</v>
      </c>
      <c r="F341" s="213" t="s">
        <v>532</v>
      </c>
      <c r="G341" s="210"/>
      <c r="H341" s="214">
        <v>2.93</v>
      </c>
      <c r="I341" s="215"/>
      <c r="J341" s="210"/>
      <c r="K341" s="210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182</v>
      </c>
      <c r="AU341" s="220" t="s">
        <v>84</v>
      </c>
      <c r="AV341" s="11" t="s">
        <v>84</v>
      </c>
      <c r="AW341" s="11" t="s">
        <v>39</v>
      </c>
      <c r="AX341" s="11" t="s">
        <v>75</v>
      </c>
      <c r="AY341" s="220" t="s">
        <v>136</v>
      </c>
    </row>
    <row r="342" spans="2:51" s="11" customFormat="1" ht="13.5">
      <c r="B342" s="209"/>
      <c r="C342" s="210"/>
      <c r="D342" s="211" t="s">
        <v>182</v>
      </c>
      <c r="E342" s="212" t="s">
        <v>22</v>
      </c>
      <c r="F342" s="213" t="s">
        <v>533</v>
      </c>
      <c r="G342" s="210"/>
      <c r="H342" s="214">
        <v>0.694</v>
      </c>
      <c r="I342" s="215"/>
      <c r="J342" s="210"/>
      <c r="K342" s="210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182</v>
      </c>
      <c r="AU342" s="220" t="s">
        <v>84</v>
      </c>
      <c r="AV342" s="11" t="s">
        <v>84</v>
      </c>
      <c r="AW342" s="11" t="s">
        <v>39</v>
      </c>
      <c r="AX342" s="11" t="s">
        <v>75</v>
      </c>
      <c r="AY342" s="220" t="s">
        <v>136</v>
      </c>
    </row>
    <row r="343" spans="2:51" s="11" customFormat="1" ht="13.5">
      <c r="B343" s="209"/>
      <c r="C343" s="210"/>
      <c r="D343" s="211" t="s">
        <v>182</v>
      </c>
      <c r="E343" s="212" t="s">
        <v>22</v>
      </c>
      <c r="F343" s="213" t="s">
        <v>534</v>
      </c>
      <c r="G343" s="210"/>
      <c r="H343" s="214">
        <v>0.644</v>
      </c>
      <c r="I343" s="215"/>
      <c r="J343" s="210"/>
      <c r="K343" s="210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182</v>
      </c>
      <c r="AU343" s="220" t="s">
        <v>84</v>
      </c>
      <c r="AV343" s="11" t="s">
        <v>84</v>
      </c>
      <c r="AW343" s="11" t="s">
        <v>39</v>
      </c>
      <c r="AX343" s="11" t="s">
        <v>75</v>
      </c>
      <c r="AY343" s="220" t="s">
        <v>136</v>
      </c>
    </row>
    <row r="344" spans="2:51" s="11" customFormat="1" ht="13.5">
      <c r="B344" s="209"/>
      <c r="C344" s="210"/>
      <c r="D344" s="211" t="s">
        <v>182</v>
      </c>
      <c r="E344" s="212" t="s">
        <v>22</v>
      </c>
      <c r="F344" s="213" t="s">
        <v>535</v>
      </c>
      <c r="G344" s="210"/>
      <c r="H344" s="214">
        <v>2.129</v>
      </c>
      <c r="I344" s="215"/>
      <c r="J344" s="210"/>
      <c r="K344" s="210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182</v>
      </c>
      <c r="AU344" s="220" t="s">
        <v>84</v>
      </c>
      <c r="AV344" s="11" t="s">
        <v>84</v>
      </c>
      <c r="AW344" s="11" t="s">
        <v>39</v>
      </c>
      <c r="AX344" s="11" t="s">
        <v>75</v>
      </c>
      <c r="AY344" s="220" t="s">
        <v>136</v>
      </c>
    </row>
    <row r="345" spans="2:51" s="11" customFormat="1" ht="13.5">
      <c r="B345" s="209"/>
      <c r="C345" s="210"/>
      <c r="D345" s="211" t="s">
        <v>182</v>
      </c>
      <c r="E345" s="212" t="s">
        <v>22</v>
      </c>
      <c r="F345" s="213" t="s">
        <v>536</v>
      </c>
      <c r="G345" s="210"/>
      <c r="H345" s="214">
        <v>0.64</v>
      </c>
      <c r="I345" s="215"/>
      <c r="J345" s="210"/>
      <c r="K345" s="210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182</v>
      </c>
      <c r="AU345" s="220" t="s">
        <v>84</v>
      </c>
      <c r="AV345" s="11" t="s">
        <v>84</v>
      </c>
      <c r="AW345" s="11" t="s">
        <v>39</v>
      </c>
      <c r="AX345" s="11" t="s">
        <v>75</v>
      </c>
      <c r="AY345" s="220" t="s">
        <v>136</v>
      </c>
    </row>
    <row r="346" spans="2:51" s="11" customFormat="1" ht="13.5">
      <c r="B346" s="209"/>
      <c r="C346" s="210"/>
      <c r="D346" s="211" t="s">
        <v>182</v>
      </c>
      <c r="E346" s="212" t="s">
        <v>22</v>
      </c>
      <c r="F346" s="213" t="s">
        <v>537</v>
      </c>
      <c r="G346" s="210"/>
      <c r="H346" s="214">
        <v>1.242</v>
      </c>
      <c r="I346" s="215"/>
      <c r="J346" s="210"/>
      <c r="K346" s="210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182</v>
      </c>
      <c r="AU346" s="220" t="s">
        <v>84</v>
      </c>
      <c r="AV346" s="11" t="s">
        <v>84</v>
      </c>
      <c r="AW346" s="11" t="s">
        <v>39</v>
      </c>
      <c r="AX346" s="11" t="s">
        <v>75</v>
      </c>
      <c r="AY346" s="220" t="s">
        <v>136</v>
      </c>
    </row>
    <row r="347" spans="2:51" s="11" customFormat="1" ht="13.5">
      <c r="B347" s="209"/>
      <c r="C347" s="210"/>
      <c r="D347" s="211" t="s">
        <v>182</v>
      </c>
      <c r="E347" s="212" t="s">
        <v>22</v>
      </c>
      <c r="F347" s="213" t="s">
        <v>538</v>
      </c>
      <c r="G347" s="210"/>
      <c r="H347" s="214">
        <v>0.362</v>
      </c>
      <c r="I347" s="215"/>
      <c r="J347" s="210"/>
      <c r="K347" s="210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182</v>
      </c>
      <c r="AU347" s="220" t="s">
        <v>84</v>
      </c>
      <c r="AV347" s="11" t="s">
        <v>84</v>
      </c>
      <c r="AW347" s="11" t="s">
        <v>39</v>
      </c>
      <c r="AX347" s="11" t="s">
        <v>75</v>
      </c>
      <c r="AY347" s="220" t="s">
        <v>136</v>
      </c>
    </row>
    <row r="348" spans="2:51" s="11" customFormat="1" ht="13.5">
      <c r="B348" s="209"/>
      <c r="C348" s="210"/>
      <c r="D348" s="211" t="s">
        <v>182</v>
      </c>
      <c r="E348" s="212" t="s">
        <v>22</v>
      </c>
      <c r="F348" s="213" t="s">
        <v>539</v>
      </c>
      <c r="G348" s="210"/>
      <c r="H348" s="214">
        <v>62.5</v>
      </c>
      <c r="I348" s="215"/>
      <c r="J348" s="210"/>
      <c r="K348" s="210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182</v>
      </c>
      <c r="AU348" s="220" t="s">
        <v>84</v>
      </c>
      <c r="AV348" s="11" t="s">
        <v>84</v>
      </c>
      <c r="AW348" s="11" t="s">
        <v>39</v>
      </c>
      <c r="AX348" s="11" t="s">
        <v>75</v>
      </c>
      <c r="AY348" s="220" t="s">
        <v>136</v>
      </c>
    </row>
    <row r="349" spans="2:51" s="11" customFormat="1" ht="13.5">
      <c r="B349" s="209"/>
      <c r="C349" s="210"/>
      <c r="D349" s="211" t="s">
        <v>182</v>
      </c>
      <c r="E349" s="212" t="s">
        <v>22</v>
      </c>
      <c r="F349" s="213" t="s">
        <v>540</v>
      </c>
      <c r="G349" s="210"/>
      <c r="H349" s="214">
        <v>23.75</v>
      </c>
      <c r="I349" s="215"/>
      <c r="J349" s="210"/>
      <c r="K349" s="210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182</v>
      </c>
      <c r="AU349" s="220" t="s">
        <v>84</v>
      </c>
      <c r="AV349" s="11" t="s">
        <v>84</v>
      </c>
      <c r="AW349" s="11" t="s">
        <v>39</v>
      </c>
      <c r="AX349" s="11" t="s">
        <v>75</v>
      </c>
      <c r="AY349" s="220" t="s">
        <v>136</v>
      </c>
    </row>
    <row r="350" spans="2:51" s="11" customFormat="1" ht="13.5">
      <c r="B350" s="209"/>
      <c r="C350" s="210"/>
      <c r="D350" s="211" t="s">
        <v>182</v>
      </c>
      <c r="E350" s="212" t="s">
        <v>22</v>
      </c>
      <c r="F350" s="213" t="s">
        <v>541</v>
      </c>
      <c r="G350" s="210"/>
      <c r="H350" s="214">
        <v>5.5</v>
      </c>
      <c r="I350" s="215"/>
      <c r="J350" s="210"/>
      <c r="K350" s="210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182</v>
      </c>
      <c r="AU350" s="220" t="s">
        <v>84</v>
      </c>
      <c r="AV350" s="11" t="s">
        <v>84</v>
      </c>
      <c r="AW350" s="11" t="s">
        <v>39</v>
      </c>
      <c r="AX350" s="11" t="s">
        <v>75</v>
      </c>
      <c r="AY350" s="220" t="s">
        <v>136</v>
      </c>
    </row>
    <row r="351" spans="2:51" s="12" customFormat="1" ht="13.5">
      <c r="B351" s="221"/>
      <c r="C351" s="222"/>
      <c r="D351" s="223" t="s">
        <v>182</v>
      </c>
      <c r="E351" s="224" t="s">
        <v>22</v>
      </c>
      <c r="F351" s="225" t="s">
        <v>185</v>
      </c>
      <c r="G351" s="222"/>
      <c r="H351" s="226">
        <v>261.561</v>
      </c>
      <c r="I351" s="227"/>
      <c r="J351" s="222"/>
      <c r="K351" s="222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182</v>
      </c>
      <c r="AU351" s="232" t="s">
        <v>84</v>
      </c>
      <c r="AV351" s="12" t="s">
        <v>143</v>
      </c>
      <c r="AW351" s="12" t="s">
        <v>39</v>
      </c>
      <c r="AX351" s="12" t="s">
        <v>24</v>
      </c>
      <c r="AY351" s="232" t="s">
        <v>136</v>
      </c>
    </row>
    <row r="352" spans="2:65" s="1" customFormat="1" ht="31.5" customHeight="1">
      <c r="B352" s="41"/>
      <c r="C352" s="193" t="s">
        <v>542</v>
      </c>
      <c r="D352" s="193" t="s">
        <v>139</v>
      </c>
      <c r="E352" s="194" t="s">
        <v>543</v>
      </c>
      <c r="F352" s="195" t="s">
        <v>544</v>
      </c>
      <c r="G352" s="196" t="s">
        <v>315</v>
      </c>
      <c r="H352" s="197">
        <v>261.561</v>
      </c>
      <c r="I352" s="198"/>
      <c r="J352" s="199">
        <f>ROUND(I352*H352,2)</f>
        <v>0</v>
      </c>
      <c r="K352" s="195" t="s">
        <v>180</v>
      </c>
      <c r="L352" s="61"/>
      <c r="M352" s="200" t="s">
        <v>22</v>
      </c>
      <c r="N352" s="206" t="s">
        <v>46</v>
      </c>
      <c r="O352" s="42"/>
      <c r="P352" s="207">
        <f>O352*H352</f>
        <v>0</v>
      </c>
      <c r="Q352" s="207">
        <v>0.00017</v>
      </c>
      <c r="R352" s="207">
        <f>Q352*H352</f>
        <v>0.04446537</v>
      </c>
      <c r="S352" s="207">
        <v>0</v>
      </c>
      <c r="T352" s="208">
        <f>S352*H352</f>
        <v>0</v>
      </c>
      <c r="AR352" s="24" t="s">
        <v>160</v>
      </c>
      <c r="AT352" s="24" t="s">
        <v>139</v>
      </c>
      <c r="AU352" s="24" t="s">
        <v>84</v>
      </c>
      <c r="AY352" s="24" t="s">
        <v>136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4" t="s">
        <v>24</v>
      </c>
      <c r="BK352" s="205">
        <f>ROUND(I352*H352,2)</f>
        <v>0</v>
      </c>
      <c r="BL352" s="24" t="s">
        <v>160</v>
      </c>
      <c r="BM352" s="24" t="s">
        <v>545</v>
      </c>
    </row>
    <row r="353" spans="2:51" s="11" customFormat="1" ht="13.5">
      <c r="B353" s="209"/>
      <c r="C353" s="210"/>
      <c r="D353" s="223" t="s">
        <v>182</v>
      </c>
      <c r="E353" s="246" t="s">
        <v>22</v>
      </c>
      <c r="F353" s="247" t="s">
        <v>546</v>
      </c>
      <c r="G353" s="210"/>
      <c r="H353" s="248">
        <v>261.561</v>
      </c>
      <c r="I353" s="215"/>
      <c r="J353" s="210"/>
      <c r="K353" s="210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182</v>
      </c>
      <c r="AU353" s="220" t="s">
        <v>84</v>
      </c>
      <c r="AV353" s="11" t="s">
        <v>84</v>
      </c>
      <c r="AW353" s="11" t="s">
        <v>39</v>
      </c>
      <c r="AX353" s="11" t="s">
        <v>24</v>
      </c>
      <c r="AY353" s="220" t="s">
        <v>136</v>
      </c>
    </row>
    <row r="354" spans="2:65" s="1" customFormat="1" ht="22.5" customHeight="1">
      <c r="B354" s="41"/>
      <c r="C354" s="193" t="s">
        <v>547</v>
      </c>
      <c r="D354" s="193" t="s">
        <v>139</v>
      </c>
      <c r="E354" s="194" t="s">
        <v>548</v>
      </c>
      <c r="F354" s="195" t="s">
        <v>549</v>
      </c>
      <c r="G354" s="196" t="s">
        <v>315</v>
      </c>
      <c r="H354" s="197">
        <v>261.561</v>
      </c>
      <c r="I354" s="198"/>
      <c r="J354" s="199">
        <f>ROUND(I354*H354,2)</f>
        <v>0</v>
      </c>
      <c r="K354" s="195" t="s">
        <v>180</v>
      </c>
      <c r="L354" s="61"/>
      <c r="M354" s="200" t="s">
        <v>22</v>
      </c>
      <c r="N354" s="206" t="s">
        <v>46</v>
      </c>
      <c r="O354" s="42"/>
      <c r="P354" s="207">
        <f>O354*H354</f>
        <v>0</v>
      </c>
      <c r="Q354" s="207">
        <v>0.00012</v>
      </c>
      <c r="R354" s="207">
        <f>Q354*H354</f>
        <v>0.031387319999999996</v>
      </c>
      <c r="S354" s="207">
        <v>0</v>
      </c>
      <c r="T354" s="208">
        <f>S354*H354</f>
        <v>0</v>
      </c>
      <c r="AR354" s="24" t="s">
        <v>160</v>
      </c>
      <c r="AT354" s="24" t="s">
        <v>139</v>
      </c>
      <c r="AU354" s="24" t="s">
        <v>84</v>
      </c>
      <c r="AY354" s="24" t="s">
        <v>136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24" t="s">
        <v>24</v>
      </c>
      <c r="BK354" s="205">
        <f>ROUND(I354*H354,2)</f>
        <v>0</v>
      </c>
      <c r="BL354" s="24" t="s">
        <v>160</v>
      </c>
      <c r="BM354" s="24" t="s">
        <v>550</v>
      </c>
    </row>
    <row r="355" spans="2:65" s="1" customFormat="1" ht="22.5" customHeight="1">
      <c r="B355" s="41"/>
      <c r="C355" s="193" t="s">
        <v>551</v>
      </c>
      <c r="D355" s="193" t="s">
        <v>139</v>
      </c>
      <c r="E355" s="194" t="s">
        <v>552</v>
      </c>
      <c r="F355" s="195" t="s">
        <v>553</v>
      </c>
      <c r="G355" s="196" t="s">
        <v>315</v>
      </c>
      <c r="H355" s="197">
        <v>261.561</v>
      </c>
      <c r="I355" s="198"/>
      <c r="J355" s="199">
        <f>ROUND(I355*H355,2)</f>
        <v>0</v>
      </c>
      <c r="K355" s="195" t="s">
        <v>180</v>
      </c>
      <c r="L355" s="61"/>
      <c r="M355" s="200" t="s">
        <v>22</v>
      </c>
      <c r="N355" s="206" t="s">
        <v>46</v>
      </c>
      <c r="O355" s="42"/>
      <c r="P355" s="207">
        <f>O355*H355</f>
        <v>0</v>
      </c>
      <c r="Q355" s="207">
        <v>0.00012</v>
      </c>
      <c r="R355" s="207">
        <f>Q355*H355</f>
        <v>0.031387319999999996</v>
      </c>
      <c r="S355" s="207">
        <v>0</v>
      </c>
      <c r="T355" s="208">
        <f>S355*H355</f>
        <v>0</v>
      </c>
      <c r="AR355" s="24" t="s">
        <v>160</v>
      </c>
      <c r="AT355" s="24" t="s">
        <v>139</v>
      </c>
      <c r="AU355" s="24" t="s">
        <v>84</v>
      </c>
      <c r="AY355" s="24" t="s">
        <v>136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24" t="s">
        <v>24</v>
      </c>
      <c r="BK355" s="205">
        <f>ROUND(I355*H355,2)</f>
        <v>0</v>
      </c>
      <c r="BL355" s="24" t="s">
        <v>160</v>
      </c>
      <c r="BM355" s="24" t="s">
        <v>554</v>
      </c>
    </row>
    <row r="356" spans="2:63" s="10" customFormat="1" ht="37.35" customHeight="1">
      <c r="B356" s="176"/>
      <c r="C356" s="177"/>
      <c r="D356" s="178" t="s">
        <v>74</v>
      </c>
      <c r="E356" s="179" t="s">
        <v>205</v>
      </c>
      <c r="F356" s="179" t="s">
        <v>555</v>
      </c>
      <c r="G356" s="177"/>
      <c r="H356" s="177"/>
      <c r="I356" s="180"/>
      <c r="J356" s="181">
        <f>BK356</f>
        <v>0</v>
      </c>
      <c r="K356" s="177"/>
      <c r="L356" s="182"/>
      <c r="M356" s="183"/>
      <c r="N356" s="184"/>
      <c r="O356" s="184"/>
      <c r="P356" s="185">
        <f>P357</f>
        <v>0</v>
      </c>
      <c r="Q356" s="184"/>
      <c r="R356" s="185">
        <f>R357</f>
        <v>0</v>
      </c>
      <c r="S356" s="184"/>
      <c r="T356" s="186">
        <f>T357</f>
        <v>0</v>
      </c>
      <c r="AR356" s="187" t="s">
        <v>193</v>
      </c>
      <c r="AT356" s="188" t="s">
        <v>74</v>
      </c>
      <c r="AU356" s="188" t="s">
        <v>75</v>
      </c>
      <c r="AY356" s="187" t="s">
        <v>136</v>
      </c>
      <c r="BK356" s="189">
        <f>BK357</f>
        <v>0</v>
      </c>
    </row>
    <row r="357" spans="2:63" s="10" customFormat="1" ht="19.9" customHeight="1">
      <c r="B357" s="176"/>
      <c r="C357" s="177"/>
      <c r="D357" s="190" t="s">
        <v>74</v>
      </c>
      <c r="E357" s="191" t="s">
        <v>556</v>
      </c>
      <c r="F357" s="191" t="s">
        <v>557</v>
      </c>
      <c r="G357" s="177"/>
      <c r="H357" s="177"/>
      <c r="I357" s="180"/>
      <c r="J357" s="192">
        <f>BK357</f>
        <v>0</v>
      </c>
      <c r="K357" s="177"/>
      <c r="L357" s="182"/>
      <c r="M357" s="183"/>
      <c r="N357" s="184"/>
      <c r="O357" s="184"/>
      <c r="P357" s="185">
        <f>SUM(P358:P359)</f>
        <v>0</v>
      </c>
      <c r="Q357" s="184"/>
      <c r="R357" s="185">
        <f>SUM(R358:R359)</f>
        <v>0</v>
      </c>
      <c r="S357" s="184"/>
      <c r="T357" s="186">
        <f>SUM(T358:T359)</f>
        <v>0</v>
      </c>
      <c r="AR357" s="187" t="s">
        <v>193</v>
      </c>
      <c r="AT357" s="188" t="s">
        <v>74</v>
      </c>
      <c r="AU357" s="188" t="s">
        <v>24</v>
      </c>
      <c r="AY357" s="187" t="s">
        <v>136</v>
      </c>
      <c r="BK357" s="189">
        <f>SUM(BK358:BK359)</f>
        <v>0</v>
      </c>
    </row>
    <row r="358" spans="2:65" s="1" customFormat="1" ht="22.5" customHeight="1">
      <c r="B358" s="41"/>
      <c r="C358" s="193" t="s">
        <v>558</v>
      </c>
      <c r="D358" s="193" t="s">
        <v>139</v>
      </c>
      <c r="E358" s="194" t="s">
        <v>559</v>
      </c>
      <c r="F358" s="195" t="s">
        <v>560</v>
      </c>
      <c r="G358" s="196" t="s">
        <v>179</v>
      </c>
      <c r="H358" s="197">
        <v>1</v>
      </c>
      <c r="I358" s="198"/>
      <c r="J358" s="199">
        <f>ROUND(I358*H358,2)</f>
        <v>0</v>
      </c>
      <c r="K358" s="195" t="s">
        <v>22</v>
      </c>
      <c r="L358" s="61"/>
      <c r="M358" s="200" t="s">
        <v>22</v>
      </c>
      <c r="N358" s="206" t="s">
        <v>46</v>
      </c>
      <c r="O358" s="42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AR358" s="24" t="s">
        <v>561</v>
      </c>
      <c r="AT358" s="24" t="s">
        <v>139</v>
      </c>
      <c r="AU358" s="24" t="s">
        <v>84</v>
      </c>
      <c r="AY358" s="24" t="s">
        <v>136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24" t="s">
        <v>24</v>
      </c>
      <c r="BK358" s="205">
        <f>ROUND(I358*H358,2)</f>
        <v>0</v>
      </c>
      <c r="BL358" s="24" t="s">
        <v>561</v>
      </c>
      <c r="BM358" s="24" t="s">
        <v>562</v>
      </c>
    </row>
    <row r="359" spans="2:65" s="1" customFormat="1" ht="22.5" customHeight="1">
      <c r="B359" s="41"/>
      <c r="C359" s="193" t="s">
        <v>563</v>
      </c>
      <c r="D359" s="193" t="s">
        <v>139</v>
      </c>
      <c r="E359" s="194" t="s">
        <v>564</v>
      </c>
      <c r="F359" s="195" t="s">
        <v>565</v>
      </c>
      <c r="G359" s="196" t="s">
        <v>142</v>
      </c>
      <c r="H359" s="197">
        <v>1</v>
      </c>
      <c r="I359" s="198"/>
      <c r="J359" s="199">
        <f>ROUND(I359*H359,2)</f>
        <v>0</v>
      </c>
      <c r="K359" s="195" t="s">
        <v>22</v>
      </c>
      <c r="L359" s="61"/>
      <c r="M359" s="200" t="s">
        <v>22</v>
      </c>
      <c r="N359" s="201" t="s">
        <v>46</v>
      </c>
      <c r="O359" s="202"/>
      <c r="P359" s="203">
        <f>O359*H359</f>
        <v>0</v>
      </c>
      <c r="Q359" s="203">
        <v>0</v>
      </c>
      <c r="R359" s="203">
        <f>Q359*H359</f>
        <v>0</v>
      </c>
      <c r="S359" s="203">
        <v>0</v>
      </c>
      <c r="T359" s="204">
        <f>S359*H359</f>
        <v>0</v>
      </c>
      <c r="AR359" s="24" t="s">
        <v>561</v>
      </c>
      <c r="AT359" s="24" t="s">
        <v>139</v>
      </c>
      <c r="AU359" s="24" t="s">
        <v>84</v>
      </c>
      <c r="AY359" s="24" t="s">
        <v>136</v>
      </c>
      <c r="BE359" s="205">
        <f>IF(N359="základní",J359,0)</f>
        <v>0</v>
      </c>
      <c r="BF359" s="205">
        <f>IF(N359="snížená",J359,0)</f>
        <v>0</v>
      </c>
      <c r="BG359" s="205">
        <f>IF(N359="zákl. přenesená",J359,0)</f>
        <v>0</v>
      </c>
      <c r="BH359" s="205">
        <f>IF(N359="sníž. přenesená",J359,0)</f>
        <v>0</v>
      </c>
      <c r="BI359" s="205">
        <f>IF(N359="nulová",J359,0)</f>
        <v>0</v>
      </c>
      <c r="BJ359" s="24" t="s">
        <v>24</v>
      </c>
      <c r="BK359" s="205">
        <f>ROUND(I359*H359,2)</f>
        <v>0</v>
      </c>
      <c r="BL359" s="24" t="s">
        <v>561</v>
      </c>
      <c r="BM359" s="24" t="s">
        <v>566</v>
      </c>
    </row>
    <row r="360" spans="2:12" s="1" customFormat="1" ht="6.95" customHeight="1">
      <c r="B360" s="56"/>
      <c r="C360" s="57"/>
      <c r="D360" s="57"/>
      <c r="E360" s="57"/>
      <c r="F360" s="57"/>
      <c r="G360" s="57"/>
      <c r="H360" s="57"/>
      <c r="I360" s="139"/>
      <c r="J360" s="57"/>
      <c r="K360" s="57"/>
      <c r="L360" s="61"/>
    </row>
  </sheetData>
  <sheetProtection password="CC35" sheet="1" objects="1" scenarios="1" formatCells="0" formatColumns="0" formatRows="0" sort="0" autoFilter="0"/>
  <autoFilter ref="C88:K359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105</v>
      </c>
      <c r="G1" s="394" t="s">
        <v>106</v>
      </c>
      <c r="H1" s="394"/>
      <c r="I1" s="115"/>
      <c r="J1" s="114" t="s">
        <v>107</v>
      </c>
      <c r="K1" s="113" t="s">
        <v>108</v>
      </c>
      <c r="L1" s="114" t="s">
        <v>109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110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CÚ Sladkovského 37, Olomouc - odbavovací plocha - PD a I4</v>
      </c>
      <c r="F7" s="396"/>
      <c r="G7" s="396"/>
      <c r="H7" s="396"/>
      <c r="I7" s="117"/>
      <c r="J7" s="29"/>
      <c r="K7" s="31"/>
    </row>
    <row r="8" spans="2:11" s="1" customFormat="1" ht="15">
      <c r="B8" s="41"/>
      <c r="C8" s="42"/>
      <c r="D8" s="37" t="s">
        <v>111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567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7" t="s">
        <v>22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ROUND(SUM(BE77:BE97),2)</f>
        <v>0</v>
      </c>
      <c r="G30" s="42"/>
      <c r="H30" s="42"/>
      <c r="I30" s="131">
        <v>0.21</v>
      </c>
      <c r="J30" s="130">
        <f>ROUND(ROUND((SUM(BE77:BE97)),2)*I30,2)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ROUND(SUM(BF77:BF97),2)</f>
        <v>0</v>
      </c>
      <c r="G31" s="42"/>
      <c r="H31" s="42"/>
      <c r="I31" s="131">
        <v>0.15</v>
      </c>
      <c r="J31" s="130">
        <f>ROUND(ROUND((SUM(BF77:BF97)),2)*I31,2)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ROUND(SUM(BG77:BG97),2)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ROUND(SUM(BH77:BH97),2)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ROUND(SUM(BI77:BI97),2)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113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CÚ Sladkovského 37, Olomouc - odbavovací plocha - PD a I4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111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16-SO 168-07 - Vedlejší a ostatní náklady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Olomouc</v>
      </c>
      <c r="G49" s="42"/>
      <c r="H49" s="42"/>
      <c r="I49" s="119" t="s">
        <v>27</v>
      </c>
      <c r="J49" s="120" t="str">
        <f>IF(J12="","",J12)</f>
        <v>1. 12. 2016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Česká republika-GŘ ocel, Praha 4</v>
      </c>
      <c r="G51" s="42"/>
      <c r="H51" s="42"/>
      <c r="I51" s="119" t="s">
        <v>37</v>
      </c>
      <c r="J51" s="35" t="str">
        <f>E21</f>
        <v>ateliér-r,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116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117</v>
      </c>
    </row>
    <row r="57" spans="2:11" s="7" customFormat="1" ht="24.95" customHeight="1">
      <c r="B57" s="149"/>
      <c r="C57" s="150"/>
      <c r="D57" s="151" t="s">
        <v>568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120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22.5" customHeight="1">
      <c r="B67" s="41"/>
      <c r="C67" s="63"/>
      <c r="D67" s="63"/>
      <c r="E67" s="391" t="str">
        <f>E7</f>
        <v>CÚ Sladkovského 37, Olomouc - odbavovací plocha - PD a I4</v>
      </c>
      <c r="F67" s="392"/>
      <c r="G67" s="392"/>
      <c r="H67" s="392"/>
      <c r="I67" s="163"/>
      <c r="J67" s="63"/>
      <c r="K67" s="63"/>
      <c r="L67" s="61"/>
    </row>
    <row r="68" spans="2:12" s="1" customFormat="1" ht="14.45" customHeight="1">
      <c r="B68" s="41"/>
      <c r="C68" s="65" t="s">
        <v>111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23.25" customHeight="1">
      <c r="B69" s="41"/>
      <c r="C69" s="63"/>
      <c r="D69" s="63"/>
      <c r="E69" s="359" t="str">
        <f>E9</f>
        <v>16-SO 168-07 - Vedlejší a ostatní náklady</v>
      </c>
      <c r="F69" s="393"/>
      <c r="G69" s="393"/>
      <c r="H69" s="39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25</v>
      </c>
      <c r="D71" s="63"/>
      <c r="E71" s="63"/>
      <c r="F71" s="164" t="str">
        <f>F12</f>
        <v>Olomouc</v>
      </c>
      <c r="G71" s="63"/>
      <c r="H71" s="63"/>
      <c r="I71" s="165" t="s">
        <v>27</v>
      </c>
      <c r="J71" s="73" t="str">
        <f>IF(J12="","",J12)</f>
        <v>1. 12. 2016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5">
      <c r="B73" s="41"/>
      <c r="C73" s="65" t="s">
        <v>31</v>
      </c>
      <c r="D73" s="63"/>
      <c r="E73" s="63"/>
      <c r="F73" s="164" t="str">
        <f>E15</f>
        <v>Česká republika-GŘ ocel, Praha 4</v>
      </c>
      <c r="G73" s="63"/>
      <c r="H73" s="63"/>
      <c r="I73" s="165" t="s">
        <v>37</v>
      </c>
      <c r="J73" s="164" t="str">
        <f>E21</f>
        <v>ateliér-r, s.r.o.</v>
      </c>
      <c r="K73" s="63"/>
      <c r="L73" s="61"/>
    </row>
    <row r="74" spans="2:12" s="1" customFormat="1" ht="14.45" customHeight="1">
      <c r="B74" s="41"/>
      <c r="C74" s="65" t="s">
        <v>35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121</v>
      </c>
      <c r="D76" s="168" t="s">
        <v>60</v>
      </c>
      <c r="E76" s="168" t="s">
        <v>56</v>
      </c>
      <c r="F76" s="168" t="s">
        <v>122</v>
      </c>
      <c r="G76" s="168" t="s">
        <v>123</v>
      </c>
      <c r="H76" s="168" t="s">
        <v>124</v>
      </c>
      <c r="I76" s="169" t="s">
        <v>125</v>
      </c>
      <c r="J76" s="168" t="s">
        <v>115</v>
      </c>
      <c r="K76" s="170" t="s">
        <v>126</v>
      </c>
      <c r="L76" s="171"/>
      <c r="M76" s="81" t="s">
        <v>127</v>
      </c>
      <c r="N76" s="82" t="s">
        <v>45</v>
      </c>
      <c r="O76" s="82" t="s">
        <v>128</v>
      </c>
      <c r="P76" s="82" t="s">
        <v>129</v>
      </c>
      <c r="Q76" s="82" t="s">
        <v>130</v>
      </c>
      <c r="R76" s="82" t="s">
        <v>131</v>
      </c>
      <c r="S76" s="82" t="s">
        <v>132</v>
      </c>
      <c r="T76" s="83" t="s">
        <v>133</v>
      </c>
    </row>
    <row r="77" spans="2:63" s="1" customFormat="1" ht="29.25" customHeight="1">
      <c r="B77" s="41"/>
      <c r="C77" s="87" t="s">
        <v>116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74</v>
      </c>
      <c r="AU77" s="24" t="s">
        <v>117</v>
      </c>
      <c r="BK77" s="175">
        <f>BK78</f>
        <v>0</v>
      </c>
    </row>
    <row r="78" spans="2:63" s="10" customFormat="1" ht="37.35" customHeight="1">
      <c r="B78" s="176"/>
      <c r="C78" s="177"/>
      <c r="D78" s="190" t="s">
        <v>74</v>
      </c>
      <c r="E78" s="273" t="s">
        <v>569</v>
      </c>
      <c r="F78" s="273" t="s">
        <v>570</v>
      </c>
      <c r="G78" s="177"/>
      <c r="H78" s="177"/>
      <c r="I78" s="180"/>
      <c r="J78" s="274">
        <f>BK78</f>
        <v>0</v>
      </c>
      <c r="K78" s="177"/>
      <c r="L78" s="182"/>
      <c r="M78" s="183"/>
      <c r="N78" s="184"/>
      <c r="O78" s="184"/>
      <c r="P78" s="185">
        <f>SUM(P79:P97)</f>
        <v>0</v>
      </c>
      <c r="Q78" s="184"/>
      <c r="R78" s="185">
        <f>SUM(R79:R97)</f>
        <v>0</v>
      </c>
      <c r="S78" s="184"/>
      <c r="T78" s="186">
        <f>SUM(T79:T97)</f>
        <v>0</v>
      </c>
      <c r="AR78" s="187" t="s">
        <v>137</v>
      </c>
      <c r="AT78" s="188" t="s">
        <v>74</v>
      </c>
      <c r="AU78" s="188" t="s">
        <v>75</v>
      </c>
      <c r="AY78" s="187" t="s">
        <v>136</v>
      </c>
      <c r="BK78" s="189">
        <f>SUM(BK79:BK97)</f>
        <v>0</v>
      </c>
    </row>
    <row r="79" spans="2:65" s="1" customFormat="1" ht="22.5" customHeight="1">
      <c r="B79" s="41"/>
      <c r="C79" s="193" t="s">
        <v>24</v>
      </c>
      <c r="D79" s="193" t="s">
        <v>139</v>
      </c>
      <c r="E79" s="194" t="s">
        <v>571</v>
      </c>
      <c r="F79" s="195" t="s">
        <v>572</v>
      </c>
      <c r="G79" s="196" t="s">
        <v>573</v>
      </c>
      <c r="H79" s="197">
        <v>1</v>
      </c>
      <c r="I79" s="198"/>
      <c r="J79" s="199">
        <f aca="true" t="shared" si="0" ref="J79:J97">ROUND(I79*H79,2)</f>
        <v>0</v>
      </c>
      <c r="K79" s="195" t="s">
        <v>22</v>
      </c>
      <c r="L79" s="61"/>
      <c r="M79" s="200" t="s">
        <v>22</v>
      </c>
      <c r="N79" s="206" t="s">
        <v>46</v>
      </c>
      <c r="O79" s="42"/>
      <c r="P79" s="207">
        <f aca="true" t="shared" si="1" ref="P79:P97">O79*H79</f>
        <v>0</v>
      </c>
      <c r="Q79" s="207">
        <v>0</v>
      </c>
      <c r="R79" s="207">
        <f aca="true" t="shared" si="2" ref="R79:R97">Q79*H79</f>
        <v>0</v>
      </c>
      <c r="S79" s="207">
        <v>0</v>
      </c>
      <c r="T79" s="208">
        <f aca="true" t="shared" si="3" ref="T79:T97">S79*H79</f>
        <v>0</v>
      </c>
      <c r="AR79" s="24" t="s">
        <v>574</v>
      </c>
      <c r="AT79" s="24" t="s">
        <v>139</v>
      </c>
      <c r="AU79" s="24" t="s">
        <v>24</v>
      </c>
      <c r="AY79" s="24" t="s">
        <v>136</v>
      </c>
      <c r="BE79" s="205">
        <f aca="true" t="shared" si="4" ref="BE79:BE97">IF(N79="základní",J79,0)</f>
        <v>0</v>
      </c>
      <c r="BF79" s="205">
        <f aca="true" t="shared" si="5" ref="BF79:BF97">IF(N79="snížená",J79,0)</f>
        <v>0</v>
      </c>
      <c r="BG79" s="205">
        <f aca="true" t="shared" si="6" ref="BG79:BG97">IF(N79="zákl. přenesená",J79,0)</f>
        <v>0</v>
      </c>
      <c r="BH79" s="205">
        <f aca="true" t="shared" si="7" ref="BH79:BH97">IF(N79="sníž. přenesená",J79,0)</f>
        <v>0</v>
      </c>
      <c r="BI79" s="205">
        <f aca="true" t="shared" si="8" ref="BI79:BI97">IF(N79="nulová",J79,0)</f>
        <v>0</v>
      </c>
      <c r="BJ79" s="24" t="s">
        <v>24</v>
      </c>
      <c r="BK79" s="205">
        <f aca="true" t="shared" si="9" ref="BK79:BK97">ROUND(I79*H79,2)</f>
        <v>0</v>
      </c>
      <c r="BL79" s="24" t="s">
        <v>574</v>
      </c>
      <c r="BM79" s="24" t="s">
        <v>575</v>
      </c>
    </row>
    <row r="80" spans="2:65" s="1" customFormat="1" ht="22.5" customHeight="1">
      <c r="B80" s="41"/>
      <c r="C80" s="193" t="s">
        <v>84</v>
      </c>
      <c r="D80" s="193" t="s">
        <v>139</v>
      </c>
      <c r="E80" s="194" t="s">
        <v>576</v>
      </c>
      <c r="F80" s="195" t="s">
        <v>577</v>
      </c>
      <c r="G80" s="196" t="s">
        <v>573</v>
      </c>
      <c r="H80" s="197">
        <v>1</v>
      </c>
      <c r="I80" s="198"/>
      <c r="J80" s="199">
        <f t="shared" si="0"/>
        <v>0</v>
      </c>
      <c r="K80" s="195" t="s">
        <v>22</v>
      </c>
      <c r="L80" s="61"/>
      <c r="M80" s="200" t="s">
        <v>22</v>
      </c>
      <c r="N80" s="206" t="s">
        <v>46</v>
      </c>
      <c r="O80" s="42"/>
      <c r="P80" s="207">
        <f t="shared" si="1"/>
        <v>0</v>
      </c>
      <c r="Q80" s="207">
        <v>0</v>
      </c>
      <c r="R80" s="207">
        <f t="shared" si="2"/>
        <v>0</v>
      </c>
      <c r="S80" s="207">
        <v>0</v>
      </c>
      <c r="T80" s="208">
        <f t="shared" si="3"/>
        <v>0</v>
      </c>
      <c r="AR80" s="24" t="s">
        <v>574</v>
      </c>
      <c r="AT80" s="24" t="s">
        <v>139</v>
      </c>
      <c r="AU80" s="24" t="s">
        <v>24</v>
      </c>
      <c r="AY80" s="24" t="s">
        <v>136</v>
      </c>
      <c r="BE80" s="205">
        <f t="shared" si="4"/>
        <v>0</v>
      </c>
      <c r="BF80" s="205">
        <f t="shared" si="5"/>
        <v>0</v>
      </c>
      <c r="BG80" s="205">
        <f t="shared" si="6"/>
        <v>0</v>
      </c>
      <c r="BH80" s="205">
        <f t="shared" si="7"/>
        <v>0</v>
      </c>
      <c r="BI80" s="205">
        <f t="shared" si="8"/>
        <v>0</v>
      </c>
      <c r="BJ80" s="24" t="s">
        <v>24</v>
      </c>
      <c r="BK80" s="205">
        <f t="shared" si="9"/>
        <v>0</v>
      </c>
      <c r="BL80" s="24" t="s">
        <v>574</v>
      </c>
      <c r="BM80" s="24" t="s">
        <v>578</v>
      </c>
    </row>
    <row r="81" spans="2:65" s="1" customFormat="1" ht="22.5" customHeight="1">
      <c r="B81" s="41"/>
      <c r="C81" s="193" t="s">
        <v>193</v>
      </c>
      <c r="D81" s="193" t="s">
        <v>139</v>
      </c>
      <c r="E81" s="194" t="s">
        <v>579</v>
      </c>
      <c r="F81" s="195" t="s">
        <v>580</v>
      </c>
      <c r="G81" s="196" t="s">
        <v>573</v>
      </c>
      <c r="H81" s="197">
        <v>1</v>
      </c>
      <c r="I81" s="198"/>
      <c r="J81" s="199">
        <f t="shared" si="0"/>
        <v>0</v>
      </c>
      <c r="K81" s="195" t="s">
        <v>22</v>
      </c>
      <c r="L81" s="61"/>
      <c r="M81" s="200" t="s">
        <v>22</v>
      </c>
      <c r="N81" s="206" t="s">
        <v>46</v>
      </c>
      <c r="O81" s="42"/>
      <c r="P81" s="207">
        <f t="shared" si="1"/>
        <v>0</v>
      </c>
      <c r="Q81" s="207">
        <v>0</v>
      </c>
      <c r="R81" s="207">
        <f t="shared" si="2"/>
        <v>0</v>
      </c>
      <c r="S81" s="207">
        <v>0</v>
      </c>
      <c r="T81" s="208">
        <f t="shared" si="3"/>
        <v>0</v>
      </c>
      <c r="AR81" s="24" t="s">
        <v>574</v>
      </c>
      <c r="AT81" s="24" t="s">
        <v>139</v>
      </c>
      <c r="AU81" s="24" t="s">
        <v>24</v>
      </c>
      <c r="AY81" s="24" t="s">
        <v>136</v>
      </c>
      <c r="BE81" s="205">
        <f t="shared" si="4"/>
        <v>0</v>
      </c>
      <c r="BF81" s="205">
        <f t="shared" si="5"/>
        <v>0</v>
      </c>
      <c r="BG81" s="205">
        <f t="shared" si="6"/>
        <v>0</v>
      </c>
      <c r="BH81" s="205">
        <f t="shared" si="7"/>
        <v>0</v>
      </c>
      <c r="BI81" s="205">
        <f t="shared" si="8"/>
        <v>0</v>
      </c>
      <c r="BJ81" s="24" t="s">
        <v>24</v>
      </c>
      <c r="BK81" s="205">
        <f t="shared" si="9"/>
        <v>0</v>
      </c>
      <c r="BL81" s="24" t="s">
        <v>574</v>
      </c>
      <c r="BM81" s="24" t="s">
        <v>581</v>
      </c>
    </row>
    <row r="82" spans="2:65" s="1" customFormat="1" ht="22.5" customHeight="1">
      <c r="B82" s="41"/>
      <c r="C82" s="193" t="s">
        <v>143</v>
      </c>
      <c r="D82" s="193" t="s">
        <v>139</v>
      </c>
      <c r="E82" s="194" t="s">
        <v>582</v>
      </c>
      <c r="F82" s="195" t="s">
        <v>583</v>
      </c>
      <c r="G82" s="196" t="s">
        <v>573</v>
      </c>
      <c r="H82" s="197">
        <v>1</v>
      </c>
      <c r="I82" s="198"/>
      <c r="J82" s="199">
        <f t="shared" si="0"/>
        <v>0</v>
      </c>
      <c r="K82" s="195" t="s">
        <v>22</v>
      </c>
      <c r="L82" s="61"/>
      <c r="M82" s="200" t="s">
        <v>22</v>
      </c>
      <c r="N82" s="206" t="s">
        <v>46</v>
      </c>
      <c r="O82" s="42"/>
      <c r="P82" s="207">
        <f t="shared" si="1"/>
        <v>0</v>
      </c>
      <c r="Q82" s="207">
        <v>0</v>
      </c>
      <c r="R82" s="207">
        <f t="shared" si="2"/>
        <v>0</v>
      </c>
      <c r="S82" s="207">
        <v>0</v>
      </c>
      <c r="T82" s="208">
        <f t="shared" si="3"/>
        <v>0</v>
      </c>
      <c r="AR82" s="24" t="s">
        <v>574</v>
      </c>
      <c r="AT82" s="24" t="s">
        <v>139</v>
      </c>
      <c r="AU82" s="24" t="s">
        <v>24</v>
      </c>
      <c r="AY82" s="24" t="s">
        <v>136</v>
      </c>
      <c r="BE82" s="205">
        <f t="shared" si="4"/>
        <v>0</v>
      </c>
      <c r="BF82" s="205">
        <f t="shared" si="5"/>
        <v>0</v>
      </c>
      <c r="BG82" s="205">
        <f t="shared" si="6"/>
        <v>0</v>
      </c>
      <c r="BH82" s="205">
        <f t="shared" si="7"/>
        <v>0</v>
      </c>
      <c r="BI82" s="205">
        <f t="shared" si="8"/>
        <v>0</v>
      </c>
      <c r="BJ82" s="24" t="s">
        <v>24</v>
      </c>
      <c r="BK82" s="205">
        <f t="shared" si="9"/>
        <v>0</v>
      </c>
      <c r="BL82" s="24" t="s">
        <v>574</v>
      </c>
      <c r="BM82" s="24" t="s">
        <v>584</v>
      </c>
    </row>
    <row r="83" spans="2:65" s="1" customFormat="1" ht="22.5" customHeight="1">
      <c r="B83" s="41"/>
      <c r="C83" s="193" t="s">
        <v>137</v>
      </c>
      <c r="D83" s="193" t="s">
        <v>139</v>
      </c>
      <c r="E83" s="194" t="s">
        <v>585</v>
      </c>
      <c r="F83" s="195" t="s">
        <v>586</v>
      </c>
      <c r="G83" s="196" t="s">
        <v>573</v>
      </c>
      <c r="H83" s="197">
        <v>1</v>
      </c>
      <c r="I83" s="198"/>
      <c r="J83" s="199">
        <f t="shared" si="0"/>
        <v>0</v>
      </c>
      <c r="K83" s="195" t="s">
        <v>22</v>
      </c>
      <c r="L83" s="61"/>
      <c r="M83" s="200" t="s">
        <v>22</v>
      </c>
      <c r="N83" s="206" t="s">
        <v>46</v>
      </c>
      <c r="O83" s="42"/>
      <c r="P83" s="207">
        <f t="shared" si="1"/>
        <v>0</v>
      </c>
      <c r="Q83" s="207">
        <v>0</v>
      </c>
      <c r="R83" s="207">
        <f t="shared" si="2"/>
        <v>0</v>
      </c>
      <c r="S83" s="207">
        <v>0</v>
      </c>
      <c r="T83" s="208">
        <f t="shared" si="3"/>
        <v>0</v>
      </c>
      <c r="AR83" s="24" t="s">
        <v>574</v>
      </c>
      <c r="AT83" s="24" t="s">
        <v>139</v>
      </c>
      <c r="AU83" s="24" t="s">
        <v>24</v>
      </c>
      <c r="AY83" s="24" t="s">
        <v>136</v>
      </c>
      <c r="BE83" s="205">
        <f t="shared" si="4"/>
        <v>0</v>
      </c>
      <c r="BF83" s="205">
        <f t="shared" si="5"/>
        <v>0</v>
      </c>
      <c r="BG83" s="205">
        <f t="shared" si="6"/>
        <v>0</v>
      </c>
      <c r="BH83" s="205">
        <f t="shared" si="7"/>
        <v>0</v>
      </c>
      <c r="BI83" s="205">
        <f t="shared" si="8"/>
        <v>0</v>
      </c>
      <c r="BJ83" s="24" t="s">
        <v>24</v>
      </c>
      <c r="BK83" s="205">
        <f t="shared" si="9"/>
        <v>0</v>
      </c>
      <c r="BL83" s="24" t="s">
        <v>574</v>
      </c>
      <c r="BM83" s="24" t="s">
        <v>587</v>
      </c>
    </row>
    <row r="84" spans="2:65" s="1" customFormat="1" ht="22.5" customHeight="1">
      <c r="B84" s="41"/>
      <c r="C84" s="193" t="s">
        <v>209</v>
      </c>
      <c r="D84" s="193" t="s">
        <v>139</v>
      </c>
      <c r="E84" s="194" t="s">
        <v>588</v>
      </c>
      <c r="F84" s="195" t="s">
        <v>589</v>
      </c>
      <c r="G84" s="196" t="s">
        <v>573</v>
      </c>
      <c r="H84" s="197">
        <v>1</v>
      </c>
      <c r="I84" s="198"/>
      <c r="J84" s="199">
        <f t="shared" si="0"/>
        <v>0</v>
      </c>
      <c r="K84" s="195" t="s">
        <v>22</v>
      </c>
      <c r="L84" s="61"/>
      <c r="M84" s="200" t="s">
        <v>22</v>
      </c>
      <c r="N84" s="206" t="s">
        <v>46</v>
      </c>
      <c r="O84" s="42"/>
      <c r="P84" s="207">
        <f t="shared" si="1"/>
        <v>0</v>
      </c>
      <c r="Q84" s="207">
        <v>0</v>
      </c>
      <c r="R84" s="207">
        <f t="shared" si="2"/>
        <v>0</v>
      </c>
      <c r="S84" s="207">
        <v>0</v>
      </c>
      <c r="T84" s="208">
        <f t="shared" si="3"/>
        <v>0</v>
      </c>
      <c r="AR84" s="24" t="s">
        <v>574</v>
      </c>
      <c r="AT84" s="24" t="s">
        <v>139</v>
      </c>
      <c r="AU84" s="24" t="s">
        <v>24</v>
      </c>
      <c r="AY84" s="24" t="s">
        <v>136</v>
      </c>
      <c r="BE84" s="205">
        <f t="shared" si="4"/>
        <v>0</v>
      </c>
      <c r="BF84" s="205">
        <f t="shared" si="5"/>
        <v>0</v>
      </c>
      <c r="BG84" s="205">
        <f t="shared" si="6"/>
        <v>0</v>
      </c>
      <c r="BH84" s="205">
        <f t="shared" si="7"/>
        <v>0</v>
      </c>
      <c r="BI84" s="205">
        <f t="shared" si="8"/>
        <v>0</v>
      </c>
      <c r="BJ84" s="24" t="s">
        <v>24</v>
      </c>
      <c r="BK84" s="205">
        <f t="shared" si="9"/>
        <v>0</v>
      </c>
      <c r="BL84" s="24" t="s">
        <v>574</v>
      </c>
      <c r="BM84" s="24" t="s">
        <v>590</v>
      </c>
    </row>
    <row r="85" spans="2:65" s="1" customFormat="1" ht="22.5" customHeight="1">
      <c r="B85" s="41"/>
      <c r="C85" s="193" t="s">
        <v>213</v>
      </c>
      <c r="D85" s="193" t="s">
        <v>139</v>
      </c>
      <c r="E85" s="194" t="s">
        <v>591</v>
      </c>
      <c r="F85" s="195" t="s">
        <v>592</v>
      </c>
      <c r="G85" s="196" t="s">
        <v>573</v>
      </c>
      <c r="H85" s="197">
        <v>1</v>
      </c>
      <c r="I85" s="198"/>
      <c r="J85" s="199">
        <f t="shared" si="0"/>
        <v>0</v>
      </c>
      <c r="K85" s="195" t="s">
        <v>22</v>
      </c>
      <c r="L85" s="61"/>
      <c r="M85" s="200" t="s">
        <v>22</v>
      </c>
      <c r="N85" s="206" t="s">
        <v>46</v>
      </c>
      <c r="O85" s="42"/>
      <c r="P85" s="207">
        <f t="shared" si="1"/>
        <v>0</v>
      </c>
      <c r="Q85" s="207">
        <v>0</v>
      </c>
      <c r="R85" s="207">
        <f t="shared" si="2"/>
        <v>0</v>
      </c>
      <c r="S85" s="207">
        <v>0</v>
      </c>
      <c r="T85" s="208">
        <f t="shared" si="3"/>
        <v>0</v>
      </c>
      <c r="AR85" s="24" t="s">
        <v>574</v>
      </c>
      <c r="AT85" s="24" t="s">
        <v>139</v>
      </c>
      <c r="AU85" s="24" t="s">
        <v>24</v>
      </c>
      <c r="AY85" s="24" t="s">
        <v>136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24" t="s">
        <v>24</v>
      </c>
      <c r="BK85" s="205">
        <f t="shared" si="9"/>
        <v>0</v>
      </c>
      <c r="BL85" s="24" t="s">
        <v>574</v>
      </c>
      <c r="BM85" s="24" t="s">
        <v>593</v>
      </c>
    </row>
    <row r="86" spans="2:65" s="1" customFormat="1" ht="22.5" customHeight="1">
      <c r="B86" s="41"/>
      <c r="C86" s="193" t="s">
        <v>147</v>
      </c>
      <c r="D86" s="193" t="s">
        <v>139</v>
      </c>
      <c r="E86" s="194" t="s">
        <v>594</v>
      </c>
      <c r="F86" s="195" t="s">
        <v>595</v>
      </c>
      <c r="G86" s="196" t="s">
        <v>573</v>
      </c>
      <c r="H86" s="197">
        <v>1</v>
      </c>
      <c r="I86" s="198"/>
      <c r="J86" s="199">
        <f t="shared" si="0"/>
        <v>0</v>
      </c>
      <c r="K86" s="195" t="s">
        <v>22</v>
      </c>
      <c r="L86" s="61"/>
      <c r="M86" s="200" t="s">
        <v>22</v>
      </c>
      <c r="N86" s="206" t="s">
        <v>46</v>
      </c>
      <c r="O86" s="42"/>
      <c r="P86" s="207">
        <f t="shared" si="1"/>
        <v>0</v>
      </c>
      <c r="Q86" s="207">
        <v>0</v>
      </c>
      <c r="R86" s="207">
        <f t="shared" si="2"/>
        <v>0</v>
      </c>
      <c r="S86" s="207">
        <v>0</v>
      </c>
      <c r="T86" s="208">
        <f t="shared" si="3"/>
        <v>0</v>
      </c>
      <c r="AR86" s="24" t="s">
        <v>574</v>
      </c>
      <c r="AT86" s="24" t="s">
        <v>139</v>
      </c>
      <c r="AU86" s="24" t="s">
        <v>24</v>
      </c>
      <c r="AY86" s="24" t="s">
        <v>136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24" t="s">
        <v>24</v>
      </c>
      <c r="BK86" s="205">
        <f t="shared" si="9"/>
        <v>0</v>
      </c>
      <c r="BL86" s="24" t="s">
        <v>574</v>
      </c>
      <c r="BM86" s="24" t="s">
        <v>596</v>
      </c>
    </row>
    <row r="87" spans="2:65" s="1" customFormat="1" ht="22.5" customHeight="1">
      <c r="B87" s="41"/>
      <c r="C87" s="193" t="s">
        <v>220</v>
      </c>
      <c r="D87" s="193" t="s">
        <v>139</v>
      </c>
      <c r="E87" s="194" t="s">
        <v>597</v>
      </c>
      <c r="F87" s="195" t="s">
        <v>598</v>
      </c>
      <c r="G87" s="196" t="s">
        <v>573</v>
      </c>
      <c r="H87" s="197">
        <v>1</v>
      </c>
      <c r="I87" s="198"/>
      <c r="J87" s="199">
        <f t="shared" si="0"/>
        <v>0</v>
      </c>
      <c r="K87" s="195" t="s">
        <v>22</v>
      </c>
      <c r="L87" s="61"/>
      <c r="M87" s="200" t="s">
        <v>22</v>
      </c>
      <c r="N87" s="206" t="s">
        <v>46</v>
      </c>
      <c r="O87" s="42"/>
      <c r="P87" s="207">
        <f t="shared" si="1"/>
        <v>0</v>
      </c>
      <c r="Q87" s="207">
        <v>0</v>
      </c>
      <c r="R87" s="207">
        <f t="shared" si="2"/>
        <v>0</v>
      </c>
      <c r="S87" s="207">
        <v>0</v>
      </c>
      <c r="T87" s="208">
        <f t="shared" si="3"/>
        <v>0</v>
      </c>
      <c r="AR87" s="24" t="s">
        <v>574</v>
      </c>
      <c r="AT87" s="24" t="s">
        <v>139</v>
      </c>
      <c r="AU87" s="24" t="s">
        <v>24</v>
      </c>
      <c r="AY87" s="24" t="s">
        <v>136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24" t="s">
        <v>24</v>
      </c>
      <c r="BK87" s="205">
        <f t="shared" si="9"/>
        <v>0</v>
      </c>
      <c r="BL87" s="24" t="s">
        <v>574</v>
      </c>
      <c r="BM87" s="24" t="s">
        <v>599</v>
      </c>
    </row>
    <row r="88" spans="2:65" s="1" customFormat="1" ht="22.5" customHeight="1">
      <c r="B88" s="41"/>
      <c r="C88" s="193" t="s">
        <v>29</v>
      </c>
      <c r="D88" s="193" t="s">
        <v>139</v>
      </c>
      <c r="E88" s="194" t="s">
        <v>600</v>
      </c>
      <c r="F88" s="195" t="s">
        <v>601</v>
      </c>
      <c r="G88" s="196" t="s">
        <v>573</v>
      </c>
      <c r="H88" s="197">
        <v>1</v>
      </c>
      <c r="I88" s="198"/>
      <c r="J88" s="199">
        <f t="shared" si="0"/>
        <v>0</v>
      </c>
      <c r="K88" s="195" t="s">
        <v>22</v>
      </c>
      <c r="L88" s="61"/>
      <c r="M88" s="200" t="s">
        <v>22</v>
      </c>
      <c r="N88" s="206" t="s">
        <v>46</v>
      </c>
      <c r="O88" s="42"/>
      <c r="P88" s="207">
        <f t="shared" si="1"/>
        <v>0</v>
      </c>
      <c r="Q88" s="207">
        <v>0</v>
      </c>
      <c r="R88" s="207">
        <f t="shared" si="2"/>
        <v>0</v>
      </c>
      <c r="S88" s="207">
        <v>0</v>
      </c>
      <c r="T88" s="208">
        <f t="shared" si="3"/>
        <v>0</v>
      </c>
      <c r="AR88" s="24" t="s">
        <v>574</v>
      </c>
      <c r="AT88" s="24" t="s">
        <v>139</v>
      </c>
      <c r="AU88" s="24" t="s">
        <v>24</v>
      </c>
      <c r="AY88" s="24" t="s">
        <v>136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24" t="s">
        <v>24</v>
      </c>
      <c r="BK88" s="205">
        <f t="shared" si="9"/>
        <v>0</v>
      </c>
      <c r="BL88" s="24" t="s">
        <v>574</v>
      </c>
      <c r="BM88" s="24" t="s">
        <v>602</v>
      </c>
    </row>
    <row r="89" spans="2:65" s="1" customFormat="1" ht="22.5" customHeight="1">
      <c r="B89" s="41"/>
      <c r="C89" s="193" t="s">
        <v>229</v>
      </c>
      <c r="D89" s="193" t="s">
        <v>139</v>
      </c>
      <c r="E89" s="194" t="s">
        <v>603</v>
      </c>
      <c r="F89" s="195" t="s">
        <v>604</v>
      </c>
      <c r="G89" s="196" t="s">
        <v>573</v>
      </c>
      <c r="H89" s="197">
        <v>1</v>
      </c>
      <c r="I89" s="198"/>
      <c r="J89" s="199">
        <f t="shared" si="0"/>
        <v>0</v>
      </c>
      <c r="K89" s="195" t="s">
        <v>22</v>
      </c>
      <c r="L89" s="61"/>
      <c r="M89" s="200" t="s">
        <v>22</v>
      </c>
      <c r="N89" s="206" t="s">
        <v>46</v>
      </c>
      <c r="O89" s="42"/>
      <c r="P89" s="207">
        <f t="shared" si="1"/>
        <v>0</v>
      </c>
      <c r="Q89" s="207">
        <v>0</v>
      </c>
      <c r="R89" s="207">
        <f t="shared" si="2"/>
        <v>0</v>
      </c>
      <c r="S89" s="207">
        <v>0</v>
      </c>
      <c r="T89" s="208">
        <f t="shared" si="3"/>
        <v>0</v>
      </c>
      <c r="AR89" s="24" t="s">
        <v>605</v>
      </c>
      <c r="AT89" s="24" t="s">
        <v>139</v>
      </c>
      <c r="AU89" s="24" t="s">
        <v>24</v>
      </c>
      <c r="AY89" s="24" t="s">
        <v>136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24" t="s">
        <v>24</v>
      </c>
      <c r="BK89" s="205">
        <f t="shared" si="9"/>
        <v>0</v>
      </c>
      <c r="BL89" s="24" t="s">
        <v>605</v>
      </c>
      <c r="BM89" s="24" t="s">
        <v>606</v>
      </c>
    </row>
    <row r="90" spans="2:65" s="1" customFormat="1" ht="22.5" customHeight="1">
      <c r="B90" s="41"/>
      <c r="C90" s="193" t="s">
        <v>235</v>
      </c>
      <c r="D90" s="193" t="s">
        <v>139</v>
      </c>
      <c r="E90" s="194" t="s">
        <v>607</v>
      </c>
      <c r="F90" s="195" t="s">
        <v>608</v>
      </c>
      <c r="G90" s="196" t="s">
        <v>573</v>
      </c>
      <c r="H90" s="197">
        <v>1</v>
      </c>
      <c r="I90" s="198"/>
      <c r="J90" s="199">
        <f t="shared" si="0"/>
        <v>0</v>
      </c>
      <c r="K90" s="195" t="s">
        <v>22</v>
      </c>
      <c r="L90" s="61"/>
      <c r="M90" s="200" t="s">
        <v>22</v>
      </c>
      <c r="N90" s="206" t="s">
        <v>46</v>
      </c>
      <c r="O90" s="42"/>
      <c r="P90" s="207">
        <f t="shared" si="1"/>
        <v>0</v>
      </c>
      <c r="Q90" s="207">
        <v>0</v>
      </c>
      <c r="R90" s="207">
        <f t="shared" si="2"/>
        <v>0</v>
      </c>
      <c r="S90" s="207">
        <v>0</v>
      </c>
      <c r="T90" s="208">
        <f t="shared" si="3"/>
        <v>0</v>
      </c>
      <c r="AR90" s="24" t="s">
        <v>574</v>
      </c>
      <c r="AT90" s="24" t="s">
        <v>139</v>
      </c>
      <c r="AU90" s="24" t="s">
        <v>24</v>
      </c>
      <c r="AY90" s="24" t="s">
        <v>136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24" t="s">
        <v>24</v>
      </c>
      <c r="BK90" s="205">
        <f t="shared" si="9"/>
        <v>0</v>
      </c>
      <c r="BL90" s="24" t="s">
        <v>574</v>
      </c>
      <c r="BM90" s="24" t="s">
        <v>609</v>
      </c>
    </row>
    <row r="91" spans="2:65" s="1" customFormat="1" ht="22.5" customHeight="1">
      <c r="B91" s="41"/>
      <c r="C91" s="193" t="s">
        <v>240</v>
      </c>
      <c r="D91" s="193" t="s">
        <v>139</v>
      </c>
      <c r="E91" s="194" t="s">
        <v>610</v>
      </c>
      <c r="F91" s="195" t="s">
        <v>611</v>
      </c>
      <c r="G91" s="196" t="s">
        <v>573</v>
      </c>
      <c r="H91" s="197">
        <v>1</v>
      </c>
      <c r="I91" s="198"/>
      <c r="J91" s="199">
        <f t="shared" si="0"/>
        <v>0</v>
      </c>
      <c r="K91" s="195" t="s">
        <v>22</v>
      </c>
      <c r="L91" s="61"/>
      <c r="M91" s="200" t="s">
        <v>22</v>
      </c>
      <c r="N91" s="206" t="s">
        <v>46</v>
      </c>
      <c r="O91" s="42"/>
      <c r="P91" s="207">
        <f t="shared" si="1"/>
        <v>0</v>
      </c>
      <c r="Q91" s="207">
        <v>0</v>
      </c>
      <c r="R91" s="207">
        <f t="shared" si="2"/>
        <v>0</v>
      </c>
      <c r="S91" s="207">
        <v>0</v>
      </c>
      <c r="T91" s="208">
        <f t="shared" si="3"/>
        <v>0</v>
      </c>
      <c r="AR91" s="24" t="s">
        <v>574</v>
      </c>
      <c r="AT91" s="24" t="s">
        <v>139</v>
      </c>
      <c r="AU91" s="24" t="s">
        <v>24</v>
      </c>
      <c r="AY91" s="24" t="s">
        <v>136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24" t="s">
        <v>24</v>
      </c>
      <c r="BK91" s="205">
        <f t="shared" si="9"/>
        <v>0</v>
      </c>
      <c r="BL91" s="24" t="s">
        <v>574</v>
      </c>
      <c r="BM91" s="24" t="s">
        <v>612</v>
      </c>
    </row>
    <row r="92" spans="2:65" s="1" customFormat="1" ht="22.5" customHeight="1">
      <c r="B92" s="41"/>
      <c r="C92" s="193" t="s">
        <v>246</v>
      </c>
      <c r="D92" s="193" t="s">
        <v>139</v>
      </c>
      <c r="E92" s="194" t="s">
        <v>613</v>
      </c>
      <c r="F92" s="195" t="s">
        <v>614</v>
      </c>
      <c r="G92" s="196" t="s">
        <v>573</v>
      </c>
      <c r="H92" s="197">
        <v>1</v>
      </c>
      <c r="I92" s="198"/>
      <c r="J92" s="199">
        <f t="shared" si="0"/>
        <v>0</v>
      </c>
      <c r="K92" s="195" t="s">
        <v>22</v>
      </c>
      <c r="L92" s="61"/>
      <c r="M92" s="200" t="s">
        <v>22</v>
      </c>
      <c r="N92" s="206" t="s">
        <v>46</v>
      </c>
      <c r="O92" s="42"/>
      <c r="P92" s="207">
        <f t="shared" si="1"/>
        <v>0</v>
      </c>
      <c r="Q92" s="207">
        <v>0</v>
      </c>
      <c r="R92" s="207">
        <f t="shared" si="2"/>
        <v>0</v>
      </c>
      <c r="S92" s="207">
        <v>0</v>
      </c>
      <c r="T92" s="208">
        <f t="shared" si="3"/>
        <v>0</v>
      </c>
      <c r="AR92" s="24" t="s">
        <v>574</v>
      </c>
      <c r="AT92" s="24" t="s">
        <v>139</v>
      </c>
      <c r="AU92" s="24" t="s">
        <v>24</v>
      </c>
      <c r="AY92" s="24" t="s">
        <v>136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24" t="s">
        <v>24</v>
      </c>
      <c r="BK92" s="205">
        <f t="shared" si="9"/>
        <v>0</v>
      </c>
      <c r="BL92" s="24" t="s">
        <v>574</v>
      </c>
      <c r="BM92" s="24" t="s">
        <v>615</v>
      </c>
    </row>
    <row r="93" spans="2:65" s="1" customFormat="1" ht="22.5" customHeight="1">
      <c r="B93" s="41"/>
      <c r="C93" s="193" t="s">
        <v>10</v>
      </c>
      <c r="D93" s="193" t="s">
        <v>139</v>
      </c>
      <c r="E93" s="194" t="s">
        <v>616</v>
      </c>
      <c r="F93" s="195" t="s">
        <v>617</v>
      </c>
      <c r="G93" s="196" t="s">
        <v>573</v>
      </c>
      <c r="H93" s="197">
        <v>1</v>
      </c>
      <c r="I93" s="198"/>
      <c r="J93" s="199">
        <f t="shared" si="0"/>
        <v>0</v>
      </c>
      <c r="K93" s="195" t="s">
        <v>22</v>
      </c>
      <c r="L93" s="61"/>
      <c r="M93" s="200" t="s">
        <v>22</v>
      </c>
      <c r="N93" s="206" t="s">
        <v>46</v>
      </c>
      <c r="O93" s="42"/>
      <c r="P93" s="207">
        <f t="shared" si="1"/>
        <v>0</v>
      </c>
      <c r="Q93" s="207">
        <v>0</v>
      </c>
      <c r="R93" s="207">
        <f t="shared" si="2"/>
        <v>0</v>
      </c>
      <c r="S93" s="207">
        <v>0</v>
      </c>
      <c r="T93" s="208">
        <f t="shared" si="3"/>
        <v>0</v>
      </c>
      <c r="AR93" s="24" t="s">
        <v>574</v>
      </c>
      <c r="AT93" s="24" t="s">
        <v>139</v>
      </c>
      <c r="AU93" s="24" t="s">
        <v>24</v>
      </c>
      <c r="AY93" s="24" t="s">
        <v>136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24" t="s">
        <v>24</v>
      </c>
      <c r="BK93" s="205">
        <f t="shared" si="9"/>
        <v>0</v>
      </c>
      <c r="BL93" s="24" t="s">
        <v>574</v>
      </c>
      <c r="BM93" s="24" t="s">
        <v>618</v>
      </c>
    </row>
    <row r="94" spans="2:65" s="1" customFormat="1" ht="22.5" customHeight="1">
      <c r="B94" s="41"/>
      <c r="C94" s="193" t="s">
        <v>160</v>
      </c>
      <c r="D94" s="193" t="s">
        <v>139</v>
      </c>
      <c r="E94" s="194" t="s">
        <v>619</v>
      </c>
      <c r="F94" s="195" t="s">
        <v>620</v>
      </c>
      <c r="G94" s="196" t="s">
        <v>573</v>
      </c>
      <c r="H94" s="197">
        <v>1</v>
      </c>
      <c r="I94" s="198"/>
      <c r="J94" s="199">
        <f t="shared" si="0"/>
        <v>0</v>
      </c>
      <c r="K94" s="195" t="s">
        <v>22</v>
      </c>
      <c r="L94" s="61"/>
      <c r="M94" s="200" t="s">
        <v>22</v>
      </c>
      <c r="N94" s="206" t="s">
        <v>46</v>
      </c>
      <c r="O94" s="42"/>
      <c r="P94" s="207">
        <f t="shared" si="1"/>
        <v>0</v>
      </c>
      <c r="Q94" s="207">
        <v>0</v>
      </c>
      <c r="R94" s="207">
        <f t="shared" si="2"/>
        <v>0</v>
      </c>
      <c r="S94" s="207">
        <v>0</v>
      </c>
      <c r="T94" s="208">
        <f t="shared" si="3"/>
        <v>0</v>
      </c>
      <c r="AR94" s="24" t="s">
        <v>574</v>
      </c>
      <c r="AT94" s="24" t="s">
        <v>139</v>
      </c>
      <c r="AU94" s="24" t="s">
        <v>24</v>
      </c>
      <c r="AY94" s="24" t="s">
        <v>136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24" t="s">
        <v>24</v>
      </c>
      <c r="BK94" s="205">
        <f t="shared" si="9"/>
        <v>0</v>
      </c>
      <c r="BL94" s="24" t="s">
        <v>574</v>
      </c>
      <c r="BM94" s="24" t="s">
        <v>621</v>
      </c>
    </row>
    <row r="95" spans="2:65" s="1" customFormat="1" ht="22.5" customHeight="1">
      <c r="B95" s="41"/>
      <c r="C95" s="193" t="s">
        <v>260</v>
      </c>
      <c r="D95" s="193" t="s">
        <v>139</v>
      </c>
      <c r="E95" s="194" t="s">
        <v>622</v>
      </c>
      <c r="F95" s="195" t="s">
        <v>623</v>
      </c>
      <c r="G95" s="196" t="s">
        <v>573</v>
      </c>
      <c r="H95" s="197">
        <v>1</v>
      </c>
      <c r="I95" s="198"/>
      <c r="J95" s="199">
        <f t="shared" si="0"/>
        <v>0</v>
      </c>
      <c r="K95" s="195" t="s">
        <v>22</v>
      </c>
      <c r="L95" s="61"/>
      <c r="M95" s="200" t="s">
        <v>22</v>
      </c>
      <c r="N95" s="206" t="s">
        <v>46</v>
      </c>
      <c r="O95" s="42"/>
      <c r="P95" s="207">
        <f t="shared" si="1"/>
        <v>0</v>
      </c>
      <c r="Q95" s="207">
        <v>0</v>
      </c>
      <c r="R95" s="207">
        <f t="shared" si="2"/>
        <v>0</v>
      </c>
      <c r="S95" s="207">
        <v>0</v>
      </c>
      <c r="T95" s="208">
        <f t="shared" si="3"/>
        <v>0</v>
      </c>
      <c r="AR95" s="24" t="s">
        <v>574</v>
      </c>
      <c r="AT95" s="24" t="s">
        <v>139</v>
      </c>
      <c r="AU95" s="24" t="s">
        <v>24</v>
      </c>
      <c r="AY95" s="24" t="s">
        <v>136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24" t="s">
        <v>24</v>
      </c>
      <c r="BK95" s="205">
        <f t="shared" si="9"/>
        <v>0</v>
      </c>
      <c r="BL95" s="24" t="s">
        <v>574</v>
      </c>
      <c r="BM95" s="24" t="s">
        <v>624</v>
      </c>
    </row>
    <row r="96" spans="2:65" s="1" customFormat="1" ht="22.5" customHeight="1">
      <c r="B96" s="41"/>
      <c r="C96" s="193" t="s">
        <v>284</v>
      </c>
      <c r="D96" s="193" t="s">
        <v>139</v>
      </c>
      <c r="E96" s="194" t="s">
        <v>625</v>
      </c>
      <c r="F96" s="195" t="s">
        <v>626</v>
      </c>
      <c r="G96" s="196" t="s">
        <v>573</v>
      </c>
      <c r="H96" s="197">
        <v>1</v>
      </c>
      <c r="I96" s="198"/>
      <c r="J96" s="199">
        <f t="shared" si="0"/>
        <v>0</v>
      </c>
      <c r="K96" s="195" t="s">
        <v>22</v>
      </c>
      <c r="L96" s="61"/>
      <c r="M96" s="200" t="s">
        <v>22</v>
      </c>
      <c r="N96" s="206" t="s">
        <v>46</v>
      </c>
      <c r="O96" s="42"/>
      <c r="P96" s="207">
        <f t="shared" si="1"/>
        <v>0</v>
      </c>
      <c r="Q96" s="207">
        <v>0</v>
      </c>
      <c r="R96" s="207">
        <f t="shared" si="2"/>
        <v>0</v>
      </c>
      <c r="S96" s="207">
        <v>0</v>
      </c>
      <c r="T96" s="208">
        <f t="shared" si="3"/>
        <v>0</v>
      </c>
      <c r="AR96" s="24" t="s">
        <v>574</v>
      </c>
      <c r="AT96" s="24" t="s">
        <v>139</v>
      </c>
      <c r="AU96" s="24" t="s">
        <v>24</v>
      </c>
      <c r="AY96" s="24" t="s">
        <v>136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24" t="s">
        <v>24</v>
      </c>
      <c r="BK96" s="205">
        <f t="shared" si="9"/>
        <v>0</v>
      </c>
      <c r="BL96" s="24" t="s">
        <v>574</v>
      </c>
      <c r="BM96" s="24" t="s">
        <v>627</v>
      </c>
    </row>
    <row r="97" spans="2:65" s="1" customFormat="1" ht="22.5" customHeight="1">
      <c r="B97" s="41"/>
      <c r="C97" s="193" t="s">
        <v>289</v>
      </c>
      <c r="D97" s="193" t="s">
        <v>139</v>
      </c>
      <c r="E97" s="194" t="s">
        <v>628</v>
      </c>
      <c r="F97" s="195" t="s">
        <v>629</v>
      </c>
      <c r="G97" s="196" t="s">
        <v>573</v>
      </c>
      <c r="H97" s="197">
        <v>1</v>
      </c>
      <c r="I97" s="198"/>
      <c r="J97" s="199">
        <f t="shared" si="0"/>
        <v>0</v>
      </c>
      <c r="K97" s="195" t="s">
        <v>22</v>
      </c>
      <c r="L97" s="61"/>
      <c r="M97" s="200" t="s">
        <v>22</v>
      </c>
      <c r="N97" s="201" t="s">
        <v>46</v>
      </c>
      <c r="O97" s="202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AR97" s="24" t="s">
        <v>574</v>
      </c>
      <c r="AT97" s="24" t="s">
        <v>139</v>
      </c>
      <c r="AU97" s="24" t="s">
        <v>24</v>
      </c>
      <c r="AY97" s="24" t="s">
        <v>136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24" t="s">
        <v>24</v>
      </c>
      <c r="BK97" s="205">
        <f t="shared" si="9"/>
        <v>0</v>
      </c>
      <c r="BL97" s="24" t="s">
        <v>574</v>
      </c>
      <c r="BM97" s="24" t="s">
        <v>630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39"/>
      <c r="J98" s="57"/>
      <c r="K98" s="57"/>
      <c r="L98" s="61"/>
    </row>
  </sheetData>
  <sheetProtection password="CC35" sheet="1" objects="1" scenarios="1" formatCells="0" formatColumns="0" formatRows="0" sort="0" autoFilter="0"/>
  <autoFilter ref="C76:K97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0" t="s">
        <v>631</v>
      </c>
      <c r="D3" s="400"/>
      <c r="E3" s="400"/>
      <c r="F3" s="400"/>
      <c r="G3" s="400"/>
      <c r="H3" s="400"/>
      <c r="I3" s="400"/>
      <c r="J3" s="400"/>
      <c r="K3" s="280"/>
    </row>
    <row r="4" spans="2:11" ht="25.5" customHeight="1">
      <c r="B4" s="281"/>
      <c r="C4" s="401" t="s">
        <v>632</v>
      </c>
      <c r="D4" s="401"/>
      <c r="E4" s="401"/>
      <c r="F4" s="401"/>
      <c r="G4" s="401"/>
      <c r="H4" s="401"/>
      <c r="I4" s="401"/>
      <c r="J4" s="401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399" t="s">
        <v>633</v>
      </c>
      <c r="D6" s="399"/>
      <c r="E6" s="399"/>
      <c r="F6" s="399"/>
      <c r="G6" s="399"/>
      <c r="H6" s="399"/>
      <c r="I6" s="399"/>
      <c r="J6" s="399"/>
      <c r="K6" s="282"/>
    </row>
    <row r="7" spans="2:11" ht="15" customHeight="1">
      <c r="B7" s="285"/>
      <c r="C7" s="399" t="s">
        <v>634</v>
      </c>
      <c r="D7" s="399"/>
      <c r="E7" s="399"/>
      <c r="F7" s="399"/>
      <c r="G7" s="399"/>
      <c r="H7" s="399"/>
      <c r="I7" s="399"/>
      <c r="J7" s="399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399" t="s">
        <v>635</v>
      </c>
      <c r="D9" s="399"/>
      <c r="E9" s="399"/>
      <c r="F9" s="399"/>
      <c r="G9" s="399"/>
      <c r="H9" s="399"/>
      <c r="I9" s="399"/>
      <c r="J9" s="399"/>
      <c r="K9" s="282"/>
    </row>
    <row r="10" spans="2:11" ht="15" customHeight="1">
      <c r="B10" s="285"/>
      <c r="C10" s="284"/>
      <c r="D10" s="399" t="s">
        <v>636</v>
      </c>
      <c r="E10" s="399"/>
      <c r="F10" s="399"/>
      <c r="G10" s="399"/>
      <c r="H10" s="399"/>
      <c r="I10" s="399"/>
      <c r="J10" s="399"/>
      <c r="K10" s="282"/>
    </row>
    <row r="11" spans="2:11" ht="15" customHeight="1">
      <c r="B11" s="285"/>
      <c r="C11" s="286"/>
      <c r="D11" s="399" t="s">
        <v>637</v>
      </c>
      <c r="E11" s="399"/>
      <c r="F11" s="399"/>
      <c r="G11" s="399"/>
      <c r="H11" s="399"/>
      <c r="I11" s="399"/>
      <c r="J11" s="399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399" t="s">
        <v>638</v>
      </c>
      <c r="E13" s="399"/>
      <c r="F13" s="399"/>
      <c r="G13" s="399"/>
      <c r="H13" s="399"/>
      <c r="I13" s="399"/>
      <c r="J13" s="399"/>
      <c r="K13" s="282"/>
    </row>
    <row r="14" spans="2:11" ht="15" customHeight="1">
      <c r="B14" s="285"/>
      <c r="C14" s="286"/>
      <c r="D14" s="399" t="s">
        <v>639</v>
      </c>
      <c r="E14" s="399"/>
      <c r="F14" s="399"/>
      <c r="G14" s="399"/>
      <c r="H14" s="399"/>
      <c r="I14" s="399"/>
      <c r="J14" s="399"/>
      <c r="K14" s="282"/>
    </row>
    <row r="15" spans="2:11" ht="15" customHeight="1">
      <c r="B15" s="285"/>
      <c r="C15" s="286"/>
      <c r="D15" s="399" t="s">
        <v>640</v>
      </c>
      <c r="E15" s="399"/>
      <c r="F15" s="399"/>
      <c r="G15" s="399"/>
      <c r="H15" s="399"/>
      <c r="I15" s="399"/>
      <c r="J15" s="399"/>
      <c r="K15" s="282"/>
    </row>
    <row r="16" spans="2:11" ht="15" customHeight="1">
      <c r="B16" s="285"/>
      <c r="C16" s="286"/>
      <c r="D16" s="286"/>
      <c r="E16" s="287" t="s">
        <v>96</v>
      </c>
      <c r="F16" s="399" t="s">
        <v>641</v>
      </c>
      <c r="G16" s="399"/>
      <c r="H16" s="399"/>
      <c r="I16" s="399"/>
      <c r="J16" s="399"/>
      <c r="K16" s="282"/>
    </row>
    <row r="17" spans="2:11" ht="15" customHeight="1">
      <c r="B17" s="285"/>
      <c r="C17" s="286"/>
      <c r="D17" s="286"/>
      <c r="E17" s="287" t="s">
        <v>82</v>
      </c>
      <c r="F17" s="399" t="s">
        <v>642</v>
      </c>
      <c r="G17" s="399"/>
      <c r="H17" s="399"/>
      <c r="I17" s="399"/>
      <c r="J17" s="399"/>
      <c r="K17" s="282"/>
    </row>
    <row r="18" spans="2:11" ht="15" customHeight="1">
      <c r="B18" s="285"/>
      <c r="C18" s="286"/>
      <c r="D18" s="286"/>
      <c r="E18" s="287" t="s">
        <v>643</v>
      </c>
      <c r="F18" s="399" t="s">
        <v>644</v>
      </c>
      <c r="G18" s="399"/>
      <c r="H18" s="399"/>
      <c r="I18" s="399"/>
      <c r="J18" s="399"/>
      <c r="K18" s="282"/>
    </row>
    <row r="19" spans="2:11" ht="15" customHeight="1">
      <c r="B19" s="285"/>
      <c r="C19" s="286"/>
      <c r="D19" s="286"/>
      <c r="E19" s="287" t="s">
        <v>103</v>
      </c>
      <c r="F19" s="399" t="s">
        <v>102</v>
      </c>
      <c r="G19" s="399"/>
      <c r="H19" s="399"/>
      <c r="I19" s="399"/>
      <c r="J19" s="399"/>
      <c r="K19" s="282"/>
    </row>
    <row r="20" spans="2:11" ht="15" customHeight="1">
      <c r="B20" s="285"/>
      <c r="C20" s="286"/>
      <c r="D20" s="286"/>
      <c r="E20" s="287" t="s">
        <v>645</v>
      </c>
      <c r="F20" s="399" t="s">
        <v>646</v>
      </c>
      <c r="G20" s="399"/>
      <c r="H20" s="399"/>
      <c r="I20" s="399"/>
      <c r="J20" s="399"/>
      <c r="K20" s="282"/>
    </row>
    <row r="21" spans="2:11" ht="15" customHeight="1">
      <c r="B21" s="285"/>
      <c r="C21" s="286"/>
      <c r="D21" s="286"/>
      <c r="E21" s="287" t="s">
        <v>647</v>
      </c>
      <c r="F21" s="399" t="s">
        <v>648</v>
      </c>
      <c r="G21" s="399"/>
      <c r="H21" s="399"/>
      <c r="I21" s="399"/>
      <c r="J21" s="399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399" t="s">
        <v>649</v>
      </c>
      <c r="D23" s="399"/>
      <c r="E23" s="399"/>
      <c r="F23" s="399"/>
      <c r="G23" s="399"/>
      <c r="H23" s="399"/>
      <c r="I23" s="399"/>
      <c r="J23" s="399"/>
      <c r="K23" s="282"/>
    </row>
    <row r="24" spans="2:11" ht="15" customHeight="1">
      <c r="B24" s="285"/>
      <c r="C24" s="399" t="s">
        <v>650</v>
      </c>
      <c r="D24" s="399"/>
      <c r="E24" s="399"/>
      <c r="F24" s="399"/>
      <c r="G24" s="399"/>
      <c r="H24" s="399"/>
      <c r="I24" s="399"/>
      <c r="J24" s="399"/>
      <c r="K24" s="282"/>
    </row>
    <row r="25" spans="2:11" ht="15" customHeight="1">
      <c r="B25" s="285"/>
      <c r="C25" s="284"/>
      <c r="D25" s="399" t="s">
        <v>651</v>
      </c>
      <c r="E25" s="399"/>
      <c r="F25" s="399"/>
      <c r="G25" s="399"/>
      <c r="H25" s="399"/>
      <c r="I25" s="399"/>
      <c r="J25" s="399"/>
      <c r="K25" s="282"/>
    </row>
    <row r="26" spans="2:11" ht="15" customHeight="1">
      <c r="B26" s="285"/>
      <c r="C26" s="286"/>
      <c r="D26" s="399" t="s">
        <v>652</v>
      </c>
      <c r="E26" s="399"/>
      <c r="F26" s="399"/>
      <c r="G26" s="399"/>
      <c r="H26" s="399"/>
      <c r="I26" s="399"/>
      <c r="J26" s="399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399" t="s">
        <v>653</v>
      </c>
      <c r="E28" s="399"/>
      <c r="F28" s="399"/>
      <c r="G28" s="399"/>
      <c r="H28" s="399"/>
      <c r="I28" s="399"/>
      <c r="J28" s="399"/>
      <c r="K28" s="282"/>
    </row>
    <row r="29" spans="2:11" ht="15" customHeight="1">
      <c r="B29" s="285"/>
      <c r="C29" s="286"/>
      <c r="D29" s="399" t="s">
        <v>654</v>
      </c>
      <c r="E29" s="399"/>
      <c r="F29" s="399"/>
      <c r="G29" s="399"/>
      <c r="H29" s="399"/>
      <c r="I29" s="399"/>
      <c r="J29" s="399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399" t="s">
        <v>655</v>
      </c>
      <c r="E31" s="399"/>
      <c r="F31" s="399"/>
      <c r="G31" s="399"/>
      <c r="H31" s="399"/>
      <c r="I31" s="399"/>
      <c r="J31" s="399"/>
      <c r="K31" s="282"/>
    </row>
    <row r="32" spans="2:11" ht="15" customHeight="1">
      <c r="B32" s="285"/>
      <c r="C32" s="286"/>
      <c r="D32" s="399" t="s">
        <v>656</v>
      </c>
      <c r="E32" s="399"/>
      <c r="F32" s="399"/>
      <c r="G32" s="399"/>
      <c r="H32" s="399"/>
      <c r="I32" s="399"/>
      <c r="J32" s="399"/>
      <c r="K32" s="282"/>
    </row>
    <row r="33" spans="2:11" ht="15" customHeight="1">
      <c r="B33" s="285"/>
      <c r="C33" s="286"/>
      <c r="D33" s="399" t="s">
        <v>657</v>
      </c>
      <c r="E33" s="399"/>
      <c r="F33" s="399"/>
      <c r="G33" s="399"/>
      <c r="H33" s="399"/>
      <c r="I33" s="399"/>
      <c r="J33" s="399"/>
      <c r="K33" s="282"/>
    </row>
    <row r="34" spans="2:11" ht="15" customHeight="1">
      <c r="B34" s="285"/>
      <c r="C34" s="286"/>
      <c r="D34" s="284"/>
      <c r="E34" s="288" t="s">
        <v>121</v>
      </c>
      <c r="F34" s="284"/>
      <c r="G34" s="399" t="s">
        <v>658</v>
      </c>
      <c r="H34" s="399"/>
      <c r="I34" s="399"/>
      <c r="J34" s="399"/>
      <c r="K34" s="282"/>
    </row>
    <row r="35" spans="2:11" ht="30.75" customHeight="1">
      <c r="B35" s="285"/>
      <c r="C35" s="286"/>
      <c r="D35" s="284"/>
      <c r="E35" s="288" t="s">
        <v>659</v>
      </c>
      <c r="F35" s="284"/>
      <c r="G35" s="399" t="s">
        <v>660</v>
      </c>
      <c r="H35" s="399"/>
      <c r="I35" s="399"/>
      <c r="J35" s="399"/>
      <c r="K35" s="282"/>
    </row>
    <row r="36" spans="2:11" ht="15" customHeight="1">
      <c r="B36" s="285"/>
      <c r="C36" s="286"/>
      <c r="D36" s="284"/>
      <c r="E36" s="288" t="s">
        <v>56</v>
      </c>
      <c r="F36" s="284"/>
      <c r="G36" s="399" t="s">
        <v>661</v>
      </c>
      <c r="H36" s="399"/>
      <c r="I36" s="399"/>
      <c r="J36" s="399"/>
      <c r="K36" s="282"/>
    </row>
    <row r="37" spans="2:11" ht="15" customHeight="1">
      <c r="B37" s="285"/>
      <c r="C37" s="286"/>
      <c r="D37" s="284"/>
      <c r="E37" s="288" t="s">
        <v>122</v>
      </c>
      <c r="F37" s="284"/>
      <c r="G37" s="399" t="s">
        <v>662</v>
      </c>
      <c r="H37" s="399"/>
      <c r="I37" s="399"/>
      <c r="J37" s="399"/>
      <c r="K37" s="282"/>
    </row>
    <row r="38" spans="2:11" ht="15" customHeight="1">
      <c r="B38" s="285"/>
      <c r="C38" s="286"/>
      <c r="D38" s="284"/>
      <c r="E38" s="288" t="s">
        <v>123</v>
      </c>
      <c r="F38" s="284"/>
      <c r="G38" s="399" t="s">
        <v>663</v>
      </c>
      <c r="H38" s="399"/>
      <c r="I38" s="399"/>
      <c r="J38" s="399"/>
      <c r="K38" s="282"/>
    </row>
    <row r="39" spans="2:11" ht="15" customHeight="1">
      <c r="B39" s="285"/>
      <c r="C39" s="286"/>
      <c r="D39" s="284"/>
      <c r="E39" s="288" t="s">
        <v>124</v>
      </c>
      <c r="F39" s="284"/>
      <c r="G39" s="399" t="s">
        <v>664</v>
      </c>
      <c r="H39" s="399"/>
      <c r="I39" s="399"/>
      <c r="J39" s="399"/>
      <c r="K39" s="282"/>
    </row>
    <row r="40" spans="2:11" ht="15" customHeight="1">
      <c r="B40" s="285"/>
      <c r="C40" s="286"/>
      <c r="D40" s="284"/>
      <c r="E40" s="288" t="s">
        <v>665</v>
      </c>
      <c r="F40" s="284"/>
      <c r="G40" s="399" t="s">
        <v>666</v>
      </c>
      <c r="H40" s="399"/>
      <c r="I40" s="399"/>
      <c r="J40" s="399"/>
      <c r="K40" s="282"/>
    </row>
    <row r="41" spans="2:11" ht="15" customHeight="1">
      <c r="B41" s="285"/>
      <c r="C41" s="286"/>
      <c r="D41" s="284"/>
      <c r="E41" s="288"/>
      <c r="F41" s="284"/>
      <c r="G41" s="399" t="s">
        <v>667</v>
      </c>
      <c r="H41" s="399"/>
      <c r="I41" s="399"/>
      <c r="J41" s="399"/>
      <c r="K41" s="282"/>
    </row>
    <row r="42" spans="2:11" ht="15" customHeight="1">
      <c r="B42" s="285"/>
      <c r="C42" s="286"/>
      <c r="D42" s="284"/>
      <c r="E42" s="288" t="s">
        <v>668</v>
      </c>
      <c r="F42" s="284"/>
      <c r="G42" s="399" t="s">
        <v>669</v>
      </c>
      <c r="H42" s="399"/>
      <c r="I42" s="399"/>
      <c r="J42" s="399"/>
      <c r="K42" s="282"/>
    </row>
    <row r="43" spans="2:11" ht="15" customHeight="1">
      <c r="B43" s="285"/>
      <c r="C43" s="286"/>
      <c r="D43" s="284"/>
      <c r="E43" s="288" t="s">
        <v>126</v>
      </c>
      <c r="F43" s="284"/>
      <c r="G43" s="399" t="s">
        <v>670</v>
      </c>
      <c r="H43" s="399"/>
      <c r="I43" s="399"/>
      <c r="J43" s="399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399" t="s">
        <v>671</v>
      </c>
      <c r="E45" s="399"/>
      <c r="F45" s="399"/>
      <c r="G45" s="399"/>
      <c r="H45" s="399"/>
      <c r="I45" s="399"/>
      <c r="J45" s="399"/>
      <c r="K45" s="282"/>
    </row>
    <row r="46" spans="2:11" ht="15" customHeight="1">
      <c r="B46" s="285"/>
      <c r="C46" s="286"/>
      <c r="D46" s="286"/>
      <c r="E46" s="399" t="s">
        <v>672</v>
      </c>
      <c r="F46" s="399"/>
      <c r="G46" s="399"/>
      <c r="H46" s="399"/>
      <c r="I46" s="399"/>
      <c r="J46" s="399"/>
      <c r="K46" s="282"/>
    </row>
    <row r="47" spans="2:11" ht="15" customHeight="1">
      <c r="B47" s="285"/>
      <c r="C47" s="286"/>
      <c r="D47" s="286"/>
      <c r="E47" s="399" t="s">
        <v>673</v>
      </c>
      <c r="F47" s="399"/>
      <c r="G47" s="399"/>
      <c r="H47" s="399"/>
      <c r="I47" s="399"/>
      <c r="J47" s="399"/>
      <c r="K47" s="282"/>
    </row>
    <row r="48" spans="2:11" ht="15" customHeight="1">
      <c r="B48" s="285"/>
      <c r="C48" s="286"/>
      <c r="D48" s="286"/>
      <c r="E48" s="399" t="s">
        <v>674</v>
      </c>
      <c r="F48" s="399"/>
      <c r="G48" s="399"/>
      <c r="H48" s="399"/>
      <c r="I48" s="399"/>
      <c r="J48" s="399"/>
      <c r="K48" s="282"/>
    </row>
    <row r="49" spans="2:11" ht="15" customHeight="1">
      <c r="B49" s="285"/>
      <c r="C49" s="286"/>
      <c r="D49" s="399" t="s">
        <v>675</v>
      </c>
      <c r="E49" s="399"/>
      <c r="F49" s="399"/>
      <c r="G49" s="399"/>
      <c r="H49" s="399"/>
      <c r="I49" s="399"/>
      <c r="J49" s="399"/>
      <c r="K49" s="282"/>
    </row>
    <row r="50" spans="2:11" ht="25.5" customHeight="1">
      <c r="B50" s="281"/>
      <c r="C50" s="401" t="s">
        <v>676</v>
      </c>
      <c r="D50" s="401"/>
      <c r="E50" s="401"/>
      <c r="F50" s="401"/>
      <c r="G50" s="401"/>
      <c r="H50" s="401"/>
      <c r="I50" s="401"/>
      <c r="J50" s="401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399" t="s">
        <v>677</v>
      </c>
      <c r="D52" s="399"/>
      <c r="E52" s="399"/>
      <c r="F52" s="399"/>
      <c r="G52" s="399"/>
      <c r="H52" s="399"/>
      <c r="I52" s="399"/>
      <c r="J52" s="399"/>
      <c r="K52" s="282"/>
    </row>
    <row r="53" spans="2:11" ht="15" customHeight="1">
      <c r="B53" s="281"/>
      <c r="C53" s="399" t="s">
        <v>678</v>
      </c>
      <c r="D53" s="399"/>
      <c r="E53" s="399"/>
      <c r="F53" s="399"/>
      <c r="G53" s="399"/>
      <c r="H53" s="399"/>
      <c r="I53" s="399"/>
      <c r="J53" s="399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399" t="s">
        <v>679</v>
      </c>
      <c r="D55" s="399"/>
      <c r="E55" s="399"/>
      <c r="F55" s="399"/>
      <c r="G55" s="399"/>
      <c r="H55" s="399"/>
      <c r="I55" s="399"/>
      <c r="J55" s="399"/>
      <c r="K55" s="282"/>
    </row>
    <row r="56" spans="2:11" ht="15" customHeight="1">
      <c r="B56" s="281"/>
      <c r="C56" s="286"/>
      <c r="D56" s="399" t="s">
        <v>680</v>
      </c>
      <c r="E56" s="399"/>
      <c r="F56" s="399"/>
      <c r="G56" s="399"/>
      <c r="H56" s="399"/>
      <c r="I56" s="399"/>
      <c r="J56" s="399"/>
      <c r="K56" s="282"/>
    </row>
    <row r="57" spans="2:11" ht="15" customHeight="1">
      <c r="B57" s="281"/>
      <c r="C57" s="286"/>
      <c r="D57" s="399" t="s">
        <v>681</v>
      </c>
      <c r="E57" s="399"/>
      <c r="F57" s="399"/>
      <c r="G57" s="399"/>
      <c r="H57" s="399"/>
      <c r="I57" s="399"/>
      <c r="J57" s="399"/>
      <c r="K57" s="282"/>
    </row>
    <row r="58" spans="2:11" ht="15" customHeight="1">
      <c r="B58" s="281"/>
      <c r="C58" s="286"/>
      <c r="D58" s="399" t="s">
        <v>682</v>
      </c>
      <c r="E58" s="399"/>
      <c r="F58" s="399"/>
      <c r="G58" s="399"/>
      <c r="H58" s="399"/>
      <c r="I58" s="399"/>
      <c r="J58" s="399"/>
      <c r="K58" s="282"/>
    </row>
    <row r="59" spans="2:11" ht="15" customHeight="1">
      <c r="B59" s="281"/>
      <c r="C59" s="286"/>
      <c r="D59" s="399" t="s">
        <v>683</v>
      </c>
      <c r="E59" s="399"/>
      <c r="F59" s="399"/>
      <c r="G59" s="399"/>
      <c r="H59" s="399"/>
      <c r="I59" s="399"/>
      <c r="J59" s="399"/>
      <c r="K59" s="282"/>
    </row>
    <row r="60" spans="2:11" ht="15" customHeight="1">
      <c r="B60" s="281"/>
      <c r="C60" s="286"/>
      <c r="D60" s="403" t="s">
        <v>684</v>
      </c>
      <c r="E60" s="403"/>
      <c r="F60" s="403"/>
      <c r="G60" s="403"/>
      <c r="H60" s="403"/>
      <c r="I60" s="403"/>
      <c r="J60" s="403"/>
      <c r="K60" s="282"/>
    </row>
    <row r="61" spans="2:11" ht="15" customHeight="1">
      <c r="B61" s="281"/>
      <c r="C61" s="286"/>
      <c r="D61" s="399" t="s">
        <v>685</v>
      </c>
      <c r="E61" s="399"/>
      <c r="F61" s="399"/>
      <c r="G61" s="399"/>
      <c r="H61" s="399"/>
      <c r="I61" s="399"/>
      <c r="J61" s="399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399" t="s">
        <v>686</v>
      </c>
      <c r="E63" s="399"/>
      <c r="F63" s="399"/>
      <c r="G63" s="399"/>
      <c r="H63" s="399"/>
      <c r="I63" s="399"/>
      <c r="J63" s="399"/>
      <c r="K63" s="282"/>
    </row>
    <row r="64" spans="2:11" ht="15" customHeight="1">
      <c r="B64" s="281"/>
      <c r="C64" s="286"/>
      <c r="D64" s="403" t="s">
        <v>687</v>
      </c>
      <c r="E64" s="403"/>
      <c r="F64" s="403"/>
      <c r="G64" s="403"/>
      <c r="H64" s="403"/>
      <c r="I64" s="403"/>
      <c r="J64" s="403"/>
      <c r="K64" s="282"/>
    </row>
    <row r="65" spans="2:11" ht="15" customHeight="1">
      <c r="B65" s="281"/>
      <c r="C65" s="286"/>
      <c r="D65" s="399" t="s">
        <v>688</v>
      </c>
      <c r="E65" s="399"/>
      <c r="F65" s="399"/>
      <c r="G65" s="399"/>
      <c r="H65" s="399"/>
      <c r="I65" s="399"/>
      <c r="J65" s="399"/>
      <c r="K65" s="282"/>
    </row>
    <row r="66" spans="2:11" ht="15" customHeight="1">
      <c r="B66" s="281"/>
      <c r="C66" s="286"/>
      <c r="D66" s="399" t="s">
        <v>689</v>
      </c>
      <c r="E66" s="399"/>
      <c r="F66" s="399"/>
      <c r="G66" s="399"/>
      <c r="H66" s="399"/>
      <c r="I66" s="399"/>
      <c r="J66" s="399"/>
      <c r="K66" s="282"/>
    </row>
    <row r="67" spans="2:11" ht="15" customHeight="1">
      <c r="B67" s="281"/>
      <c r="C67" s="286"/>
      <c r="D67" s="399" t="s">
        <v>690</v>
      </c>
      <c r="E67" s="399"/>
      <c r="F67" s="399"/>
      <c r="G67" s="399"/>
      <c r="H67" s="399"/>
      <c r="I67" s="399"/>
      <c r="J67" s="399"/>
      <c r="K67" s="282"/>
    </row>
    <row r="68" spans="2:11" ht="15" customHeight="1">
      <c r="B68" s="281"/>
      <c r="C68" s="286"/>
      <c r="D68" s="399" t="s">
        <v>691</v>
      </c>
      <c r="E68" s="399"/>
      <c r="F68" s="399"/>
      <c r="G68" s="399"/>
      <c r="H68" s="399"/>
      <c r="I68" s="399"/>
      <c r="J68" s="399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4" t="s">
        <v>109</v>
      </c>
      <c r="D73" s="404"/>
      <c r="E73" s="404"/>
      <c r="F73" s="404"/>
      <c r="G73" s="404"/>
      <c r="H73" s="404"/>
      <c r="I73" s="404"/>
      <c r="J73" s="404"/>
      <c r="K73" s="299"/>
    </row>
    <row r="74" spans="2:11" ht="17.25" customHeight="1">
      <c r="B74" s="298"/>
      <c r="C74" s="300" t="s">
        <v>692</v>
      </c>
      <c r="D74" s="300"/>
      <c r="E74" s="300"/>
      <c r="F74" s="300" t="s">
        <v>693</v>
      </c>
      <c r="G74" s="301"/>
      <c r="H74" s="300" t="s">
        <v>122</v>
      </c>
      <c r="I74" s="300" t="s">
        <v>60</v>
      </c>
      <c r="J74" s="300" t="s">
        <v>694</v>
      </c>
      <c r="K74" s="299"/>
    </row>
    <row r="75" spans="2:11" ht="17.25" customHeight="1">
      <c r="B75" s="298"/>
      <c r="C75" s="302" t="s">
        <v>695</v>
      </c>
      <c r="D75" s="302"/>
      <c r="E75" s="302"/>
      <c r="F75" s="303" t="s">
        <v>696</v>
      </c>
      <c r="G75" s="304"/>
      <c r="H75" s="302"/>
      <c r="I75" s="302"/>
      <c r="J75" s="302" t="s">
        <v>697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56</v>
      </c>
      <c r="D77" s="305"/>
      <c r="E77" s="305"/>
      <c r="F77" s="307" t="s">
        <v>698</v>
      </c>
      <c r="G77" s="306"/>
      <c r="H77" s="288" t="s">
        <v>699</v>
      </c>
      <c r="I77" s="288" t="s">
        <v>700</v>
      </c>
      <c r="J77" s="288">
        <v>20</v>
      </c>
      <c r="K77" s="299"/>
    </row>
    <row r="78" spans="2:11" ht="15" customHeight="1">
      <c r="B78" s="298"/>
      <c r="C78" s="288" t="s">
        <v>701</v>
      </c>
      <c r="D78" s="288"/>
      <c r="E78" s="288"/>
      <c r="F78" s="307" t="s">
        <v>698</v>
      </c>
      <c r="G78" s="306"/>
      <c r="H78" s="288" t="s">
        <v>702</v>
      </c>
      <c r="I78" s="288" t="s">
        <v>700</v>
      </c>
      <c r="J78" s="288">
        <v>120</v>
      </c>
      <c r="K78" s="299"/>
    </row>
    <row r="79" spans="2:11" ht="15" customHeight="1">
      <c r="B79" s="308"/>
      <c r="C79" s="288" t="s">
        <v>703</v>
      </c>
      <c r="D79" s="288"/>
      <c r="E79" s="288"/>
      <c r="F79" s="307" t="s">
        <v>704</v>
      </c>
      <c r="G79" s="306"/>
      <c r="H79" s="288" t="s">
        <v>705</v>
      </c>
      <c r="I79" s="288" t="s">
        <v>700</v>
      </c>
      <c r="J79" s="288">
        <v>50</v>
      </c>
      <c r="K79" s="299"/>
    </row>
    <row r="80" spans="2:11" ht="15" customHeight="1">
      <c r="B80" s="308"/>
      <c r="C80" s="288" t="s">
        <v>706</v>
      </c>
      <c r="D80" s="288"/>
      <c r="E80" s="288"/>
      <c r="F80" s="307" t="s">
        <v>698</v>
      </c>
      <c r="G80" s="306"/>
      <c r="H80" s="288" t="s">
        <v>707</v>
      </c>
      <c r="I80" s="288" t="s">
        <v>708</v>
      </c>
      <c r="J80" s="288"/>
      <c r="K80" s="299"/>
    </row>
    <row r="81" spans="2:11" ht="15" customHeight="1">
      <c r="B81" s="308"/>
      <c r="C81" s="309" t="s">
        <v>709</v>
      </c>
      <c r="D81" s="309"/>
      <c r="E81" s="309"/>
      <c r="F81" s="310" t="s">
        <v>704</v>
      </c>
      <c r="G81" s="309"/>
      <c r="H81" s="309" t="s">
        <v>710</v>
      </c>
      <c r="I81" s="309" t="s">
        <v>700</v>
      </c>
      <c r="J81" s="309">
        <v>15</v>
      </c>
      <c r="K81" s="299"/>
    </row>
    <row r="82" spans="2:11" ht="15" customHeight="1">
      <c r="B82" s="308"/>
      <c r="C82" s="309" t="s">
        <v>711</v>
      </c>
      <c r="D82" s="309"/>
      <c r="E82" s="309"/>
      <c r="F82" s="310" t="s">
        <v>704</v>
      </c>
      <c r="G82" s="309"/>
      <c r="H82" s="309" t="s">
        <v>712</v>
      </c>
      <c r="I82" s="309" t="s">
        <v>700</v>
      </c>
      <c r="J82" s="309">
        <v>15</v>
      </c>
      <c r="K82" s="299"/>
    </row>
    <row r="83" spans="2:11" ht="15" customHeight="1">
      <c r="B83" s="308"/>
      <c r="C83" s="309" t="s">
        <v>713</v>
      </c>
      <c r="D83" s="309"/>
      <c r="E83" s="309"/>
      <c r="F83" s="310" t="s">
        <v>704</v>
      </c>
      <c r="G83" s="309"/>
      <c r="H83" s="309" t="s">
        <v>714</v>
      </c>
      <c r="I83" s="309" t="s">
        <v>700</v>
      </c>
      <c r="J83" s="309">
        <v>20</v>
      </c>
      <c r="K83" s="299"/>
    </row>
    <row r="84" spans="2:11" ht="15" customHeight="1">
      <c r="B84" s="308"/>
      <c r="C84" s="309" t="s">
        <v>715</v>
      </c>
      <c r="D84" s="309"/>
      <c r="E84" s="309"/>
      <c r="F84" s="310" t="s">
        <v>704</v>
      </c>
      <c r="G84" s="309"/>
      <c r="H84" s="309" t="s">
        <v>716</v>
      </c>
      <c r="I84" s="309" t="s">
        <v>700</v>
      </c>
      <c r="J84" s="309">
        <v>20</v>
      </c>
      <c r="K84" s="299"/>
    </row>
    <row r="85" spans="2:11" ht="15" customHeight="1">
      <c r="B85" s="308"/>
      <c r="C85" s="288" t="s">
        <v>717</v>
      </c>
      <c r="D85" s="288"/>
      <c r="E85" s="288"/>
      <c r="F85" s="307" t="s">
        <v>704</v>
      </c>
      <c r="G85" s="306"/>
      <c r="H85" s="288" t="s">
        <v>718</v>
      </c>
      <c r="I85" s="288" t="s">
        <v>700</v>
      </c>
      <c r="J85" s="288">
        <v>50</v>
      </c>
      <c r="K85" s="299"/>
    </row>
    <row r="86" spans="2:11" ht="15" customHeight="1">
      <c r="B86" s="308"/>
      <c r="C86" s="288" t="s">
        <v>719</v>
      </c>
      <c r="D86" s="288"/>
      <c r="E86" s="288"/>
      <c r="F86" s="307" t="s">
        <v>704</v>
      </c>
      <c r="G86" s="306"/>
      <c r="H86" s="288" t="s">
        <v>720</v>
      </c>
      <c r="I86" s="288" t="s">
        <v>700</v>
      </c>
      <c r="J86" s="288">
        <v>20</v>
      </c>
      <c r="K86" s="299"/>
    </row>
    <row r="87" spans="2:11" ht="15" customHeight="1">
      <c r="B87" s="308"/>
      <c r="C87" s="288" t="s">
        <v>721</v>
      </c>
      <c r="D87" s="288"/>
      <c r="E87" s="288"/>
      <c r="F87" s="307" t="s">
        <v>704</v>
      </c>
      <c r="G87" s="306"/>
      <c r="H87" s="288" t="s">
        <v>722</v>
      </c>
      <c r="I87" s="288" t="s">
        <v>700</v>
      </c>
      <c r="J87" s="288">
        <v>20</v>
      </c>
      <c r="K87" s="299"/>
    </row>
    <row r="88" spans="2:11" ht="15" customHeight="1">
      <c r="B88" s="308"/>
      <c r="C88" s="288" t="s">
        <v>723</v>
      </c>
      <c r="D88" s="288"/>
      <c r="E88" s="288"/>
      <c r="F88" s="307" t="s">
        <v>704</v>
      </c>
      <c r="G88" s="306"/>
      <c r="H88" s="288" t="s">
        <v>724</v>
      </c>
      <c r="I88" s="288" t="s">
        <v>700</v>
      </c>
      <c r="J88" s="288">
        <v>50</v>
      </c>
      <c r="K88" s="299"/>
    </row>
    <row r="89" spans="2:11" ht="15" customHeight="1">
      <c r="B89" s="308"/>
      <c r="C89" s="288" t="s">
        <v>725</v>
      </c>
      <c r="D89" s="288"/>
      <c r="E89" s="288"/>
      <c r="F89" s="307" t="s">
        <v>704</v>
      </c>
      <c r="G89" s="306"/>
      <c r="H89" s="288" t="s">
        <v>725</v>
      </c>
      <c r="I89" s="288" t="s">
        <v>700</v>
      </c>
      <c r="J89" s="288">
        <v>50</v>
      </c>
      <c r="K89" s="299"/>
    </row>
    <row r="90" spans="2:11" ht="15" customHeight="1">
      <c r="B90" s="308"/>
      <c r="C90" s="288" t="s">
        <v>127</v>
      </c>
      <c r="D90" s="288"/>
      <c r="E90" s="288"/>
      <c r="F90" s="307" t="s">
        <v>704</v>
      </c>
      <c r="G90" s="306"/>
      <c r="H90" s="288" t="s">
        <v>726</v>
      </c>
      <c r="I90" s="288" t="s">
        <v>700</v>
      </c>
      <c r="J90" s="288">
        <v>255</v>
      </c>
      <c r="K90" s="299"/>
    </row>
    <row r="91" spans="2:11" ht="15" customHeight="1">
      <c r="B91" s="308"/>
      <c r="C91" s="288" t="s">
        <v>727</v>
      </c>
      <c r="D91" s="288"/>
      <c r="E91" s="288"/>
      <c r="F91" s="307" t="s">
        <v>698</v>
      </c>
      <c r="G91" s="306"/>
      <c r="H91" s="288" t="s">
        <v>728</v>
      </c>
      <c r="I91" s="288" t="s">
        <v>729</v>
      </c>
      <c r="J91" s="288"/>
      <c r="K91" s="299"/>
    </row>
    <row r="92" spans="2:11" ht="15" customHeight="1">
      <c r="B92" s="308"/>
      <c r="C92" s="288" t="s">
        <v>730</v>
      </c>
      <c r="D92" s="288"/>
      <c r="E92" s="288"/>
      <c r="F92" s="307" t="s">
        <v>698</v>
      </c>
      <c r="G92" s="306"/>
      <c r="H92" s="288" t="s">
        <v>731</v>
      </c>
      <c r="I92" s="288" t="s">
        <v>732</v>
      </c>
      <c r="J92" s="288"/>
      <c r="K92" s="299"/>
    </row>
    <row r="93" spans="2:11" ht="15" customHeight="1">
      <c r="B93" s="308"/>
      <c r="C93" s="288" t="s">
        <v>733</v>
      </c>
      <c r="D93" s="288"/>
      <c r="E93" s="288"/>
      <c r="F93" s="307" t="s">
        <v>698</v>
      </c>
      <c r="G93" s="306"/>
      <c r="H93" s="288" t="s">
        <v>733</v>
      </c>
      <c r="I93" s="288" t="s">
        <v>732</v>
      </c>
      <c r="J93" s="288"/>
      <c r="K93" s="299"/>
    </row>
    <row r="94" spans="2:11" ht="15" customHeight="1">
      <c r="B94" s="308"/>
      <c r="C94" s="288" t="s">
        <v>41</v>
      </c>
      <c r="D94" s="288"/>
      <c r="E94" s="288"/>
      <c r="F94" s="307" t="s">
        <v>698</v>
      </c>
      <c r="G94" s="306"/>
      <c r="H94" s="288" t="s">
        <v>734</v>
      </c>
      <c r="I94" s="288" t="s">
        <v>732</v>
      </c>
      <c r="J94" s="288"/>
      <c r="K94" s="299"/>
    </row>
    <row r="95" spans="2:11" ht="15" customHeight="1">
      <c r="B95" s="308"/>
      <c r="C95" s="288" t="s">
        <v>51</v>
      </c>
      <c r="D95" s="288"/>
      <c r="E95" s="288"/>
      <c r="F95" s="307" t="s">
        <v>698</v>
      </c>
      <c r="G95" s="306"/>
      <c r="H95" s="288" t="s">
        <v>735</v>
      </c>
      <c r="I95" s="288" t="s">
        <v>732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4" t="s">
        <v>736</v>
      </c>
      <c r="D100" s="404"/>
      <c r="E100" s="404"/>
      <c r="F100" s="404"/>
      <c r="G100" s="404"/>
      <c r="H100" s="404"/>
      <c r="I100" s="404"/>
      <c r="J100" s="404"/>
      <c r="K100" s="299"/>
    </row>
    <row r="101" spans="2:11" ht="17.25" customHeight="1">
      <c r="B101" s="298"/>
      <c r="C101" s="300" t="s">
        <v>692</v>
      </c>
      <c r="D101" s="300"/>
      <c r="E101" s="300"/>
      <c r="F101" s="300" t="s">
        <v>693</v>
      </c>
      <c r="G101" s="301"/>
      <c r="H101" s="300" t="s">
        <v>122</v>
      </c>
      <c r="I101" s="300" t="s">
        <v>60</v>
      </c>
      <c r="J101" s="300" t="s">
        <v>694</v>
      </c>
      <c r="K101" s="299"/>
    </row>
    <row r="102" spans="2:11" ht="17.25" customHeight="1">
      <c r="B102" s="298"/>
      <c r="C102" s="302" t="s">
        <v>695</v>
      </c>
      <c r="D102" s="302"/>
      <c r="E102" s="302"/>
      <c r="F102" s="303" t="s">
        <v>696</v>
      </c>
      <c r="G102" s="304"/>
      <c r="H102" s="302"/>
      <c r="I102" s="302"/>
      <c r="J102" s="302" t="s">
        <v>697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56</v>
      </c>
      <c r="D104" s="305"/>
      <c r="E104" s="305"/>
      <c r="F104" s="307" t="s">
        <v>698</v>
      </c>
      <c r="G104" s="316"/>
      <c r="H104" s="288" t="s">
        <v>737</v>
      </c>
      <c r="I104" s="288" t="s">
        <v>700</v>
      </c>
      <c r="J104" s="288">
        <v>20</v>
      </c>
      <c r="K104" s="299"/>
    </row>
    <row r="105" spans="2:11" ht="15" customHeight="1">
      <c r="B105" s="298"/>
      <c r="C105" s="288" t="s">
        <v>701</v>
      </c>
      <c r="D105" s="288"/>
      <c r="E105" s="288"/>
      <c r="F105" s="307" t="s">
        <v>698</v>
      </c>
      <c r="G105" s="288"/>
      <c r="H105" s="288" t="s">
        <v>737</v>
      </c>
      <c r="I105" s="288" t="s">
        <v>700</v>
      </c>
      <c r="J105" s="288">
        <v>120</v>
      </c>
      <c r="K105" s="299"/>
    </row>
    <row r="106" spans="2:11" ht="15" customHeight="1">
      <c r="B106" s="308"/>
      <c r="C106" s="288" t="s">
        <v>703</v>
      </c>
      <c r="D106" s="288"/>
      <c r="E106" s="288"/>
      <c r="F106" s="307" t="s">
        <v>704</v>
      </c>
      <c r="G106" s="288"/>
      <c r="H106" s="288" t="s">
        <v>737</v>
      </c>
      <c r="I106" s="288" t="s">
        <v>700</v>
      </c>
      <c r="J106" s="288">
        <v>50</v>
      </c>
      <c r="K106" s="299"/>
    </row>
    <row r="107" spans="2:11" ht="15" customHeight="1">
      <c r="B107" s="308"/>
      <c r="C107" s="288" t="s">
        <v>706</v>
      </c>
      <c r="D107" s="288"/>
      <c r="E107" s="288"/>
      <c r="F107" s="307" t="s">
        <v>698</v>
      </c>
      <c r="G107" s="288"/>
      <c r="H107" s="288" t="s">
        <v>737</v>
      </c>
      <c r="I107" s="288" t="s">
        <v>708</v>
      </c>
      <c r="J107" s="288"/>
      <c r="K107" s="299"/>
    </row>
    <row r="108" spans="2:11" ht="15" customHeight="1">
      <c r="B108" s="308"/>
      <c r="C108" s="288" t="s">
        <v>717</v>
      </c>
      <c r="D108" s="288"/>
      <c r="E108" s="288"/>
      <c r="F108" s="307" t="s">
        <v>704</v>
      </c>
      <c r="G108" s="288"/>
      <c r="H108" s="288" t="s">
        <v>737</v>
      </c>
      <c r="I108" s="288" t="s">
        <v>700</v>
      </c>
      <c r="J108" s="288">
        <v>50</v>
      </c>
      <c r="K108" s="299"/>
    </row>
    <row r="109" spans="2:11" ht="15" customHeight="1">
      <c r="B109" s="308"/>
      <c r="C109" s="288" t="s">
        <v>725</v>
      </c>
      <c r="D109" s="288"/>
      <c r="E109" s="288"/>
      <c r="F109" s="307" t="s">
        <v>704</v>
      </c>
      <c r="G109" s="288"/>
      <c r="H109" s="288" t="s">
        <v>737</v>
      </c>
      <c r="I109" s="288" t="s">
        <v>700</v>
      </c>
      <c r="J109" s="288">
        <v>50</v>
      </c>
      <c r="K109" s="299"/>
    </row>
    <row r="110" spans="2:11" ht="15" customHeight="1">
      <c r="B110" s="308"/>
      <c r="C110" s="288" t="s">
        <v>723</v>
      </c>
      <c r="D110" s="288"/>
      <c r="E110" s="288"/>
      <c r="F110" s="307" t="s">
        <v>704</v>
      </c>
      <c r="G110" s="288"/>
      <c r="H110" s="288" t="s">
        <v>737</v>
      </c>
      <c r="I110" s="288" t="s">
        <v>700</v>
      </c>
      <c r="J110" s="288">
        <v>50</v>
      </c>
      <c r="K110" s="299"/>
    </row>
    <row r="111" spans="2:11" ht="15" customHeight="1">
      <c r="B111" s="308"/>
      <c r="C111" s="288" t="s">
        <v>56</v>
      </c>
      <c r="D111" s="288"/>
      <c r="E111" s="288"/>
      <c r="F111" s="307" t="s">
        <v>698</v>
      </c>
      <c r="G111" s="288"/>
      <c r="H111" s="288" t="s">
        <v>738</v>
      </c>
      <c r="I111" s="288" t="s">
        <v>700</v>
      </c>
      <c r="J111" s="288">
        <v>20</v>
      </c>
      <c r="K111" s="299"/>
    </row>
    <row r="112" spans="2:11" ht="15" customHeight="1">
      <c r="B112" s="308"/>
      <c r="C112" s="288" t="s">
        <v>739</v>
      </c>
      <c r="D112" s="288"/>
      <c r="E112" s="288"/>
      <c r="F112" s="307" t="s">
        <v>698</v>
      </c>
      <c r="G112" s="288"/>
      <c r="H112" s="288" t="s">
        <v>740</v>
      </c>
      <c r="I112" s="288" t="s">
        <v>700</v>
      </c>
      <c r="J112" s="288">
        <v>120</v>
      </c>
      <c r="K112" s="299"/>
    </row>
    <row r="113" spans="2:11" ht="15" customHeight="1">
      <c r="B113" s="308"/>
      <c r="C113" s="288" t="s">
        <v>41</v>
      </c>
      <c r="D113" s="288"/>
      <c r="E113" s="288"/>
      <c r="F113" s="307" t="s">
        <v>698</v>
      </c>
      <c r="G113" s="288"/>
      <c r="H113" s="288" t="s">
        <v>741</v>
      </c>
      <c r="I113" s="288" t="s">
        <v>732</v>
      </c>
      <c r="J113" s="288"/>
      <c r="K113" s="299"/>
    </row>
    <row r="114" spans="2:11" ht="15" customHeight="1">
      <c r="B114" s="308"/>
      <c r="C114" s="288" t="s">
        <v>51</v>
      </c>
      <c r="D114" s="288"/>
      <c r="E114" s="288"/>
      <c r="F114" s="307" t="s">
        <v>698</v>
      </c>
      <c r="G114" s="288"/>
      <c r="H114" s="288" t="s">
        <v>742</v>
      </c>
      <c r="I114" s="288" t="s">
        <v>732</v>
      </c>
      <c r="J114" s="288"/>
      <c r="K114" s="299"/>
    </row>
    <row r="115" spans="2:11" ht="15" customHeight="1">
      <c r="B115" s="308"/>
      <c r="C115" s="288" t="s">
        <v>60</v>
      </c>
      <c r="D115" s="288"/>
      <c r="E115" s="288"/>
      <c r="F115" s="307" t="s">
        <v>698</v>
      </c>
      <c r="G115" s="288"/>
      <c r="H115" s="288" t="s">
        <v>743</v>
      </c>
      <c r="I115" s="288" t="s">
        <v>744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0" t="s">
        <v>745</v>
      </c>
      <c r="D120" s="400"/>
      <c r="E120" s="400"/>
      <c r="F120" s="400"/>
      <c r="G120" s="400"/>
      <c r="H120" s="400"/>
      <c r="I120" s="400"/>
      <c r="J120" s="400"/>
      <c r="K120" s="324"/>
    </row>
    <row r="121" spans="2:11" ht="17.25" customHeight="1">
      <c r="B121" s="325"/>
      <c r="C121" s="300" t="s">
        <v>692</v>
      </c>
      <c r="D121" s="300"/>
      <c r="E121" s="300"/>
      <c r="F121" s="300" t="s">
        <v>693</v>
      </c>
      <c r="G121" s="301"/>
      <c r="H121" s="300" t="s">
        <v>122</v>
      </c>
      <c r="I121" s="300" t="s">
        <v>60</v>
      </c>
      <c r="J121" s="300" t="s">
        <v>694</v>
      </c>
      <c r="K121" s="326"/>
    </row>
    <row r="122" spans="2:11" ht="17.25" customHeight="1">
      <c r="B122" s="325"/>
      <c r="C122" s="302" t="s">
        <v>695</v>
      </c>
      <c r="D122" s="302"/>
      <c r="E122" s="302"/>
      <c r="F122" s="303" t="s">
        <v>696</v>
      </c>
      <c r="G122" s="304"/>
      <c r="H122" s="302"/>
      <c r="I122" s="302"/>
      <c r="J122" s="302" t="s">
        <v>697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701</v>
      </c>
      <c r="D124" s="305"/>
      <c r="E124" s="305"/>
      <c r="F124" s="307" t="s">
        <v>698</v>
      </c>
      <c r="G124" s="288"/>
      <c r="H124" s="288" t="s">
        <v>737</v>
      </c>
      <c r="I124" s="288" t="s">
        <v>700</v>
      </c>
      <c r="J124" s="288">
        <v>120</v>
      </c>
      <c r="K124" s="329"/>
    </row>
    <row r="125" spans="2:11" ht="15" customHeight="1">
      <c r="B125" s="327"/>
      <c r="C125" s="288" t="s">
        <v>746</v>
      </c>
      <c r="D125" s="288"/>
      <c r="E125" s="288"/>
      <c r="F125" s="307" t="s">
        <v>698</v>
      </c>
      <c r="G125" s="288"/>
      <c r="H125" s="288" t="s">
        <v>747</v>
      </c>
      <c r="I125" s="288" t="s">
        <v>700</v>
      </c>
      <c r="J125" s="288" t="s">
        <v>748</v>
      </c>
      <c r="K125" s="329"/>
    </row>
    <row r="126" spans="2:11" ht="15" customHeight="1">
      <c r="B126" s="327"/>
      <c r="C126" s="288" t="s">
        <v>647</v>
      </c>
      <c r="D126" s="288"/>
      <c r="E126" s="288"/>
      <c r="F126" s="307" t="s">
        <v>698</v>
      </c>
      <c r="G126" s="288"/>
      <c r="H126" s="288" t="s">
        <v>749</v>
      </c>
      <c r="I126" s="288" t="s">
        <v>700</v>
      </c>
      <c r="J126" s="288" t="s">
        <v>748</v>
      </c>
      <c r="K126" s="329"/>
    </row>
    <row r="127" spans="2:11" ht="15" customHeight="1">
      <c r="B127" s="327"/>
      <c r="C127" s="288" t="s">
        <v>709</v>
      </c>
      <c r="D127" s="288"/>
      <c r="E127" s="288"/>
      <c r="F127" s="307" t="s">
        <v>704</v>
      </c>
      <c r="G127" s="288"/>
      <c r="H127" s="288" t="s">
        <v>710</v>
      </c>
      <c r="I127" s="288" t="s">
        <v>700</v>
      </c>
      <c r="J127" s="288">
        <v>15</v>
      </c>
      <c r="K127" s="329"/>
    </row>
    <row r="128" spans="2:11" ht="15" customHeight="1">
      <c r="B128" s="327"/>
      <c r="C128" s="309" t="s">
        <v>711</v>
      </c>
      <c r="D128" s="309"/>
      <c r="E128" s="309"/>
      <c r="F128" s="310" t="s">
        <v>704</v>
      </c>
      <c r="G128" s="309"/>
      <c r="H128" s="309" t="s">
        <v>712</v>
      </c>
      <c r="I128" s="309" t="s">
        <v>700</v>
      </c>
      <c r="J128" s="309">
        <v>15</v>
      </c>
      <c r="K128" s="329"/>
    </row>
    <row r="129" spans="2:11" ht="15" customHeight="1">
      <c r="B129" s="327"/>
      <c r="C129" s="309" t="s">
        <v>713</v>
      </c>
      <c r="D129" s="309"/>
      <c r="E129" s="309"/>
      <c r="F129" s="310" t="s">
        <v>704</v>
      </c>
      <c r="G129" s="309"/>
      <c r="H129" s="309" t="s">
        <v>714</v>
      </c>
      <c r="I129" s="309" t="s">
        <v>700</v>
      </c>
      <c r="J129" s="309">
        <v>20</v>
      </c>
      <c r="K129" s="329"/>
    </row>
    <row r="130" spans="2:11" ht="15" customHeight="1">
      <c r="B130" s="327"/>
      <c r="C130" s="309" t="s">
        <v>715</v>
      </c>
      <c r="D130" s="309"/>
      <c r="E130" s="309"/>
      <c r="F130" s="310" t="s">
        <v>704</v>
      </c>
      <c r="G130" s="309"/>
      <c r="H130" s="309" t="s">
        <v>716</v>
      </c>
      <c r="I130" s="309" t="s">
        <v>700</v>
      </c>
      <c r="J130" s="309">
        <v>20</v>
      </c>
      <c r="K130" s="329"/>
    </row>
    <row r="131" spans="2:11" ht="15" customHeight="1">
      <c r="B131" s="327"/>
      <c r="C131" s="288" t="s">
        <v>703</v>
      </c>
      <c r="D131" s="288"/>
      <c r="E131" s="288"/>
      <c r="F131" s="307" t="s">
        <v>704</v>
      </c>
      <c r="G131" s="288"/>
      <c r="H131" s="288" t="s">
        <v>737</v>
      </c>
      <c r="I131" s="288" t="s">
        <v>700</v>
      </c>
      <c r="J131" s="288">
        <v>50</v>
      </c>
      <c r="K131" s="329"/>
    </row>
    <row r="132" spans="2:11" ht="15" customHeight="1">
      <c r="B132" s="327"/>
      <c r="C132" s="288" t="s">
        <v>717</v>
      </c>
      <c r="D132" s="288"/>
      <c r="E132" s="288"/>
      <c r="F132" s="307" t="s">
        <v>704</v>
      </c>
      <c r="G132" s="288"/>
      <c r="H132" s="288" t="s">
        <v>737</v>
      </c>
      <c r="I132" s="288" t="s">
        <v>700</v>
      </c>
      <c r="J132" s="288">
        <v>50</v>
      </c>
      <c r="K132" s="329"/>
    </row>
    <row r="133" spans="2:11" ht="15" customHeight="1">
      <c r="B133" s="327"/>
      <c r="C133" s="288" t="s">
        <v>723</v>
      </c>
      <c r="D133" s="288"/>
      <c r="E133" s="288"/>
      <c r="F133" s="307" t="s">
        <v>704</v>
      </c>
      <c r="G133" s="288"/>
      <c r="H133" s="288" t="s">
        <v>737</v>
      </c>
      <c r="I133" s="288" t="s">
        <v>700</v>
      </c>
      <c r="J133" s="288">
        <v>50</v>
      </c>
      <c r="K133" s="329"/>
    </row>
    <row r="134" spans="2:11" ht="15" customHeight="1">
      <c r="B134" s="327"/>
      <c r="C134" s="288" t="s">
        <v>725</v>
      </c>
      <c r="D134" s="288"/>
      <c r="E134" s="288"/>
      <c r="F134" s="307" t="s">
        <v>704</v>
      </c>
      <c r="G134" s="288"/>
      <c r="H134" s="288" t="s">
        <v>737</v>
      </c>
      <c r="I134" s="288" t="s">
        <v>700</v>
      </c>
      <c r="J134" s="288">
        <v>50</v>
      </c>
      <c r="K134" s="329"/>
    </row>
    <row r="135" spans="2:11" ht="15" customHeight="1">
      <c r="B135" s="327"/>
      <c r="C135" s="288" t="s">
        <v>127</v>
      </c>
      <c r="D135" s="288"/>
      <c r="E135" s="288"/>
      <c r="F135" s="307" t="s">
        <v>704</v>
      </c>
      <c r="G135" s="288"/>
      <c r="H135" s="288" t="s">
        <v>750</v>
      </c>
      <c r="I135" s="288" t="s">
        <v>700</v>
      </c>
      <c r="J135" s="288">
        <v>255</v>
      </c>
      <c r="K135" s="329"/>
    </row>
    <row r="136" spans="2:11" ht="15" customHeight="1">
      <c r="B136" s="327"/>
      <c r="C136" s="288" t="s">
        <v>727</v>
      </c>
      <c r="D136" s="288"/>
      <c r="E136" s="288"/>
      <c r="F136" s="307" t="s">
        <v>698</v>
      </c>
      <c r="G136" s="288"/>
      <c r="H136" s="288" t="s">
        <v>751</v>
      </c>
      <c r="I136" s="288" t="s">
        <v>729</v>
      </c>
      <c r="J136" s="288"/>
      <c r="K136" s="329"/>
    </row>
    <row r="137" spans="2:11" ht="15" customHeight="1">
      <c r="B137" s="327"/>
      <c r="C137" s="288" t="s">
        <v>730</v>
      </c>
      <c r="D137" s="288"/>
      <c r="E137" s="288"/>
      <c r="F137" s="307" t="s">
        <v>698</v>
      </c>
      <c r="G137" s="288"/>
      <c r="H137" s="288" t="s">
        <v>752</v>
      </c>
      <c r="I137" s="288" t="s">
        <v>732</v>
      </c>
      <c r="J137" s="288"/>
      <c r="K137" s="329"/>
    </row>
    <row r="138" spans="2:11" ht="15" customHeight="1">
      <c r="B138" s="327"/>
      <c r="C138" s="288" t="s">
        <v>733</v>
      </c>
      <c r="D138" s="288"/>
      <c r="E138" s="288"/>
      <c r="F138" s="307" t="s">
        <v>698</v>
      </c>
      <c r="G138" s="288"/>
      <c r="H138" s="288" t="s">
        <v>733</v>
      </c>
      <c r="I138" s="288" t="s">
        <v>732</v>
      </c>
      <c r="J138" s="288"/>
      <c r="K138" s="329"/>
    </row>
    <row r="139" spans="2:11" ht="15" customHeight="1">
      <c r="B139" s="327"/>
      <c r="C139" s="288" t="s">
        <v>41</v>
      </c>
      <c r="D139" s="288"/>
      <c r="E139" s="288"/>
      <c r="F139" s="307" t="s">
        <v>698</v>
      </c>
      <c r="G139" s="288"/>
      <c r="H139" s="288" t="s">
        <v>753</v>
      </c>
      <c r="I139" s="288" t="s">
        <v>732</v>
      </c>
      <c r="J139" s="288"/>
      <c r="K139" s="329"/>
    </row>
    <row r="140" spans="2:11" ht="15" customHeight="1">
      <c r="B140" s="327"/>
      <c r="C140" s="288" t="s">
        <v>754</v>
      </c>
      <c r="D140" s="288"/>
      <c r="E140" s="288"/>
      <c r="F140" s="307" t="s">
        <v>698</v>
      </c>
      <c r="G140" s="288"/>
      <c r="H140" s="288" t="s">
        <v>755</v>
      </c>
      <c r="I140" s="288" t="s">
        <v>732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4" t="s">
        <v>756</v>
      </c>
      <c r="D145" s="404"/>
      <c r="E145" s="404"/>
      <c r="F145" s="404"/>
      <c r="G145" s="404"/>
      <c r="H145" s="404"/>
      <c r="I145" s="404"/>
      <c r="J145" s="404"/>
      <c r="K145" s="299"/>
    </row>
    <row r="146" spans="2:11" ht="17.25" customHeight="1">
      <c r="B146" s="298"/>
      <c r="C146" s="300" t="s">
        <v>692</v>
      </c>
      <c r="D146" s="300"/>
      <c r="E146" s="300"/>
      <c r="F146" s="300" t="s">
        <v>693</v>
      </c>
      <c r="G146" s="301"/>
      <c r="H146" s="300" t="s">
        <v>122</v>
      </c>
      <c r="I146" s="300" t="s">
        <v>60</v>
      </c>
      <c r="J146" s="300" t="s">
        <v>694</v>
      </c>
      <c r="K146" s="299"/>
    </row>
    <row r="147" spans="2:11" ht="17.25" customHeight="1">
      <c r="B147" s="298"/>
      <c r="C147" s="302" t="s">
        <v>695</v>
      </c>
      <c r="D147" s="302"/>
      <c r="E147" s="302"/>
      <c r="F147" s="303" t="s">
        <v>696</v>
      </c>
      <c r="G147" s="304"/>
      <c r="H147" s="302"/>
      <c r="I147" s="302"/>
      <c r="J147" s="302" t="s">
        <v>697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701</v>
      </c>
      <c r="D149" s="288"/>
      <c r="E149" s="288"/>
      <c r="F149" s="334" t="s">
        <v>698</v>
      </c>
      <c r="G149" s="288"/>
      <c r="H149" s="333" t="s">
        <v>737</v>
      </c>
      <c r="I149" s="333" t="s">
        <v>700</v>
      </c>
      <c r="J149" s="333">
        <v>120</v>
      </c>
      <c r="K149" s="329"/>
    </row>
    <row r="150" spans="2:11" ht="15" customHeight="1">
      <c r="B150" s="308"/>
      <c r="C150" s="333" t="s">
        <v>746</v>
      </c>
      <c r="D150" s="288"/>
      <c r="E150" s="288"/>
      <c r="F150" s="334" t="s">
        <v>698</v>
      </c>
      <c r="G150" s="288"/>
      <c r="H150" s="333" t="s">
        <v>757</v>
      </c>
      <c r="I150" s="333" t="s">
        <v>700</v>
      </c>
      <c r="J150" s="333" t="s">
        <v>748</v>
      </c>
      <c r="K150" s="329"/>
    </row>
    <row r="151" spans="2:11" ht="15" customHeight="1">
      <c r="B151" s="308"/>
      <c r="C151" s="333" t="s">
        <v>647</v>
      </c>
      <c r="D151" s="288"/>
      <c r="E151" s="288"/>
      <c r="F151" s="334" t="s">
        <v>698</v>
      </c>
      <c r="G151" s="288"/>
      <c r="H151" s="333" t="s">
        <v>758</v>
      </c>
      <c r="I151" s="333" t="s">
        <v>700</v>
      </c>
      <c r="J151" s="333" t="s">
        <v>748</v>
      </c>
      <c r="K151" s="329"/>
    </row>
    <row r="152" spans="2:11" ht="15" customHeight="1">
      <c r="B152" s="308"/>
      <c r="C152" s="333" t="s">
        <v>703</v>
      </c>
      <c r="D152" s="288"/>
      <c r="E152" s="288"/>
      <c r="F152" s="334" t="s">
        <v>704</v>
      </c>
      <c r="G152" s="288"/>
      <c r="H152" s="333" t="s">
        <v>737</v>
      </c>
      <c r="I152" s="333" t="s">
        <v>700</v>
      </c>
      <c r="J152" s="333">
        <v>50</v>
      </c>
      <c r="K152" s="329"/>
    </row>
    <row r="153" spans="2:11" ht="15" customHeight="1">
      <c r="B153" s="308"/>
      <c r="C153" s="333" t="s">
        <v>706</v>
      </c>
      <c r="D153" s="288"/>
      <c r="E153" s="288"/>
      <c r="F153" s="334" t="s">
        <v>698</v>
      </c>
      <c r="G153" s="288"/>
      <c r="H153" s="333" t="s">
        <v>737</v>
      </c>
      <c r="I153" s="333" t="s">
        <v>708</v>
      </c>
      <c r="J153" s="333"/>
      <c r="K153" s="329"/>
    </row>
    <row r="154" spans="2:11" ht="15" customHeight="1">
      <c r="B154" s="308"/>
      <c r="C154" s="333" t="s">
        <v>717</v>
      </c>
      <c r="D154" s="288"/>
      <c r="E154" s="288"/>
      <c r="F154" s="334" t="s">
        <v>704</v>
      </c>
      <c r="G154" s="288"/>
      <c r="H154" s="333" t="s">
        <v>737</v>
      </c>
      <c r="I154" s="333" t="s">
        <v>700</v>
      </c>
      <c r="J154" s="333">
        <v>50</v>
      </c>
      <c r="K154" s="329"/>
    </row>
    <row r="155" spans="2:11" ht="15" customHeight="1">
      <c r="B155" s="308"/>
      <c r="C155" s="333" t="s">
        <v>725</v>
      </c>
      <c r="D155" s="288"/>
      <c r="E155" s="288"/>
      <c r="F155" s="334" t="s">
        <v>704</v>
      </c>
      <c r="G155" s="288"/>
      <c r="H155" s="333" t="s">
        <v>737</v>
      </c>
      <c r="I155" s="333" t="s">
        <v>700</v>
      </c>
      <c r="J155" s="333">
        <v>50</v>
      </c>
      <c r="K155" s="329"/>
    </row>
    <row r="156" spans="2:11" ht="15" customHeight="1">
      <c r="B156" s="308"/>
      <c r="C156" s="333" t="s">
        <v>723</v>
      </c>
      <c r="D156" s="288"/>
      <c r="E156" s="288"/>
      <c r="F156" s="334" t="s">
        <v>704</v>
      </c>
      <c r="G156" s="288"/>
      <c r="H156" s="333" t="s">
        <v>737</v>
      </c>
      <c r="I156" s="333" t="s">
        <v>700</v>
      </c>
      <c r="J156" s="333">
        <v>50</v>
      </c>
      <c r="K156" s="329"/>
    </row>
    <row r="157" spans="2:11" ht="15" customHeight="1">
      <c r="B157" s="308"/>
      <c r="C157" s="333" t="s">
        <v>114</v>
      </c>
      <c r="D157" s="288"/>
      <c r="E157" s="288"/>
      <c r="F157" s="334" t="s">
        <v>698</v>
      </c>
      <c r="G157" s="288"/>
      <c r="H157" s="333" t="s">
        <v>759</v>
      </c>
      <c r="I157" s="333" t="s">
        <v>700</v>
      </c>
      <c r="J157" s="333" t="s">
        <v>760</v>
      </c>
      <c r="K157" s="329"/>
    </row>
    <row r="158" spans="2:11" ht="15" customHeight="1">
      <c r="B158" s="308"/>
      <c r="C158" s="333" t="s">
        <v>761</v>
      </c>
      <c r="D158" s="288"/>
      <c r="E158" s="288"/>
      <c r="F158" s="334" t="s">
        <v>698</v>
      </c>
      <c r="G158" s="288"/>
      <c r="H158" s="333" t="s">
        <v>762</v>
      </c>
      <c r="I158" s="333" t="s">
        <v>732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0" t="s">
        <v>763</v>
      </c>
      <c r="D163" s="400"/>
      <c r="E163" s="400"/>
      <c r="F163" s="400"/>
      <c r="G163" s="400"/>
      <c r="H163" s="400"/>
      <c r="I163" s="400"/>
      <c r="J163" s="400"/>
      <c r="K163" s="280"/>
    </row>
    <row r="164" spans="2:11" ht="17.25" customHeight="1">
      <c r="B164" s="279"/>
      <c r="C164" s="300" t="s">
        <v>692</v>
      </c>
      <c r="D164" s="300"/>
      <c r="E164" s="300"/>
      <c r="F164" s="300" t="s">
        <v>693</v>
      </c>
      <c r="G164" s="337"/>
      <c r="H164" s="338" t="s">
        <v>122</v>
      </c>
      <c r="I164" s="338" t="s">
        <v>60</v>
      </c>
      <c r="J164" s="300" t="s">
        <v>694</v>
      </c>
      <c r="K164" s="280"/>
    </row>
    <row r="165" spans="2:11" ht="17.25" customHeight="1">
      <c r="B165" s="281"/>
      <c r="C165" s="302" t="s">
        <v>695</v>
      </c>
      <c r="D165" s="302"/>
      <c r="E165" s="302"/>
      <c r="F165" s="303" t="s">
        <v>696</v>
      </c>
      <c r="G165" s="339"/>
      <c r="H165" s="340"/>
      <c r="I165" s="340"/>
      <c r="J165" s="302" t="s">
        <v>697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701</v>
      </c>
      <c r="D167" s="288"/>
      <c r="E167" s="288"/>
      <c r="F167" s="307" t="s">
        <v>698</v>
      </c>
      <c r="G167" s="288"/>
      <c r="H167" s="288" t="s">
        <v>737</v>
      </c>
      <c r="I167" s="288" t="s">
        <v>700</v>
      </c>
      <c r="J167" s="288">
        <v>120</v>
      </c>
      <c r="K167" s="329"/>
    </row>
    <row r="168" spans="2:11" ht="15" customHeight="1">
      <c r="B168" s="308"/>
      <c r="C168" s="288" t="s">
        <v>746</v>
      </c>
      <c r="D168" s="288"/>
      <c r="E168" s="288"/>
      <c r="F168" s="307" t="s">
        <v>698</v>
      </c>
      <c r="G168" s="288"/>
      <c r="H168" s="288" t="s">
        <v>747</v>
      </c>
      <c r="I168" s="288" t="s">
        <v>700</v>
      </c>
      <c r="J168" s="288" t="s">
        <v>748</v>
      </c>
      <c r="K168" s="329"/>
    </row>
    <row r="169" spans="2:11" ht="15" customHeight="1">
      <c r="B169" s="308"/>
      <c r="C169" s="288" t="s">
        <v>647</v>
      </c>
      <c r="D169" s="288"/>
      <c r="E169" s="288"/>
      <c r="F169" s="307" t="s">
        <v>698</v>
      </c>
      <c r="G169" s="288"/>
      <c r="H169" s="288" t="s">
        <v>764</v>
      </c>
      <c r="I169" s="288" t="s">
        <v>700</v>
      </c>
      <c r="J169" s="288" t="s">
        <v>748</v>
      </c>
      <c r="K169" s="329"/>
    </row>
    <row r="170" spans="2:11" ht="15" customHeight="1">
      <c r="B170" s="308"/>
      <c r="C170" s="288" t="s">
        <v>703</v>
      </c>
      <c r="D170" s="288"/>
      <c r="E170" s="288"/>
      <c r="F170" s="307" t="s">
        <v>704</v>
      </c>
      <c r="G170" s="288"/>
      <c r="H170" s="288" t="s">
        <v>764</v>
      </c>
      <c r="I170" s="288" t="s">
        <v>700</v>
      </c>
      <c r="J170" s="288">
        <v>50</v>
      </c>
      <c r="K170" s="329"/>
    </row>
    <row r="171" spans="2:11" ht="15" customHeight="1">
      <c r="B171" s="308"/>
      <c r="C171" s="288" t="s">
        <v>706</v>
      </c>
      <c r="D171" s="288"/>
      <c r="E171" s="288"/>
      <c r="F171" s="307" t="s">
        <v>698</v>
      </c>
      <c r="G171" s="288"/>
      <c r="H171" s="288" t="s">
        <v>764</v>
      </c>
      <c r="I171" s="288" t="s">
        <v>708</v>
      </c>
      <c r="J171" s="288"/>
      <c r="K171" s="329"/>
    </row>
    <row r="172" spans="2:11" ht="15" customHeight="1">
      <c r="B172" s="308"/>
      <c r="C172" s="288" t="s">
        <v>717</v>
      </c>
      <c r="D172" s="288"/>
      <c r="E172" s="288"/>
      <c r="F172" s="307" t="s">
        <v>704</v>
      </c>
      <c r="G172" s="288"/>
      <c r="H172" s="288" t="s">
        <v>764</v>
      </c>
      <c r="I172" s="288" t="s">
        <v>700</v>
      </c>
      <c r="J172" s="288">
        <v>50</v>
      </c>
      <c r="K172" s="329"/>
    </row>
    <row r="173" spans="2:11" ht="15" customHeight="1">
      <c r="B173" s="308"/>
      <c r="C173" s="288" t="s">
        <v>725</v>
      </c>
      <c r="D173" s="288"/>
      <c r="E173" s="288"/>
      <c r="F173" s="307" t="s">
        <v>704</v>
      </c>
      <c r="G173" s="288"/>
      <c r="H173" s="288" t="s">
        <v>764</v>
      </c>
      <c r="I173" s="288" t="s">
        <v>700</v>
      </c>
      <c r="J173" s="288">
        <v>50</v>
      </c>
      <c r="K173" s="329"/>
    </row>
    <row r="174" spans="2:11" ht="15" customHeight="1">
      <c r="B174" s="308"/>
      <c r="C174" s="288" t="s">
        <v>723</v>
      </c>
      <c r="D174" s="288"/>
      <c r="E174" s="288"/>
      <c r="F174" s="307" t="s">
        <v>704</v>
      </c>
      <c r="G174" s="288"/>
      <c r="H174" s="288" t="s">
        <v>764</v>
      </c>
      <c r="I174" s="288" t="s">
        <v>700</v>
      </c>
      <c r="J174" s="288">
        <v>50</v>
      </c>
      <c r="K174" s="329"/>
    </row>
    <row r="175" spans="2:11" ht="15" customHeight="1">
      <c r="B175" s="308"/>
      <c r="C175" s="288" t="s">
        <v>121</v>
      </c>
      <c r="D175" s="288"/>
      <c r="E175" s="288"/>
      <c r="F175" s="307" t="s">
        <v>698</v>
      </c>
      <c r="G175" s="288"/>
      <c r="H175" s="288" t="s">
        <v>765</v>
      </c>
      <c r="I175" s="288" t="s">
        <v>766</v>
      </c>
      <c r="J175" s="288"/>
      <c r="K175" s="329"/>
    </row>
    <row r="176" spans="2:11" ht="15" customHeight="1">
      <c r="B176" s="308"/>
      <c r="C176" s="288" t="s">
        <v>60</v>
      </c>
      <c r="D176" s="288"/>
      <c r="E176" s="288"/>
      <c r="F176" s="307" t="s">
        <v>698</v>
      </c>
      <c r="G176" s="288"/>
      <c r="H176" s="288" t="s">
        <v>767</v>
      </c>
      <c r="I176" s="288" t="s">
        <v>768</v>
      </c>
      <c r="J176" s="288">
        <v>1</v>
      </c>
      <c r="K176" s="329"/>
    </row>
    <row r="177" spans="2:11" ht="15" customHeight="1">
      <c r="B177" s="308"/>
      <c r="C177" s="288" t="s">
        <v>56</v>
      </c>
      <c r="D177" s="288"/>
      <c r="E177" s="288"/>
      <c r="F177" s="307" t="s">
        <v>698</v>
      </c>
      <c r="G177" s="288"/>
      <c r="H177" s="288" t="s">
        <v>769</v>
      </c>
      <c r="I177" s="288" t="s">
        <v>700</v>
      </c>
      <c r="J177" s="288">
        <v>20</v>
      </c>
      <c r="K177" s="329"/>
    </row>
    <row r="178" spans="2:11" ht="15" customHeight="1">
      <c r="B178" s="308"/>
      <c r="C178" s="288" t="s">
        <v>122</v>
      </c>
      <c r="D178" s="288"/>
      <c r="E178" s="288"/>
      <c r="F178" s="307" t="s">
        <v>698</v>
      </c>
      <c r="G178" s="288"/>
      <c r="H178" s="288" t="s">
        <v>770</v>
      </c>
      <c r="I178" s="288" t="s">
        <v>700</v>
      </c>
      <c r="J178" s="288">
        <v>255</v>
      </c>
      <c r="K178" s="329"/>
    </row>
    <row r="179" spans="2:11" ht="15" customHeight="1">
      <c r="B179" s="308"/>
      <c r="C179" s="288" t="s">
        <v>123</v>
      </c>
      <c r="D179" s="288"/>
      <c r="E179" s="288"/>
      <c r="F179" s="307" t="s">
        <v>698</v>
      </c>
      <c r="G179" s="288"/>
      <c r="H179" s="288" t="s">
        <v>663</v>
      </c>
      <c r="I179" s="288" t="s">
        <v>700</v>
      </c>
      <c r="J179" s="288">
        <v>10</v>
      </c>
      <c r="K179" s="329"/>
    </row>
    <row r="180" spans="2:11" ht="15" customHeight="1">
      <c r="B180" s="308"/>
      <c r="C180" s="288" t="s">
        <v>124</v>
      </c>
      <c r="D180" s="288"/>
      <c r="E180" s="288"/>
      <c r="F180" s="307" t="s">
        <v>698</v>
      </c>
      <c r="G180" s="288"/>
      <c r="H180" s="288" t="s">
        <v>771</v>
      </c>
      <c r="I180" s="288" t="s">
        <v>732</v>
      </c>
      <c r="J180" s="288"/>
      <c r="K180" s="329"/>
    </row>
    <row r="181" spans="2:11" ht="15" customHeight="1">
      <c r="B181" s="308"/>
      <c r="C181" s="288" t="s">
        <v>772</v>
      </c>
      <c r="D181" s="288"/>
      <c r="E181" s="288"/>
      <c r="F181" s="307" t="s">
        <v>698</v>
      </c>
      <c r="G181" s="288"/>
      <c r="H181" s="288" t="s">
        <v>773</v>
      </c>
      <c r="I181" s="288" t="s">
        <v>732</v>
      </c>
      <c r="J181" s="288"/>
      <c r="K181" s="329"/>
    </row>
    <row r="182" spans="2:11" ht="15" customHeight="1">
      <c r="B182" s="308"/>
      <c r="C182" s="288" t="s">
        <v>761</v>
      </c>
      <c r="D182" s="288"/>
      <c r="E182" s="288"/>
      <c r="F182" s="307" t="s">
        <v>698</v>
      </c>
      <c r="G182" s="288"/>
      <c r="H182" s="288" t="s">
        <v>774</v>
      </c>
      <c r="I182" s="288" t="s">
        <v>732</v>
      </c>
      <c r="J182" s="288"/>
      <c r="K182" s="329"/>
    </row>
    <row r="183" spans="2:11" ht="15" customHeight="1">
      <c r="B183" s="308"/>
      <c r="C183" s="288" t="s">
        <v>126</v>
      </c>
      <c r="D183" s="288"/>
      <c r="E183" s="288"/>
      <c r="F183" s="307" t="s">
        <v>704</v>
      </c>
      <c r="G183" s="288"/>
      <c r="H183" s="288" t="s">
        <v>775</v>
      </c>
      <c r="I183" s="288" t="s">
        <v>700</v>
      </c>
      <c r="J183" s="288">
        <v>50</v>
      </c>
      <c r="K183" s="329"/>
    </row>
    <row r="184" spans="2:11" ht="15" customHeight="1">
      <c r="B184" s="308"/>
      <c r="C184" s="288" t="s">
        <v>776</v>
      </c>
      <c r="D184" s="288"/>
      <c r="E184" s="288"/>
      <c r="F184" s="307" t="s">
        <v>704</v>
      </c>
      <c r="G184" s="288"/>
      <c r="H184" s="288" t="s">
        <v>777</v>
      </c>
      <c r="I184" s="288" t="s">
        <v>778</v>
      </c>
      <c r="J184" s="288"/>
      <c r="K184" s="329"/>
    </row>
    <row r="185" spans="2:11" ht="15" customHeight="1">
      <c r="B185" s="308"/>
      <c r="C185" s="288" t="s">
        <v>779</v>
      </c>
      <c r="D185" s="288"/>
      <c r="E185" s="288"/>
      <c r="F185" s="307" t="s">
        <v>704</v>
      </c>
      <c r="G185" s="288"/>
      <c r="H185" s="288" t="s">
        <v>780</v>
      </c>
      <c r="I185" s="288" t="s">
        <v>778</v>
      </c>
      <c r="J185" s="288"/>
      <c r="K185" s="329"/>
    </row>
    <row r="186" spans="2:11" ht="15" customHeight="1">
      <c r="B186" s="308"/>
      <c r="C186" s="288" t="s">
        <v>781</v>
      </c>
      <c r="D186" s="288"/>
      <c r="E186" s="288"/>
      <c r="F186" s="307" t="s">
        <v>704</v>
      </c>
      <c r="G186" s="288"/>
      <c r="H186" s="288" t="s">
        <v>782</v>
      </c>
      <c r="I186" s="288" t="s">
        <v>778</v>
      </c>
      <c r="J186" s="288"/>
      <c r="K186" s="329"/>
    </row>
    <row r="187" spans="2:11" ht="15" customHeight="1">
      <c r="B187" s="308"/>
      <c r="C187" s="341" t="s">
        <v>783</v>
      </c>
      <c r="D187" s="288"/>
      <c r="E187" s="288"/>
      <c r="F187" s="307" t="s">
        <v>704</v>
      </c>
      <c r="G187" s="288"/>
      <c r="H187" s="288" t="s">
        <v>784</v>
      </c>
      <c r="I187" s="288" t="s">
        <v>785</v>
      </c>
      <c r="J187" s="342" t="s">
        <v>786</v>
      </c>
      <c r="K187" s="329"/>
    </row>
    <row r="188" spans="2:11" ht="15" customHeight="1">
      <c r="B188" s="308"/>
      <c r="C188" s="293" t="s">
        <v>45</v>
      </c>
      <c r="D188" s="288"/>
      <c r="E188" s="288"/>
      <c r="F188" s="307" t="s">
        <v>698</v>
      </c>
      <c r="G188" s="288"/>
      <c r="H188" s="284" t="s">
        <v>787</v>
      </c>
      <c r="I188" s="288" t="s">
        <v>788</v>
      </c>
      <c r="J188" s="288"/>
      <c r="K188" s="329"/>
    </row>
    <row r="189" spans="2:11" ht="15" customHeight="1">
      <c r="B189" s="308"/>
      <c r="C189" s="293" t="s">
        <v>789</v>
      </c>
      <c r="D189" s="288"/>
      <c r="E189" s="288"/>
      <c r="F189" s="307" t="s">
        <v>698</v>
      </c>
      <c r="G189" s="288"/>
      <c r="H189" s="288" t="s">
        <v>790</v>
      </c>
      <c r="I189" s="288" t="s">
        <v>732</v>
      </c>
      <c r="J189" s="288"/>
      <c r="K189" s="329"/>
    </row>
    <row r="190" spans="2:11" ht="15" customHeight="1">
      <c r="B190" s="308"/>
      <c r="C190" s="293" t="s">
        <v>791</v>
      </c>
      <c r="D190" s="288"/>
      <c r="E190" s="288"/>
      <c r="F190" s="307" t="s">
        <v>698</v>
      </c>
      <c r="G190" s="288"/>
      <c r="H190" s="288" t="s">
        <v>792</v>
      </c>
      <c r="I190" s="288" t="s">
        <v>732</v>
      </c>
      <c r="J190" s="288"/>
      <c r="K190" s="329"/>
    </row>
    <row r="191" spans="2:11" ht="15" customHeight="1">
      <c r="B191" s="308"/>
      <c r="C191" s="293" t="s">
        <v>793</v>
      </c>
      <c r="D191" s="288"/>
      <c r="E191" s="288"/>
      <c r="F191" s="307" t="s">
        <v>704</v>
      </c>
      <c r="G191" s="288"/>
      <c r="H191" s="288" t="s">
        <v>794</v>
      </c>
      <c r="I191" s="288" t="s">
        <v>732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0" t="s">
        <v>795</v>
      </c>
      <c r="D197" s="400"/>
      <c r="E197" s="400"/>
      <c r="F197" s="400"/>
      <c r="G197" s="400"/>
      <c r="H197" s="400"/>
      <c r="I197" s="400"/>
      <c r="J197" s="400"/>
      <c r="K197" s="280"/>
    </row>
    <row r="198" spans="2:11" ht="25.5" customHeight="1">
      <c r="B198" s="279"/>
      <c r="C198" s="344" t="s">
        <v>796</v>
      </c>
      <c r="D198" s="344"/>
      <c r="E198" s="344"/>
      <c r="F198" s="344" t="s">
        <v>797</v>
      </c>
      <c r="G198" s="345"/>
      <c r="H198" s="405" t="s">
        <v>798</v>
      </c>
      <c r="I198" s="405"/>
      <c r="J198" s="405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788</v>
      </c>
      <c r="D200" s="288"/>
      <c r="E200" s="288"/>
      <c r="F200" s="307" t="s">
        <v>46</v>
      </c>
      <c r="G200" s="288"/>
      <c r="H200" s="402" t="s">
        <v>799</v>
      </c>
      <c r="I200" s="402"/>
      <c r="J200" s="402"/>
      <c r="K200" s="329"/>
    </row>
    <row r="201" spans="2:11" ht="15" customHeight="1">
      <c r="B201" s="308"/>
      <c r="C201" s="314"/>
      <c r="D201" s="288"/>
      <c r="E201" s="288"/>
      <c r="F201" s="307" t="s">
        <v>47</v>
      </c>
      <c r="G201" s="288"/>
      <c r="H201" s="402" t="s">
        <v>800</v>
      </c>
      <c r="I201" s="402"/>
      <c r="J201" s="402"/>
      <c r="K201" s="329"/>
    </row>
    <row r="202" spans="2:11" ht="15" customHeight="1">
      <c r="B202" s="308"/>
      <c r="C202" s="314"/>
      <c r="D202" s="288"/>
      <c r="E202" s="288"/>
      <c r="F202" s="307" t="s">
        <v>50</v>
      </c>
      <c r="G202" s="288"/>
      <c r="H202" s="402" t="s">
        <v>801</v>
      </c>
      <c r="I202" s="402"/>
      <c r="J202" s="402"/>
      <c r="K202" s="329"/>
    </row>
    <row r="203" spans="2:11" ht="15" customHeight="1">
      <c r="B203" s="308"/>
      <c r="C203" s="288"/>
      <c r="D203" s="288"/>
      <c r="E203" s="288"/>
      <c r="F203" s="307" t="s">
        <v>48</v>
      </c>
      <c r="G203" s="288"/>
      <c r="H203" s="402" t="s">
        <v>802</v>
      </c>
      <c r="I203" s="402"/>
      <c r="J203" s="402"/>
      <c r="K203" s="329"/>
    </row>
    <row r="204" spans="2:11" ht="15" customHeight="1">
      <c r="B204" s="308"/>
      <c r="C204" s="288"/>
      <c r="D204" s="288"/>
      <c r="E204" s="288"/>
      <c r="F204" s="307" t="s">
        <v>49</v>
      </c>
      <c r="G204" s="288"/>
      <c r="H204" s="402" t="s">
        <v>803</v>
      </c>
      <c r="I204" s="402"/>
      <c r="J204" s="402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744</v>
      </c>
      <c r="D206" s="288"/>
      <c r="E206" s="288"/>
      <c r="F206" s="307" t="s">
        <v>96</v>
      </c>
      <c r="G206" s="288"/>
      <c r="H206" s="402" t="s">
        <v>804</v>
      </c>
      <c r="I206" s="402"/>
      <c r="J206" s="402"/>
      <c r="K206" s="329"/>
    </row>
    <row r="207" spans="2:11" ht="15" customHeight="1">
      <c r="B207" s="308"/>
      <c r="C207" s="314"/>
      <c r="D207" s="288"/>
      <c r="E207" s="288"/>
      <c r="F207" s="307" t="s">
        <v>643</v>
      </c>
      <c r="G207" s="288"/>
      <c r="H207" s="402" t="s">
        <v>644</v>
      </c>
      <c r="I207" s="402"/>
      <c r="J207" s="402"/>
      <c r="K207" s="329"/>
    </row>
    <row r="208" spans="2:11" ht="15" customHeight="1">
      <c r="B208" s="308"/>
      <c r="C208" s="288"/>
      <c r="D208" s="288"/>
      <c r="E208" s="288"/>
      <c r="F208" s="307" t="s">
        <v>82</v>
      </c>
      <c r="G208" s="288"/>
      <c r="H208" s="402" t="s">
        <v>805</v>
      </c>
      <c r="I208" s="402"/>
      <c r="J208" s="402"/>
      <c r="K208" s="329"/>
    </row>
    <row r="209" spans="2:11" ht="15" customHeight="1">
      <c r="B209" s="346"/>
      <c r="C209" s="314"/>
      <c r="D209" s="314"/>
      <c r="E209" s="314"/>
      <c r="F209" s="307" t="s">
        <v>103</v>
      </c>
      <c r="G209" s="293"/>
      <c r="H209" s="406" t="s">
        <v>102</v>
      </c>
      <c r="I209" s="406"/>
      <c r="J209" s="406"/>
      <c r="K209" s="347"/>
    </row>
    <row r="210" spans="2:11" ht="15" customHeight="1">
      <c r="B210" s="346"/>
      <c r="C210" s="314"/>
      <c r="D210" s="314"/>
      <c r="E210" s="314"/>
      <c r="F210" s="307" t="s">
        <v>645</v>
      </c>
      <c r="G210" s="293"/>
      <c r="H210" s="406" t="s">
        <v>806</v>
      </c>
      <c r="I210" s="406"/>
      <c r="J210" s="406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768</v>
      </c>
      <c r="D212" s="314"/>
      <c r="E212" s="314"/>
      <c r="F212" s="307">
        <v>1</v>
      </c>
      <c r="G212" s="293"/>
      <c r="H212" s="406" t="s">
        <v>807</v>
      </c>
      <c r="I212" s="406"/>
      <c r="J212" s="406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6" t="s">
        <v>808</v>
      </c>
      <c r="I213" s="406"/>
      <c r="J213" s="406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6" t="s">
        <v>809</v>
      </c>
      <c r="I214" s="406"/>
      <c r="J214" s="406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6" t="s">
        <v>810</v>
      </c>
      <c r="I215" s="406"/>
      <c r="J215" s="406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Křížová Monika, Mgr.</cp:lastModifiedBy>
  <dcterms:created xsi:type="dcterms:W3CDTF">2017-06-27T12:03:32Z</dcterms:created>
  <dcterms:modified xsi:type="dcterms:W3CDTF">2017-06-28T10:18:13Z</dcterms:modified>
  <cp:category/>
  <cp:version/>
  <cp:contentType/>
  <cp:contentStatus/>
</cp:coreProperties>
</file>