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240" windowHeight="7935" activeTab="1"/>
  </bookViews>
  <sheets>
    <sheet name="Rekapitulace stavby" sheetId="1" r:id="rId1"/>
    <sheet name="9-006-115-00 - CÚ Sladkov..." sheetId="2" r:id="rId2"/>
  </sheets>
  <definedNames>
    <definedName name="_xlnm.Print_Area" localSheetId="1">'9-006-115-00 - CÚ Sladkov...'!$C$4:$Q$69,'9-006-115-00 - CÚ Sladkov...'!$C$75:$Q$108,'9-006-115-00 - CÚ Sladkov...'!$C$114:$Q$381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'9-006-115-00 - CÚ Sladkov...'!$123:$123</definedName>
  </definedNames>
  <calcPr calcId="152511"/>
</workbook>
</file>

<file path=xl/sharedStrings.xml><?xml version="1.0" encoding="utf-8"?>
<sst xmlns="http://schemas.openxmlformats.org/spreadsheetml/2006/main" count="2567" uniqueCount="594">
  <si>
    <t>2012</t>
  </si>
  <si>
    <t>List obsahuje:</t>
  </si>
  <si>
    <t>1) Souhrnný list stavby</t>
  </si>
  <si>
    <t>2) Rekapitulace objektů</t>
  </si>
  <si>
    <t>2.0</t>
  </si>
  <si>
    <t/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</si>
  <si>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</si>
  <si>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</si>
  <si>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</si>
  <si>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</si>
  <si>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</si>
  <si>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</si>
  <si>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</si>
  <si>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</si>
  <si>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</si>
  <si>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</si>
  <si>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</si>
  <si>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</si>
  <si>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9-006/115/00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</si>
  <si>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</si>
  <si>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</si>
  <si>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CÚ Sladkovského 37, Olomouc – odbavovací plocha – PD a IČ</t>
  </si>
  <si>
    <t>0,1</t>
  </si>
  <si>
    <t>JKSO:</t>
  </si>
  <si>
    <t>822 55 61</t>
  </si>
  <si>
    <t>CC-CZ:</t>
  </si>
  <si>
    <t>21122</t>
  </si>
  <si>
    <t>1</t>
  </si>
  <si>
    <t>Místo:</t>
  </si>
  <si>
    <t>Sladkovského 37, Olomouc</t>
  </si>
  <si>
    <t>Datum:</t>
  </si>
  <si>
    <t>13. 12. 2016</t>
  </si>
  <si>
    <t>10</t>
  </si>
  <si>
    <t>CZ-CPA:</t>
  </si>
  <si>
    <t>42.11.10</t>
  </si>
  <si>
    <t>100</t>
  </si>
  <si>
    <t>Objednatel:</t>
  </si>
  <si>
    <t>IČ:</t>
  </si>
  <si>
    <t>Ateliér-r,s.r.o., tř. Spojenců 748/20, Olomouc</t>
  </si>
  <si>
    <t>DIČ:</t>
  </si>
  <si>
    <t>Zhotovitel:</t>
  </si>
  <si>
    <t>Vyplň údaj</t>
  </si>
  <si>
    <t>Projektant:</t>
  </si>
  <si>
    <t>Janásek</t>
  </si>
  <si>
    <t>Zpracovatel:</t>
  </si>
  <si>
    <t>Alfaprojekt Olomouc, a.s.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</si>
  <si>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</si>
  <si>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</si>
  <si>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</si>
  <si>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</si>
  <si>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</si>
  <si>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</si>
  <si>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</si>
  <si>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</si>
  <si>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</si>
  <si>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</si>
  <si>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</si>
  <si>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</si>
  <si>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</si>
  <si>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</si>
  <si>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</si>
  <si>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</si>
  <si>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</si>
  <si>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</si>
  <si>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</si>
  <si>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</si>
  <si>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</si>
  <si>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</si>
  <si>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</si>
  <si>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</si>
  <si>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</si>
  <si>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</si>
  <si>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</si>
  <si>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</si>
  <si>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</si>
  <si>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</si>
  <si>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</si>
  <si>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</si>
  <si>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</si>
  <si>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</si>
  <si>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</si>
  <si>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</si>
  <si>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</si>
  <si>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</si>
  <si>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</si>
  <si>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</si>
  <si>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</si>
  <si>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</si>
  <si>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</si>
  <si>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</si>
  <si>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</si>
  <si>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</si>
  <si>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{576f46c6-4d3a-4627-88a6-541e7c41deb6}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</si>
  <si>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</si>
  <si>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</si>
  <si>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</si>
  <si>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</si>
  <si>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</si>
  <si>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</si>
  <si>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</si>
  <si>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</si>
  <si>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</si>
  <si>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</si>
  <si>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</si>
  <si>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</si>
  <si>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</si>
  <si>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</si>
  <si>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</si>
  <si>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</si>
  <si>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</si>
  <si>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</si>
  <si>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</si>
  <si>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</si>
  <si>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</si>
  <si>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</si>
  <si>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</si>
  <si>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</si>
  <si>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</si>
  <si>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</si>
  <si>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</si>
  <si>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</si>
  <si>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</si>
  <si>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</si>
  <si>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111 - Zemní práce - sanace</t>
  </si>
  <si>
    <t xml:space="preserve">    2 - Zakládání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</si>
  <si>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</si>
  <si>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</si>
  <si>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</si>
  <si>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</si>
  <si>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</si>
  <si>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Přesuny hmot a suti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</si>
  <si>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</si>
  <si>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</si>
  <si>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</si>
  <si>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</si>
  <si>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</si>
  <si>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</si>
  <si>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</si>
  <si>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</si>
  <si>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</si>
  <si>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</si>
  <si>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</si>
  <si>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</si>
  <si>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</si>
  <si>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</si>
  <si>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</si>
  <si>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</si>
  <si>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 materiál [CZK]</t>
  </si>
  <si>
    <t>J. montáž 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</si>
  <si>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</si>
  <si>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</si>
  <si>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</si>
  <si>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</si>
  <si>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</si>
  <si>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</si>
  <si>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</si>
  <si>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</si>
  <si>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</si>
  <si>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</si>
  <si>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</si>
  <si>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66</t>
  </si>
  <si>
    <t>K</t>
  </si>
  <si>
    <t>121101102</t>
  </si>
  <si>
    <t>Sejmutí ornice s přemístěním na vzdálenost do 100 m</t>
  </si>
  <si>
    <t>m3</t>
  </si>
  <si>
    <t>4</t>
  </si>
  <si>
    <t>-1844202826</t>
  </si>
  <si>
    <t>sejmutí ornice tl. 5cm</t>
  </si>
  <si>
    <t>P</t>
  </si>
  <si>
    <t>2500*0,05</t>
  </si>
  <si>
    <t>VV</t>
  </si>
  <si>
    <t>67</t>
  </si>
  <si>
    <t>122201102</t>
  </si>
  <si>
    <t>Odkopávky a prokopávky nezapažené v hornině tř. 3 objem do 1000 m3</t>
  </si>
  <si>
    <t>-139107444</t>
  </si>
  <si>
    <t>odkopávka na úroveň zemní pláně pod vozovkou, chodníkem</t>
  </si>
  <si>
    <t>odkopávky pod vozovkou</t>
  </si>
  <si>
    <t>0,5*2500</t>
  </si>
  <si>
    <t>0,2*65</t>
  </si>
  <si>
    <t>odkopávka pod chodníkem k tribuně</t>
  </si>
  <si>
    <t>27*0,15</t>
  </si>
  <si>
    <t>odkopávky ve volných plochách</t>
  </si>
  <si>
    <t>48*0,25</t>
  </si>
  <si>
    <t>chráničky</t>
  </si>
  <si>
    <t>130*1*1,1</t>
  </si>
  <si>
    <t>Součet</t>
  </si>
  <si>
    <t>68</t>
  </si>
  <si>
    <t>120001101</t>
  </si>
  <si>
    <t>Příplatek za ztížení vykopávky v blízkosti podzemního vedení</t>
  </si>
  <si>
    <t>-1142335997</t>
  </si>
  <si>
    <t>70</t>
  </si>
  <si>
    <t>132101101</t>
  </si>
  <si>
    <t>Hloubení rýh šířky do 600 mm v hornině tř. 1 a 2 objemu do 100 m3</t>
  </si>
  <si>
    <t>851732962</t>
  </si>
  <si>
    <t>rýhy pro drenáže</t>
  </si>
  <si>
    <t>rýhy pro trativod</t>
  </si>
  <si>
    <t>230*0,4*0,5</t>
  </si>
  <si>
    <t>73</t>
  </si>
  <si>
    <t>174101101</t>
  </si>
  <si>
    <t>Zásyp jam, šachet rýh nebo kolem objektů sypaninou se zhutněním</t>
  </si>
  <si>
    <t>1788292068</t>
  </si>
  <si>
    <t>zásyp rýh</t>
  </si>
  <si>
    <t>podél objektů a ve vykopávkách</t>
  </si>
  <si>
    <t>1,56*41</t>
  </si>
  <si>
    <t>2,15*25</t>
  </si>
  <si>
    <t>1,28*13,5</t>
  </si>
  <si>
    <t>1,5*140</t>
  </si>
  <si>
    <t>130*1*(1,1-0,55)</t>
  </si>
  <si>
    <t>74</t>
  </si>
  <si>
    <t>997221611</t>
  </si>
  <si>
    <t>Nakládání suti na dopravní prostředky pro vodorovnou dopravu</t>
  </si>
  <si>
    <t>t</t>
  </si>
  <si>
    <t>199573393</t>
  </si>
  <si>
    <t>(1422,05+46-416,49)*1,8</t>
  </si>
  <si>
    <t>106</t>
  </si>
  <si>
    <t>162701105</t>
  </si>
  <si>
    <t>Vodorovné přemístění do 10000 m výkopku/sypaniny z horniny tř. 1 až 4</t>
  </si>
  <si>
    <t>88413978</t>
  </si>
  <si>
    <t>odvoz zeminy na skládku do 10km</t>
  </si>
  <si>
    <t>76</t>
  </si>
  <si>
    <t>162701109</t>
  </si>
  <si>
    <t>Příplatek k vodorovnému přemístění výkopku/sypaniny z horniny tř. 1 až 4 ZKD 1000 m přes 10000 m</t>
  </si>
  <si>
    <t>1329972374</t>
  </si>
  <si>
    <t>odvoz na skládku 5km, celkem 15km</t>
  </si>
  <si>
    <t>1051,560*5</t>
  </si>
  <si>
    <t>77</t>
  </si>
  <si>
    <t>171201999</t>
  </si>
  <si>
    <t>Poplatek za uložení výkopku na skládku</t>
  </si>
  <si>
    <t>-1067572066</t>
  </si>
  <si>
    <t>poplatek za skládku</t>
  </si>
  <si>
    <t>1892,808</t>
  </si>
  <si>
    <t>78</t>
  </si>
  <si>
    <t>181951102</t>
  </si>
  <si>
    <t>Úprava pláně v hornině tř. 1 až 4 se zhutněním</t>
  </si>
  <si>
    <t>m2</t>
  </si>
  <si>
    <t>-592801616</t>
  </si>
  <si>
    <t>zhutnění zemní pláně-vozovka, odbavovací plocha, chodník, zeleň</t>
  </si>
  <si>
    <t>1880+2500+69,5</t>
  </si>
  <si>
    <t>79</t>
  </si>
  <si>
    <t>122101401</t>
  </si>
  <si>
    <t>Vykopávky v zemníku na suchu v hornině tř. 1 a 2 objem do 100 m3</t>
  </si>
  <si>
    <t>-168447050</t>
  </si>
  <si>
    <t>zemina vhodná pro ozelenění</t>
  </si>
  <si>
    <t>(1880-625)*0,2</t>
  </si>
  <si>
    <t>80</t>
  </si>
  <si>
    <t>M</t>
  </si>
  <si>
    <t>5812320_R</t>
  </si>
  <si>
    <t>zemina zahradní</t>
  </si>
  <si>
    <t>8</t>
  </si>
  <si>
    <t>375195521</t>
  </si>
  <si>
    <t>nákup zeminy vhodné pro ozelenění</t>
  </si>
  <si>
    <t>zahradní zemina včetně dovozu</t>
  </si>
  <si>
    <t>251*1,4</t>
  </si>
  <si>
    <t>107</t>
  </si>
  <si>
    <t>-1616702908</t>
  </si>
  <si>
    <t>82</t>
  </si>
  <si>
    <t>-317222305</t>
  </si>
  <si>
    <t xml:space="preserve">dovoz zeminy ze zemníku 5km, celkem 15km
</t>
  </si>
  <si>
    <t>251*5</t>
  </si>
  <si>
    <t>83</t>
  </si>
  <si>
    <t>181301101</t>
  </si>
  <si>
    <t>Rozprostření ornice tl vrstvy do 100 mm pl do 500 m2 v rovině nebo ve svahu do 1:5</t>
  </si>
  <si>
    <t>997309224</t>
  </si>
  <si>
    <t>1880</t>
  </si>
  <si>
    <t>84</t>
  </si>
  <si>
    <t>005724150</t>
  </si>
  <si>
    <t>osivo směs travní parková směs exclusive</t>
  </si>
  <si>
    <t>kg</t>
  </si>
  <si>
    <t>-2092918251</t>
  </si>
  <si>
    <t>0,025*1880</t>
  </si>
  <si>
    <t>85</t>
  </si>
  <si>
    <t>181411141</t>
  </si>
  <si>
    <t>Založení parterového trávníku výsevem plochy do 1000 m2 v rovině a ve svahu do 1:5</t>
  </si>
  <si>
    <t>-462971969</t>
  </si>
  <si>
    <t>86</t>
  </si>
  <si>
    <t>183403114</t>
  </si>
  <si>
    <t>Obdělání půdy kultivátorováním v rovině a svahu do 1:5</t>
  </si>
  <si>
    <t>968661309</t>
  </si>
  <si>
    <t>87</t>
  </si>
  <si>
    <t>183403153</t>
  </si>
  <si>
    <t>Obdělání půdy hrabáním v rovině a svahu do 1:5</t>
  </si>
  <si>
    <t>-639578076</t>
  </si>
  <si>
    <t>88</t>
  </si>
  <si>
    <t>183403161</t>
  </si>
  <si>
    <t>Obdělání půdy válením v rovině a svahu do 1:5</t>
  </si>
  <si>
    <t>-2119465423</t>
  </si>
  <si>
    <t>89</t>
  </si>
  <si>
    <t>185803111</t>
  </si>
  <si>
    <t>Ošetření trávníku shrabáním v rovině a svahu do 1:5</t>
  </si>
  <si>
    <t>-1917941272</t>
  </si>
  <si>
    <t>51</t>
  </si>
  <si>
    <t>919735112</t>
  </si>
  <si>
    <t>Řezání stávajícího živičného krytu hl do 100 mm</t>
  </si>
  <si>
    <t>m</t>
  </si>
  <si>
    <t>3</t>
  </si>
  <si>
    <t>1770593119</t>
  </si>
  <si>
    <t>odřezání stávající hrany vozovky</t>
  </si>
  <si>
    <t>52</t>
  </si>
  <si>
    <t>899101211</t>
  </si>
  <si>
    <t>Demontáž poklopů litinových nebo ocelových včetně rámů hmotnosti do 50 kg</t>
  </si>
  <si>
    <t>kus</t>
  </si>
  <si>
    <t>941236166</t>
  </si>
  <si>
    <t>demontáž poklopů na kanalizaci</t>
  </si>
  <si>
    <t>53</t>
  </si>
  <si>
    <t>899332111</t>
  </si>
  <si>
    <t>Výšková úprava uličního vstupu nebo vpusti do 200 mm snížením poklopu</t>
  </si>
  <si>
    <t>603428655</t>
  </si>
  <si>
    <t>výšková úprava poklopů na kanalizaci</t>
  </si>
  <si>
    <t>65</t>
  </si>
  <si>
    <t>899304111/R</t>
  </si>
  <si>
    <t>Osazení železobetonových poklopů včetně rámů</t>
  </si>
  <si>
    <t>1947146259</t>
  </si>
  <si>
    <t>55</t>
  </si>
  <si>
    <t>113202111</t>
  </si>
  <si>
    <t>Vytrhání obrub krajníků obrubníků stojatých</t>
  </si>
  <si>
    <t>212196320</t>
  </si>
  <si>
    <t>odbourání betonového silničního obrubníku</t>
  </si>
  <si>
    <t>91</t>
  </si>
  <si>
    <t>113107143</t>
  </si>
  <si>
    <t>Odstranění podkladu pl do 50 m2 živičných tl 150 mm</t>
  </si>
  <si>
    <t>802969073</t>
  </si>
  <si>
    <t>odstranění živ. krytu vozovky tl. 15cm</t>
  </si>
  <si>
    <t>92</t>
  </si>
  <si>
    <t>113107122</t>
  </si>
  <si>
    <t>Odstranění podkladu pl do 50 m2 z kameniva drceného tl 200 mm</t>
  </si>
  <si>
    <t>-1798237683</t>
  </si>
  <si>
    <t>odstranění podkladu 20cm pod vozovkou</t>
  </si>
  <si>
    <t>56</t>
  </si>
  <si>
    <t>113106121</t>
  </si>
  <si>
    <t>Rozebrání dlažeb komunikací pro pěší z betonových nebo kamenných dlaždic</t>
  </si>
  <si>
    <t>1098888175</t>
  </si>
  <si>
    <t>odstranění betonové dlažby chodníku</t>
  </si>
  <si>
    <t>úprava chodníku podél Sladkovského</t>
  </si>
  <si>
    <t>1,45*32</t>
  </si>
  <si>
    <t>57</t>
  </si>
  <si>
    <t>1179746754</t>
  </si>
  <si>
    <t>odstranění podkladu pod chodníky  15cm</t>
  </si>
  <si>
    <t>58</t>
  </si>
  <si>
    <t>997221551</t>
  </si>
  <si>
    <t>Vodorovná doprava suti ze sypkých materiálů do 1 km</t>
  </si>
  <si>
    <t>1086904338</t>
  </si>
  <si>
    <t>odvoz suti na skládku 1km</t>
  </si>
  <si>
    <t>59</t>
  </si>
  <si>
    <t>997221559</t>
  </si>
  <si>
    <t>Příplatek ZKD 1 km u vodorovné dopravy suti ze sypkých materiálů</t>
  </si>
  <si>
    <t>-2104401570</t>
  </si>
  <si>
    <t>odvoz suti na skládku 14km, celkem 15km</t>
  </si>
  <si>
    <t>63,241*14</t>
  </si>
  <si>
    <t>60</t>
  </si>
  <si>
    <t>997221845</t>
  </si>
  <si>
    <t>Poplatek za uložení odpadu z asfaltových povrchů na skládce (skládkovné)</t>
  </si>
  <si>
    <t>-1610284936</t>
  </si>
  <si>
    <t>20,54</t>
  </si>
  <si>
    <t>61</t>
  </si>
  <si>
    <t>997221815</t>
  </si>
  <si>
    <t>Poplatek za uložení betonového odpadu na skládce (skládkovné)</t>
  </si>
  <si>
    <t>1942909578</t>
  </si>
  <si>
    <t>11,832</t>
  </si>
  <si>
    <t>62</t>
  </si>
  <si>
    <t>997221855</t>
  </si>
  <si>
    <t>Poplatek za uložení odpadu z kameniva na skládce (skládkovné)</t>
  </si>
  <si>
    <t>-1927069035</t>
  </si>
  <si>
    <t>15,27+10,904</t>
  </si>
  <si>
    <t>63</t>
  </si>
  <si>
    <t>997221825</t>
  </si>
  <si>
    <t>Poplatek za uložení železobetonového odpadu na skládce (skládkovné)</t>
  </si>
  <si>
    <t>2087512562</t>
  </si>
  <si>
    <t>19,8</t>
  </si>
  <si>
    <t>93</t>
  </si>
  <si>
    <t>40669250</t>
  </si>
  <si>
    <t>zemní práce - sanace pod vozovkou</t>
  </si>
  <si>
    <t>(2500+65)*0,45</t>
  </si>
  <si>
    <t>108</t>
  </si>
  <si>
    <t>-1526247060</t>
  </si>
  <si>
    <t xml:space="preserve">odvoz zeminy na skládku do 10km
</t>
  </si>
  <si>
    <t>1154,25</t>
  </si>
  <si>
    <t>109</t>
  </si>
  <si>
    <t>133038925</t>
  </si>
  <si>
    <t>1154,25*5</t>
  </si>
  <si>
    <t>110</t>
  </si>
  <si>
    <t>-1810546128</t>
  </si>
  <si>
    <t>1154,25*1,8</t>
  </si>
  <si>
    <t>99</t>
  </si>
  <si>
    <t>564961315</t>
  </si>
  <si>
    <t>Podklad z betonového recyklátu tl 200 mm</t>
  </si>
  <si>
    <t>-1676924430</t>
  </si>
  <si>
    <t>sanace pod vozovkou - vrstva betonového recyklátu 20cm</t>
  </si>
  <si>
    <t>97</t>
  </si>
  <si>
    <t>564971315</t>
  </si>
  <si>
    <t>Podklad z betonového recyklátu tl 250 mm</t>
  </si>
  <si>
    <t>1382374303</t>
  </si>
  <si>
    <t>sanace pod vozovkou - vrstva betonového recyklátu 25cm, celkem 45cm</t>
  </si>
  <si>
    <t>101</t>
  </si>
  <si>
    <t>919726122</t>
  </si>
  <si>
    <t>Geotextilie pro ochranu, separaci a filtraci netkaná měrná hmotnost do 300 g/m2</t>
  </si>
  <si>
    <t>1497234150</t>
  </si>
  <si>
    <t>2500*1,1</t>
  </si>
  <si>
    <t>102</t>
  </si>
  <si>
    <t>212752212</t>
  </si>
  <si>
    <t>Trativod z drenážních trubek plastových flexibilních D do 100 mm včetně lože otevřený výkop</t>
  </si>
  <si>
    <t>1596755261</t>
  </si>
  <si>
    <t>trativod</t>
  </si>
  <si>
    <t>104</t>
  </si>
  <si>
    <t>286112220</t>
  </si>
  <si>
    <t>trubka drenážní flexibilní PipeLife D 80 mm</t>
  </si>
  <si>
    <t>1283589875</t>
  </si>
  <si>
    <t>230*1,1</t>
  </si>
  <si>
    <t>105</t>
  </si>
  <si>
    <t>451573111</t>
  </si>
  <si>
    <t>obsyb potrubí trativodu</t>
  </si>
  <si>
    <t>-2057227687</t>
  </si>
  <si>
    <t>výplň trativodu</t>
  </si>
  <si>
    <t>230*0,25*0,3</t>
  </si>
  <si>
    <t>47</t>
  </si>
  <si>
    <t>899722113</t>
  </si>
  <si>
    <t>Krytí potrubí z plastů výstražnou fólií z PVC 34cm</t>
  </si>
  <si>
    <t>16</t>
  </si>
  <si>
    <t>1918263609</t>
  </si>
  <si>
    <t>69</t>
  </si>
  <si>
    <t>119001421</t>
  </si>
  <si>
    <t>Dočasné zajištění kabelů a kabelových tratí ze 3 volně ložených kabelů</t>
  </si>
  <si>
    <t>-537316009</t>
  </si>
  <si>
    <t>48</t>
  </si>
  <si>
    <t>899914111/R</t>
  </si>
  <si>
    <t>Montáž chráničky kabelového vedení</t>
  </si>
  <si>
    <t>67565971</t>
  </si>
  <si>
    <t>chránička kabelů NN</t>
  </si>
  <si>
    <t>130</t>
  </si>
  <si>
    <t>49</t>
  </si>
  <si>
    <t>3410951101/R</t>
  </si>
  <si>
    <t>dvoudílná chránička kabelového vedení DN110</t>
  </si>
  <si>
    <t>103002237</t>
  </si>
  <si>
    <t>50</t>
  </si>
  <si>
    <t>341095130/R</t>
  </si>
  <si>
    <t>fólie výstražná PE, šířka 300mm</t>
  </si>
  <si>
    <t>2043740134</t>
  </si>
  <si>
    <t>obsah kovu [kg/m], Cu =0,049, Al =0</t>
  </si>
  <si>
    <t>576133221</t>
  </si>
  <si>
    <t>Asfaltový koberec mastixový SMA 11 (AKMS) tl 40 mm š přes 3 m</t>
  </si>
  <si>
    <t>-562593013</t>
  </si>
  <si>
    <t>netuhá vozovka D0-N-3 TDZ III</t>
  </si>
  <si>
    <t>vozovka - napojení</t>
  </si>
  <si>
    <t>vozovka-odbavovací plocha</t>
  </si>
  <si>
    <t>2435</t>
  </si>
  <si>
    <t>573211111</t>
  </si>
  <si>
    <t>Postřik živičný spojovací z asfaltu v množství do 0,70 kg/m2</t>
  </si>
  <si>
    <t>-1454303873</t>
  </si>
  <si>
    <t>2500*2</t>
  </si>
  <si>
    <t>11</t>
  </si>
  <si>
    <t>577155142</t>
  </si>
  <si>
    <t>Asfaltový beton vrstva ložní ACL 16 (ABH) tl 60 mm š přes 3 m z modifikovaného asfaltu</t>
  </si>
  <si>
    <t>-22530046</t>
  </si>
  <si>
    <t>12</t>
  </si>
  <si>
    <t>565135121</t>
  </si>
  <si>
    <t>Asfaltový beton vrstva podkladní ACP 16 (obalované kamenivo OKS) tl 50 mm š přes 3 m</t>
  </si>
  <si>
    <t>-351102302</t>
  </si>
  <si>
    <t>13</t>
  </si>
  <si>
    <t>573111112</t>
  </si>
  <si>
    <t>Postřik živičný infiltrační s posypem z asfaltu množství 1 kg/m2</t>
  </si>
  <si>
    <t>-2009112175</t>
  </si>
  <si>
    <t>14</t>
  </si>
  <si>
    <t>567122114</t>
  </si>
  <si>
    <t>Podklad ze směsi stmelené cementem SC C 8/10 (KSC I) tl 150 mm</t>
  </si>
  <si>
    <t>-1149356195</t>
  </si>
  <si>
    <t>564871111</t>
  </si>
  <si>
    <t>Podklad ze štěrkodrtě ŠD tl 250 mm</t>
  </si>
  <si>
    <t>-162012061</t>
  </si>
  <si>
    <t>5</t>
  </si>
  <si>
    <t>596211112</t>
  </si>
  <si>
    <t>Kladení zámkové dlažby komunikací pro pěší tl 60 mm skupiny A pl do 300 m2</t>
  </si>
  <si>
    <t>-1941242377</t>
  </si>
  <si>
    <t>dlážděný chodník tl. 6cm, reliéfní dlažba</t>
  </si>
  <si>
    <t>chodník k tribuně</t>
  </si>
  <si>
    <t>27</t>
  </si>
  <si>
    <t>úprava chodníku-Sládkovského</t>
  </si>
  <si>
    <t>21+19</t>
  </si>
  <si>
    <t>reliéfní dlažba</t>
  </si>
  <si>
    <t>2,5</t>
  </si>
  <si>
    <t>592456810/R</t>
  </si>
  <si>
    <t>dlažba betonová hladká 30x30x6 cm šedá</t>
  </si>
  <si>
    <t>505982124</t>
  </si>
  <si>
    <t>(27+40)*1,03</t>
  </si>
  <si>
    <t>592451190</t>
  </si>
  <si>
    <t>dlažba zámková  slepecká 20x10x6 cm barevná</t>
  </si>
  <si>
    <t>-1993012831</t>
  </si>
  <si>
    <t>2,5*1,03</t>
  </si>
  <si>
    <t>7</t>
  </si>
  <si>
    <t>564851111</t>
  </si>
  <si>
    <t>Podklad ze štěrkodrtě ŠD tl 150 mm</t>
  </si>
  <si>
    <t>556839083</t>
  </si>
  <si>
    <t>23</t>
  </si>
  <si>
    <t>599141111_R</t>
  </si>
  <si>
    <t>Vyplnění spár živičnou zálivkou</t>
  </si>
  <si>
    <t>-139090658</t>
  </si>
  <si>
    <t>zalití spár živ. zálivkou</t>
  </si>
  <si>
    <t>24</t>
  </si>
  <si>
    <t>916111123</t>
  </si>
  <si>
    <t>Osazení obruby z drobných kostek s boční opěrou do lože z betonu prostého</t>
  </si>
  <si>
    <t>1269440201</t>
  </si>
  <si>
    <t>osazení obruby z kostky kamenné 10/10cm</t>
  </si>
  <si>
    <t>185</t>
  </si>
  <si>
    <t>25</t>
  </si>
  <si>
    <t>583801100</t>
  </si>
  <si>
    <t>kostka dlažební drobná, žula, I.jakost, velikost 10 cm</t>
  </si>
  <si>
    <t>-1626465039</t>
  </si>
  <si>
    <t>1x řádek kostka kamenná 10/10cm</t>
  </si>
  <si>
    <t>185*0,1/5,2</t>
  </si>
  <si>
    <t>26</t>
  </si>
  <si>
    <t>916131113</t>
  </si>
  <si>
    <t>Osazení silničního obrubníku betonového ležatého s boční opěrou do lože z betonu prostého</t>
  </si>
  <si>
    <t>1271436843</t>
  </si>
  <si>
    <t>osazení silničního obrubníku 15/30cm,  přechodového, nízkého, zaobleného</t>
  </si>
  <si>
    <t>betonový obrubník 15/25cm</t>
  </si>
  <si>
    <t>245</t>
  </si>
  <si>
    <t>betonový obrubník snížený 15/15cm</t>
  </si>
  <si>
    <t>9</t>
  </si>
  <si>
    <t>betonový obrubník přechodový L+P</t>
  </si>
  <si>
    <t>6+1</t>
  </si>
  <si>
    <t>28</t>
  </si>
  <si>
    <t>592174680_R</t>
  </si>
  <si>
    <t>obrubník betonový silniční nájezdový 100x15x15 cm</t>
  </si>
  <si>
    <t>1866871911</t>
  </si>
  <si>
    <t>betonový obrubník 15/15cm</t>
  </si>
  <si>
    <t>9*1,03</t>
  </si>
  <si>
    <t>32</t>
  </si>
  <si>
    <t>592174920/R</t>
  </si>
  <si>
    <t>obrubník betonový silniční 100x15x30 cm</t>
  </si>
  <si>
    <t>-1473062497</t>
  </si>
  <si>
    <t>betonový obrubník 15/30cm</t>
  </si>
  <si>
    <t>245*1,03</t>
  </si>
  <si>
    <t>29</t>
  </si>
  <si>
    <t>592174690_R</t>
  </si>
  <si>
    <t>obrubník betonový silniční přechodový L + P 100x15x15-25 cm</t>
  </si>
  <si>
    <t>1948577499</t>
  </si>
  <si>
    <t>obrubník přechodový</t>
  </si>
  <si>
    <t>7*1,03</t>
  </si>
  <si>
    <t>30</t>
  </si>
  <si>
    <t>916231213</t>
  </si>
  <si>
    <t>Osazení chodníkového obrubníku betonového stojatého s boční opěrou do lože z betonu prostého</t>
  </si>
  <si>
    <t>-1225938334</t>
  </si>
  <si>
    <t>osazení záhonové obruby</t>
  </si>
  <si>
    <t>31</t>
  </si>
  <si>
    <t>592173050</t>
  </si>
  <si>
    <t>obrubník betonový zahradní přírodní šedá 50x5x25 cm</t>
  </si>
  <si>
    <t>-1919110833</t>
  </si>
  <si>
    <t>obruba betonová záhonová 5/25cm</t>
  </si>
  <si>
    <t>60*2*1,03</t>
  </si>
  <si>
    <t>45</t>
  </si>
  <si>
    <t>935113212</t>
  </si>
  <si>
    <t>Osazení odvodňovacího betonového žlabu s krycím roštem šířky přes 200 mm</t>
  </si>
  <si>
    <t>-1378527223</t>
  </si>
  <si>
    <t>osazení odvodňovacího žlabu</t>
  </si>
  <si>
    <t>41+25</t>
  </si>
  <si>
    <t>44</t>
  </si>
  <si>
    <t>935114111/R</t>
  </si>
  <si>
    <t>Mikroštěrbinový odvodňovací betonový žlab, D400, se základem</t>
  </si>
  <si>
    <t>1090451619</t>
  </si>
  <si>
    <t>žlab odvodňovací, D400, komplet dodávka</t>
  </si>
  <si>
    <t>18</t>
  </si>
  <si>
    <t>914111111</t>
  </si>
  <si>
    <t>Montáž svislé dopravní značky do velikosti 1 m2 objímkami na sloupek nebo konzolu</t>
  </si>
  <si>
    <t>1820358801</t>
  </si>
  <si>
    <t>osazení dopravních značek</t>
  </si>
  <si>
    <t>19</t>
  </si>
  <si>
    <t>914511112</t>
  </si>
  <si>
    <t>Montáž sloupku dopravních značek délky do 3,5 m s betonovým základem a patkou</t>
  </si>
  <si>
    <t>-1590463436</t>
  </si>
  <si>
    <t>osazení sloupku 3,5m, hliníková patka</t>
  </si>
  <si>
    <t>20</t>
  </si>
  <si>
    <t>404452350.1</t>
  </si>
  <si>
    <t>sloupek Al 60 - 350</t>
  </si>
  <si>
    <t>-1300804909</t>
  </si>
  <si>
    <t>sloupky</t>
  </si>
  <si>
    <t>404442310</t>
  </si>
  <si>
    <t>značka svislá reflexní AL- NK 500 x 500 mm</t>
  </si>
  <si>
    <t>-1661338825</t>
  </si>
  <si>
    <t>svislé dopravní značení P2</t>
  </si>
  <si>
    <t>22</t>
  </si>
  <si>
    <t>404440040</t>
  </si>
  <si>
    <t>značka dopravní svislá reflexní výstražná AL 3M A1 - A30, P1,P4 700 mm</t>
  </si>
  <si>
    <t>-519934974</t>
  </si>
  <si>
    <t>svislé dopravní značení P4</t>
  </si>
  <si>
    <t>17</t>
  </si>
  <si>
    <t>915131111</t>
  </si>
  <si>
    <t>Vodorovné dopravní značení bílou barvou přechody pro chodce, šipky, symboly</t>
  </si>
  <si>
    <t>-1330445877</t>
  </si>
  <si>
    <t xml:space="preserve">vodorovné značení </t>
  </si>
  <si>
    <t xml:space="preserve">vodorovné dopravní značení </t>
  </si>
  <si>
    <t>0,125*280</t>
  </si>
  <si>
    <t>998225111</t>
  </si>
  <si>
    <t>Přesun hmot pro pozemní komunikace s krytem z kamene, monolitickým betonovým nebo živičným</t>
  </si>
  <si>
    <t>-1107364228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</si>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</sst>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2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>
      <alignment vertical="center"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>
      <alignment vertical="center"/>
    </xf>
    <xf numFmtId="0" fontId="27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7" fillId="5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3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3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" fontId="27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167" fontId="0" fillId="0" borderId="24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38" fillId="0" borderId="22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8" width="25.83203125" style="0" hidden="1" customWidth="1"/>
    <col min="49" max="49" width="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7</v>
      </c>
    </row>
    <row r="2" spans="3:72" ht="36.95" customHeight="1">
      <c r="C2" s="209" t="s">
        <v>8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R2" s="249" t="s">
        <v>9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S2" s="20" t="s">
        <v>10</v>
      </c>
      <c r="BT2" s="20" t="s">
        <v>11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10</v>
      </c>
      <c r="BT3" s="20" t="s">
        <v>12</v>
      </c>
    </row>
    <row r="4" spans="2:71" ht="36.95" customHeight="1">
      <c r="B4" s="24"/>
      <c r="C4" s="211" t="s">
        <v>13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5"/>
      <c r="AS4" s="26" t="s">
        <v>14</v>
      </c>
      <c r="BG4" s="27" t="s">
        <v>15</v>
      </c>
      <c r="BS4" s="20" t="s">
        <v>16</v>
      </c>
    </row>
    <row r="5" spans="2:71" ht="14.45" customHeight="1">
      <c r="B5" s="24"/>
      <c r="C5" s="28"/>
      <c r="D5" s="29" t="s">
        <v>17</v>
      </c>
      <c r="E5" s="28"/>
      <c r="F5" s="28"/>
      <c r="G5" s="28"/>
      <c r="H5" s="28"/>
      <c r="I5" s="28"/>
      <c r="J5" s="28"/>
      <c r="K5" s="215" t="s">
        <v>18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8"/>
      <c r="AQ5" s="25"/>
      <c r="BG5" s="213" t="s">
        <v>19</v>
      </c>
      <c r="BS5" s="20" t="s">
        <v>10</v>
      </c>
    </row>
    <row r="6" spans="2:71" ht="36.95" customHeight="1">
      <c r="B6" s="24"/>
      <c r="C6" s="28"/>
      <c r="D6" s="31" t="s">
        <v>20</v>
      </c>
      <c r="E6" s="28"/>
      <c r="F6" s="28"/>
      <c r="G6" s="28"/>
      <c r="H6" s="28"/>
      <c r="I6" s="28"/>
      <c r="J6" s="28"/>
      <c r="K6" s="217" t="s">
        <v>21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8"/>
      <c r="AQ6" s="25"/>
      <c r="BG6" s="214"/>
      <c r="BS6" s="20" t="s">
        <v>22</v>
      </c>
    </row>
    <row r="7" spans="2:71" ht="14.45" customHeight="1">
      <c r="B7" s="24"/>
      <c r="C7" s="28"/>
      <c r="D7" s="32" t="s">
        <v>23</v>
      </c>
      <c r="E7" s="28"/>
      <c r="F7" s="28"/>
      <c r="G7" s="28"/>
      <c r="H7" s="28"/>
      <c r="I7" s="28"/>
      <c r="J7" s="28"/>
      <c r="K7" s="30" t="s">
        <v>24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25</v>
      </c>
      <c r="AL7" s="28"/>
      <c r="AM7" s="28"/>
      <c r="AN7" s="30" t="s">
        <v>26</v>
      </c>
      <c r="AO7" s="28"/>
      <c r="AP7" s="28"/>
      <c r="AQ7" s="25"/>
      <c r="BG7" s="214"/>
      <c r="BS7" s="20" t="s">
        <v>27</v>
      </c>
    </row>
    <row r="8" spans="2:71" ht="14.45" customHeight="1">
      <c r="B8" s="24"/>
      <c r="C8" s="28"/>
      <c r="D8" s="32" t="s">
        <v>28</v>
      </c>
      <c r="E8" s="28"/>
      <c r="F8" s="28"/>
      <c r="G8" s="28"/>
      <c r="H8" s="28"/>
      <c r="I8" s="28"/>
      <c r="J8" s="28"/>
      <c r="K8" s="30" t="s">
        <v>29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30</v>
      </c>
      <c r="AL8" s="28"/>
      <c r="AM8" s="28"/>
      <c r="AN8" s="33" t="s">
        <v>31</v>
      </c>
      <c r="AO8" s="28"/>
      <c r="AP8" s="28"/>
      <c r="AQ8" s="25"/>
      <c r="BG8" s="214"/>
      <c r="BS8" s="20" t="s">
        <v>32</v>
      </c>
    </row>
    <row r="9" spans="2:71" ht="29.2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 t="s">
        <v>33</v>
      </c>
      <c r="AL9" s="28"/>
      <c r="AM9" s="28"/>
      <c r="AN9" s="34" t="s">
        <v>34</v>
      </c>
      <c r="AO9" s="28"/>
      <c r="AP9" s="28"/>
      <c r="AQ9" s="25"/>
      <c r="BG9" s="214"/>
      <c r="BS9" s="20" t="s">
        <v>35</v>
      </c>
    </row>
    <row r="10" spans="2:71" ht="14.45" customHeight="1">
      <c r="B10" s="24"/>
      <c r="C10" s="28"/>
      <c r="D10" s="32" t="s">
        <v>36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37</v>
      </c>
      <c r="AL10" s="28"/>
      <c r="AM10" s="28"/>
      <c r="AN10" s="30" t="s">
        <v>5</v>
      </c>
      <c r="AO10" s="28"/>
      <c r="AP10" s="28"/>
      <c r="AQ10" s="25"/>
      <c r="BG10" s="214"/>
      <c r="BS10" s="20" t="s">
        <v>22</v>
      </c>
    </row>
    <row r="11" spans="2:71" ht="18.4" customHeight="1">
      <c r="B11" s="24"/>
      <c r="C11" s="28"/>
      <c r="D11" s="28"/>
      <c r="E11" s="30" t="s">
        <v>38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39</v>
      </c>
      <c r="AL11" s="28"/>
      <c r="AM11" s="28"/>
      <c r="AN11" s="30" t="s">
        <v>5</v>
      </c>
      <c r="AO11" s="28"/>
      <c r="AP11" s="28"/>
      <c r="AQ11" s="25"/>
      <c r="BG11" s="214"/>
      <c r="BS11" s="20" t="s">
        <v>22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G12" s="214"/>
      <c r="BS12" s="20" t="s">
        <v>22</v>
      </c>
    </row>
    <row r="13" spans="2:71" ht="14.45" customHeight="1">
      <c r="B13" s="24"/>
      <c r="C13" s="28"/>
      <c r="D13" s="32" t="s">
        <v>40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37</v>
      </c>
      <c r="AL13" s="28"/>
      <c r="AM13" s="28"/>
      <c r="AN13" s="35" t="s">
        <v>41</v>
      </c>
      <c r="AO13" s="28"/>
      <c r="AP13" s="28"/>
      <c r="AQ13" s="25"/>
      <c r="BG13" s="214"/>
      <c r="BS13" s="20" t="s">
        <v>22</v>
      </c>
    </row>
    <row r="14" spans="2:71" ht="15">
      <c r="B14" s="24"/>
      <c r="C14" s="28"/>
      <c r="D14" s="28"/>
      <c r="E14" s="218" t="s">
        <v>41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32" t="s">
        <v>39</v>
      </c>
      <c r="AL14" s="28"/>
      <c r="AM14" s="28"/>
      <c r="AN14" s="35" t="s">
        <v>41</v>
      </c>
      <c r="AO14" s="28"/>
      <c r="AP14" s="28"/>
      <c r="AQ14" s="25"/>
      <c r="BG14" s="214"/>
      <c r="BS14" s="20" t="s">
        <v>22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G15" s="214"/>
      <c r="BS15" s="20" t="s">
        <v>6</v>
      </c>
    </row>
    <row r="16" spans="2:71" ht="14.45" customHeight="1">
      <c r="B16" s="24"/>
      <c r="C16" s="28"/>
      <c r="D16" s="32" t="s">
        <v>42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37</v>
      </c>
      <c r="AL16" s="28"/>
      <c r="AM16" s="28"/>
      <c r="AN16" s="30" t="s">
        <v>5</v>
      </c>
      <c r="AO16" s="28"/>
      <c r="AP16" s="28"/>
      <c r="AQ16" s="25"/>
      <c r="BG16" s="214"/>
      <c r="BS16" s="20" t="s">
        <v>6</v>
      </c>
    </row>
    <row r="17" spans="2:71" ht="18.4" customHeight="1">
      <c r="B17" s="24"/>
      <c r="C17" s="28"/>
      <c r="D17" s="28"/>
      <c r="E17" s="30" t="s">
        <v>43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39</v>
      </c>
      <c r="AL17" s="28"/>
      <c r="AM17" s="28"/>
      <c r="AN17" s="30" t="s">
        <v>5</v>
      </c>
      <c r="AO17" s="28"/>
      <c r="AP17" s="28"/>
      <c r="AQ17" s="25"/>
      <c r="BG17" s="214"/>
      <c r="BS17" s="20" t="s">
        <v>7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G18" s="214"/>
      <c r="BS18" s="20" t="s">
        <v>10</v>
      </c>
    </row>
    <row r="19" spans="2:71" ht="14.45" customHeight="1">
      <c r="B19" s="24"/>
      <c r="C19" s="28"/>
      <c r="D19" s="32" t="s">
        <v>44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37</v>
      </c>
      <c r="AL19" s="28"/>
      <c r="AM19" s="28"/>
      <c r="AN19" s="30" t="s">
        <v>5</v>
      </c>
      <c r="AO19" s="28"/>
      <c r="AP19" s="28"/>
      <c r="AQ19" s="25"/>
      <c r="BG19" s="214"/>
      <c r="BS19" s="20" t="s">
        <v>10</v>
      </c>
    </row>
    <row r="20" spans="2:59" ht="18.4" customHeight="1">
      <c r="B20" s="24"/>
      <c r="C20" s="28"/>
      <c r="D20" s="28"/>
      <c r="E20" s="30" t="s">
        <v>45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39</v>
      </c>
      <c r="AL20" s="28"/>
      <c r="AM20" s="28"/>
      <c r="AN20" s="30" t="s">
        <v>5</v>
      </c>
      <c r="AO20" s="28"/>
      <c r="AP20" s="28"/>
      <c r="AQ20" s="25"/>
      <c r="BG20" s="214"/>
    </row>
    <row r="21" spans="2:59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G21" s="214"/>
    </row>
    <row r="22" spans="2:59" ht="15">
      <c r="B22" s="24"/>
      <c r="C22" s="28"/>
      <c r="D22" s="32" t="s">
        <v>46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G22" s="214"/>
    </row>
    <row r="23" spans="2:59" ht="22.5" customHeight="1">
      <c r="B23" s="24"/>
      <c r="C23" s="28"/>
      <c r="D23" s="28"/>
      <c r="E23" s="220" t="s">
        <v>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8"/>
      <c r="AP23" s="28"/>
      <c r="AQ23" s="25"/>
      <c r="BG23" s="214"/>
    </row>
    <row r="24" spans="2:59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G24" s="214"/>
    </row>
    <row r="25" spans="2:59" ht="6.95" customHeight="1">
      <c r="B25" s="24"/>
      <c r="C25" s="28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8"/>
      <c r="AQ25" s="25"/>
      <c r="BG25" s="214"/>
    </row>
    <row r="26" spans="2:59" ht="14.45" customHeight="1">
      <c r="B26" s="24"/>
      <c r="C26" s="28"/>
      <c r="D26" s="37" t="s">
        <v>47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21">
        <f>ROUND(AG87,2)</f>
        <v>0</v>
      </c>
      <c r="AL26" s="216"/>
      <c r="AM26" s="216"/>
      <c r="AN26" s="216"/>
      <c r="AO26" s="216"/>
      <c r="AP26" s="28"/>
      <c r="AQ26" s="25"/>
      <c r="BG26" s="214"/>
    </row>
    <row r="27" spans="2:59" ht="15">
      <c r="B27" s="24"/>
      <c r="C27" s="28"/>
      <c r="D27" s="28"/>
      <c r="E27" s="32" t="s">
        <v>48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22">
        <f>AS87</f>
        <v>0</v>
      </c>
      <c r="AL27" s="222"/>
      <c r="AM27" s="222"/>
      <c r="AN27" s="222"/>
      <c r="AO27" s="222"/>
      <c r="AP27" s="28"/>
      <c r="AQ27" s="25"/>
      <c r="BG27" s="214"/>
    </row>
    <row r="28" spans="2:59" s="1" customFormat="1" ht="15">
      <c r="B28" s="38"/>
      <c r="C28" s="39"/>
      <c r="D28" s="39"/>
      <c r="E28" s="32" t="s">
        <v>49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222">
        <f>ROUND(AT87,2)</f>
        <v>0</v>
      </c>
      <c r="AL28" s="222"/>
      <c r="AM28" s="222"/>
      <c r="AN28" s="222"/>
      <c r="AO28" s="222"/>
      <c r="AP28" s="39"/>
      <c r="AQ28" s="40"/>
      <c r="BG28" s="214"/>
    </row>
    <row r="29" spans="2:59" s="1" customFormat="1" ht="14.45" customHeight="1">
      <c r="B29" s="38"/>
      <c r="C29" s="39"/>
      <c r="D29" s="37" t="s">
        <v>50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1">
        <f>ROUND(AG90,2)</f>
        <v>0</v>
      </c>
      <c r="AL29" s="221"/>
      <c r="AM29" s="221"/>
      <c r="AN29" s="221"/>
      <c r="AO29" s="221"/>
      <c r="AP29" s="39"/>
      <c r="AQ29" s="40"/>
      <c r="BG29" s="214"/>
    </row>
    <row r="30" spans="2:59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G30" s="214"/>
    </row>
    <row r="31" spans="2:59" s="1" customFormat="1" ht="25.9" customHeight="1">
      <c r="B31" s="38"/>
      <c r="C31" s="39"/>
      <c r="D31" s="41" t="s">
        <v>51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223">
        <f>ROUND(AK26+AK29,2)</f>
        <v>0</v>
      </c>
      <c r="AL31" s="224"/>
      <c r="AM31" s="224"/>
      <c r="AN31" s="224"/>
      <c r="AO31" s="224"/>
      <c r="AP31" s="39"/>
      <c r="AQ31" s="40"/>
      <c r="BG31" s="214"/>
    </row>
    <row r="32" spans="2:59" s="1" customFormat="1" ht="6.95" customHeight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0"/>
      <c r="BG32" s="214"/>
    </row>
    <row r="33" spans="2:59" s="2" customFormat="1" ht="14.45" customHeight="1">
      <c r="B33" s="43"/>
      <c r="C33" s="44"/>
      <c r="D33" s="45" t="s">
        <v>52</v>
      </c>
      <c r="E33" s="44"/>
      <c r="F33" s="45" t="s">
        <v>53</v>
      </c>
      <c r="G33" s="44"/>
      <c r="H33" s="44"/>
      <c r="I33" s="44"/>
      <c r="J33" s="44"/>
      <c r="K33" s="44"/>
      <c r="L33" s="225">
        <v>0.21</v>
      </c>
      <c r="M33" s="226"/>
      <c r="N33" s="226"/>
      <c r="O33" s="226"/>
      <c r="P33" s="44"/>
      <c r="Q33" s="44"/>
      <c r="R33" s="44"/>
      <c r="S33" s="44"/>
      <c r="T33" s="47" t="s">
        <v>54</v>
      </c>
      <c r="U33" s="44"/>
      <c r="V33" s="44"/>
      <c r="W33" s="227">
        <f>ROUND(BB87+SUM(CD91:CD95),2)</f>
        <v>0</v>
      </c>
      <c r="X33" s="226"/>
      <c r="Y33" s="226"/>
      <c r="Z33" s="226"/>
      <c r="AA33" s="226"/>
      <c r="AB33" s="226"/>
      <c r="AC33" s="226"/>
      <c r="AD33" s="226"/>
      <c r="AE33" s="226"/>
      <c r="AF33" s="44"/>
      <c r="AG33" s="44"/>
      <c r="AH33" s="44"/>
      <c r="AI33" s="44"/>
      <c r="AJ33" s="44"/>
      <c r="AK33" s="227">
        <f>ROUND(AX87+SUM(BY91:BY95),2)</f>
        <v>0</v>
      </c>
      <c r="AL33" s="226"/>
      <c r="AM33" s="226"/>
      <c r="AN33" s="226"/>
      <c r="AO33" s="226"/>
      <c r="AP33" s="44"/>
      <c r="AQ33" s="48"/>
      <c r="BG33" s="214"/>
    </row>
    <row r="34" spans="2:59" s="2" customFormat="1" ht="14.45" customHeight="1">
      <c r="B34" s="43"/>
      <c r="C34" s="44"/>
      <c r="D34" s="44"/>
      <c r="E34" s="44"/>
      <c r="F34" s="45" t="s">
        <v>55</v>
      </c>
      <c r="G34" s="44"/>
      <c r="H34" s="44"/>
      <c r="I34" s="44"/>
      <c r="J34" s="44"/>
      <c r="K34" s="44"/>
      <c r="L34" s="225">
        <v>0.15</v>
      </c>
      <c r="M34" s="226"/>
      <c r="N34" s="226"/>
      <c r="O34" s="226"/>
      <c r="P34" s="44"/>
      <c r="Q34" s="44"/>
      <c r="R34" s="44"/>
      <c r="S34" s="44"/>
      <c r="T34" s="47" t="s">
        <v>54</v>
      </c>
      <c r="U34" s="44"/>
      <c r="V34" s="44"/>
      <c r="W34" s="227">
        <f>ROUND(BC87+SUM(CE91:CE95),2)</f>
        <v>0</v>
      </c>
      <c r="X34" s="226"/>
      <c r="Y34" s="226"/>
      <c r="Z34" s="226"/>
      <c r="AA34" s="226"/>
      <c r="AB34" s="226"/>
      <c r="AC34" s="226"/>
      <c r="AD34" s="226"/>
      <c r="AE34" s="226"/>
      <c r="AF34" s="44"/>
      <c r="AG34" s="44"/>
      <c r="AH34" s="44"/>
      <c r="AI34" s="44"/>
      <c r="AJ34" s="44"/>
      <c r="AK34" s="227">
        <f>ROUND(AY87+SUM(BZ91:BZ95),2)</f>
        <v>0</v>
      </c>
      <c r="AL34" s="226"/>
      <c r="AM34" s="226"/>
      <c r="AN34" s="226"/>
      <c r="AO34" s="226"/>
      <c r="AP34" s="44"/>
      <c r="AQ34" s="48"/>
      <c r="BG34" s="214"/>
    </row>
    <row r="35" spans="2:43" s="2" customFormat="1" ht="14.45" customHeight="1" hidden="1">
      <c r="B35" s="43"/>
      <c r="C35" s="44"/>
      <c r="D35" s="44"/>
      <c r="E35" s="44"/>
      <c r="F35" s="45" t="s">
        <v>56</v>
      </c>
      <c r="G35" s="44"/>
      <c r="H35" s="44"/>
      <c r="I35" s="44"/>
      <c r="J35" s="44"/>
      <c r="K35" s="44"/>
      <c r="L35" s="225">
        <v>0.21</v>
      </c>
      <c r="M35" s="226"/>
      <c r="N35" s="226"/>
      <c r="O35" s="226"/>
      <c r="P35" s="44"/>
      <c r="Q35" s="44"/>
      <c r="R35" s="44"/>
      <c r="S35" s="44"/>
      <c r="T35" s="47" t="s">
        <v>54</v>
      </c>
      <c r="U35" s="44"/>
      <c r="V35" s="44"/>
      <c r="W35" s="227">
        <f>ROUND(BD87+SUM(CF91:CF95),2)</f>
        <v>0</v>
      </c>
      <c r="X35" s="226"/>
      <c r="Y35" s="226"/>
      <c r="Z35" s="226"/>
      <c r="AA35" s="226"/>
      <c r="AB35" s="226"/>
      <c r="AC35" s="226"/>
      <c r="AD35" s="226"/>
      <c r="AE35" s="226"/>
      <c r="AF35" s="44"/>
      <c r="AG35" s="44"/>
      <c r="AH35" s="44"/>
      <c r="AI35" s="44"/>
      <c r="AJ35" s="44"/>
      <c r="AK35" s="227">
        <v>0</v>
      </c>
      <c r="AL35" s="226"/>
      <c r="AM35" s="226"/>
      <c r="AN35" s="226"/>
      <c r="AO35" s="226"/>
      <c r="AP35" s="44"/>
      <c r="AQ35" s="48"/>
    </row>
    <row r="36" spans="2:43" s="2" customFormat="1" ht="14.45" customHeight="1" hidden="1">
      <c r="B36" s="43"/>
      <c r="C36" s="44"/>
      <c r="D36" s="44"/>
      <c r="E36" s="44"/>
      <c r="F36" s="45" t="s">
        <v>57</v>
      </c>
      <c r="G36" s="44"/>
      <c r="H36" s="44"/>
      <c r="I36" s="44"/>
      <c r="J36" s="44"/>
      <c r="K36" s="44"/>
      <c r="L36" s="225">
        <v>0.15</v>
      </c>
      <c r="M36" s="226"/>
      <c r="N36" s="226"/>
      <c r="O36" s="226"/>
      <c r="P36" s="44"/>
      <c r="Q36" s="44"/>
      <c r="R36" s="44"/>
      <c r="S36" s="44"/>
      <c r="T36" s="47" t="s">
        <v>54</v>
      </c>
      <c r="U36" s="44"/>
      <c r="V36" s="44"/>
      <c r="W36" s="227">
        <f>ROUND(BE87+SUM(CG91:CG95),2)</f>
        <v>0</v>
      </c>
      <c r="X36" s="226"/>
      <c r="Y36" s="226"/>
      <c r="Z36" s="226"/>
      <c r="AA36" s="226"/>
      <c r="AB36" s="226"/>
      <c r="AC36" s="226"/>
      <c r="AD36" s="226"/>
      <c r="AE36" s="226"/>
      <c r="AF36" s="44"/>
      <c r="AG36" s="44"/>
      <c r="AH36" s="44"/>
      <c r="AI36" s="44"/>
      <c r="AJ36" s="44"/>
      <c r="AK36" s="227">
        <v>0</v>
      </c>
      <c r="AL36" s="226"/>
      <c r="AM36" s="226"/>
      <c r="AN36" s="226"/>
      <c r="AO36" s="226"/>
      <c r="AP36" s="44"/>
      <c r="AQ36" s="48"/>
    </row>
    <row r="37" spans="2:43" s="2" customFormat="1" ht="14.45" customHeight="1" hidden="1">
      <c r="B37" s="43"/>
      <c r="C37" s="44"/>
      <c r="D37" s="44"/>
      <c r="E37" s="44"/>
      <c r="F37" s="45" t="s">
        <v>58</v>
      </c>
      <c r="G37" s="44"/>
      <c r="H37" s="44"/>
      <c r="I37" s="44"/>
      <c r="J37" s="44"/>
      <c r="K37" s="44"/>
      <c r="L37" s="225">
        <v>0</v>
      </c>
      <c r="M37" s="226"/>
      <c r="N37" s="226"/>
      <c r="O37" s="226"/>
      <c r="P37" s="44"/>
      <c r="Q37" s="44"/>
      <c r="R37" s="44"/>
      <c r="S37" s="44"/>
      <c r="T37" s="47" t="s">
        <v>54</v>
      </c>
      <c r="U37" s="44"/>
      <c r="V37" s="44"/>
      <c r="W37" s="227">
        <f>ROUND(BF87+SUM(CH91:CH95),2)</f>
        <v>0</v>
      </c>
      <c r="X37" s="226"/>
      <c r="Y37" s="226"/>
      <c r="Z37" s="226"/>
      <c r="AA37" s="226"/>
      <c r="AB37" s="226"/>
      <c r="AC37" s="226"/>
      <c r="AD37" s="226"/>
      <c r="AE37" s="226"/>
      <c r="AF37" s="44"/>
      <c r="AG37" s="44"/>
      <c r="AH37" s="44"/>
      <c r="AI37" s="44"/>
      <c r="AJ37" s="44"/>
      <c r="AK37" s="227">
        <v>0</v>
      </c>
      <c r="AL37" s="226"/>
      <c r="AM37" s="226"/>
      <c r="AN37" s="226"/>
      <c r="AO37" s="226"/>
      <c r="AP37" s="44"/>
      <c r="AQ37" s="48"/>
    </row>
    <row r="38" spans="2:43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s="1" customFormat="1" ht="25.9" customHeight="1">
      <c r="B39" s="38"/>
      <c r="C39" s="49"/>
      <c r="D39" s="50" t="s">
        <v>59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2" t="s">
        <v>60</v>
      </c>
      <c r="U39" s="51"/>
      <c r="V39" s="51"/>
      <c r="W39" s="51"/>
      <c r="X39" s="228" t="s">
        <v>61</v>
      </c>
      <c r="Y39" s="229"/>
      <c r="Z39" s="229"/>
      <c r="AA39" s="229"/>
      <c r="AB39" s="229"/>
      <c r="AC39" s="51"/>
      <c r="AD39" s="51"/>
      <c r="AE39" s="51"/>
      <c r="AF39" s="51"/>
      <c r="AG39" s="51"/>
      <c r="AH39" s="51"/>
      <c r="AI39" s="51"/>
      <c r="AJ39" s="51"/>
      <c r="AK39" s="230">
        <f>SUM(AK31:AK37)</f>
        <v>0</v>
      </c>
      <c r="AL39" s="229"/>
      <c r="AM39" s="229"/>
      <c r="AN39" s="229"/>
      <c r="AO39" s="231"/>
      <c r="AP39" s="49"/>
      <c r="AQ39" s="40"/>
    </row>
    <row r="40" spans="2:43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0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8"/>
      <c r="C49" s="39"/>
      <c r="D49" s="53" t="s">
        <v>62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63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4"/>
      <c r="C50" s="28"/>
      <c r="D50" s="56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7"/>
      <c r="AA50" s="28"/>
      <c r="AB50" s="28"/>
      <c r="AC50" s="56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7"/>
      <c r="AP50" s="28"/>
      <c r="AQ50" s="25"/>
    </row>
    <row r="51" spans="2:43" ht="13.5">
      <c r="B51" s="24"/>
      <c r="C51" s="28"/>
      <c r="D51" s="5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7"/>
      <c r="AA51" s="28"/>
      <c r="AB51" s="28"/>
      <c r="AC51" s="56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7"/>
      <c r="AP51" s="28"/>
      <c r="AQ51" s="25"/>
    </row>
    <row r="52" spans="2:43" ht="13.5">
      <c r="B52" s="24"/>
      <c r="C52" s="28"/>
      <c r="D52" s="56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7"/>
      <c r="AA52" s="28"/>
      <c r="AB52" s="28"/>
      <c r="AC52" s="56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7"/>
      <c r="AP52" s="28"/>
      <c r="AQ52" s="25"/>
    </row>
    <row r="53" spans="2:43" ht="13.5">
      <c r="B53" s="24"/>
      <c r="C53" s="28"/>
      <c r="D53" s="56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7"/>
      <c r="AA53" s="28"/>
      <c r="AB53" s="28"/>
      <c r="AC53" s="56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7"/>
      <c r="AP53" s="28"/>
      <c r="AQ53" s="25"/>
    </row>
    <row r="54" spans="2:43" ht="13.5">
      <c r="B54" s="24"/>
      <c r="C54" s="28"/>
      <c r="D54" s="5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7"/>
      <c r="AA54" s="28"/>
      <c r="AB54" s="28"/>
      <c r="AC54" s="56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7"/>
      <c r="AP54" s="28"/>
      <c r="AQ54" s="25"/>
    </row>
    <row r="55" spans="2:43" ht="13.5">
      <c r="B55" s="24"/>
      <c r="C55" s="28"/>
      <c r="D55" s="5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7"/>
      <c r="AA55" s="28"/>
      <c r="AB55" s="28"/>
      <c r="AC55" s="56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7"/>
      <c r="AP55" s="28"/>
      <c r="AQ55" s="25"/>
    </row>
    <row r="56" spans="2:43" ht="13.5">
      <c r="B56" s="24"/>
      <c r="C56" s="28"/>
      <c r="D56" s="56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7"/>
      <c r="AA56" s="28"/>
      <c r="AB56" s="28"/>
      <c r="AC56" s="56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7"/>
      <c r="AP56" s="28"/>
      <c r="AQ56" s="25"/>
    </row>
    <row r="57" spans="2:43" ht="13.5">
      <c r="B57" s="24"/>
      <c r="C57" s="28"/>
      <c r="D57" s="56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7"/>
      <c r="AA57" s="28"/>
      <c r="AB57" s="28"/>
      <c r="AC57" s="56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7"/>
      <c r="AP57" s="28"/>
      <c r="AQ57" s="25"/>
    </row>
    <row r="58" spans="2:43" s="1" customFormat="1" ht="15">
      <c r="B58" s="38"/>
      <c r="C58" s="39"/>
      <c r="D58" s="58" t="s">
        <v>64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65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64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65</v>
      </c>
      <c r="AN58" s="59"/>
      <c r="AO58" s="61"/>
      <c r="AP58" s="39"/>
      <c r="AQ58" s="40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8"/>
      <c r="C60" s="39"/>
      <c r="D60" s="53" t="s">
        <v>66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67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4"/>
      <c r="C61" s="28"/>
      <c r="D61" s="5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7"/>
      <c r="AA61" s="28"/>
      <c r="AB61" s="28"/>
      <c r="AC61" s="56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7"/>
      <c r="AP61" s="28"/>
      <c r="AQ61" s="25"/>
    </row>
    <row r="62" spans="2:43" ht="13.5">
      <c r="B62" s="24"/>
      <c r="C62" s="28"/>
      <c r="D62" s="5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7"/>
      <c r="AA62" s="28"/>
      <c r="AB62" s="28"/>
      <c r="AC62" s="56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7"/>
      <c r="AP62" s="28"/>
      <c r="AQ62" s="25"/>
    </row>
    <row r="63" spans="2:43" ht="13.5">
      <c r="B63" s="24"/>
      <c r="C63" s="28"/>
      <c r="D63" s="5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7"/>
      <c r="AA63" s="28"/>
      <c r="AB63" s="28"/>
      <c r="AC63" s="56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7"/>
      <c r="AP63" s="28"/>
      <c r="AQ63" s="25"/>
    </row>
    <row r="64" spans="2:43" ht="13.5">
      <c r="B64" s="24"/>
      <c r="C64" s="28"/>
      <c r="D64" s="5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7"/>
      <c r="AA64" s="28"/>
      <c r="AB64" s="28"/>
      <c r="AC64" s="56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7"/>
      <c r="AP64" s="28"/>
      <c r="AQ64" s="25"/>
    </row>
    <row r="65" spans="2:43" ht="13.5">
      <c r="B65" s="24"/>
      <c r="C65" s="28"/>
      <c r="D65" s="56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7"/>
      <c r="AA65" s="28"/>
      <c r="AB65" s="28"/>
      <c r="AC65" s="56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7"/>
      <c r="AP65" s="28"/>
      <c r="AQ65" s="25"/>
    </row>
    <row r="66" spans="2:43" ht="13.5">
      <c r="B66" s="24"/>
      <c r="C66" s="28"/>
      <c r="D66" s="56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7"/>
      <c r="AA66" s="28"/>
      <c r="AB66" s="28"/>
      <c r="AC66" s="56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7"/>
      <c r="AP66" s="28"/>
      <c r="AQ66" s="25"/>
    </row>
    <row r="67" spans="2:43" ht="13.5">
      <c r="B67" s="24"/>
      <c r="C67" s="28"/>
      <c r="D67" s="56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7"/>
      <c r="AA67" s="28"/>
      <c r="AB67" s="28"/>
      <c r="AC67" s="56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7"/>
      <c r="AP67" s="28"/>
      <c r="AQ67" s="25"/>
    </row>
    <row r="68" spans="2:43" ht="13.5">
      <c r="B68" s="24"/>
      <c r="C68" s="28"/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7"/>
      <c r="AA68" s="28"/>
      <c r="AB68" s="28"/>
      <c r="AC68" s="56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7"/>
      <c r="AP68" s="28"/>
      <c r="AQ68" s="25"/>
    </row>
    <row r="69" spans="2:43" s="1" customFormat="1" ht="15">
      <c r="B69" s="38"/>
      <c r="C69" s="39"/>
      <c r="D69" s="58" t="s">
        <v>64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65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64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65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11" t="s">
        <v>68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40"/>
    </row>
    <row r="77" spans="2:43" s="3" customFormat="1" ht="14.45" customHeight="1">
      <c r="B77" s="68"/>
      <c r="C77" s="32" t="s">
        <v>17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9-006/115/00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20</v>
      </c>
      <c r="D78" s="73"/>
      <c r="E78" s="73"/>
      <c r="F78" s="73"/>
      <c r="G78" s="73"/>
      <c r="H78" s="73"/>
      <c r="I78" s="73"/>
      <c r="J78" s="73"/>
      <c r="K78" s="73"/>
      <c r="L78" s="232" t="str">
        <f>K6</f>
        <v>CÚ Sladkovského 37, Olomouc – odbavovací plocha – PD a IČ</v>
      </c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2" t="s">
        <v>28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Sladkovského 37, Olomouc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2" t="s">
        <v>30</v>
      </c>
      <c r="AJ80" s="39"/>
      <c r="AK80" s="39"/>
      <c r="AL80" s="39"/>
      <c r="AM80" s="76" t="str">
        <f>IF(AN8="","",AN8)</f>
        <v>13. 12. 2016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8" s="1" customFormat="1" ht="15">
      <c r="B82" s="38"/>
      <c r="C82" s="32" t="s">
        <v>36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Ateliér-r,s.r.o., tř. Spojenců 748/20, Olomouc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2" t="s">
        <v>42</v>
      </c>
      <c r="AJ82" s="39"/>
      <c r="AK82" s="39"/>
      <c r="AL82" s="39"/>
      <c r="AM82" s="234" t="str">
        <f>IF(E17="","",E17)</f>
        <v>Janásek</v>
      </c>
      <c r="AN82" s="234"/>
      <c r="AO82" s="234"/>
      <c r="AP82" s="234"/>
      <c r="AQ82" s="40"/>
      <c r="AS82" s="235" t="s">
        <v>69</v>
      </c>
      <c r="AT82" s="236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5"/>
    </row>
    <row r="83" spans="2:58" s="1" customFormat="1" ht="15">
      <c r="B83" s="38"/>
      <c r="C83" s="32" t="s">
        <v>40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2" t="s">
        <v>44</v>
      </c>
      <c r="AJ83" s="39"/>
      <c r="AK83" s="39"/>
      <c r="AL83" s="39"/>
      <c r="AM83" s="234" t="str">
        <f>IF(E20="","",E20)</f>
        <v>Alfaprojekt Olomouc, a.s.</v>
      </c>
      <c r="AN83" s="234"/>
      <c r="AO83" s="234"/>
      <c r="AP83" s="234"/>
      <c r="AQ83" s="40"/>
      <c r="AS83" s="237"/>
      <c r="AT83" s="238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77"/>
    </row>
    <row r="84" spans="2:58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7"/>
      <c r="AT84" s="238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77"/>
    </row>
    <row r="85" spans="2:58" s="1" customFormat="1" ht="29.25" customHeight="1">
      <c r="B85" s="38"/>
      <c r="C85" s="239" t="s">
        <v>70</v>
      </c>
      <c r="D85" s="240"/>
      <c r="E85" s="240"/>
      <c r="F85" s="240"/>
      <c r="G85" s="240"/>
      <c r="H85" s="78"/>
      <c r="I85" s="241" t="s">
        <v>71</v>
      </c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1" t="s">
        <v>72</v>
      </c>
      <c r="AH85" s="240"/>
      <c r="AI85" s="240"/>
      <c r="AJ85" s="240"/>
      <c r="AK85" s="240"/>
      <c r="AL85" s="240"/>
      <c r="AM85" s="240"/>
      <c r="AN85" s="241" t="s">
        <v>73</v>
      </c>
      <c r="AO85" s="240"/>
      <c r="AP85" s="242"/>
      <c r="AQ85" s="40"/>
      <c r="AS85" s="79" t="s">
        <v>74</v>
      </c>
      <c r="AT85" s="80" t="s">
        <v>75</v>
      </c>
      <c r="AU85" s="80" t="s">
        <v>76</v>
      </c>
      <c r="AV85" s="80" t="s">
        <v>77</v>
      </c>
      <c r="AW85" s="80" t="s">
        <v>78</v>
      </c>
      <c r="AX85" s="80" t="s">
        <v>79</v>
      </c>
      <c r="AY85" s="80" t="s">
        <v>80</v>
      </c>
      <c r="AZ85" s="80" t="s">
        <v>81</v>
      </c>
      <c r="BA85" s="80" t="s">
        <v>82</v>
      </c>
      <c r="BB85" s="80" t="s">
        <v>83</v>
      </c>
      <c r="BC85" s="80" t="s">
        <v>84</v>
      </c>
      <c r="BD85" s="80" t="s">
        <v>85</v>
      </c>
      <c r="BE85" s="80" t="s">
        <v>86</v>
      </c>
      <c r="BF85" s="81" t="s">
        <v>87</v>
      </c>
    </row>
    <row r="86" spans="2:58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5"/>
    </row>
    <row r="87" spans="2:76" s="4" customFormat="1" ht="32.45" customHeight="1">
      <c r="B87" s="71"/>
      <c r="C87" s="83" t="s">
        <v>88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53">
        <f>ROUND(AG88,2)</f>
        <v>0</v>
      </c>
      <c r="AH87" s="253"/>
      <c r="AI87" s="253"/>
      <c r="AJ87" s="253"/>
      <c r="AK87" s="253"/>
      <c r="AL87" s="253"/>
      <c r="AM87" s="253"/>
      <c r="AN87" s="254">
        <f>SUM(AG87,AV87)</f>
        <v>0</v>
      </c>
      <c r="AO87" s="254"/>
      <c r="AP87" s="254"/>
      <c r="AQ87" s="74"/>
      <c r="AS87" s="85">
        <f>ROUND(AS88,2)</f>
        <v>0</v>
      </c>
      <c r="AT87" s="86">
        <f>ROUND(AT88,2)</f>
        <v>0</v>
      </c>
      <c r="AU87" s="87">
        <f>ROUND(AU88,2)</f>
        <v>0</v>
      </c>
      <c r="AV87" s="87">
        <f>ROUND(SUM(AX87:AY87),2)</f>
        <v>0</v>
      </c>
      <c r="AW87" s="88">
        <f>ROUND(AW88,5)</f>
        <v>0</v>
      </c>
      <c r="AX87" s="87">
        <f>ROUND(BB87*L33,2)</f>
        <v>0</v>
      </c>
      <c r="AY87" s="87">
        <f>ROUND(BC87*L34,2)</f>
        <v>0</v>
      </c>
      <c r="AZ87" s="87">
        <f>ROUND(BD87*L33,2)</f>
        <v>0</v>
      </c>
      <c r="BA87" s="87">
        <f>ROUND(BE87*L34,2)</f>
        <v>0</v>
      </c>
      <c r="BB87" s="87">
        <f>ROUND(BB88,2)</f>
        <v>0</v>
      </c>
      <c r="BC87" s="87">
        <f>ROUND(BC88,2)</f>
        <v>0</v>
      </c>
      <c r="BD87" s="87">
        <f>ROUND(BD88,2)</f>
        <v>0</v>
      </c>
      <c r="BE87" s="87">
        <f>ROUND(BE88,2)</f>
        <v>0</v>
      </c>
      <c r="BF87" s="89">
        <f>ROUND(BF88,2)</f>
        <v>0</v>
      </c>
      <c r="BS87" s="90" t="s">
        <v>89</v>
      </c>
      <c r="BT87" s="90" t="s">
        <v>90</v>
      </c>
      <c r="BV87" s="90" t="s">
        <v>91</v>
      </c>
      <c r="BW87" s="90" t="s">
        <v>92</v>
      </c>
      <c r="BX87" s="90" t="s">
        <v>93</v>
      </c>
    </row>
    <row r="88" spans="1:76" s="5" customFormat="1" ht="53.25" customHeight="1">
      <c r="A88" s="91" t="s">
        <v>94</v>
      </c>
      <c r="B88" s="92"/>
      <c r="C88" s="93"/>
      <c r="D88" s="245" t="s">
        <v>18</v>
      </c>
      <c r="E88" s="245"/>
      <c r="F88" s="245"/>
      <c r="G88" s="245"/>
      <c r="H88" s="245"/>
      <c r="I88" s="94"/>
      <c r="J88" s="245" t="s">
        <v>21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3">
        <f>'9-006-115-00 - CÚ Sladkov...'!M31</f>
        <v>0</v>
      </c>
      <c r="AH88" s="244"/>
      <c r="AI88" s="244"/>
      <c r="AJ88" s="244"/>
      <c r="AK88" s="244"/>
      <c r="AL88" s="244"/>
      <c r="AM88" s="244"/>
      <c r="AN88" s="243">
        <f>SUM(AG88,AV88)</f>
        <v>0</v>
      </c>
      <c r="AO88" s="244"/>
      <c r="AP88" s="244"/>
      <c r="AQ88" s="95"/>
      <c r="AS88" s="96">
        <f>'9-006-115-00 - CÚ Sladkov...'!M27</f>
        <v>0</v>
      </c>
      <c r="AT88" s="97">
        <f>'9-006-115-00 - CÚ Sladkov...'!M28</f>
        <v>0</v>
      </c>
      <c r="AU88" s="97">
        <f>'9-006-115-00 - CÚ Sladkov...'!M29</f>
        <v>0</v>
      </c>
      <c r="AV88" s="97">
        <f>ROUND(SUM(AX88:AY88),2)</f>
        <v>0</v>
      </c>
      <c r="AW88" s="98">
        <f>'9-006-115-00 - CÚ Sladkov...'!Z124</f>
        <v>0</v>
      </c>
      <c r="AX88" s="97">
        <f>'9-006-115-00 - CÚ Sladkov...'!M33</f>
        <v>0</v>
      </c>
      <c r="AY88" s="97">
        <f>'9-006-115-00 - CÚ Sladkov...'!M34</f>
        <v>0</v>
      </c>
      <c r="AZ88" s="97">
        <f>'9-006-115-00 - CÚ Sladkov...'!M35</f>
        <v>0</v>
      </c>
      <c r="BA88" s="97">
        <f>'9-006-115-00 - CÚ Sladkov...'!M36</f>
        <v>0</v>
      </c>
      <c r="BB88" s="97">
        <f>'9-006-115-00 - CÚ Sladkov...'!H33</f>
        <v>0</v>
      </c>
      <c r="BC88" s="97">
        <f>'9-006-115-00 - CÚ Sladkov...'!H34</f>
        <v>0</v>
      </c>
      <c r="BD88" s="97">
        <f>'9-006-115-00 - CÚ Sladkov...'!H35</f>
        <v>0</v>
      </c>
      <c r="BE88" s="97">
        <f>'9-006-115-00 - CÚ Sladkov...'!H36</f>
        <v>0</v>
      </c>
      <c r="BF88" s="99">
        <f>'9-006-115-00 - CÚ Sladkov...'!H37</f>
        <v>0</v>
      </c>
      <c r="BT88" s="100" t="s">
        <v>27</v>
      </c>
      <c r="BU88" s="100" t="s">
        <v>95</v>
      </c>
      <c r="BV88" s="100" t="s">
        <v>91</v>
      </c>
      <c r="BW88" s="100" t="s">
        <v>92</v>
      </c>
      <c r="BX88" s="100" t="s">
        <v>93</v>
      </c>
    </row>
    <row r="89" spans="2:43" ht="13.5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2:48" s="1" customFormat="1" ht="30" customHeight="1">
      <c r="B90" s="38"/>
      <c r="C90" s="83" t="s">
        <v>96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54">
        <f>ROUND(SUM(AG91:AG94),2)</f>
        <v>0</v>
      </c>
      <c r="AH90" s="254"/>
      <c r="AI90" s="254"/>
      <c r="AJ90" s="254"/>
      <c r="AK90" s="254"/>
      <c r="AL90" s="254"/>
      <c r="AM90" s="254"/>
      <c r="AN90" s="254">
        <f>ROUND(SUM(AN91:AN94),2)</f>
        <v>0</v>
      </c>
      <c r="AO90" s="254"/>
      <c r="AP90" s="254"/>
      <c r="AQ90" s="40"/>
      <c r="AS90" s="79" t="s">
        <v>97</v>
      </c>
      <c r="AT90" s="80" t="s">
        <v>98</v>
      </c>
      <c r="AU90" s="80" t="s">
        <v>52</v>
      </c>
      <c r="AV90" s="81" t="s">
        <v>77</v>
      </c>
    </row>
    <row r="91" spans="2:89" s="1" customFormat="1" ht="19.9" customHeight="1">
      <c r="B91" s="38"/>
      <c r="C91" s="39"/>
      <c r="D91" s="101" t="s">
        <v>99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46">
        <f>ROUND(AG87*AS91,2)</f>
        <v>0</v>
      </c>
      <c r="AH91" s="247"/>
      <c r="AI91" s="247"/>
      <c r="AJ91" s="247"/>
      <c r="AK91" s="247"/>
      <c r="AL91" s="247"/>
      <c r="AM91" s="247"/>
      <c r="AN91" s="247">
        <f>ROUND(AG91+AV91,2)</f>
        <v>0</v>
      </c>
      <c r="AO91" s="247"/>
      <c r="AP91" s="247"/>
      <c r="AQ91" s="40"/>
      <c r="AS91" s="102">
        <v>0</v>
      </c>
      <c r="AT91" s="103" t="s">
        <v>100</v>
      </c>
      <c r="AU91" s="103" t="s">
        <v>53</v>
      </c>
      <c r="AV91" s="104">
        <f>ROUND(IF(AU91="základní",AG91*L33,IF(AU91="snížená",AG91*L34,0)),2)</f>
        <v>0</v>
      </c>
      <c r="BV91" s="20" t="s">
        <v>101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8"/>
      <c r="C92" s="39"/>
      <c r="D92" s="251" t="s">
        <v>102</v>
      </c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39"/>
      <c r="AD92" s="39"/>
      <c r="AE92" s="39"/>
      <c r="AF92" s="39"/>
      <c r="AG92" s="246">
        <f>AG87*AS92</f>
        <v>0</v>
      </c>
      <c r="AH92" s="247"/>
      <c r="AI92" s="247"/>
      <c r="AJ92" s="247"/>
      <c r="AK92" s="247"/>
      <c r="AL92" s="247"/>
      <c r="AM92" s="247"/>
      <c r="AN92" s="247">
        <f>AG92+AV92</f>
        <v>0</v>
      </c>
      <c r="AO92" s="247"/>
      <c r="AP92" s="247"/>
      <c r="AQ92" s="40"/>
      <c r="AS92" s="106">
        <v>0</v>
      </c>
      <c r="AT92" s="107" t="s">
        <v>100</v>
      </c>
      <c r="AU92" s="107" t="s">
        <v>53</v>
      </c>
      <c r="AV92" s="108">
        <f>ROUND(IF(AU92="nulová",0,IF(OR(AU92="základní",AU92="zákl. přenesená"),AG92*L33,AG92*L34)),2)</f>
        <v>0</v>
      </c>
      <c r="BV92" s="20" t="s">
        <v>103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8"/>
      <c r="C93" s="39"/>
      <c r="D93" s="251" t="s">
        <v>102</v>
      </c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39"/>
      <c r="AD93" s="39"/>
      <c r="AE93" s="39"/>
      <c r="AF93" s="39"/>
      <c r="AG93" s="246">
        <f>AG87*AS93</f>
        <v>0</v>
      </c>
      <c r="AH93" s="247"/>
      <c r="AI93" s="247"/>
      <c r="AJ93" s="247"/>
      <c r="AK93" s="247"/>
      <c r="AL93" s="247"/>
      <c r="AM93" s="247"/>
      <c r="AN93" s="247">
        <f>AG93+AV93</f>
        <v>0</v>
      </c>
      <c r="AO93" s="247"/>
      <c r="AP93" s="247"/>
      <c r="AQ93" s="40"/>
      <c r="AS93" s="106">
        <v>0</v>
      </c>
      <c r="AT93" s="107" t="s">
        <v>100</v>
      </c>
      <c r="AU93" s="107" t="s">
        <v>53</v>
      </c>
      <c r="AV93" s="108">
        <f>ROUND(IF(AU93="nulová",0,IF(OR(AU93="základní",AU93="zákl. přenesená"),AG93*L33,AG93*L34)),2)</f>
        <v>0</v>
      </c>
      <c r="BV93" s="20" t="s">
        <v>103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8"/>
      <c r="C94" s="39"/>
      <c r="D94" s="251" t="s">
        <v>102</v>
      </c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39"/>
      <c r="AD94" s="39"/>
      <c r="AE94" s="39"/>
      <c r="AF94" s="39"/>
      <c r="AG94" s="246">
        <f>AG87*AS94</f>
        <v>0</v>
      </c>
      <c r="AH94" s="247"/>
      <c r="AI94" s="247"/>
      <c r="AJ94" s="247"/>
      <c r="AK94" s="247"/>
      <c r="AL94" s="247"/>
      <c r="AM94" s="247"/>
      <c r="AN94" s="247">
        <f>AG94+AV94</f>
        <v>0</v>
      </c>
      <c r="AO94" s="247"/>
      <c r="AP94" s="247"/>
      <c r="AQ94" s="40"/>
      <c r="AS94" s="109">
        <v>0</v>
      </c>
      <c r="AT94" s="110" t="s">
        <v>100</v>
      </c>
      <c r="AU94" s="110" t="s">
        <v>53</v>
      </c>
      <c r="AV94" s="111">
        <f>ROUND(IF(AU94="nulová",0,IF(OR(AU94="základní",AU94="zákl. přenesená"),AG94*L33,AG94*L34)),2)</f>
        <v>0</v>
      </c>
      <c r="BV94" s="20" t="s">
        <v>103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2" t="s">
        <v>104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48">
        <f>ROUND(AG87+AG90,2)</f>
        <v>0</v>
      </c>
      <c r="AH96" s="248"/>
      <c r="AI96" s="248"/>
      <c r="AJ96" s="248"/>
      <c r="AK96" s="248"/>
      <c r="AL96" s="248"/>
      <c r="AM96" s="248"/>
      <c r="AN96" s="248">
        <f>AN87+AN90</f>
        <v>0</v>
      </c>
      <c r="AO96" s="248"/>
      <c r="AP96" s="248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60">
    <mergeCell ref="AG96:AM96"/>
    <mergeCell ref="AN96:AP96"/>
    <mergeCell ref="AR2:BG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AS82:AT84"/>
    <mergeCell ref="AM83:AP83"/>
    <mergeCell ref="C85:G85"/>
    <mergeCell ref="I85:AF85"/>
    <mergeCell ref="AG85:AM85"/>
    <mergeCell ref="AN85:AP85"/>
    <mergeCell ref="X39:AB39"/>
    <mergeCell ref="AK39:AO39"/>
    <mergeCell ref="C76:AP76"/>
    <mergeCell ref="L78:AO78"/>
    <mergeCell ref="AM82:AP82"/>
    <mergeCell ref="L36:O36"/>
    <mergeCell ref="W36:AE36"/>
    <mergeCell ref="AK36:AO36"/>
    <mergeCell ref="L37:O37"/>
    <mergeCell ref="W37:AE37"/>
    <mergeCell ref="AK37:AO37"/>
    <mergeCell ref="W34:AE34"/>
    <mergeCell ref="AK34:AO34"/>
    <mergeCell ref="L35:O35"/>
    <mergeCell ref="W35:AE35"/>
    <mergeCell ref="AK35:AO35"/>
    <mergeCell ref="C2:AP2"/>
    <mergeCell ref="C4:AP4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O33"/>
    <mergeCell ref="W33:AE33"/>
    <mergeCell ref="AK33:AO33"/>
    <mergeCell ref="L34:O34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9-006-115-00 - CÚ Sladkov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82"/>
  <sheetViews>
    <sheetView showGridLines="0" tabSelected="1" workbookViewId="0" topLeftCell="A1">
      <pane ySplit="1" topLeftCell="A236" activePane="bottomLeft" state="frozen"/>
      <selection pane="bottomLeft" activeCell="K185" sqref="K1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4" width="20" style="0" customWidth="1"/>
    <col min="25" max="25" width="12.33203125" style="0" customWidth="1"/>
    <col min="26" max="26" width="16.33203125" style="0" customWidth="1"/>
    <col min="27" max="27" width="12.33203125" style="0" customWidth="1"/>
    <col min="28" max="28" width="1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4"/>
      <c r="C1" s="14"/>
      <c r="D1" s="15" t="s">
        <v>1</v>
      </c>
      <c r="E1" s="14"/>
      <c r="F1" s="16" t="s">
        <v>105</v>
      </c>
      <c r="G1" s="16"/>
      <c r="H1" s="295" t="s">
        <v>106</v>
      </c>
      <c r="I1" s="295"/>
      <c r="J1" s="295"/>
      <c r="K1" s="295"/>
      <c r="L1" s="16" t="s">
        <v>107</v>
      </c>
      <c r="M1" s="14"/>
      <c r="N1" s="14"/>
      <c r="O1" s="15" t="s">
        <v>108</v>
      </c>
      <c r="P1" s="14"/>
      <c r="Q1" s="14"/>
      <c r="R1" s="14"/>
      <c r="S1" s="16" t="s">
        <v>109</v>
      </c>
      <c r="T1" s="16"/>
      <c r="U1" s="114"/>
      <c r="V1" s="11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9" t="s">
        <v>8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110</v>
      </c>
    </row>
    <row r="4" spans="2:46" ht="36.95" customHeight="1">
      <c r="B4" s="24"/>
      <c r="C4" s="211" t="s">
        <v>111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5"/>
      <c r="T4" s="26" t="s">
        <v>14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s="1" customFormat="1" ht="32.85" customHeight="1">
      <c r="B6" s="38"/>
      <c r="C6" s="39"/>
      <c r="D6" s="31" t="s">
        <v>20</v>
      </c>
      <c r="E6" s="39"/>
      <c r="F6" s="217" t="s">
        <v>21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39"/>
      <c r="R6" s="40"/>
    </row>
    <row r="7" spans="2:18" s="1" customFormat="1" ht="14.45" customHeight="1">
      <c r="B7" s="38"/>
      <c r="C7" s="39"/>
      <c r="D7" s="32" t="s">
        <v>23</v>
      </c>
      <c r="E7" s="39"/>
      <c r="F7" s="30" t="s">
        <v>24</v>
      </c>
      <c r="G7" s="39"/>
      <c r="H7" s="39"/>
      <c r="I7" s="39"/>
      <c r="J7" s="39"/>
      <c r="K7" s="39"/>
      <c r="L7" s="39"/>
      <c r="M7" s="32" t="s">
        <v>25</v>
      </c>
      <c r="N7" s="39"/>
      <c r="O7" s="30" t="s">
        <v>26</v>
      </c>
      <c r="P7" s="39"/>
      <c r="Q7" s="39"/>
      <c r="R7" s="40"/>
    </row>
    <row r="8" spans="2:18" s="1" customFormat="1" ht="14.45" customHeight="1">
      <c r="B8" s="38"/>
      <c r="C8" s="39"/>
      <c r="D8" s="32" t="s">
        <v>28</v>
      </c>
      <c r="E8" s="39"/>
      <c r="F8" s="30" t="s">
        <v>29</v>
      </c>
      <c r="G8" s="39"/>
      <c r="H8" s="39"/>
      <c r="I8" s="39"/>
      <c r="J8" s="39"/>
      <c r="K8" s="39"/>
      <c r="L8" s="39"/>
      <c r="M8" s="32" t="s">
        <v>30</v>
      </c>
      <c r="N8" s="39"/>
      <c r="O8" s="303" t="str">
        <f>'Rekapitulace stavby'!AN8</f>
        <v>13. 12. 2016</v>
      </c>
      <c r="P8" s="259"/>
      <c r="Q8" s="39"/>
      <c r="R8" s="40"/>
    </row>
    <row r="9" spans="2:18" s="1" customFormat="1" ht="21.75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29" t="s">
        <v>33</v>
      </c>
      <c r="N9" s="39"/>
      <c r="O9" s="34" t="s">
        <v>34</v>
      </c>
      <c r="P9" s="39"/>
      <c r="Q9" s="39"/>
      <c r="R9" s="40"/>
    </row>
    <row r="10" spans="2:18" s="1" customFormat="1" ht="14.45" customHeight="1">
      <c r="B10" s="38"/>
      <c r="C10" s="39"/>
      <c r="D10" s="32" t="s">
        <v>36</v>
      </c>
      <c r="E10" s="39"/>
      <c r="F10" s="39"/>
      <c r="G10" s="39"/>
      <c r="H10" s="39"/>
      <c r="I10" s="39"/>
      <c r="J10" s="39"/>
      <c r="K10" s="39"/>
      <c r="L10" s="39"/>
      <c r="M10" s="32" t="s">
        <v>37</v>
      </c>
      <c r="N10" s="39"/>
      <c r="O10" s="215" t="s">
        <v>5</v>
      </c>
      <c r="P10" s="215"/>
      <c r="Q10" s="39"/>
      <c r="R10" s="40"/>
    </row>
    <row r="11" spans="2:18" s="1" customFormat="1" ht="18" customHeight="1">
      <c r="B11" s="38"/>
      <c r="C11" s="39"/>
      <c r="D11" s="39"/>
      <c r="E11" s="30" t="s">
        <v>38</v>
      </c>
      <c r="F11" s="39"/>
      <c r="G11" s="39"/>
      <c r="H11" s="39"/>
      <c r="I11" s="39"/>
      <c r="J11" s="39"/>
      <c r="K11" s="39"/>
      <c r="L11" s="39"/>
      <c r="M11" s="32" t="s">
        <v>39</v>
      </c>
      <c r="N11" s="39"/>
      <c r="O11" s="215" t="s">
        <v>5</v>
      </c>
      <c r="P11" s="215"/>
      <c r="Q11" s="39"/>
      <c r="R11" s="40"/>
    </row>
    <row r="12" spans="2:18" s="1" customFormat="1" ht="6.9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5" customHeight="1">
      <c r="B13" s="38"/>
      <c r="C13" s="39"/>
      <c r="D13" s="32" t="s">
        <v>40</v>
      </c>
      <c r="E13" s="39"/>
      <c r="F13" s="39"/>
      <c r="G13" s="39"/>
      <c r="H13" s="39"/>
      <c r="I13" s="39"/>
      <c r="J13" s="39"/>
      <c r="K13" s="39"/>
      <c r="L13" s="39"/>
      <c r="M13" s="32" t="s">
        <v>37</v>
      </c>
      <c r="N13" s="39"/>
      <c r="O13" s="304" t="str">
        <f>IF('Rekapitulace stavby'!AN13="","",'Rekapitulace stavby'!AN13)</f>
        <v>Vyplň údaj</v>
      </c>
      <c r="P13" s="215"/>
      <c r="Q13" s="39"/>
      <c r="R13" s="40"/>
    </row>
    <row r="14" spans="2:18" s="1" customFormat="1" ht="18" customHeight="1">
      <c r="B14" s="38"/>
      <c r="C14" s="39"/>
      <c r="D14" s="39"/>
      <c r="E14" s="304" t="str">
        <f>IF('Rekapitulace stavby'!E14="","",'Rekapitulace stavby'!E14)</f>
        <v>Vyplň údaj</v>
      </c>
      <c r="F14" s="305"/>
      <c r="G14" s="305"/>
      <c r="H14" s="305"/>
      <c r="I14" s="305"/>
      <c r="J14" s="305"/>
      <c r="K14" s="305"/>
      <c r="L14" s="305"/>
      <c r="M14" s="32" t="s">
        <v>39</v>
      </c>
      <c r="N14" s="39"/>
      <c r="O14" s="304" t="str">
        <f>IF('Rekapitulace stavby'!AN14="","",'Rekapitulace stavby'!AN14)</f>
        <v>Vyplň údaj</v>
      </c>
      <c r="P14" s="215"/>
      <c r="Q14" s="39"/>
      <c r="R14" s="40"/>
    </row>
    <row r="15" spans="2:18" s="1" customFormat="1" ht="6.9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5" customHeight="1">
      <c r="B16" s="38"/>
      <c r="C16" s="39"/>
      <c r="D16" s="32" t="s">
        <v>42</v>
      </c>
      <c r="E16" s="39"/>
      <c r="F16" s="39"/>
      <c r="G16" s="39"/>
      <c r="H16" s="39"/>
      <c r="I16" s="39"/>
      <c r="J16" s="39"/>
      <c r="K16" s="39"/>
      <c r="L16" s="39"/>
      <c r="M16" s="32" t="s">
        <v>37</v>
      </c>
      <c r="N16" s="39"/>
      <c r="O16" s="215" t="s">
        <v>5</v>
      </c>
      <c r="P16" s="215"/>
      <c r="Q16" s="39"/>
      <c r="R16" s="40"/>
    </row>
    <row r="17" spans="2:18" s="1" customFormat="1" ht="18" customHeight="1">
      <c r="B17" s="38"/>
      <c r="C17" s="39"/>
      <c r="D17" s="39"/>
      <c r="E17" s="30" t="s">
        <v>43</v>
      </c>
      <c r="F17" s="39"/>
      <c r="G17" s="39"/>
      <c r="H17" s="39"/>
      <c r="I17" s="39"/>
      <c r="J17" s="39"/>
      <c r="K17" s="39"/>
      <c r="L17" s="39"/>
      <c r="M17" s="32" t="s">
        <v>39</v>
      </c>
      <c r="N17" s="39"/>
      <c r="O17" s="215" t="s">
        <v>5</v>
      </c>
      <c r="P17" s="215"/>
      <c r="Q17" s="39"/>
      <c r="R17" s="40"/>
    </row>
    <row r="18" spans="2:18" s="1" customFormat="1" ht="6.9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5" customHeight="1">
      <c r="B19" s="38"/>
      <c r="C19" s="39"/>
      <c r="D19" s="32" t="s">
        <v>44</v>
      </c>
      <c r="E19" s="39"/>
      <c r="F19" s="39"/>
      <c r="G19" s="39"/>
      <c r="H19" s="39"/>
      <c r="I19" s="39"/>
      <c r="J19" s="39"/>
      <c r="K19" s="39"/>
      <c r="L19" s="39"/>
      <c r="M19" s="32" t="s">
        <v>37</v>
      </c>
      <c r="N19" s="39"/>
      <c r="O19" s="215" t="s">
        <v>5</v>
      </c>
      <c r="P19" s="215"/>
      <c r="Q19" s="39"/>
      <c r="R19" s="40"/>
    </row>
    <row r="20" spans="2:18" s="1" customFormat="1" ht="18" customHeight="1">
      <c r="B20" s="38"/>
      <c r="C20" s="39"/>
      <c r="D20" s="39"/>
      <c r="E20" s="30" t="s">
        <v>45</v>
      </c>
      <c r="F20" s="39"/>
      <c r="G20" s="39"/>
      <c r="H20" s="39"/>
      <c r="I20" s="39"/>
      <c r="J20" s="39"/>
      <c r="K20" s="39"/>
      <c r="L20" s="39"/>
      <c r="M20" s="32" t="s">
        <v>39</v>
      </c>
      <c r="N20" s="39"/>
      <c r="O20" s="215" t="s">
        <v>5</v>
      </c>
      <c r="P20" s="215"/>
      <c r="Q20" s="39"/>
      <c r="R20" s="40"/>
    </row>
    <row r="21" spans="2:18" s="1" customFormat="1" ht="6.9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5" customHeight="1">
      <c r="B22" s="38"/>
      <c r="C22" s="39"/>
      <c r="D22" s="32" t="s">
        <v>46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22.5" customHeight="1">
      <c r="B23" s="38"/>
      <c r="C23" s="39"/>
      <c r="D23" s="39"/>
      <c r="E23" s="220" t="s">
        <v>5</v>
      </c>
      <c r="F23" s="220"/>
      <c r="G23" s="220"/>
      <c r="H23" s="220"/>
      <c r="I23" s="220"/>
      <c r="J23" s="220"/>
      <c r="K23" s="220"/>
      <c r="L23" s="220"/>
      <c r="M23" s="39"/>
      <c r="N23" s="39"/>
      <c r="O23" s="39"/>
      <c r="P23" s="39"/>
      <c r="Q23" s="39"/>
      <c r="R23" s="40"/>
    </row>
    <row r="24" spans="2:18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5" customHeight="1">
      <c r="B26" s="38"/>
      <c r="C26" s="39"/>
      <c r="D26" s="115" t="s">
        <v>112</v>
      </c>
      <c r="E26" s="39"/>
      <c r="F26" s="39"/>
      <c r="G26" s="39"/>
      <c r="H26" s="39"/>
      <c r="I26" s="39"/>
      <c r="J26" s="39"/>
      <c r="K26" s="39"/>
      <c r="L26" s="39"/>
      <c r="M26" s="221">
        <f>M86</f>
        <v>0</v>
      </c>
      <c r="N26" s="221"/>
      <c r="O26" s="221"/>
      <c r="P26" s="221"/>
      <c r="Q26" s="39"/>
      <c r="R26" s="40"/>
    </row>
    <row r="27" spans="2:18" s="1" customFormat="1" ht="15">
      <c r="B27" s="38"/>
      <c r="C27" s="39"/>
      <c r="D27" s="39"/>
      <c r="E27" s="32" t="s">
        <v>48</v>
      </c>
      <c r="F27" s="39"/>
      <c r="G27" s="39"/>
      <c r="H27" s="39"/>
      <c r="I27" s="39"/>
      <c r="J27" s="39"/>
      <c r="K27" s="39"/>
      <c r="L27" s="39"/>
      <c r="M27" s="222">
        <f>H86</f>
        <v>0</v>
      </c>
      <c r="N27" s="222"/>
      <c r="O27" s="222"/>
      <c r="P27" s="222"/>
      <c r="Q27" s="39"/>
      <c r="R27" s="40"/>
    </row>
    <row r="28" spans="2:18" s="1" customFormat="1" ht="15">
      <c r="B28" s="38"/>
      <c r="C28" s="39"/>
      <c r="D28" s="39"/>
      <c r="E28" s="32" t="s">
        <v>49</v>
      </c>
      <c r="F28" s="39"/>
      <c r="G28" s="39"/>
      <c r="H28" s="39"/>
      <c r="I28" s="39"/>
      <c r="J28" s="39"/>
      <c r="K28" s="39"/>
      <c r="L28" s="39"/>
      <c r="M28" s="222">
        <f>K86</f>
        <v>0</v>
      </c>
      <c r="N28" s="222"/>
      <c r="O28" s="222"/>
      <c r="P28" s="222"/>
      <c r="Q28" s="39"/>
      <c r="R28" s="40"/>
    </row>
    <row r="29" spans="2:18" s="1" customFormat="1" ht="14.45" customHeight="1">
      <c r="B29" s="38"/>
      <c r="C29" s="39"/>
      <c r="D29" s="37" t="s">
        <v>99</v>
      </c>
      <c r="E29" s="39"/>
      <c r="F29" s="39"/>
      <c r="G29" s="39"/>
      <c r="H29" s="39"/>
      <c r="I29" s="39"/>
      <c r="J29" s="39"/>
      <c r="K29" s="39"/>
      <c r="L29" s="39"/>
      <c r="M29" s="221">
        <f>M100</f>
        <v>0</v>
      </c>
      <c r="N29" s="221"/>
      <c r="O29" s="221"/>
      <c r="P29" s="221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16" t="s">
        <v>51</v>
      </c>
      <c r="E31" s="39"/>
      <c r="F31" s="39"/>
      <c r="G31" s="39"/>
      <c r="H31" s="39"/>
      <c r="I31" s="39"/>
      <c r="J31" s="39"/>
      <c r="K31" s="39"/>
      <c r="L31" s="39"/>
      <c r="M31" s="302">
        <f>ROUND(M26+M29,2)</f>
        <v>0</v>
      </c>
      <c r="N31" s="256"/>
      <c r="O31" s="256"/>
      <c r="P31" s="256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52</v>
      </c>
      <c r="E33" s="45" t="s">
        <v>53</v>
      </c>
      <c r="F33" s="46">
        <v>0.21</v>
      </c>
      <c r="G33" s="117" t="s">
        <v>54</v>
      </c>
      <c r="H33" s="255">
        <f>ROUND((((SUM(BE100:BE107)+SUM(BE124:BE375))+SUM(BE377:BE381))),2)</f>
        <v>0</v>
      </c>
      <c r="I33" s="256"/>
      <c r="J33" s="256"/>
      <c r="K33" s="39"/>
      <c r="L33" s="39"/>
      <c r="M33" s="255">
        <f>ROUND(((ROUND((SUM(BE100:BE107)+SUM(BE124:BE375)),2)*F33)+SUM(BE377:BE381)*F33),2)</f>
        <v>0</v>
      </c>
      <c r="N33" s="256"/>
      <c r="O33" s="256"/>
      <c r="P33" s="256"/>
      <c r="Q33" s="39"/>
      <c r="R33" s="40"/>
    </row>
    <row r="34" spans="2:18" s="1" customFormat="1" ht="14.45" customHeight="1">
      <c r="B34" s="38"/>
      <c r="C34" s="39"/>
      <c r="D34" s="39"/>
      <c r="E34" s="45" t="s">
        <v>55</v>
      </c>
      <c r="F34" s="46">
        <v>0.15</v>
      </c>
      <c r="G34" s="117" t="s">
        <v>54</v>
      </c>
      <c r="H34" s="255">
        <f>ROUND((((SUM(BF100:BF107)+SUM(BF124:BF375))+SUM(BF377:BF381))),2)</f>
        <v>0</v>
      </c>
      <c r="I34" s="256"/>
      <c r="J34" s="256"/>
      <c r="K34" s="39"/>
      <c r="L34" s="39"/>
      <c r="M34" s="255">
        <f>ROUND(((ROUND((SUM(BF100:BF107)+SUM(BF124:BF375)),2)*F34)+SUM(BF377:BF381)*F34),2)</f>
        <v>0</v>
      </c>
      <c r="N34" s="256"/>
      <c r="O34" s="256"/>
      <c r="P34" s="256"/>
      <c r="Q34" s="39"/>
      <c r="R34" s="40"/>
    </row>
    <row r="35" spans="2:18" s="1" customFormat="1" ht="14.45" customHeight="1" hidden="1">
      <c r="B35" s="38"/>
      <c r="C35" s="39"/>
      <c r="D35" s="39"/>
      <c r="E35" s="45" t="s">
        <v>56</v>
      </c>
      <c r="F35" s="46">
        <v>0.21</v>
      </c>
      <c r="G35" s="117" t="s">
        <v>54</v>
      </c>
      <c r="H35" s="255">
        <f>ROUND((((SUM(BG100:BG107)+SUM(BG124:BG375))+SUM(BG377:BG381))),2)</f>
        <v>0</v>
      </c>
      <c r="I35" s="256"/>
      <c r="J35" s="256"/>
      <c r="K35" s="39"/>
      <c r="L35" s="39"/>
      <c r="M35" s="255">
        <v>0</v>
      </c>
      <c r="N35" s="256"/>
      <c r="O35" s="256"/>
      <c r="P35" s="256"/>
      <c r="Q35" s="39"/>
      <c r="R35" s="40"/>
    </row>
    <row r="36" spans="2:18" s="1" customFormat="1" ht="14.45" customHeight="1" hidden="1">
      <c r="B36" s="38"/>
      <c r="C36" s="39"/>
      <c r="D36" s="39"/>
      <c r="E36" s="45" t="s">
        <v>57</v>
      </c>
      <c r="F36" s="46">
        <v>0.15</v>
      </c>
      <c r="G36" s="117" t="s">
        <v>54</v>
      </c>
      <c r="H36" s="255">
        <f>ROUND((((SUM(BH100:BH107)+SUM(BH124:BH375))+SUM(BH377:BH381))),2)</f>
        <v>0</v>
      </c>
      <c r="I36" s="256"/>
      <c r="J36" s="256"/>
      <c r="K36" s="39"/>
      <c r="L36" s="39"/>
      <c r="M36" s="255">
        <v>0</v>
      </c>
      <c r="N36" s="256"/>
      <c r="O36" s="256"/>
      <c r="P36" s="256"/>
      <c r="Q36" s="39"/>
      <c r="R36" s="40"/>
    </row>
    <row r="37" spans="2:18" s="1" customFormat="1" ht="14.45" customHeight="1" hidden="1">
      <c r="B37" s="38"/>
      <c r="C37" s="39"/>
      <c r="D37" s="39"/>
      <c r="E37" s="45" t="s">
        <v>58</v>
      </c>
      <c r="F37" s="46">
        <v>0</v>
      </c>
      <c r="G37" s="117" t="s">
        <v>54</v>
      </c>
      <c r="H37" s="255">
        <f>ROUND((((SUM(BI100:BI107)+SUM(BI124:BI375))+SUM(BI377:BI381))),2)</f>
        <v>0</v>
      </c>
      <c r="I37" s="256"/>
      <c r="J37" s="256"/>
      <c r="K37" s="39"/>
      <c r="L37" s="39"/>
      <c r="M37" s="255">
        <v>0</v>
      </c>
      <c r="N37" s="256"/>
      <c r="O37" s="256"/>
      <c r="P37" s="256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113"/>
      <c r="D39" s="119" t="s">
        <v>59</v>
      </c>
      <c r="E39" s="78"/>
      <c r="F39" s="78"/>
      <c r="G39" s="120" t="s">
        <v>60</v>
      </c>
      <c r="H39" s="121" t="s">
        <v>61</v>
      </c>
      <c r="I39" s="78"/>
      <c r="J39" s="78"/>
      <c r="K39" s="78"/>
      <c r="L39" s="257">
        <f>SUM(M31:M37)</f>
        <v>0</v>
      </c>
      <c r="M39" s="257"/>
      <c r="N39" s="257"/>
      <c r="O39" s="257"/>
      <c r="P39" s="258"/>
      <c r="Q39" s="113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s="1" customFormat="1" ht="15">
      <c r="B49" s="38"/>
      <c r="C49" s="39"/>
      <c r="D49" s="53" t="s">
        <v>62</v>
      </c>
      <c r="E49" s="54"/>
      <c r="F49" s="54"/>
      <c r="G49" s="54"/>
      <c r="H49" s="55"/>
      <c r="I49" s="39"/>
      <c r="J49" s="53" t="s">
        <v>63</v>
      </c>
      <c r="K49" s="54"/>
      <c r="L49" s="54"/>
      <c r="M49" s="54"/>
      <c r="N49" s="54"/>
      <c r="O49" s="54"/>
      <c r="P49" s="55"/>
      <c r="Q49" s="39"/>
      <c r="R49" s="40"/>
    </row>
    <row r="50" spans="2:18" ht="13.5">
      <c r="B50" s="24"/>
      <c r="C50" s="28"/>
      <c r="D50" s="56"/>
      <c r="E50" s="28"/>
      <c r="F50" s="28"/>
      <c r="G50" s="28"/>
      <c r="H50" s="57"/>
      <c r="I50" s="28"/>
      <c r="J50" s="56"/>
      <c r="K50" s="28"/>
      <c r="L50" s="28"/>
      <c r="M50" s="28"/>
      <c r="N50" s="28"/>
      <c r="O50" s="28"/>
      <c r="P50" s="57"/>
      <c r="Q50" s="28"/>
      <c r="R50" s="25"/>
    </row>
    <row r="51" spans="2:18" ht="13.5">
      <c r="B51" s="24"/>
      <c r="C51" s="28"/>
      <c r="D51" s="56"/>
      <c r="E51" s="28"/>
      <c r="F51" s="28"/>
      <c r="G51" s="28"/>
      <c r="H51" s="57"/>
      <c r="I51" s="28"/>
      <c r="J51" s="56"/>
      <c r="K51" s="28"/>
      <c r="L51" s="28"/>
      <c r="M51" s="28"/>
      <c r="N51" s="28"/>
      <c r="O51" s="28"/>
      <c r="P51" s="57"/>
      <c r="Q51" s="28"/>
      <c r="R51" s="25"/>
    </row>
    <row r="52" spans="2:18" ht="13.5">
      <c r="B52" s="24"/>
      <c r="C52" s="28"/>
      <c r="D52" s="56"/>
      <c r="E52" s="28"/>
      <c r="F52" s="28"/>
      <c r="G52" s="28"/>
      <c r="H52" s="57"/>
      <c r="I52" s="28"/>
      <c r="J52" s="56"/>
      <c r="K52" s="28"/>
      <c r="L52" s="28"/>
      <c r="M52" s="28"/>
      <c r="N52" s="28"/>
      <c r="O52" s="28"/>
      <c r="P52" s="57"/>
      <c r="Q52" s="28"/>
      <c r="R52" s="25"/>
    </row>
    <row r="53" spans="2:18" ht="13.5">
      <c r="B53" s="24"/>
      <c r="C53" s="28"/>
      <c r="D53" s="56"/>
      <c r="E53" s="28"/>
      <c r="F53" s="28"/>
      <c r="G53" s="28"/>
      <c r="H53" s="57"/>
      <c r="I53" s="28"/>
      <c r="J53" s="56"/>
      <c r="K53" s="28"/>
      <c r="L53" s="28"/>
      <c r="M53" s="28"/>
      <c r="N53" s="28"/>
      <c r="O53" s="28"/>
      <c r="P53" s="57"/>
      <c r="Q53" s="28"/>
      <c r="R53" s="25"/>
    </row>
    <row r="54" spans="2:18" ht="13.5">
      <c r="B54" s="24"/>
      <c r="C54" s="28"/>
      <c r="D54" s="56"/>
      <c r="E54" s="28"/>
      <c r="F54" s="28"/>
      <c r="G54" s="28"/>
      <c r="H54" s="57"/>
      <c r="I54" s="28"/>
      <c r="J54" s="56"/>
      <c r="K54" s="28"/>
      <c r="L54" s="28"/>
      <c r="M54" s="28"/>
      <c r="N54" s="28"/>
      <c r="O54" s="28"/>
      <c r="P54" s="57"/>
      <c r="Q54" s="28"/>
      <c r="R54" s="25"/>
    </row>
    <row r="55" spans="2:18" ht="13.5">
      <c r="B55" s="24"/>
      <c r="C55" s="28"/>
      <c r="D55" s="56"/>
      <c r="E55" s="28"/>
      <c r="F55" s="28"/>
      <c r="G55" s="28"/>
      <c r="H55" s="57"/>
      <c r="I55" s="28"/>
      <c r="J55" s="56"/>
      <c r="K55" s="28"/>
      <c r="L55" s="28"/>
      <c r="M55" s="28"/>
      <c r="N55" s="28"/>
      <c r="O55" s="28"/>
      <c r="P55" s="57"/>
      <c r="Q55" s="28"/>
      <c r="R55" s="25"/>
    </row>
    <row r="56" spans="2:18" ht="13.5">
      <c r="B56" s="24"/>
      <c r="C56" s="28"/>
      <c r="D56" s="56"/>
      <c r="E56" s="28"/>
      <c r="F56" s="28"/>
      <c r="G56" s="28"/>
      <c r="H56" s="57"/>
      <c r="I56" s="28"/>
      <c r="J56" s="56"/>
      <c r="K56" s="28"/>
      <c r="L56" s="28"/>
      <c r="M56" s="28"/>
      <c r="N56" s="28"/>
      <c r="O56" s="28"/>
      <c r="P56" s="57"/>
      <c r="Q56" s="28"/>
      <c r="R56" s="25"/>
    </row>
    <row r="57" spans="2:18" ht="13.5">
      <c r="B57" s="24"/>
      <c r="C57" s="28"/>
      <c r="D57" s="56"/>
      <c r="E57" s="28"/>
      <c r="F57" s="28"/>
      <c r="G57" s="28"/>
      <c r="H57" s="57"/>
      <c r="I57" s="28"/>
      <c r="J57" s="56"/>
      <c r="K57" s="28"/>
      <c r="L57" s="28"/>
      <c r="M57" s="28"/>
      <c r="N57" s="28"/>
      <c r="O57" s="28"/>
      <c r="P57" s="57"/>
      <c r="Q57" s="28"/>
      <c r="R57" s="25"/>
    </row>
    <row r="58" spans="2:18" s="1" customFormat="1" ht="15">
      <c r="B58" s="38"/>
      <c r="C58" s="39"/>
      <c r="D58" s="58" t="s">
        <v>64</v>
      </c>
      <c r="E58" s="59"/>
      <c r="F58" s="59"/>
      <c r="G58" s="60" t="s">
        <v>65</v>
      </c>
      <c r="H58" s="61"/>
      <c r="I58" s="39"/>
      <c r="J58" s="58" t="s">
        <v>64</v>
      </c>
      <c r="K58" s="59"/>
      <c r="L58" s="59"/>
      <c r="M58" s="59"/>
      <c r="N58" s="60" t="s">
        <v>65</v>
      </c>
      <c r="O58" s="59"/>
      <c r="P58" s="61"/>
      <c r="Q58" s="39"/>
      <c r="R58" s="40"/>
    </row>
    <row r="59" spans="2:18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5"/>
    </row>
    <row r="60" spans="2:18" s="1" customFormat="1" ht="15">
      <c r="B60" s="38"/>
      <c r="C60" s="39"/>
      <c r="D60" s="53" t="s">
        <v>66</v>
      </c>
      <c r="E60" s="54"/>
      <c r="F60" s="54"/>
      <c r="G60" s="54"/>
      <c r="H60" s="55"/>
      <c r="I60" s="39"/>
      <c r="J60" s="53" t="s">
        <v>67</v>
      </c>
      <c r="K60" s="54"/>
      <c r="L60" s="54"/>
      <c r="M60" s="54"/>
      <c r="N60" s="54"/>
      <c r="O60" s="54"/>
      <c r="P60" s="55"/>
      <c r="Q60" s="39"/>
      <c r="R60" s="40"/>
    </row>
    <row r="61" spans="2:18" ht="13.5">
      <c r="B61" s="24"/>
      <c r="C61" s="28"/>
      <c r="D61" s="56"/>
      <c r="E61" s="28"/>
      <c r="F61" s="28"/>
      <c r="G61" s="28"/>
      <c r="H61" s="57"/>
      <c r="I61" s="28"/>
      <c r="J61" s="56"/>
      <c r="K61" s="28"/>
      <c r="L61" s="28"/>
      <c r="M61" s="28"/>
      <c r="N61" s="28"/>
      <c r="O61" s="28"/>
      <c r="P61" s="57"/>
      <c r="Q61" s="28"/>
      <c r="R61" s="25"/>
    </row>
    <row r="62" spans="2:18" ht="13.5">
      <c r="B62" s="24"/>
      <c r="C62" s="28"/>
      <c r="D62" s="56"/>
      <c r="E62" s="28"/>
      <c r="F62" s="28"/>
      <c r="G62" s="28"/>
      <c r="H62" s="57"/>
      <c r="I62" s="28"/>
      <c r="J62" s="56"/>
      <c r="K62" s="28"/>
      <c r="L62" s="28"/>
      <c r="M62" s="28"/>
      <c r="N62" s="28"/>
      <c r="O62" s="28"/>
      <c r="P62" s="57"/>
      <c r="Q62" s="28"/>
      <c r="R62" s="25"/>
    </row>
    <row r="63" spans="2:18" ht="13.5">
      <c r="B63" s="24"/>
      <c r="C63" s="28"/>
      <c r="D63" s="56"/>
      <c r="E63" s="28"/>
      <c r="F63" s="28"/>
      <c r="G63" s="28"/>
      <c r="H63" s="57"/>
      <c r="I63" s="28"/>
      <c r="J63" s="56"/>
      <c r="K63" s="28"/>
      <c r="L63" s="28"/>
      <c r="M63" s="28"/>
      <c r="N63" s="28"/>
      <c r="O63" s="28"/>
      <c r="P63" s="57"/>
      <c r="Q63" s="28"/>
      <c r="R63" s="25"/>
    </row>
    <row r="64" spans="2:18" ht="13.5">
      <c r="B64" s="24"/>
      <c r="C64" s="28"/>
      <c r="D64" s="56"/>
      <c r="E64" s="28"/>
      <c r="F64" s="28"/>
      <c r="G64" s="28"/>
      <c r="H64" s="57"/>
      <c r="I64" s="28"/>
      <c r="J64" s="56"/>
      <c r="K64" s="28"/>
      <c r="L64" s="28"/>
      <c r="M64" s="28"/>
      <c r="N64" s="28"/>
      <c r="O64" s="28"/>
      <c r="P64" s="57"/>
      <c r="Q64" s="28"/>
      <c r="R64" s="25"/>
    </row>
    <row r="65" spans="2:18" ht="13.5">
      <c r="B65" s="24"/>
      <c r="C65" s="28"/>
      <c r="D65" s="56"/>
      <c r="E65" s="28"/>
      <c r="F65" s="28"/>
      <c r="G65" s="28"/>
      <c r="H65" s="57"/>
      <c r="I65" s="28"/>
      <c r="J65" s="56"/>
      <c r="K65" s="28"/>
      <c r="L65" s="28"/>
      <c r="M65" s="28"/>
      <c r="N65" s="28"/>
      <c r="O65" s="28"/>
      <c r="P65" s="57"/>
      <c r="Q65" s="28"/>
      <c r="R65" s="25"/>
    </row>
    <row r="66" spans="2:18" ht="13.5">
      <c r="B66" s="24"/>
      <c r="C66" s="28"/>
      <c r="D66" s="56"/>
      <c r="E66" s="28"/>
      <c r="F66" s="28"/>
      <c r="G66" s="28"/>
      <c r="H66" s="57"/>
      <c r="I66" s="28"/>
      <c r="J66" s="56"/>
      <c r="K66" s="28"/>
      <c r="L66" s="28"/>
      <c r="M66" s="28"/>
      <c r="N66" s="28"/>
      <c r="O66" s="28"/>
      <c r="P66" s="57"/>
      <c r="Q66" s="28"/>
      <c r="R66" s="25"/>
    </row>
    <row r="67" spans="2:18" ht="13.5">
      <c r="B67" s="24"/>
      <c r="C67" s="28"/>
      <c r="D67" s="56"/>
      <c r="E67" s="28"/>
      <c r="F67" s="28"/>
      <c r="G67" s="28"/>
      <c r="H67" s="57"/>
      <c r="I67" s="28"/>
      <c r="J67" s="56"/>
      <c r="K67" s="28"/>
      <c r="L67" s="28"/>
      <c r="M67" s="28"/>
      <c r="N67" s="28"/>
      <c r="O67" s="28"/>
      <c r="P67" s="57"/>
      <c r="Q67" s="28"/>
      <c r="R67" s="25"/>
    </row>
    <row r="68" spans="2:18" ht="13.5">
      <c r="B68" s="24"/>
      <c r="C68" s="28"/>
      <c r="D68" s="56"/>
      <c r="E68" s="28"/>
      <c r="F68" s="28"/>
      <c r="G68" s="28"/>
      <c r="H68" s="57"/>
      <c r="I68" s="28"/>
      <c r="J68" s="56"/>
      <c r="K68" s="28"/>
      <c r="L68" s="28"/>
      <c r="M68" s="28"/>
      <c r="N68" s="28"/>
      <c r="O68" s="28"/>
      <c r="P68" s="57"/>
      <c r="Q68" s="28"/>
      <c r="R68" s="25"/>
    </row>
    <row r="69" spans="2:18" s="1" customFormat="1" ht="15">
      <c r="B69" s="38"/>
      <c r="C69" s="39"/>
      <c r="D69" s="58" t="s">
        <v>64</v>
      </c>
      <c r="E69" s="59"/>
      <c r="F69" s="59"/>
      <c r="G69" s="60" t="s">
        <v>65</v>
      </c>
      <c r="H69" s="61"/>
      <c r="I69" s="39"/>
      <c r="J69" s="58" t="s">
        <v>64</v>
      </c>
      <c r="K69" s="59"/>
      <c r="L69" s="59"/>
      <c r="M69" s="59"/>
      <c r="N69" s="60" t="s">
        <v>65</v>
      </c>
      <c r="O69" s="59"/>
      <c r="P69" s="61"/>
      <c r="Q69" s="39"/>
      <c r="R69" s="40"/>
    </row>
    <row r="70" spans="2:18" s="1" customFormat="1" ht="14.45" customHeight="1"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</row>
    <row r="74" spans="2:18" s="1" customFormat="1" ht="6.95" customHeight="1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7"/>
    </row>
    <row r="75" spans="2:18" s="1" customFormat="1" ht="36.95" customHeight="1">
      <c r="B75" s="38"/>
      <c r="C75" s="211" t="s">
        <v>113</v>
      </c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40"/>
    </row>
    <row r="76" spans="2:18" s="1" customFormat="1" ht="6.95" customHeight="1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2:18" s="1" customFormat="1" ht="36.95" customHeight="1">
      <c r="B77" s="38"/>
      <c r="C77" s="72" t="s">
        <v>20</v>
      </c>
      <c r="D77" s="39"/>
      <c r="E77" s="39"/>
      <c r="F77" s="232" t="str">
        <f>F6</f>
        <v>CÚ Sladkovského 37, Olomouc – odbavovací plocha – PD a IČ</v>
      </c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39"/>
      <c r="R77" s="40"/>
    </row>
    <row r="78" spans="2:18" s="1" customFormat="1" ht="6.9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</row>
    <row r="79" spans="2:18" s="1" customFormat="1" ht="18" customHeight="1">
      <c r="B79" s="38"/>
      <c r="C79" s="32" t="s">
        <v>28</v>
      </c>
      <c r="D79" s="39"/>
      <c r="E79" s="39"/>
      <c r="F79" s="30" t="str">
        <f>F8</f>
        <v>Sladkovského 37, Olomouc</v>
      </c>
      <c r="G79" s="39"/>
      <c r="H79" s="39"/>
      <c r="I79" s="39"/>
      <c r="J79" s="39"/>
      <c r="K79" s="32" t="s">
        <v>30</v>
      </c>
      <c r="L79" s="39"/>
      <c r="M79" s="259" t="str">
        <f>IF(O8="","",O8)</f>
        <v>13. 12. 2016</v>
      </c>
      <c r="N79" s="259"/>
      <c r="O79" s="259"/>
      <c r="P79" s="259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18" s="1" customFormat="1" ht="15">
      <c r="B81" s="38"/>
      <c r="C81" s="32" t="s">
        <v>36</v>
      </c>
      <c r="D81" s="39"/>
      <c r="E81" s="39"/>
      <c r="F81" s="30" t="str">
        <f>E11</f>
        <v>Ateliér-r,s.r.o., tř. Spojenců 748/20, Olomouc</v>
      </c>
      <c r="G81" s="39"/>
      <c r="H81" s="39"/>
      <c r="I81" s="39"/>
      <c r="J81" s="39"/>
      <c r="K81" s="32" t="s">
        <v>42</v>
      </c>
      <c r="L81" s="39"/>
      <c r="M81" s="215" t="str">
        <f>E17</f>
        <v>Janásek</v>
      </c>
      <c r="N81" s="215"/>
      <c r="O81" s="215"/>
      <c r="P81" s="215"/>
      <c r="Q81" s="215"/>
      <c r="R81" s="40"/>
    </row>
    <row r="82" spans="2:18" s="1" customFormat="1" ht="14.45" customHeight="1">
      <c r="B82" s="38"/>
      <c r="C82" s="32" t="s">
        <v>40</v>
      </c>
      <c r="D82" s="39"/>
      <c r="E82" s="39"/>
      <c r="F82" s="30" t="str">
        <f>IF(E14="","",E14)</f>
        <v>Vyplň údaj</v>
      </c>
      <c r="G82" s="39"/>
      <c r="H82" s="39"/>
      <c r="I82" s="39"/>
      <c r="J82" s="39"/>
      <c r="K82" s="32" t="s">
        <v>44</v>
      </c>
      <c r="L82" s="39"/>
      <c r="M82" s="215" t="str">
        <f>E20</f>
        <v>Alfaprojekt Olomouc, a.s.</v>
      </c>
      <c r="N82" s="215"/>
      <c r="O82" s="215"/>
      <c r="P82" s="215"/>
      <c r="Q82" s="215"/>
      <c r="R82" s="40"/>
    </row>
    <row r="83" spans="2:18" s="1" customFormat="1" ht="10.3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18" s="1" customFormat="1" ht="29.25" customHeight="1">
      <c r="B84" s="38"/>
      <c r="C84" s="260" t="s">
        <v>114</v>
      </c>
      <c r="D84" s="261"/>
      <c r="E84" s="261"/>
      <c r="F84" s="261"/>
      <c r="G84" s="261"/>
      <c r="H84" s="260" t="s">
        <v>115</v>
      </c>
      <c r="I84" s="262"/>
      <c r="J84" s="262"/>
      <c r="K84" s="260" t="s">
        <v>116</v>
      </c>
      <c r="L84" s="261"/>
      <c r="M84" s="260" t="s">
        <v>117</v>
      </c>
      <c r="N84" s="261"/>
      <c r="O84" s="261"/>
      <c r="P84" s="261"/>
      <c r="Q84" s="261"/>
      <c r="R84" s="40"/>
    </row>
    <row r="85" spans="2:18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122" t="s">
        <v>118</v>
      </c>
      <c r="D86" s="39"/>
      <c r="E86" s="39"/>
      <c r="F86" s="39"/>
      <c r="G86" s="39"/>
      <c r="H86" s="254">
        <f>W124</f>
        <v>0</v>
      </c>
      <c r="I86" s="256"/>
      <c r="J86" s="256"/>
      <c r="K86" s="254">
        <f>X124</f>
        <v>0</v>
      </c>
      <c r="L86" s="256"/>
      <c r="M86" s="254">
        <f>M124</f>
        <v>0</v>
      </c>
      <c r="N86" s="263"/>
      <c r="O86" s="263"/>
      <c r="P86" s="263"/>
      <c r="Q86" s="263"/>
      <c r="R86" s="40"/>
      <c r="AU86" s="20" t="s">
        <v>119</v>
      </c>
    </row>
    <row r="87" spans="2:18" s="6" customFormat="1" ht="24.95" customHeight="1">
      <c r="B87" s="123"/>
      <c r="C87" s="124"/>
      <c r="D87" s="125" t="s">
        <v>120</v>
      </c>
      <c r="E87" s="124"/>
      <c r="F87" s="124"/>
      <c r="G87" s="124"/>
      <c r="H87" s="264">
        <f>W125</f>
        <v>0</v>
      </c>
      <c r="I87" s="265"/>
      <c r="J87" s="265"/>
      <c r="K87" s="264">
        <f>X125</f>
        <v>0</v>
      </c>
      <c r="L87" s="265"/>
      <c r="M87" s="264">
        <f>M125</f>
        <v>0</v>
      </c>
      <c r="N87" s="265"/>
      <c r="O87" s="265"/>
      <c r="P87" s="265"/>
      <c r="Q87" s="265"/>
      <c r="R87" s="126"/>
    </row>
    <row r="88" spans="2:18" s="7" customFormat="1" ht="19.9" customHeight="1">
      <c r="B88" s="127"/>
      <c r="C88" s="128"/>
      <c r="D88" s="101" t="s">
        <v>121</v>
      </c>
      <c r="E88" s="128"/>
      <c r="F88" s="128"/>
      <c r="G88" s="128"/>
      <c r="H88" s="247">
        <f>W126</f>
        <v>0</v>
      </c>
      <c r="I88" s="266"/>
      <c r="J88" s="266"/>
      <c r="K88" s="247">
        <f>X126</f>
        <v>0</v>
      </c>
      <c r="L88" s="266"/>
      <c r="M88" s="247">
        <f>M126</f>
        <v>0</v>
      </c>
      <c r="N88" s="266"/>
      <c r="O88" s="266"/>
      <c r="P88" s="266"/>
      <c r="Q88" s="266"/>
      <c r="R88" s="129"/>
    </row>
    <row r="89" spans="2:18" s="7" customFormat="1" ht="14.85" customHeight="1">
      <c r="B89" s="127"/>
      <c r="C89" s="128"/>
      <c r="D89" s="101" t="s">
        <v>122</v>
      </c>
      <c r="E89" s="128"/>
      <c r="F89" s="128"/>
      <c r="G89" s="128"/>
      <c r="H89" s="247">
        <f>W198</f>
        <v>0</v>
      </c>
      <c r="I89" s="266"/>
      <c r="J89" s="266"/>
      <c r="K89" s="247">
        <f>X198</f>
        <v>0</v>
      </c>
      <c r="L89" s="266"/>
      <c r="M89" s="247">
        <f>M198</f>
        <v>0</v>
      </c>
      <c r="N89" s="266"/>
      <c r="O89" s="266"/>
      <c r="P89" s="266"/>
      <c r="Q89" s="266"/>
      <c r="R89" s="129"/>
    </row>
    <row r="90" spans="2:18" s="7" customFormat="1" ht="14.85" customHeight="1">
      <c r="B90" s="127"/>
      <c r="C90" s="128"/>
      <c r="D90" s="101" t="s">
        <v>123</v>
      </c>
      <c r="E90" s="128"/>
      <c r="F90" s="128"/>
      <c r="G90" s="128"/>
      <c r="H90" s="247">
        <f>W236</f>
        <v>0</v>
      </c>
      <c r="I90" s="266"/>
      <c r="J90" s="266"/>
      <c r="K90" s="247">
        <f>X236</f>
        <v>0</v>
      </c>
      <c r="L90" s="266"/>
      <c r="M90" s="247">
        <f>M236</f>
        <v>0</v>
      </c>
      <c r="N90" s="266"/>
      <c r="O90" s="266"/>
      <c r="P90" s="266"/>
      <c r="Q90" s="266"/>
      <c r="R90" s="129"/>
    </row>
    <row r="91" spans="2:18" s="7" customFormat="1" ht="19.9" customHeight="1">
      <c r="B91" s="127"/>
      <c r="C91" s="128"/>
      <c r="D91" s="101" t="s">
        <v>124</v>
      </c>
      <c r="E91" s="128"/>
      <c r="F91" s="128"/>
      <c r="G91" s="128"/>
      <c r="H91" s="247">
        <f>W255</f>
        <v>0</v>
      </c>
      <c r="I91" s="266"/>
      <c r="J91" s="266"/>
      <c r="K91" s="247">
        <f>X255</f>
        <v>0</v>
      </c>
      <c r="L91" s="266"/>
      <c r="M91" s="247">
        <f>M255</f>
        <v>0</v>
      </c>
      <c r="N91" s="266"/>
      <c r="O91" s="266"/>
      <c r="P91" s="266"/>
      <c r="Q91" s="266"/>
      <c r="R91" s="129"/>
    </row>
    <row r="92" spans="2:18" s="7" customFormat="1" ht="19.9" customHeight="1">
      <c r="B92" s="127"/>
      <c r="C92" s="128"/>
      <c r="D92" s="101" t="s">
        <v>125</v>
      </c>
      <c r="E92" s="128"/>
      <c r="F92" s="128"/>
      <c r="G92" s="128"/>
      <c r="H92" s="247">
        <f>W261</f>
        <v>0</v>
      </c>
      <c r="I92" s="266"/>
      <c r="J92" s="266"/>
      <c r="K92" s="247">
        <f>X261</f>
        <v>0</v>
      </c>
      <c r="L92" s="266"/>
      <c r="M92" s="247">
        <f>M261</f>
        <v>0</v>
      </c>
      <c r="N92" s="266"/>
      <c r="O92" s="266"/>
      <c r="P92" s="266"/>
      <c r="Q92" s="266"/>
      <c r="R92" s="129"/>
    </row>
    <row r="93" spans="2:18" s="7" customFormat="1" ht="19.9" customHeight="1">
      <c r="B93" s="127"/>
      <c r="C93" s="128"/>
      <c r="D93" s="101" t="s">
        <v>126</v>
      </c>
      <c r="E93" s="128"/>
      <c r="F93" s="128"/>
      <c r="G93" s="128"/>
      <c r="H93" s="247">
        <f>W266</f>
        <v>0</v>
      </c>
      <c r="I93" s="266"/>
      <c r="J93" s="266"/>
      <c r="K93" s="247">
        <f>X266</f>
        <v>0</v>
      </c>
      <c r="L93" s="266"/>
      <c r="M93" s="247">
        <f>M266</f>
        <v>0</v>
      </c>
      <c r="N93" s="266"/>
      <c r="O93" s="266"/>
      <c r="P93" s="266"/>
      <c r="Q93" s="266"/>
      <c r="R93" s="129"/>
    </row>
    <row r="94" spans="2:18" s="7" customFormat="1" ht="19.9" customHeight="1">
      <c r="B94" s="127"/>
      <c r="C94" s="128"/>
      <c r="D94" s="101" t="s">
        <v>127</v>
      </c>
      <c r="E94" s="128"/>
      <c r="F94" s="128"/>
      <c r="G94" s="128"/>
      <c r="H94" s="247">
        <f>W275</f>
        <v>0</v>
      </c>
      <c r="I94" s="266"/>
      <c r="J94" s="266"/>
      <c r="K94" s="247">
        <f>X275</f>
        <v>0</v>
      </c>
      <c r="L94" s="266"/>
      <c r="M94" s="247">
        <f>M275</f>
        <v>0</v>
      </c>
      <c r="N94" s="266"/>
      <c r="O94" s="266"/>
      <c r="P94" s="266"/>
      <c r="Q94" s="266"/>
      <c r="R94" s="129"/>
    </row>
    <row r="95" spans="2:18" s="7" customFormat="1" ht="19.9" customHeight="1">
      <c r="B95" s="127"/>
      <c r="C95" s="128"/>
      <c r="D95" s="101" t="s">
        <v>128</v>
      </c>
      <c r="E95" s="128"/>
      <c r="F95" s="128"/>
      <c r="G95" s="128"/>
      <c r="H95" s="247">
        <f>W315</f>
        <v>0</v>
      </c>
      <c r="I95" s="266"/>
      <c r="J95" s="266"/>
      <c r="K95" s="247">
        <f>X315</f>
        <v>0</v>
      </c>
      <c r="L95" s="266"/>
      <c r="M95" s="247">
        <f>M315</f>
        <v>0</v>
      </c>
      <c r="N95" s="266"/>
      <c r="O95" s="266"/>
      <c r="P95" s="266"/>
      <c r="Q95" s="266"/>
      <c r="R95" s="129"/>
    </row>
    <row r="96" spans="2:18" s="7" customFormat="1" ht="14.85" customHeight="1">
      <c r="B96" s="127"/>
      <c r="C96" s="128"/>
      <c r="D96" s="101" t="s">
        <v>129</v>
      </c>
      <c r="E96" s="128"/>
      <c r="F96" s="128"/>
      <c r="G96" s="128"/>
      <c r="H96" s="247">
        <f>W359</f>
        <v>0</v>
      </c>
      <c r="I96" s="266"/>
      <c r="J96" s="266"/>
      <c r="K96" s="247">
        <f>X359</f>
        <v>0</v>
      </c>
      <c r="L96" s="266"/>
      <c r="M96" s="247">
        <f>M359</f>
        <v>0</v>
      </c>
      <c r="N96" s="266"/>
      <c r="O96" s="266"/>
      <c r="P96" s="266"/>
      <c r="Q96" s="266"/>
      <c r="R96" s="129"/>
    </row>
    <row r="97" spans="2:18" s="7" customFormat="1" ht="14.85" customHeight="1">
      <c r="B97" s="127"/>
      <c r="C97" s="128"/>
      <c r="D97" s="101" t="s">
        <v>130</v>
      </c>
      <c r="E97" s="128"/>
      <c r="F97" s="128"/>
      <c r="G97" s="128"/>
      <c r="H97" s="247">
        <f>W374</f>
        <v>0</v>
      </c>
      <c r="I97" s="266"/>
      <c r="J97" s="266"/>
      <c r="K97" s="247">
        <f>X374</f>
        <v>0</v>
      </c>
      <c r="L97" s="266"/>
      <c r="M97" s="247">
        <f>M374</f>
        <v>0</v>
      </c>
      <c r="N97" s="266"/>
      <c r="O97" s="266"/>
      <c r="P97" s="266"/>
      <c r="Q97" s="266"/>
      <c r="R97" s="129"/>
    </row>
    <row r="98" spans="2:18" s="6" customFormat="1" ht="21.75" customHeight="1">
      <c r="B98" s="123"/>
      <c r="C98" s="124"/>
      <c r="D98" s="125" t="s">
        <v>131</v>
      </c>
      <c r="E98" s="124"/>
      <c r="F98" s="124"/>
      <c r="G98" s="124"/>
      <c r="H98" s="267">
        <f>W376</f>
        <v>0</v>
      </c>
      <c r="I98" s="265"/>
      <c r="J98" s="265"/>
      <c r="K98" s="267">
        <f>X376</f>
        <v>0</v>
      </c>
      <c r="L98" s="265"/>
      <c r="M98" s="267">
        <f>M376</f>
        <v>0</v>
      </c>
      <c r="N98" s="265"/>
      <c r="O98" s="265"/>
      <c r="P98" s="265"/>
      <c r="Q98" s="265"/>
      <c r="R98" s="126"/>
    </row>
    <row r="99" spans="2:18" s="1" customFormat="1" ht="21.7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</row>
    <row r="100" spans="2:21" s="1" customFormat="1" ht="29.25" customHeight="1">
      <c r="B100" s="38"/>
      <c r="C100" s="122" t="s">
        <v>132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263">
        <f>ROUND(M101+M102+M103+M104+M105+M106,2)</f>
        <v>0</v>
      </c>
      <c r="N100" s="268"/>
      <c r="O100" s="268"/>
      <c r="P100" s="268"/>
      <c r="Q100" s="268"/>
      <c r="R100" s="40"/>
      <c r="T100" s="130"/>
      <c r="U100" s="131" t="s">
        <v>52</v>
      </c>
    </row>
    <row r="101" spans="2:65" s="1" customFormat="1" ht="18" customHeight="1">
      <c r="B101" s="132"/>
      <c r="C101" s="133"/>
      <c r="D101" s="251" t="s">
        <v>133</v>
      </c>
      <c r="E101" s="269"/>
      <c r="F101" s="269"/>
      <c r="G101" s="269"/>
      <c r="H101" s="269"/>
      <c r="I101" s="133"/>
      <c r="J101" s="133"/>
      <c r="K101" s="133"/>
      <c r="L101" s="133"/>
      <c r="M101" s="246">
        <f>ROUND(M86*T101,2)</f>
        <v>0</v>
      </c>
      <c r="N101" s="270"/>
      <c r="O101" s="270"/>
      <c r="P101" s="270"/>
      <c r="Q101" s="270"/>
      <c r="R101" s="135"/>
      <c r="S101" s="133"/>
      <c r="T101" s="136"/>
      <c r="U101" s="137" t="s">
        <v>53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134</v>
      </c>
      <c r="AZ101" s="138"/>
      <c r="BA101" s="138"/>
      <c r="BB101" s="138"/>
      <c r="BC101" s="138"/>
      <c r="BD101" s="138"/>
      <c r="BE101" s="140">
        <f aca="true" t="shared" si="0" ref="BE101:BE106">IF(U101="základní",M101,0)</f>
        <v>0</v>
      </c>
      <c r="BF101" s="140">
        <f aca="true" t="shared" si="1" ref="BF101:BF106">IF(U101="snížená",M101,0)</f>
        <v>0</v>
      </c>
      <c r="BG101" s="140">
        <f aca="true" t="shared" si="2" ref="BG101:BG106">IF(U101="zákl. přenesená",M101,0)</f>
        <v>0</v>
      </c>
      <c r="BH101" s="140">
        <f aca="true" t="shared" si="3" ref="BH101:BH106">IF(U101="sníž. přenesená",M101,0)</f>
        <v>0</v>
      </c>
      <c r="BI101" s="140">
        <f aca="true" t="shared" si="4" ref="BI101:BI106">IF(U101="nulová",M101,0)</f>
        <v>0</v>
      </c>
      <c r="BJ101" s="139" t="s">
        <v>27</v>
      </c>
      <c r="BK101" s="138"/>
      <c r="BL101" s="138"/>
      <c r="BM101" s="138"/>
    </row>
    <row r="102" spans="2:65" s="1" customFormat="1" ht="18" customHeight="1">
      <c r="B102" s="132"/>
      <c r="C102" s="133"/>
      <c r="D102" s="251" t="s">
        <v>135</v>
      </c>
      <c r="E102" s="269"/>
      <c r="F102" s="269"/>
      <c r="G102" s="269"/>
      <c r="H102" s="269"/>
      <c r="I102" s="133"/>
      <c r="J102" s="133"/>
      <c r="K102" s="133"/>
      <c r="L102" s="133"/>
      <c r="M102" s="246">
        <f>ROUND(M86*T102,2)</f>
        <v>0</v>
      </c>
      <c r="N102" s="270"/>
      <c r="O102" s="270"/>
      <c r="P102" s="270"/>
      <c r="Q102" s="270"/>
      <c r="R102" s="135"/>
      <c r="S102" s="133"/>
      <c r="T102" s="136"/>
      <c r="U102" s="137" t="s">
        <v>53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134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27</v>
      </c>
      <c r="BK102" s="138"/>
      <c r="BL102" s="138"/>
      <c r="BM102" s="138"/>
    </row>
    <row r="103" spans="2:65" s="1" customFormat="1" ht="18" customHeight="1">
      <c r="B103" s="132"/>
      <c r="C103" s="133"/>
      <c r="D103" s="251" t="s">
        <v>136</v>
      </c>
      <c r="E103" s="269"/>
      <c r="F103" s="269"/>
      <c r="G103" s="269"/>
      <c r="H103" s="269"/>
      <c r="I103" s="133"/>
      <c r="J103" s="133"/>
      <c r="K103" s="133"/>
      <c r="L103" s="133"/>
      <c r="M103" s="246">
        <f>ROUND(M86*T103,2)</f>
        <v>0</v>
      </c>
      <c r="N103" s="270"/>
      <c r="O103" s="270"/>
      <c r="P103" s="270"/>
      <c r="Q103" s="270"/>
      <c r="R103" s="135"/>
      <c r="S103" s="133"/>
      <c r="T103" s="136"/>
      <c r="U103" s="137" t="s">
        <v>53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134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27</v>
      </c>
      <c r="BK103" s="138"/>
      <c r="BL103" s="138"/>
      <c r="BM103" s="138"/>
    </row>
    <row r="104" spans="2:65" s="1" customFormat="1" ht="18" customHeight="1">
      <c r="B104" s="132"/>
      <c r="C104" s="133"/>
      <c r="D104" s="251" t="s">
        <v>137</v>
      </c>
      <c r="E104" s="269"/>
      <c r="F104" s="269"/>
      <c r="G104" s="269"/>
      <c r="H104" s="269"/>
      <c r="I104" s="133"/>
      <c r="J104" s="133"/>
      <c r="K104" s="133"/>
      <c r="L104" s="133"/>
      <c r="M104" s="246">
        <f>ROUND(M86*T104,2)</f>
        <v>0</v>
      </c>
      <c r="N104" s="270"/>
      <c r="O104" s="270"/>
      <c r="P104" s="270"/>
      <c r="Q104" s="270"/>
      <c r="R104" s="135"/>
      <c r="S104" s="133"/>
      <c r="T104" s="136"/>
      <c r="U104" s="137" t="s">
        <v>53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134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27</v>
      </c>
      <c r="BK104" s="138"/>
      <c r="BL104" s="138"/>
      <c r="BM104" s="138"/>
    </row>
    <row r="105" spans="2:65" s="1" customFormat="1" ht="18" customHeight="1">
      <c r="B105" s="132"/>
      <c r="C105" s="133"/>
      <c r="D105" s="251" t="s">
        <v>138</v>
      </c>
      <c r="E105" s="269"/>
      <c r="F105" s="269"/>
      <c r="G105" s="269"/>
      <c r="H105" s="269"/>
      <c r="I105" s="133"/>
      <c r="J105" s="133"/>
      <c r="K105" s="133"/>
      <c r="L105" s="133"/>
      <c r="M105" s="246">
        <f>ROUND(M86*T105,2)</f>
        <v>0</v>
      </c>
      <c r="N105" s="270"/>
      <c r="O105" s="270"/>
      <c r="P105" s="270"/>
      <c r="Q105" s="270"/>
      <c r="R105" s="135"/>
      <c r="S105" s="133"/>
      <c r="T105" s="136"/>
      <c r="U105" s="137" t="s">
        <v>53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134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27</v>
      </c>
      <c r="BK105" s="138"/>
      <c r="BL105" s="138"/>
      <c r="BM105" s="138"/>
    </row>
    <row r="106" spans="2:65" s="1" customFormat="1" ht="18" customHeight="1">
      <c r="B106" s="132"/>
      <c r="C106" s="133"/>
      <c r="D106" s="134" t="s">
        <v>139</v>
      </c>
      <c r="E106" s="133"/>
      <c r="F106" s="133"/>
      <c r="G106" s="133"/>
      <c r="H106" s="133"/>
      <c r="I106" s="133"/>
      <c r="J106" s="133"/>
      <c r="K106" s="133"/>
      <c r="L106" s="133"/>
      <c r="M106" s="246">
        <f>ROUND(M86*T106,2)</f>
        <v>0</v>
      </c>
      <c r="N106" s="270"/>
      <c r="O106" s="270"/>
      <c r="P106" s="270"/>
      <c r="Q106" s="270"/>
      <c r="R106" s="135"/>
      <c r="S106" s="133"/>
      <c r="T106" s="141"/>
      <c r="U106" s="142" t="s">
        <v>53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140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27</v>
      </c>
      <c r="BK106" s="138"/>
      <c r="BL106" s="138"/>
      <c r="BM106" s="138"/>
    </row>
    <row r="107" spans="2:18" s="1" customFormat="1" ht="13.5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18" s="1" customFormat="1" ht="29.25" customHeight="1">
      <c r="B108" s="38"/>
      <c r="C108" s="112" t="s">
        <v>104</v>
      </c>
      <c r="D108" s="113"/>
      <c r="E108" s="113"/>
      <c r="F108" s="113"/>
      <c r="G108" s="113"/>
      <c r="H108" s="113"/>
      <c r="I108" s="113"/>
      <c r="J108" s="113"/>
      <c r="K108" s="113"/>
      <c r="L108" s="248">
        <f>ROUND(SUM(M86+M100),2)</f>
        <v>0</v>
      </c>
      <c r="M108" s="248"/>
      <c r="N108" s="248"/>
      <c r="O108" s="248"/>
      <c r="P108" s="248"/>
      <c r="Q108" s="248"/>
      <c r="R108" s="40"/>
    </row>
    <row r="109" spans="2:18" s="1" customFormat="1" ht="6.95" customHeight="1"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</row>
    <row r="113" spans="2:18" s="1" customFormat="1" ht="6.95" customHeight="1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7"/>
    </row>
    <row r="114" spans="2:18" s="1" customFormat="1" ht="36.95" customHeight="1">
      <c r="B114" s="38"/>
      <c r="C114" s="211" t="s">
        <v>141</v>
      </c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40"/>
    </row>
    <row r="115" spans="2:18" s="1" customFormat="1" ht="6.9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18" s="1" customFormat="1" ht="36.95" customHeight="1">
      <c r="B116" s="38"/>
      <c r="C116" s="72" t="s">
        <v>20</v>
      </c>
      <c r="D116" s="39"/>
      <c r="E116" s="39"/>
      <c r="F116" s="232" t="str">
        <f>F6</f>
        <v>CÚ Sladkovského 37, Olomouc – odbavovací plocha – PD a IČ</v>
      </c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39"/>
      <c r="R116" s="40"/>
    </row>
    <row r="117" spans="2:18" s="1" customFormat="1" ht="6.9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18" s="1" customFormat="1" ht="18" customHeight="1">
      <c r="B118" s="38"/>
      <c r="C118" s="32" t="s">
        <v>28</v>
      </c>
      <c r="D118" s="39"/>
      <c r="E118" s="39"/>
      <c r="F118" s="30" t="str">
        <f>F8</f>
        <v>Sladkovského 37, Olomouc</v>
      </c>
      <c r="G118" s="39"/>
      <c r="H118" s="39"/>
      <c r="I118" s="39"/>
      <c r="J118" s="39"/>
      <c r="K118" s="32" t="s">
        <v>30</v>
      </c>
      <c r="L118" s="39"/>
      <c r="M118" s="259" t="str">
        <f>IF(O8="","",O8)</f>
        <v>13. 12. 2016</v>
      </c>
      <c r="N118" s="259"/>
      <c r="O118" s="259"/>
      <c r="P118" s="259"/>
      <c r="Q118" s="39"/>
      <c r="R118" s="40"/>
    </row>
    <row r="119" spans="2:18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18" s="1" customFormat="1" ht="15">
      <c r="B120" s="38"/>
      <c r="C120" s="32" t="s">
        <v>36</v>
      </c>
      <c r="D120" s="39"/>
      <c r="E120" s="39"/>
      <c r="F120" s="30" t="str">
        <f>E11</f>
        <v>Ateliér-r,s.r.o., tř. Spojenců 748/20, Olomouc</v>
      </c>
      <c r="G120" s="39"/>
      <c r="H120" s="39"/>
      <c r="I120" s="39"/>
      <c r="J120" s="39"/>
      <c r="K120" s="32" t="s">
        <v>42</v>
      </c>
      <c r="L120" s="39"/>
      <c r="M120" s="215" t="str">
        <f>E17</f>
        <v>Janásek</v>
      </c>
      <c r="N120" s="215"/>
      <c r="O120" s="215"/>
      <c r="P120" s="215"/>
      <c r="Q120" s="215"/>
      <c r="R120" s="40"/>
    </row>
    <row r="121" spans="2:18" s="1" customFormat="1" ht="14.45" customHeight="1">
      <c r="B121" s="38"/>
      <c r="C121" s="32" t="s">
        <v>40</v>
      </c>
      <c r="D121" s="39"/>
      <c r="E121" s="39"/>
      <c r="F121" s="30" t="str">
        <f>IF(E14="","",E14)</f>
        <v>Vyplň údaj</v>
      </c>
      <c r="G121" s="39"/>
      <c r="H121" s="39"/>
      <c r="I121" s="39"/>
      <c r="J121" s="39"/>
      <c r="K121" s="32" t="s">
        <v>44</v>
      </c>
      <c r="L121" s="39"/>
      <c r="M121" s="215" t="str">
        <f>E20</f>
        <v>Alfaprojekt Olomouc, a.s.</v>
      </c>
      <c r="N121" s="215"/>
      <c r="O121" s="215"/>
      <c r="P121" s="215"/>
      <c r="Q121" s="215"/>
      <c r="R121" s="40"/>
    </row>
    <row r="122" spans="2:18" s="1" customFormat="1" ht="10.35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40"/>
    </row>
    <row r="123" spans="2:30" s="8" customFormat="1" ht="29.25" customHeight="1">
      <c r="B123" s="143"/>
      <c r="C123" s="144" t="s">
        <v>142</v>
      </c>
      <c r="D123" s="145" t="s">
        <v>143</v>
      </c>
      <c r="E123" s="145" t="s">
        <v>70</v>
      </c>
      <c r="F123" s="271" t="s">
        <v>144</v>
      </c>
      <c r="G123" s="271"/>
      <c r="H123" s="271"/>
      <c r="I123" s="271"/>
      <c r="J123" s="145" t="s">
        <v>145</v>
      </c>
      <c r="K123" s="145" t="s">
        <v>146</v>
      </c>
      <c r="L123" s="145" t="s">
        <v>147</v>
      </c>
      <c r="M123" s="271" t="s">
        <v>148</v>
      </c>
      <c r="N123" s="271"/>
      <c r="O123" s="271"/>
      <c r="P123" s="271" t="s">
        <v>117</v>
      </c>
      <c r="Q123" s="272"/>
      <c r="R123" s="146"/>
      <c r="T123" s="79" t="s">
        <v>149</v>
      </c>
      <c r="U123" s="80" t="s">
        <v>52</v>
      </c>
      <c r="V123" s="80" t="s">
        <v>150</v>
      </c>
      <c r="W123" s="80" t="s">
        <v>151</v>
      </c>
      <c r="X123" s="80" t="s">
        <v>152</v>
      </c>
      <c r="Y123" s="80" t="s">
        <v>153</v>
      </c>
      <c r="Z123" s="80" t="s">
        <v>154</v>
      </c>
      <c r="AA123" s="80" t="s">
        <v>155</v>
      </c>
      <c r="AB123" s="80" t="s">
        <v>156</v>
      </c>
      <c r="AC123" s="80" t="s">
        <v>157</v>
      </c>
      <c r="AD123" s="81" t="s">
        <v>158</v>
      </c>
    </row>
    <row r="124" spans="2:63" s="1" customFormat="1" ht="29.25" customHeight="1">
      <c r="B124" s="38"/>
      <c r="C124" s="83" t="s">
        <v>112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278">
        <f>BK124</f>
        <v>0</v>
      </c>
      <c r="N124" s="279"/>
      <c r="O124" s="279"/>
      <c r="P124" s="279"/>
      <c r="Q124" s="279"/>
      <c r="R124" s="40"/>
      <c r="T124" s="82"/>
      <c r="U124" s="54"/>
      <c r="V124" s="54"/>
      <c r="W124" s="147">
        <f>W125+W376</f>
        <v>0</v>
      </c>
      <c r="X124" s="147">
        <f>X125+X376</f>
        <v>0</v>
      </c>
      <c r="Y124" s="54"/>
      <c r="Z124" s="148">
        <f>Z125+Z376</f>
        <v>0</v>
      </c>
      <c r="AA124" s="54"/>
      <c r="AB124" s="148">
        <f>AB125+AB376</f>
        <v>610.9862525000001</v>
      </c>
      <c r="AC124" s="54"/>
      <c r="AD124" s="149">
        <f>AD125+AD376</f>
        <v>63.241</v>
      </c>
      <c r="AT124" s="20" t="s">
        <v>89</v>
      </c>
      <c r="AU124" s="20" t="s">
        <v>119</v>
      </c>
      <c r="BK124" s="150">
        <f>BK125+BK376</f>
        <v>0</v>
      </c>
    </row>
    <row r="125" spans="2:63" s="9" customFormat="1" ht="37.35" customHeight="1">
      <c r="B125" s="151"/>
      <c r="C125" s="152"/>
      <c r="D125" s="153" t="s">
        <v>120</v>
      </c>
      <c r="E125" s="153"/>
      <c r="F125" s="153"/>
      <c r="G125" s="153"/>
      <c r="H125" s="153"/>
      <c r="I125" s="153"/>
      <c r="J125" s="153"/>
      <c r="K125" s="153"/>
      <c r="L125" s="153"/>
      <c r="M125" s="267">
        <f>BK125</f>
        <v>0</v>
      </c>
      <c r="N125" s="264"/>
      <c r="O125" s="264"/>
      <c r="P125" s="264"/>
      <c r="Q125" s="264"/>
      <c r="R125" s="154"/>
      <c r="T125" s="155"/>
      <c r="U125" s="152"/>
      <c r="V125" s="152"/>
      <c r="W125" s="156">
        <f>W126+W255+W261+W266+W275+W315</f>
        <v>0</v>
      </c>
      <c r="X125" s="156">
        <f>X126+X255+X261+X266+X275+X315</f>
        <v>0</v>
      </c>
      <c r="Y125" s="152"/>
      <c r="Z125" s="157">
        <f>Z126+Z255+Z261+Z266+Z275+Z315</f>
        <v>0</v>
      </c>
      <c r="AA125" s="152"/>
      <c r="AB125" s="157">
        <f>AB126+AB255+AB261+AB266+AB275+AB315</f>
        <v>610.9862525000001</v>
      </c>
      <c r="AC125" s="152"/>
      <c r="AD125" s="158">
        <f>AD126+AD255+AD261+AD266+AD275+AD315</f>
        <v>63.241</v>
      </c>
      <c r="AR125" s="159" t="s">
        <v>27</v>
      </c>
      <c r="AT125" s="160" t="s">
        <v>89</v>
      </c>
      <c r="AU125" s="160" t="s">
        <v>90</v>
      </c>
      <c r="AY125" s="159" t="s">
        <v>159</v>
      </c>
      <c r="BK125" s="161">
        <f>BK126+BK255+BK261+BK266+BK275+BK315</f>
        <v>0</v>
      </c>
    </row>
    <row r="126" spans="2:63" s="9" customFormat="1" ht="19.9" customHeight="1">
      <c r="B126" s="151"/>
      <c r="C126" s="152"/>
      <c r="D126" s="162" t="s">
        <v>121</v>
      </c>
      <c r="E126" s="162"/>
      <c r="F126" s="162"/>
      <c r="G126" s="162"/>
      <c r="H126" s="162"/>
      <c r="I126" s="162"/>
      <c r="J126" s="162"/>
      <c r="K126" s="162"/>
      <c r="L126" s="162"/>
      <c r="M126" s="280">
        <f>BK126</f>
        <v>0</v>
      </c>
      <c r="N126" s="281"/>
      <c r="O126" s="281"/>
      <c r="P126" s="281"/>
      <c r="Q126" s="281"/>
      <c r="R126" s="154"/>
      <c r="T126" s="155"/>
      <c r="U126" s="152"/>
      <c r="V126" s="152"/>
      <c r="W126" s="156">
        <f>W127+SUM(W128:W198)+W236</f>
        <v>0</v>
      </c>
      <c r="X126" s="156">
        <f>X127+SUM(X128:X198)+X236</f>
        <v>0</v>
      </c>
      <c r="Y126" s="152"/>
      <c r="Z126" s="157">
        <f>Z127+SUM(Z128:Z198)+Z236</f>
        <v>0</v>
      </c>
      <c r="AA126" s="152"/>
      <c r="AB126" s="157">
        <f>AB127+SUM(AB128:AB198)+AB236</f>
        <v>353.07626000000005</v>
      </c>
      <c r="AC126" s="152"/>
      <c r="AD126" s="158">
        <f>AD127+SUM(AD128:AD198)+AD236</f>
        <v>63.241</v>
      </c>
      <c r="AR126" s="159" t="s">
        <v>27</v>
      </c>
      <c r="AT126" s="160" t="s">
        <v>89</v>
      </c>
      <c r="AU126" s="160" t="s">
        <v>27</v>
      </c>
      <c r="AY126" s="159" t="s">
        <v>159</v>
      </c>
      <c r="BK126" s="161">
        <f>BK127+SUM(BK128:BK198)+BK236</f>
        <v>0</v>
      </c>
    </row>
    <row r="127" spans="2:65" s="1" customFormat="1" ht="31.5" customHeight="1">
      <c r="B127" s="132"/>
      <c r="C127" s="163" t="s">
        <v>160</v>
      </c>
      <c r="D127" s="163" t="s">
        <v>161</v>
      </c>
      <c r="E127" s="164" t="s">
        <v>162</v>
      </c>
      <c r="F127" s="273" t="s">
        <v>163</v>
      </c>
      <c r="G127" s="273"/>
      <c r="H127" s="273"/>
      <c r="I127" s="273"/>
      <c r="J127" s="165" t="s">
        <v>164</v>
      </c>
      <c r="K127" s="166">
        <v>125</v>
      </c>
      <c r="L127" s="167">
        <v>0</v>
      </c>
      <c r="M127" s="275">
        <v>0</v>
      </c>
      <c r="N127" s="275"/>
      <c r="O127" s="275"/>
      <c r="P127" s="274">
        <f>ROUND(V127*K127,2)</f>
        <v>0</v>
      </c>
      <c r="Q127" s="274"/>
      <c r="R127" s="135"/>
      <c r="T127" s="168" t="s">
        <v>5</v>
      </c>
      <c r="U127" s="47" t="s">
        <v>53</v>
      </c>
      <c r="V127" s="118">
        <f>L127+M127</f>
        <v>0</v>
      </c>
      <c r="W127" s="118">
        <f>ROUND(L127*K127,2)</f>
        <v>0</v>
      </c>
      <c r="X127" s="118">
        <f>ROUND(M127*K127,2)</f>
        <v>0</v>
      </c>
      <c r="Y127" s="39"/>
      <c r="Z127" s="169">
        <f>Y127*K127</f>
        <v>0</v>
      </c>
      <c r="AA127" s="169">
        <v>0</v>
      </c>
      <c r="AB127" s="169">
        <f>AA127*K127</f>
        <v>0</v>
      </c>
      <c r="AC127" s="169">
        <v>0</v>
      </c>
      <c r="AD127" s="170">
        <f>AC127*K127</f>
        <v>0</v>
      </c>
      <c r="AR127" s="20" t="s">
        <v>165</v>
      </c>
      <c r="AT127" s="20" t="s">
        <v>161</v>
      </c>
      <c r="AU127" s="20" t="s">
        <v>110</v>
      </c>
      <c r="AY127" s="20" t="s">
        <v>159</v>
      </c>
      <c r="BE127" s="105">
        <f>IF(U127="základní",P127,0)</f>
        <v>0</v>
      </c>
      <c r="BF127" s="105">
        <f>IF(U127="snížená",P127,0)</f>
        <v>0</v>
      </c>
      <c r="BG127" s="105">
        <f>IF(U127="zákl. přenesená",P127,0)</f>
        <v>0</v>
      </c>
      <c r="BH127" s="105">
        <f>IF(U127="sníž. přenesená",P127,0)</f>
        <v>0</v>
      </c>
      <c r="BI127" s="105">
        <f>IF(U127="nulová",P127,0)</f>
        <v>0</v>
      </c>
      <c r="BJ127" s="20" t="s">
        <v>27</v>
      </c>
      <c r="BK127" s="105">
        <f>ROUND(V127*K127,2)</f>
        <v>0</v>
      </c>
      <c r="BL127" s="20" t="s">
        <v>165</v>
      </c>
      <c r="BM127" s="20" t="s">
        <v>166</v>
      </c>
    </row>
    <row r="128" spans="2:47" s="1" customFormat="1" ht="22.5" customHeight="1">
      <c r="B128" s="38"/>
      <c r="C128" s="39"/>
      <c r="D128" s="39"/>
      <c r="E128" s="39"/>
      <c r="F128" s="276" t="s">
        <v>167</v>
      </c>
      <c r="G128" s="277"/>
      <c r="H128" s="277"/>
      <c r="I128" s="277"/>
      <c r="J128" s="39"/>
      <c r="K128" s="39"/>
      <c r="L128" s="39"/>
      <c r="M128" s="39"/>
      <c r="N128" s="39"/>
      <c r="O128" s="39"/>
      <c r="P128" s="39"/>
      <c r="Q128" s="39"/>
      <c r="R128" s="40"/>
      <c r="T128" s="171"/>
      <c r="U128" s="39"/>
      <c r="V128" s="39"/>
      <c r="W128" s="39"/>
      <c r="X128" s="39"/>
      <c r="Y128" s="39"/>
      <c r="Z128" s="39"/>
      <c r="AA128" s="39"/>
      <c r="AB128" s="39"/>
      <c r="AC128" s="39"/>
      <c r="AD128" s="77"/>
      <c r="AT128" s="20" t="s">
        <v>168</v>
      </c>
      <c r="AU128" s="20" t="s">
        <v>110</v>
      </c>
    </row>
    <row r="129" spans="2:51" s="10" customFormat="1" ht="22.5" customHeight="1">
      <c r="B129" s="172"/>
      <c r="C129" s="173"/>
      <c r="D129" s="173"/>
      <c r="E129" s="174" t="s">
        <v>5</v>
      </c>
      <c r="F129" s="282" t="s">
        <v>169</v>
      </c>
      <c r="G129" s="283"/>
      <c r="H129" s="283"/>
      <c r="I129" s="283"/>
      <c r="J129" s="173"/>
      <c r="K129" s="175">
        <v>125</v>
      </c>
      <c r="L129" s="173"/>
      <c r="M129" s="173"/>
      <c r="N129" s="173"/>
      <c r="O129" s="173"/>
      <c r="P129" s="173"/>
      <c r="Q129" s="173"/>
      <c r="R129" s="176"/>
      <c r="T129" s="177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8"/>
      <c r="AT129" s="179" t="s">
        <v>170</v>
      </c>
      <c r="AU129" s="179" t="s">
        <v>110</v>
      </c>
      <c r="AV129" s="10" t="s">
        <v>110</v>
      </c>
      <c r="AW129" s="10" t="s">
        <v>7</v>
      </c>
      <c r="AX129" s="10" t="s">
        <v>27</v>
      </c>
      <c r="AY129" s="179" t="s">
        <v>159</v>
      </c>
    </row>
    <row r="130" spans="2:65" s="1" customFormat="1" ht="31.5" customHeight="1">
      <c r="B130" s="132"/>
      <c r="C130" s="163" t="s">
        <v>171</v>
      </c>
      <c r="D130" s="163" t="s">
        <v>161</v>
      </c>
      <c r="E130" s="164" t="s">
        <v>172</v>
      </c>
      <c r="F130" s="273" t="s">
        <v>173</v>
      </c>
      <c r="G130" s="273"/>
      <c r="H130" s="273"/>
      <c r="I130" s="273"/>
      <c r="J130" s="165" t="s">
        <v>164</v>
      </c>
      <c r="K130" s="166">
        <v>1422.05</v>
      </c>
      <c r="L130" s="167">
        <v>0</v>
      </c>
      <c r="M130" s="275">
        <v>0</v>
      </c>
      <c r="N130" s="275"/>
      <c r="O130" s="275"/>
      <c r="P130" s="274">
        <f>ROUND(V130*K130,2)</f>
        <v>0</v>
      </c>
      <c r="Q130" s="274"/>
      <c r="R130" s="135"/>
      <c r="T130" s="168" t="s">
        <v>5</v>
      </c>
      <c r="U130" s="47" t="s">
        <v>53</v>
      </c>
      <c r="V130" s="118">
        <f>L130+M130</f>
        <v>0</v>
      </c>
      <c r="W130" s="118">
        <f>ROUND(L130*K130,2)</f>
        <v>0</v>
      </c>
      <c r="X130" s="118">
        <f>ROUND(M130*K130,2)</f>
        <v>0</v>
      </c>
      <c r="Y130" s="39"/>
      <c r="Z130" s="169">
        <f>Y130*K130</f>
        <v>0</v>
      </c>
      <c r="AA130" s="169">
        <v>0</v>
      </c>
      <c r="AB130" s="169">
        <f>AA130*K130</f>
        <v>0</v>
      </c>
      <c r="AC130" s="169">
        <v>0</v>
      </c>
      <c r="AD130" s="170">
        <f>AC130*K130</f>
        <v>0</v>
      </c>
      <c r="AR130" s="20" t="s">
        <v>165</v>
      </c>
      <c r="AT130" s="20" t="s">
        <v>161</v>
      </c>
      <c r="AU130" s="20" t="s">
        <v>110</v>
      </c>
      <c r="AY130" s="20" t="s">
        <v>159</v>
      </c>
      <c r="BE130" s="105">
        <f>IF(U130="základní",P130,0)</f>
        <v>0</v>
      </c>
      <c r="BF130" s="105">
        <f>IF(U130="snížená",P130,0)</f>
        <v>0</v>
      </c>
      <c r="BG130" s="105">
        <f>IF(U130="zákl. přenesená",P130,0)</f>
        <v>0</v>
      </c>
      <c r="BH130" s="105">
        <f>IF(U130="sníž. přenesená",P130,0)</f>
        <v>0</v>
      </c>
      <c r="BI130" s="105">
        <f>IF(U130="nulová",P130,0)</f>
        <v>0</v>
      </c>
      <c r="BJ130" s="20" t="s">
        <v>27</v>
      </c>
      <c r="BK130" s="105">
        <f>ROUND(V130*K130,2)</f>
        <v>0</v>
      </c>
      <c r="BL130" s="20" t="s">
        <v>165</v>
      </c>
      <c r="BM130" s="20" t="s">
        <v>174</v>
      </c>
    </row>
    <row r="131" spans="2:47" s="1" customFormat="1" ht="30" customHeight="1">
      <c r="B131" s="38"/>
      <c r="C131" s="39"/>
      <c r="D131" s="39"/>
      <c r="E131" s="39"/>
      <c r="F131" s="276" t="s">
        <v>175</v>
      </c>
      <c r="G131" s="277"/>
      <c r="H131" s="277"/>
      <c r="I131" s="277"/>
      <c r="J131" s="39"/>
      <c r="K131" s="39"/>
      <c r="L131" s="39"/>
      <c r="M131" s="39"/>
      <c r="N131" s="39"/>
      <c r="O131" s="39"/>
      <c r="P131" s="39"/>
      <c r="Q131" s="39"/>
      <c r="R131" s="40"/>
      <c r="T131" s="171"/>
      <c r="U131" s="39"/>
      <c r="V131" s="39"/>
      <c r="W131" s="39"/>
      <c r="X131" s="39"/>
      <c r="Y131" s="39"/>
      <c r="Z131" s="39"/>
      <c r="AA131" s="39"/>
      <c r="AB131" s="39"/>
      <c r="AC131" s="39"/>
      <c r="AD131" s="77"/>
      <c r="AT131" s="20" t="s">
        <v>168</v>
      </c>
      <c r="AU131" s="20" t="s">
        <v>110</v>
      </c>
    </row>
    <row r="132" spans="2:51" s="11" customFormat="1" ht="22.5" customHeight="1">
      <c r="B132" s="180"/>
      <c r="C132" s="181"/>
      <c r="D132" s="181"/>
      <c r="E132" s="182" t="s">
        <v>5</v>
      </c>
      <c r="F132" s="284" t="s">
        <v>176</v>
      </c>
      <c r="G132" s="285"/>
      <c r="H132" s="285"/>
      <c r="I132" s="285"/>
      <c r="J132" s="181"/>
      <c r="K132" s="183" t="s">
        <v>5</v>
      </c>
      <c r="L132" s="181"/>
      <c r="M132" s="181"/>
      <c r="N132" s="181"/>
      <c r="O132" s="181"/>
      <c r="P132" s="181"/>
      <c r="Q132" s="181"/>
      <c r="R132" s="184"/>
      <c r="T132" s="185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6"/>
      <c r="AT132" s="187" t="s">
        <v>170</v>
      </c>
      <c r="AU132" s="187" t="s">
        <v>110</v>
      </c>
      <c r="AV132" s="11" t="s">
        <v>27</v>
      </c>
      <c r="AW132" s="11" t="s">
        <v>7</v>
      </c>
      <c r="AX132" s="11" t="s">
        <v>90</v>
      </c>
      <c r="AY132" s="187" t="s">
        <v>159</v>
      </c>
    </row>
    <row r="133" spans="2:51" s="10" customFormat="1" ht="22.5" customHeight="1">
      <c r="B133" s="172"/>
      <c r="C133" s="173"/>
      <c r="D133" s="173"/>
      <c r="E133" s="174" t="s">
        <v>5</v>
      </c>
      <c r="F133" s="282" t="s">
        <v>177</v>
      </c>
      <c r="G133" s="283"/>
      <c r="H133" s="283"/>
      <c r="I133" s="283"/>
      <c r="J133" s="173"/>
      <c r="K133" s="175">
        <v>1250</v>
      </c>
      <c r="L133" s="173"/>
      <c r="M133" s="173"/>
      <c r="N133" s="173"/>
      <c r="O133" s="173"/>
      <c r="P133" s="173"/>
      <c r="Q133" s="173"/>
      <c r="R133" s="176"/>
      <c r="T133" s="177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8"/>
      <c r="AT133" s="179" t="s">
        <v>170</v>
      </c>
      <c r="AU133" s="179" t="s">
        <v>110</v>
      </c>
      <c r="AV133" s="10" t="s">
        <v>110</v>
      </c>
      <c r="AW133" s="10" t="s">
        <v>7</v>
      </c>
      <c r="AX133" s="10" t="s">
        <v>90</v>
      </c>
      <c r="AY133" s="179" t="s">
        <v>159</v>
      </c>
    </row>
    <row r="134" spans="2:51" s="10" customFormat="1" ht="22.5" customHeight="1">
      <c r="B134" s="172"/>
      <c r="C134" s="173"/>
      <c r="D134" s="173"/>
      <c r="E134" s="174" t="s">
        <v>5</v>
      </c>
      <c r="F134" s="282" t="s">
        <v>178</v>
      </c>
      <c r="G134" s="283"/>
      <c r="H134" s="283"/>
      <c r="I134" s="283"/>
      <c r="J134" s="173"/>
      <c r="K134" s="175">
        <v>13</v>
      </c>
      <c r="L134" s="173"/>
      <c r="M134" s="173"/>
      <c r="N134" s="173"/>
      <c r="O134" s="173"/>
      <c r="P134" s="173"/>
      <c r="Q134" s="173"/>
      <c r="R134" s="176"/>
      <c r="T134" s="177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8"/>
      <c r="AT134" s="179" t="s">
        <v>170</v>
      </c>
      <c r="AU134" s="179" t="s">
        <v>110</v>
      </c>
      <c r="AV134" s="10" t="s">
        <v>110</v>
      </c>
      <c r="AW134" s="10" t="s">
        <v>7</v>
      </c>
      <c r="AX134" s="10" t="s">
        <v>90</v>
      </c>
      <c r="AY134" s="179" t="s">
        <v>159</v>
      </c>
    </row>
    <row r="135" spans="2:51" s="11" customFormat="1" ht="22.5" customHeight="1">
      <c r="B135" s="180"/>
      <c r="C135" s="181"/>
      <c r="D135" s="181"/>
      <c r="E135" s="182" t="s">
        <v>5</v>
      </c>
      <c r="F135" s="284" t="s">
        <v>179</v>
      </c>
      <c r="G135" s="285"/>
      <c r="H135" s="285"/>
      <c r="I135" s="285"/>
      <c r="J135" s="181"/>
      <c r="K135" s="183" t="s">
        <v>5</v>
      </c>
      <c r="L135" s="181"/>
      <c r="M135" s="181"/>
      <c r="N135" s="181"/>
      <c r="O135" s="181"/>
      <c r="P135" s="181"/>
      <c r="Q135" s="181"/>
      <c r="R135" s="184"/>
      <c r="T135" s="185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6"/>
      <c r="AT135" s="187" t="s">
        <v>170</v>
      </c>
      <c r="AU135" s="187" t="s">
        <v>110</v>
      </c>
      <c r="AV135" s="11" t="s">
        <v>27</v>
      </c>
      <c r="AW135" s="11" t="s">
        <v>7</v>
      </c>
      <c r="AX135" s="11" t="s">
        <v>90</v>
      </c>
      <c r="AY135" s="187" t="s">
        <v>159</v>
      </c>
    </row>
    <row r="136" spans="2:51" s="10" customFormat="1" ht="22.5" customHeight="1">
      <c r="B136" s="172"/>
      <c r="C136" s="173"/>
      <c r="D136" s="173"/>
      <c r="E136" s="174" t="s">
        <v>5</v>
      </c>
      <c r="F136" s="282" t="s">
        <v>180</v>
      </c>
      <c r="G136" s="283"/>
      <c r="H136" s="283"/>
      <c r="I136" s="283"/>
      <c r="J136" s="173"/>
      <c r="K136" s="175">
        <v>4.05</v>
      </c>
      <c r="L136" s="173"/>
      <c r="M136" s="173"/>
      <c r="N136" s="173"/>
      <c r="O136" s="173"/>
      <c r="P136" s="173"/>
      <c r="Q136" s="173"/>
      <c r="R136" s="176"/>
      <c r="T136" s="177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8"/>
      <c r="AT136" s="179" t="s">
        <v>170</v>
      </c>
      <c r="AU136" s="179" t="s">
        <v>110</v>
      </c>
      <c r="AV136" s="10" t="s">
        <v>110</v>
      </c>
      <c r="AW136" s="10" t="s">
        <v>7</v>
      </c>
      <c r="AX136" s="10" t="s">
        <v>90</v>
      </c>
      <c r="AY136" s="179" t="s">
        <v>159</v>
      </c>
    </row>
    <row r="137" spans="2:51" s="11" customFormat="1" ht="22.5" customHeight="1">
      <c r="B137" s="180"/>
      <c r="C137" s="181"/>
      <c r="D137" s="181"/>
      <c r="E137" s="182" t="s">
        <v>5</v>
      </c>
      <c r="F137" s="284" t="s">
        <v>181</v>
      </c>
      <c r="G137" s="285"/>
      <c r="H137" s="285"/>
      <c r="I137" s="285"/>
      <c r="J137" s="181"/>
      <c r="K137" s="183" t="s">
        <v>5</v>
      </c>
      <c r="L137" s="181"/>
      <c r="M137" s="181"/>
      <c r="N137" s="181"/>
      <c r="O137" s="181"/>
      <c r="P137" s="181"/>
      <c r="Q137" s="181"/>
      <c r="R137" s="184"/>
      <c r="T137" s="185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6"/>
      <c r="AT137" s="187" t="s">
        <v>170</v>
      </c>
      <c r="AU137" s="187" t="s">
        <v>110</v>
      </c>
      <c r="AV137" s="11" t="s">
        <v>27</v>
      </c>
      <c r="AW137" s="11" t="s">
        <v>7</v>
      </c>
      <c r="AX137" s="11" t="s">
        <v>90</v>
      </c>
      <c r="AY137" s="187" t="s">
        <v>159</v>
      </c>
    </row>
    <row r="138" spans="2:51" s="10" customFormat="1" ht="22.5" customHeight="1">
      <c r="B138" s="172"/>
      <c r="C138" s="173"/>
      <c r="D138" s="173"/>
      <c r="E138" s="174" t="s">
        <v>5</v>
      </c>
      <c r="F138" s="282" t="s">
        <v>182</v>
      </c>
      <c r="G138" s="283"/>
      <c r="H138" s="283"/>
      <c r="I138" s="283"/>
      <c r="J138" s="173"/>
      <c r="K138" s="175">
        <v>12</v>
      </c>
      <c r="L138" s="173"/>
      <c r="M138" s="173"/>
      <c r="N138" s="173"/>
      <c r="O138" s="173"/>
      <c r="P138" s="173"/>
      <c r="Q138" s="173"/>
      <c r="R138" s="176"/>
      <c r="T138" s="177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8"/>
      <c r="AT138" s="179" t="s">
        <v>170</v>
      </c>
      <c r="AU138" s="179" t="s">
        <v>110</v>
      </c>
      <c r="AV138" s="10" t="s">
        <v>110</v>
      </c>
      <c r="AW138" s="10" t="s">
        <v>7</v>
      </c>
      <c r="AX138" s="10" t="s">
        <v>90</v>
      </c>
      <c r="AY138" s="179" t="s">
        <v>159</v>
      </c>
    </row>
    <row r="139" spans="2:51" s="11" customFormat="1" ht="22.5" customHeight="1">
      <c r="B139" s="180"/>
      <c r="C139" s="181"/>
      <c r="D139" s="181"/>
      <c r="E139" s="182" t="s">
        <v>5</v>
      </c>
      <c r="F139" s="284" t="s">
        <v>183</v>
      </c>
      <c r="G139" s="285"/>
      <c r="H139" s="285"/>
      <c r="I139" s="285"/>
      <c r="J139" s="181"/>
      <c r="K139" s="183" t="s">
        <v>5</v>
      </c>
      <c r="L139" s="181"/>
      <c r="M139" s="181"/>
      <c r="N139" s="181"/>
      <c r="O139" s="181"/>
      <c r="P139" s="181"/>
      <c r="Q139" s="181"/>
      <c r="R139" s="184"/>
      <c r="T139" s="185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6"/>
      <c r="AT139" s="187" t="s">
        <v>170</v>
      </c>
      <c r="AU139" s="187" t="s">
        <v>110</v>
      </c>
      <c r="AV139" s="11" t="s">
        <v>27</v>
      </c>
      <c r="AW139" s="11" t="s">
        <v>7</v>
      </c>
      <c r="AX139" s="11" t="s">
        <v>90</v>
      </c>
      <c r="AY139" s="187" t="s">
        <v>159</v>
      </c>
    </row>
    <row r="140" spans="2:51" s="10" customFormat="1" ht="22.5" customHeight="1">
      <c r="B140" s="172"/>
      <c r="C140" s="173"/>
      <c r="D140" s="173"/>
      <c r="E140" s="174" t="s">
        <v>5</v>
      </c>
      <c r="F140" s="282" t="s">
        <v>184</v>
      </c>
      <c r="G140" s="283"/>
      <c r="H140" s="283"/>
      <c r="I140" s="283"/>
      <c r="J140" s="173"/>
      <c r="K140" s="175">
        <v>143</v>
      </c>
      <c r="L140" s="173"/>
      <c r="M140" s="173"/>
      <c r="N140" s="173"/>
      <c r="O140" s="173"/>
      <c r="P140" s="173"/>
      <c r="Q140" s="173"/>
      <c r="R140" s="176"/>
      <c r="T140" s="177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8"/>
      <c r="AT140" s="179" t="s">
        <v>170</v>
      </c>
      <c r="AU140" s="179" t="s">
        <v>110</v>
      </c>
      <c r="AV140" s="10" t="s">
        <v>110</v>
      </c>
      <c r="AW140" s="10" t="s">
        <v>7</v>
      </c>
      <c r="AX140" s="10" t="s">
        <v>90</v>
      </c>
      <c r="AY140" s="179" t="s">
        <v>159</v>
      </c>
    </row>
    <row r="141" spans="2:51" s="12" customFormat="1" ht="22.5" customHeight="1">
      <c r="B141" s="188"/>
      <c r="C141" s="189"/>
      <c r="D141" s="189"/>
      <c r="E141" s="190" t="s">
        <v>5</v>
      </c>
      <c r="F141" s="286" t="s">
        <v>185</v>
      </c>
      <c r="G141" s="287"/>
      <c r="H141" s="287"/>
      <c r="I141" s="287"/>
      <c r="J141" s="189"/>
      <c r="K141" s="191">
        <v>1422.05</v>
      </c>
      <c r="L141" s="189"/>
      <c r="M141" s="189"/>
      <c r="N141" s="189"/>
      <c r="O141" s="189"/>
      <c r="P141" s="189"/>
      <c r="Q141" s="189"/>
      <c r="R141" s="192"/>
      <c r="T141" s="193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94"/>
      <c r="AT141" s="195" t="s">
        <v>170</v>
      </c>
      <c r="AU141" s="195" t="s">
        <v>110</v>
      </c>
      <c r="AV141" s="12" t="s">
        <v>165</v>
      </c>
      <c r="AW141" s="12" t="s">
        <v>7</v>
      </c>
      <c r="AX141" s="12" t="s">
        <v>27</v>
      </c>
      <c r="AY141" s="195" t="s">
        <v>159</v>
      </c>
    </row>
    <row r="142" spans="2:65" s="1" customFormat="1" ht="31.5" customHeight="1">
      <c r="B142" s="132"/>
      <c r="C142" s="163" t="s">
        <v>186</v>
      </c>
      <c r="D142" s="163" t="s">
        <v>161</v>
      </c>
      <c r="E142" s="164" t="s">
        <v>187</v>
      </c>
      <c r="F142" s="273" t="s">
        <v>188</v>
      </c>
      <c r="G142" s="273"/>
      <c r="H142" s="273"/>
      <c r="I142" s="273"/>
      <c r="J142" s="165" t="s">
        <v>164</v>
      </c>
      <c r="K142" s="166">
        <v>143</v>
      </c>
      <c r="L142" s="167">
        <v>0</v>
      </c>
      <c r="M142" s="275">
        <v>0</v>
      </c>
      <c r="N142" s="275"/>
      <c r="O142" s="275"/>
      <c r="P142" s="274">
        <f>ROUND(V142*K142,2)</f>
        <v>0</v>
      </c>
      <c r="Q142" s="274"/>
      <c r="R142" s="135"/>
      <c r="T142" s="168" t="s">
        <v>5</v>
      </c>
      <c r="U142" s="47" t="s">
        <v>53</v>
      </c>
      <c r="V142" s="118">
        <f>L142+M142</f>
        <v>0</v>
      </c>
      <c r="W142" s="118">
        <f>ROUND(L142*K142,2)</f>
        <v>0</v>
      </c>
      <c r="X142" s="118">
        <f>ROUND(M142*K142,2)</f>
        <v>0</v>
      </c>
      <c r="Y142" s="39"/>
      <c r="Z142" s="169">
        <f>Y142*K142</f>
        <v>0</v>
      </c>
      <c r="AA142" s="169">
        <v>0</v>
      </c>
      <c r="AB142" s="169">
        <f>AA142*K142</f>
        <v>0</v>
      </c>
      <c r="AC142" s="169">
        <v>0</v>
      </c>
      <c r="AD142" s="170">
        <f>AC142*K142</f>
        <v>0</v>
      </c>
      <c r="AR142" s="20" t="s">
        <v>165</v>
      </c>
      <c r="AT142" s="20" t="s">
        <v>161</v>
      </c>
      <c r="AU142" s="20" t="s">
        <v>110</v>
      </c>
      <c r="AY142" s="20" t="s">
        <v>159</v>
      </c>
      <c r="BE142" s="105">
        <f>IF(U142="základní",P142,0)</f>
        <v>0</v>
      </c>
      <c r="BF142" s="105">
        <f>IF(U142="snížená",P142,0)</f>
        <v>0</v>
      </c>
      <c r="BG142" s="105">
        <f>IF(U142="zákl. přenesená",P142,0)</f>
        <v>0</v>
      </c>
      <c r="BH142" s="105">
        <f>IF(U142="sníž. přenesená",P142,0)</f>
        <v>0</v>
      </c>
      <c r="BI142" s="105">
        <f>IF(U142="nulová",P142,0)</f>
        <v>0</v>
      </c>
      <c r="BJ142" s="20" t="s">
        <v>27</v>
      </c>
      <c r="BK142" s="105">
        <f>ROUND(V142*K142,2)</f>
        <v>0</v>
      </c>
      <c r="BL142" s="20" t="s">
        <v>165</v>
      </c>
      <c r="BM142" s="20" t="s">
        <v>189</v>
      </c>
    </row>
    <row r="143" spans="2:51" s="10" customFormat="1" ht="22.5" customHeight="1">
      <c r="B143" s="172"/>
      <c r="C143" s="173"/>
      <c r="D143" s="173"/>
      <c r="E143" s="174" t="s">
        <v>5</v>
      </c>
      <c r="F143" s="288" t="s">
        <v>184</v>
      </c>
      <c r="G143" s="289"/>
      <c r="H143" s="289"/>
      <c r="I143" s="289"/>
      <c r="J143" s="173"/>
      <c r="K143" s="175">
        <v>143</v>
      </c>
      <c r="L143" s="173"/>
      <c r="M143" s="173"/>
      <c r="N143" s="173"/>
      <c r="O143" s="173"/>
      <c r="P143" s="173"/>
      <c r="Q143" s="173"/>
      <c r="R143" s="176"/>
      <c r="T143" s="177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8"/>
      <c r="AT143" s="179" t="s">
        <v>170</v>
      </c>
      <c r="AU143" s="179" t="s">
        <v>110</v>
      </c>
      <c r="AV143" s="10" t="s">
        <v>110</v>
      </c>
      <c r="AW143" s="10" t="s">
        <v>7</v>
      </c>
      <c r="AX143" s="10" t="s">
        <v>90</v>
      </c>
      <c r="AY143" s="179" t="s">
        <v>159</v>
      </c>
    </row>
    <row r="144" spans="2:51" s="12" customFormat="1" ht="22.5" customHeight="1">
      <c r="B144" s="188"/>
      <c r="C144" s="189"/>
      <c r="D144" s="189"/>
      <c r="E144" s="190" t="s">
        <v>5</v>
      </c>
      <c r="F144" s="286" t="s">
        <v>185</v>
      </c>
      <c r="G144" s="287"/>
      <c r="H144" s="287"/>
      <c r="I144" s="287"/>
      <c r="J144" s="189"/>
      <c r="K144" s="191">
        <v>143</v>
      </c>
      <c r="L144" s="189"/>
      <c r="M144" s="189"/>
      <c r="N144" s="189"/>
      <c r="O144" s="189"/>
      <c r="P144" s="189"/>
      <c r="Q144" s="189"/>
      <c r="R144" s="192"/>
      <c r="T144" s="193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94"/>
      <c r="AT144" s="195" t="s">
        <v>170</v>
      </c>
      <c r="AU144" s="195" t="s">
        <v>110</v>
      </c>
      <c r="AV144" s="12" t="s">
        <v>165</v>
      </c>
      <c r="AW144" s="12" t="s">
        <v>7</v>
      </c>
      <c r="AX144" s="12" t="s">
        <v>27</v>
      </c>
      <c r="AY144" s="195" t="s">
        <v>159</v>
      </c>
    </row>
    <row r="145" spans="2:65" s="1" customFormat="1" ht="31.5" customHeight="1">
      <c r="B145" s="132"/>
      <c r="C145" s="163" t="s">
        <v>190</v>
      </c>
      <c r="D145" s="163" t="s">
        <v>161</v>
      </c>
      <c r="E145" s="164" t="s">
        <v>191</v>
      </c>
      <c r="F145" s="273" t="s">
        <v>192</v>
      </c>
      <c r="G145" s="273"/>
      <c r="H145" s="273"/>
      <c r="I145" s="273"/>
      <c r="J145" s="165" t="s">
        <v>164</v>
      </c>
      <c r="K145" s="166">
        <v>46</v>
      </c>
      <c r="L145" s="167">
        <v>0</v>
      </c>
      <c r="M145" s="275">
        <v>0</v>
      </c>
      <c r="N145" s="275"/>
      <c r="O145" s="275"/>
      <c r="P145" s="274">
        <f>ROUND(V145*K145,2)</f>
        <v>0</v>
      </c>
      <c r="Q145" s="274"/>
      <c r="R145" s="135"/>
      <c r="T145" s="168" t="s">
        <v>5</v>
      </c>
      <c r="U145" s="47" t="s">
        <v>53</v>
      </c>
      <c r="V145" s="118">
        <f>L145+M145</f>
        <v>0</v>
      </c>
      <c r="W145" s="118">
        <f>ROUND(L145*K145,2)</f>
        <v>0</v>
      </c>
      <c r="X145" s="118">
        <f>ROUND(M145*K145,2)</f>
        <v>0</v>
      </c>
      <c r="Y145" s="39"/>
      <c r="Z145" s="169">
        <f>Y145*K145</f>
        <v>0</v>
      </c>
      <c r="AA145" s="169">
        <v>0</v>
      </c>
      <c r="AB145" s="169">
        <f>AA145*K145</f>
        <v>0</v>
      </c>
      <c r="AC145" s="169">
        <v>0</v>
      </c>
      <c r="AD145" s="170">
        <f>AC145*K145</f>
        <v>0</v>
      </c>
      <c r="AR145" s="20" t="s">
        <v>165</v>
      </c>
      <c r="AT145" s="20" t="s">
        <v>161</v>
      </c>
      <c r="AU145" s="20" t="s">
        <v>110</v>
      </c>
      <c r="AY145" s="20" t="s">
        <v>159</v>
      </c>
      <c r="BE145" s="105">
        <f>IF(U145="základní",P145,0)</f>
        <v>0</v>
      </c>
      <c r="BF145" s="105">
        <f>IF(U145="snížená",P145,0)</f>
        <v>0</v>
      </c>
      <c r="BG145" s="105">
        <f>IF(U145="zákl. přenesená",P145,0)</f>
        <v>0</v>
      </c>
      <c r="BH145" s="105">
        <f>IF(U145="sníž. přenesená",P145,0)</f>
        <v>0</v>
      </c>
      <c r="BI145" s="105">
        <f>IF(U145="nulová",P145,0)</f>
        <v>0</v>
      </c>
      <c r="BJ145" s="20" t="s">
        <v>27</v>
      </c>
      <c r="BK145" s="105">
        <f>ROUND(V145*K145,2)</f>
        <v>0</v>
      </c>
      <c r="BL145" s="20" t="s">
        <v>165</v>
      </c>
      <c r="BM145" s="20" t="s">
        <v>193</v>
      </c>
    </row>
    <row r="146" spans="2:47" s="1" customFormat="1" ht="22.5" customHeight="1">
      <c r="B146" s="38"/>
      <c r="C146" s="39"/>
      <c r="D146" s="39"/>
      <c r="E146" s="39"/>
      <c r="F146" s="276" t="s">
        <v>194</v>
      </c>
      <c r="G146" s="277"/>
      <c r="H146" s="277"/>
      <c r="I146" s="277"/>
      <c r="J146" s="39"/>
      <c r="K146" s="39"/>
      <c r="L146" s="39"/>
      <c r="M146" s="39"/>
      <c r="N146" s="39"/>
      <c r="O146" s="39"/>
      <c r="P146" s="39"/>
      <c r="Q146" s="39"/>
      <c r="R146" s="40"/>
      <c r="T146" s="171"/>
      <c r="U146" s="39"/>
      <c r="V146" s="39"/>
      <c r="W146" s="39"/>
      <c r="X146" s="39"/>
      <c r="Y146" s="39"/>
      <c r="Z146" s="39"/>
      <c r="AA146" s="39"/>
      <c r="AB146" s="39"/>
      <c r="AC146" s="39"/>
      <c r="AD146" s="77"/>
      <c r="AT146" s="20" t="s">
        <v>168</v>
      </c>
      <c r="AU146" s="20" t="s">
        <v>110</v>
      </c>
    </row>
    <row r="147" spans="2:51" s="11" customFormat="1" ht="22.5" customHeight="1">
      <c r="B147" s="180"/>
      <c r="C147" s="181"/>
      <c r="D147" s="181"/>
      <c r="E147" s="182" t="s">
        <v>5</v>
      </c>
      <c r="F147" s="284" t="s">
        <v>195</v>
      </c>
      <c r="G147" s="285"/>
      <c r="H147" s="285"/>
      <c r="I147" s="285"/>
      <c r="J147" s="181"/>
      <c r="K147" s="183" t="s">
        <v>5</v>
      </c>
      <c r="L147" s="181"/>
      <c r="M147" s="181"/>
      <c r="N147" s="181"/>
      <c r="O147" s="181"/>
      <c r="P147" s="181"/>
      <c r="Q147" s="181"/>
      <c r="R147" s="184"/>
      <c r="T147" s="185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6"/>
      <c r="AT147" s="187" t="s">
        <v>170</v>
      </c>
      <c r="AU147" s="187" t="s">
        <v>110</v>
      </c>
      <c r="AV147" s="11" t="s">
        <v>27</v>
      </c>
      <c r="AW147" s="11" t="s">
        <v>7</v>
      </c>
      <c r="AX147" s="11" t="s">
        <v>90</v>
      </c>
      <c r="AY147" s="187" t="s">
        <v>159</v>
      </c>
    </row>
    <row r="148" spans="2:51" s="10" customFormat="1" ht="22.5" customHeight="1">
      <c r="B148" s="172"/>
      <c r="C148" s="173"/>
      <c r="D148" s="173"/>
      <c r="E148" s="174" t="s">
        <v>5</v>
      </c>
      <c r="F148" s="282" t="s">
        <v>196</v>
      </c>
      <c r="G148" s="283"/>
      <c r="H148" s="283"/>
      <c r="I148" s="283"/>
      <c r="J148" s="173"/>
      <c r="K148" s="175">
        <v>46</v>
      </c>
      <c r="L148" s="173"/>
      <c r="M148" s="173"/>
      <c r="N148" s="173"/>
      <c r="O148" s="173"/>
      <c r="P148" s="173"/>
      <c r="Q148" s="173"/>
      <c r="R148" s="176"/>
      <c r="T148" s="177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8"/>
      <c r="AT148" s="179" t="s">
        <v>170</v>
      </c>
      <c r="AU148" s="179" t="s">
        <v>110</v>
      </c>
      <c r="AV148" s="10" t="s">
        <v>110</v>
      </c>
      <c r="AW148" s="10" t="s">
        <v>7</v>
      </c>
      <c r="AX148" s="10" t="s">
        <v>90</v>
      </c>
      <c r="AY148" s="179" t="s">
        <v>159</v>
      </c>
    </row>
    <row r="149" spans="2:51" s="12" customFormat="1" ht="22.5" customHeight="1">
      <c r="B149" s="188"/>
      <c r="C149" s="189"/>
      <c r="D149" s="189"/>
      <c r="E149" s="190" t="s">
        <v>5</v>
      </c>
      <c r="F149" s="286" t="s">
        <v>185</v>
      </c>
      <c r="G149" s="287"/>
      <c r="H149" s="287"/>
      <c r="I149" s="287"/>
      <c r="J149" s="189"/>
      <c r="K149" s="191">
        <v>46</v>
      </c>
      <c r="L149" s="189"/>
      <c r="M149" s="189"/>
      <c r="N149" s="189"/>
      <c r="O149" s="189"/>
      <c r="P149" s="189"/>
      <c r="Q149" s="189"/>
      <c r="R149" s="192"/>
      <c r="T149" s="193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94"/>
      <c r="AT149" s="195" t="s">
        <v>170</v>
      </c>
      <c r="AU149" s="195" t="s">
        <v>110</v>
      </c>
      <c r="AV149" s="12" t="s">
        <v>165</v>
      </c>
      <c r="AW149" s="12" t="s">
        <v>7</v>
      </c>
      <c r="AX149" s="12" t="s">
        <v>27</v>
      </c>
      <c r="AY149" s="195" t="s">
        <v>159</v>
      </c>
    </row>
    <row r="150" spans="2:65" s="1" customFormat="1" ht="31.5" customHeight="1">
      <c r="B150" s="132"/>
      <c r="C150" s="163" t="s">
        <v>197</v>
      </c>
      <c r="D150" s="163" t="s">
        <v>161</v>
      </c>
      <c r="E150" s="164" t="s">
        <v>198</v>
      </c>
      <c r="F150" s="273" t="s">
        <v>199</v>
      </c>
      <c r="G150" s="273"/>
      <c r="H150" s="273"/>
      <c r="I150" s="273"/>
      <c r="J150" s="165" t="s">
        <v>164</v>
      </c>
      <c r="K150" s="166">
        <v>416.49</v>
      </c>
      <c r="L150" s="167">
        <v>0</v>
      </c>
      <c r="M150" s="275">
        <v>0</v>
      </c>
      <c r="N150" s="275"/>
      <c r="O150" s="275"/>
      <c r="P150" s="274">
        <f>ROUND(V150*K150,2)</f>
        <v>0</v>
      </c>
      <c r="Q150" s="274"/>
      <c r="R150" s="135"/>
      <c r="T150" s="168" t="s">
        <v>5</v>
      </c>
      <c r="U150" s="47" t="s">
        <v>53</v>
      </c>
      <c r="V150" s="118">
        <f>L150+M150</f>
        <v>0</v>
      </c>
      <c r="W150" s="118">
        <f>ROUND(L150*K150,2)</f>
        <v>0</v>
      </c>
      <c r="X150" s="118">
        <f>ROUND(M150*K150,2)</f>
        <v>0</v>
      </c>
      <c r="Y150" s="39"/>
      <c r="Z150" s="169">
        <f>Y150*K150</f>
        <v>0</v>
      </c>
      <c r="AA150" s="169">
        <v>0</v>
      </c>
      <c r="AB150" s="169">
        <f>AA150*K150</f>
        <v>0</v>
      </c>
      <c r="AC150" s="169">
        <v>0</v>
      </c>
      <c r="AD150" s="170">
        <f>AC150*K150</f>
        <v>0</v>
      </c>
      <c r="AR150" s="20" t="s">
        <v>165</v>
      </c>
      <c r="AT150" s="20" t="s">
        <v>161</v>
      </c>
      <c r="AU150" s="20" t="s">
        <v>110</v>
      </c>
      <c r="AY150" s="20" t="s">
        <v>159</v>
      </c>
      <c r="BE150" s="105">
        <f>IF(U150="základní",P150,0)</f>
        <v>0</v>
      </c>
      <c r="BF150" s="105">
        <f>IF(U150="snížená",P150,0)</f>
        <v>0</v>
      </c>
      <c r="BG150" s="105">
        <f>IF(U150="zákl. přenesená",P150,0)</f>
        <v>0</v>
      </c>
      <c r="BH150" s="105">
        <f>IF(U150="sníž. přenesená",P150,0)</f>
        <v>0</v>
      </c>
      <c r="BI150" s="105">
        <f>IF(U150="nulová",P150,0)</f>
        <v>0</v>
      </c>
      <c r="BJ150" s="20" t="s">
        <v>27</v>
      </c>
      <c r="BK150" s="105">
        <f>ROUND(V150*K150,2)</f>
        <v>0</v>
      </c>
      <c r="BL150" s="20" t="s">
        <v>165</v>
      </c>
      <c r="BM150" s="20" t="s">
        <v>200</v>
      </c>
    </row>
    <row r="151" spans="2:47" s="1" customFormat="1" ht="22.5" customHeight="1">
      <c r="B151" s="38"/>
      <c r="C151" s="39"/>
      <c r="D151" s="39"/>
      <c r="E151" s="39"/>
      <c r="F151" s="276" t="s">
        <v>201</v>
      </c>
      <c r="G151" s="277"/>
      <c r="H151" s="277"/>
      <c r="I151" s="277"/>
      <c r="J151" s="39"/>
      <c r="K151" s="39"/>
      <c r="L151" s="39"/>
      <c r="M151" s="39"/>
      <c r="N151" s="39"/>
      <c r="O151" s="39"/>
      <c r="P151" s="39"/>
      <c r="Q151" s="39"/>
      <c r="R151" s="40"/>
      <c r="T151" s="171"/>
      <c r="U151" s="39"/>
      <c r="V151" s="39"/>
      <c r="W151" s="39"/>
      <c r="X151" s="39"/>
      <c r="Y151" s="39"/>
      <c r="Z151" s="39"/>
      <c r="AA151" s="39"/>
      <c r="AB151" s="39"/>
      <c r="AC151" s="39"/>
      <c r="AD151" s="77"/>
      <c r="AT151" s="20" t="s">
        <v>168</v>
      </c>
      <c r="AU151" s="20" t="s">
        <v>110</v>
      </c>
    </row>
    <row r="152" spans="2:51" s="11" customFormat="1" ht="22.5" customHeight="1">
      <c r="B152" s="180"/>
      <c r="C152" s="181"/>
      <c r="D152" s="181"/>
      <c r="E152" s="182" t="s">
        <v>5</v>
      </c>
      <c r="F152" s="284" t="s">
        <v>202</v>
      </c>
      <c r="G152" s="285"/>
      <c r="H152" s="285"/>
      <c r="I152" s="285"/>
      <c r="J152" s="181"/>
      <c r="K152" s="183" t="s">
        <v>5</v>
      </c>
      <c r="L152" s="181"/>
      <c r="M152" s="181"/>
      <c r="N152" s="181"/>
      <c r="O152" s="181"/>
      <c r="P152" s="181"/>
      <c r="Q152" s="181"/>
      <c r="R152" s="184"/>
      <c r="T152" s="185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6"/>
      <c r="AT152" s="187" t="s">
        <v>170</v>
      </c>
      <c r="AU152" s="187" t="s">
        <v>110</v>
      </c>
      <c r="AV152" s="11" t="s">
        <v>27</v>
      </c>
      <c r="AW152" s="11" t="s">
        <v>7</v>
      </c>
      <c r="AX152" s="11" t="s">
        <v>90</v>
      </c>
      <c r="AY152" s="187" t="s">
        <v>159</v>
      </c>
    </row>
    <row r="153" spans="2:51" s="10" customFormat="1" ht="22.5" customHeight="1">
      <c r="B153" s="172"/>
      <c r="C153" s="173"/>
      <c r="D153" s="173"/>
      <c r="E153" s="174" t="s">
        <v>5</v>
      </c>
      <c r="F153" s="282" t="s">
        <v>203</v>
      </c>
      <c r="G153" s="283"/>
      <c r="H153" s="283"/>
      <c r="I153" s="283"/>
      <c r="J153" s="173"/>
      <c r="K153" s="175">
        <v>63.96</v>
      </c>
      <c r="L153" s="173"/>
      <c r="M153" s="173"/>
      <c r="N153" s="173"/>
      <c r="O153" s="173"/>
      <c r="P153" s="173"/>
      <c r="Q153" s="173"/>
      <c r="R153" s="176"/>
      <c r="T153" s="177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8"/>
      <c r="AT153" s="179" t="s">
        <v>170</v>
      </c>
      <c r="AU153" s="179" t="s">
        <v>110</v>
      </c>
      <c r="AV153" s="10" t="s">
        <v>110</v>
      </c>
      <c r="AW153" s="10" t="s">
        <v>7</v>
      </c>
      <c r="AX153" s="10" t="s">
        <v>90</v>
      </c>
      <c r="AY153" s="179" t="s">
        <v>159</v>
      </c>
    </row>
    <row r="154" spans="2:51" s="10" customFormat="1" ht="22.5" customHeight="1">
      <c r="B154" s="172"/>
      <c r="C154" s="173"/>
      <c r="D154" s="173"/>
      <c r="E154" s="174" t="s">
        <v>5</v>
      </c>
      <c r="F154" s="282" t="s">
        <v>204</v>
      </c>
      <c r="G154" s="283"/>
      <c r="H154" s="283"/>
      <c r="I154" s="283"/>
      <c r="J154" s="173"/>
      <c r="K154" s="175">
        <v>53.75</v>
      </c>
      <c r="L154" s="173"/>
      <c r="M154" s="173"/>
      <c r="N154" s="173"/>
      <c r="O154" s="173"/>
      <c r="P154" s="173"/>
      <c r="Q154" s="173"/>
      <c r="R154" s="176"/>
      <c r="T154" s="177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8"/>
      <c r="AT154" s="179" t="s">
        <v>170</v>
      </c>
      <c r="AU154" s="179" t="s">
        <v>110</v>
      </c>
      <c r="AV154" s="10" t="s">
        <v>110</v>
      </c>
      <c r="AW154" s="10" t="s">
        <v>7</v>
      </c>
      <c r="AX154" s="10" t="s">
        <v>90</v>
      </c>
      <c r="AY154" s="179" t="s">
        <v>159</v>
      </c>
    </row>
    <row r="155" spans="2:51" s="10" customFormat="1" ht="22.5" customHeight="1">
      <c r="B155" s="172"/>
      <c r="C155" s="173"/>
      <c r="D155" s="173"/>
      <c r="E155" s="174" t="s">
        <v>5</v>
      </c>
      <c r="F155" s="282" t="s">
        <v>205</v>
      </c>
      <c r="G155" s="283"/>
      <c r="H155" s="283"/>
      <c r="I155" s="283"/>
      <c r="J155" s="173"/>
      <c r="K155" s="175">
        <v>17.28</v>
      </c>
      <c r="L155" s="173"/>
      <c r="M155" s="173"/>
      <c r="N155" s="173"/>
      <c r="O155" s="173"/>
      <c r="P155" s="173"/>
      <c r="Q155" s="173"/>
      <c r="R155" s="176"/>
      <c r="T155" s="177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8"/>
      <c r="AT155" s="179" t="s">
        <v>170</v>
      </c>
      <c r="AU155" s="179" t="s">
        <v>110</v>
      </c>
      <c r="AV155" s="10" t="s">
        <v>110</v>
      </c>
      <c r="AW155" s="10" t="s">
        <v>7</v>
      </c>
      <c r="AX155" s="10" t="s">
        <v>90</v>
      </c>
      <c r="AY155" s="179" t="s">
        <v>159</v>
      </c>
    </row>
    <row r="156" spans="2:51" s="10" customFormat="1" ht="22.5" customHeight="1">
      <c r="B156" s="172"/>
      <c r="C156" s="173"/>
      <c r="D156" s="173"/>
      <c r="E156" s="174" t="s">
        <v>5</v>
      </c>
      <c r="F156" s="282" t="s">
        <v>206</v>
      </c>
      <c r="G156" s="283"/>
      <c r="H156" s="283"/>
      <c r="I156" s="283"/>
      <c r="J156" s="173"/>
      <c r="K156" s="175">
        <v>210</v>
      </c>
      <c r="L156" s="173"/>
      <c r="M156" s="173"/>
      <c r="N156" s="173"/>
      <c r="O156" s="173"/>
      <c r="P156" s="173"/>
      <c r="Q156" s="173"/>
      <c r="R156" s="176"/>
      <c r="T156" s="177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8"/>
      <c r="AT156" s="179" t="s">
        <v>170</v>
      </c>
      <c r="AU156" s="179" t="s">
        <v>110</v>
      </c>
      <c r="AV156" s="10" t="s">
        <v>110</v>
      </c>
      <c r="AW156" s="10" t="s">
        <v>7</v>
      </c>
      <c r="AX156" s="10" t="s">
        <v>90</v>
      </c>
      <c r="AY156" s="179" t="s">
        <v>159</v>
      </c>
    </row>
    <row r="157" spans="2:51" s="11" customFormat="1" ht="22.5" customHeight="1">
      <c r="B157" s="180"/>
      <c r="C157" s="181"/>
      <c r="D157" s="181"/>
      <c r="E157" s="182" t="s">
        <v>5</v>
      </c>
      <c r="F157" s="284" t="s">
        <v>183</v>
      </c>
      <c r="G157" s="285"/>
      <c r="H157" s="285"/>
      <c r="I157" s="285"/>
      <c r="J157" s="181"/>
      <c r="K157" s="183" t="s">
        <v>5</v>
      </c>
      <c r="L157" s="181"/>
      <c r="M157" s="181"/>
      <c r="N157" s="181"/>
      <c r="O157" s="181"/>
      <c r="P157" s="181"/>
      <c r="Q157" s="181"/>
      <c r="R157" s="184"/>
      <c r="T157" s="185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6"/>
      <c r="AT157" s="187" t="s">
        <v>170</v>
      </c>
      <c r="AU157" s="187" t="s">
        <v>110</v>
      </c>
      <c r="AV157" s="11" t="s">
        <v>27</v>
      </c>
      <c r="AW157" s="11" t="s">
        <v>7</v>
      </c>
      <c r="AX157" s="11" t="s">
        <v>90</v>
      </c>
      <c r="AY157" s="187" t="s">
        <v>159</v>
      </c>
    </row>
    <row r="158" spans="2:51" s="10" customFormat="1" ht="22.5" customHeight="1">
      <c r="B158" s="172"/>
      <c r="C158" s="173"/>
      <c r="D158" s="173"/>
      <c r="E158" s="174" t="s">
        <v>5</v>
      </c>
      <c r="F158" s="282" t="s">
        <v>207</v>
      </c>
      <c r="G158" s="283"/>
      <c r="H158" s="283"/>
      <c r="I158" s="283"/>
      <c r="J158" s="173"/>
      <c r="K158" s="175">
        <v>71.5</v>
      </c>
      <c r="L158" s="173"/>
      <c r="M158" s="173"/>
      <c r="N158" s="173"/>
      <c r="O158" s="173"/>
      <c r="P158" s="173"/>
      <c r="Q158" s="173"/>
      <c r="R158" s="176"/>
      <c r="T158" s="177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8"/>
      <c r="AT158" s="179" t="s">
        <v>170</v>
      </c>
      <c r="AU158" s="179" t="s">
        <v>110</v>
      </c>
      <c r="AV158" s="10" t="s">
        <v>110</v>
      </c>
      <c r="AW158" s="10" t="s">
        <v>7</v>
      </c>
      <c r="AX158" s="10" t="s">
        <v>90</v>
      </c>
      <c r="AY158" s="179" t="s">
        <v>159</v>
      </c>
    </row>
    <row r="159" spans="2:51" s="12" customFormat="1" ht="22.5" customHeight="1">
      <c r="B159" s="188"/>
      <c r="C159" s="189"/>
      <c r="D159" s="189"/>
      <c r="E159" s="190" t="s">
        <v>5</v>
      </c>
      <c r="F159" s="286" t="s">
        <v>185</v>
      </c>
      <c r="G159" s="287"/>
      <c r="H159" s="287"/>
      <c r="I159" s="287"/>
      <c r="J159" s="189"/>
      <c r="K159" s="191">
        <v>416.49</v>
      </c>
      <c r="L159" s="189"/>
      <c r="M159" s="189"/>
      <c r="N159" s="189"/>
      <c r="O159" s="189"/>
      <c r="P159" s="189"/>
      <c r="Q159" s="189"/>
      <c r="R159" s="192"/>
      <c r="T159" s="193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94"/>
      <c r="AT159" s="195" t="s">
        <v>170</v>
      </c>
      <c r="AU159" s="195" t="s">
        <v>110</v>
      </c>
      <c r="AV159" s="12" t="s">
        <v>165</v>
      </c>
      <c r="AW159" s="12" t="s">
        <v>7</v>
      </c>
      <c r="AX159" s="12" t="s">
        <v>27</v>
      </c>
      <c r="AY159" s="195" t="s">
        <v>159</v>
      </c>
    </row>
    <row r="160" spans="2:65" s="1" customFormat="1" ht="31.5" customHeight="1">
      <c r="B160" s="132"/>
      <c r="C160" s="163" t="s">
        <v>208</v>
      </c>
      <c r="D160" s="163" t="s">
        <v>161</v>
      </c>
      <c r="E160" s="164" t="s">
        <v>209</v>
      </c>
      <c r="F160" s="273" t="s">
        <v>210</v>
      </c>
      <c r="G160" s="273"/>
      <c r="H160" s="273"/>
      <c r="I160" s="273"/>
      <c r="J160" s="165" t="s">
        <v>211</v>
      </c>
      <c r="K160" s="166">
        <v>1892.808</v>
      </c>
      <c r="L160" s="167">
        <v>0</v>
      </c>
      <c r="M160" s="275">
        <v>0</v>
      </c>
      <c r="N160" s="275"/>
      <c r="O160" s="275"/>
      <c r="P160" s="274">
        <f>ROUND(V160*K160,2)</f>
        <v>0</v>
      </c>
      <c r="Q160" s="274"/>
      <c r="R160" s="135"/>
      <c r="T160" s="168" t="s">
        <v>5</v>
      </c>
      <c r="U160" s="47" t="s">
        <v>53</v>
      </c>
      <c r="V160" s="118">
        <f>L160+M160</f>
        <v>0</v>
      </c>
      <c r="W160" s="118">
        <f>ROUND(L160*K160,2)</f>
        <v>0</v>
      </c>
      <c r="X160" s="118">
        <f>ROUND(M160*K160,2)</f>
        <v>0</v>
      </c>
      <c r="Y160" s="39"/>
      <c r="Z160" s="169">
        <f>Y160*K160</f>
        <v>0</v>
      </c>
      <c r="AA160" s="169">
        <v>0</v>
      </c>
      <c r="AB160" s="169">
        <f>AA160*K160</f>
        <v>0</v>
      </c>
      <c r="AC160" s="169">
        <v>0</v>
      </c>
      <c r="AD160" s="170">
        <f>AC160*K160</f>
        <v>0</v>
      </c>
      <c r="AR160" s="20" t="s">
        <v>165</v>
      </c>
      <c r="AT160" s="20" t="s">
        <v>161</v>
      </c>
      <c r="AU160" s="20" t="s">
        <v>110</v>
      </c>
      <c r="AY160" s="20" t="s">
        <v>159</v>
      </c>
      <c r="BE160" s="105">
        <f>IF(U160="základní",P160,0)</f>
        <v>0</v>
      </c>
      <c r="BF160" s="105">
        <f>IF(U160="snížená",P160,0)</f>
        <v>0</v>
      </c>
      <c r="BG160" s="105">
        <f>IF(U160="zákl. přenesená",P160,0)</f>
        <v>0</v>
      </c>
      <c r="BH160" s="105">
        <f>IF(U160="sníž. přenesená",P160,0)</f>
        <v>0</v>
      </c>
      <c r="BI160" s="105">
        <f>IF(U160="nulová",P160,0)</f>
        <v>0</v>
      </c>
      <c r="BJ160" s="20" t="s">
        <v>27</v>
      </c>
      <c r="BK160" s="105">
        <f>ROUND(V160*K160,2)</f>
        <v>0</v>
      </c>
      <c r="BL160" s="20" t="s">
        <v>165</v>
      </c>
      <c r="BM160" s="20" t="s">
        <v>212</v>
      </c>
    </row>
    <row r="161" spans="2:51" s="10" customFormat="1" ht="22.5" customHeight="1">
      <c r="B161" s="172"/>
      <c r="C161" s="173"/>
      <c r="D161" s="173"/>
      <c r="E161" s="174" t="s">
        <v>5</v>
      </c>
      <c r="F161" s="288" t="s">
        <v>213</v>
      </c>
      <c r="G161" s="289"/>
      <c r="H161" s="289"/>
      <c r="I161" s="289"/>
      <c r="J161" s="173"/>
      <c r="K161" s="175">
        <v>1892.808</v>
      </c>
      <c r="L161" s="173"/>
      <c r="M161" s="173"/>
      <c r="N161" s="173"/>
      <c r="O161" s="173"/>
      <c r="P161" s="173"/>
      <c r="Q161" s="173"/>
      <c r="R161" s="176"/>
      <c r="T161" s="177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8"/>
      <c r="AT161" s="179" t="s">
        <v>170</v>
      </c>
      <c r="AU161" s="179" t="s">
        <v>110</v>
      </c>
      <c r="AV161" s="10" t="s">
        <v>110</v>
      </c>
      <c r="AW161" s="10" t="s">
        <v>7</v>
      </c>
      <c r="AX161" s="10" t="s">
        <v>27</v>
      </c>
      <c r="AY161" s="179" t="s">
        <v>159</v>
      </c>
    </row>
    <row r="162" spans="2:65" s="1" customFormat="1" ht="31.5" customHeight="1">
      <c r="B162" s="132"/>
      <c r="C162" s="163" t="s">
        <v>214</v>
      </c>
      <c r="D162" s="163" t="s">
        <v>161</v>
      </c>
      <c r="E162" s="164" t="s">
        <v>215</v>
      </c>
      <c r="F162" s="273" t="s">
        <v>216</v>
      </c>
      <c r="G162" s="273"/>
      <c r="H162" s="273"/>
      <c r="I162" s="273"/>
      <c r="J162" s="165" t="s">
        <v>164</v>
      </c>
      <c r="K162" s="166">
        <v>1051.56</v>
      </c>
      <c r="L162" s="167">
        <v>0</v>
      </c>
      <c r="M162" s="275">
        <v>0</v>
      </c>
      <c r="N162" s="275"/>
      <c r="O162" s="275"/>
      <c r="P162" s="274">
        <f>ROUND(V162*K162,2)</f>
        <v>0</v>
      </c>
      <c r="Q162" s="274"/>
      <c r="R162" s="135"/>
      <c r="T162" s="168" t="s">
        <v>5</v>
      </c>
      <c r="U162" s="47" t="s">
        <v>53</v>
      </c>
      <c r="V162" s="118">
        <f>L162+M162</f>
        <v>0</v>
      </c>
      <c r="W162" s="118">
        <f>ROUND(L162*K162,2)</f>
        <v>0</v>
      </c>
      <c r="X162" s="118">
        <f>ROUND(M162*K162,2)</f>
        <v>0</v>
      </c>
      <c r="Y162" s="39"/>
      <c r="Z162" s="169">
        <f>Y162*K162</f>
        <v>0</v>
      </c>
      <c r="AA162" s="169">
        <v>0</v>
      </c>
      <c r="AB162" s="169">
        <f>AA162*K162</f>
        <v>0</v>
      </c>
      <c r="AC162" s="169">
        <v>0</v>
      </c>
      <c r="AD162" s="170">
        <f>AC162*K162</f>
        <v>0</v>
      </c>
      <c r="AR162" s="20" t="s">
        <v>165</v>
      </c>
      <c r="AT162" s="20" t="s">
        <v>161</v>
      </c>
      <c r="AU162" s="20" t="s">
        <v>110</v>
      </c>
      <c r="AY162" s="20" t="s">
        <v>159</v>
      </c>
      <c r="BE162" s="105">
        <f>IF(U162="základní",P162,0)</f>
        <v>0</v>
      </c>
      <c r="BF162" s="105">
        <f>IF(U162="snížená",P162,0)</f>
        <v>0</v>
      </c>
      <c r="BG162" s="105">
        <f>IF(U162="zákl. přenesená",P162,0)</f>
        <v>0</v>
      </c>
      <c r="BH162" s="105">
        <f>IF(U162="sníž. přenesená",P162,0)</f>
        <v>0</v>
      </c>
      <c r="BI162" s="105">
        <f>IF(U162="nulová",P162,0)</f>
        <v>0</v>
      </c>
      <c r="BJ162" s="20" t="s">
        <v>27</v>
      </c>
      <c r="BK162" s="105">
        <f>ROUND(V162*K162,2)</f>
        <v>0</v>
      </c>
      <c r="BL162" s="20" t="s">
        <v>165</v>
      </c>
      <c r="BM162" s="20" t="s">
        <v>217</v>
      </c>
    </row>
    <row r="163" spans="2:47" s="1" customFormat="1" ht="22.5" customHeight="1">
      <c r="B163" s="38"/>
      <c r="C163" s="39"/>
      <c r="D163" s="39"/>
      <c r="E163" s="39"/>
      <c r="F163" s="276" t="s">
        <v>218</v>
      </c>
      <c r="G163" s="277"/>
      <c r="H163" s="277"/>
      <c r="I163" s="277"/>
      <c r="J163" s="39"/>
      <c r="K163" s="39"/>
      <c r="L163" s="39"/>
      <c r="M163" s="39"/>
      <c r="N163" s="39"/>
      <c r="O163" s="39"/>
      <c r="P163" s="39"/>
      <c r="Q163" s="39"/>
      <c r="R163" s="40"/>
      <c r="T163" s="171"/>
      <c r="U163" s="39"/>
      <c r="V163" s="39"/>
      <c r="W163" s="39"/>
      <c r="X163" s="39"/>
      <c r="Y163" s="39"/>
      <c r="Z163" s="39"/>
      <c r="AA163" s="39"/>
      <c r="AB163" s="39"/>
      <c r="AC163" s="39"/>
      <c r="AD163" s="77"/>
      <c r="AT163" s="20" t="s">
        <v>168</v>
      </c>
      <c r="AU163" s="20" t="s">
        <v>110</v>
      </c>
    </row>
    <row r="164" spans="2:65" s="1" customFormat="1" ht="44.25" customHeight="1">
      <c r="B164" s="132"/>
      <c r="C164" s="163" t="s">
        <v>219</v>
      </c>
      <c r="D164" s="163" t="s">
        <v>161</v>
      </c>
      <c r="E164" s="164" t="s">
        <v>220</v>
      </c>
      <c r="F164" s="273" t="s">
        <v>221</v>
      </c>
      <c r="G164" s="273"/>
      <c r="H164" s="273"/>
      <c r="I164" s="273"/>
      <c r="J164" s="165" t="s">
        <v>164</v>
      </c>
      <c r="K164" s="166">
        <v>5257.8</v>
      </c>
      <c r="L164" s="167">
        <v>0</v>
      </c>
      <c r="M164" s="275">
        <v>0</v>
      </c>
      <c r="N164" s="275"/>
      <c r="O164" s="275"/>
      <c r="P164" s="274">
        <f>ROUND(V164*K164,2)</f>
        <v>0</v>
      </c>
      <c r="Q164" s="274"/>
      <c r="R164" s="135"/>
      <c r="T164" s="168" t="s">
        <v>5</v>
      </c>
      <c r="U164" s="47" t="s">
        <v>53</v>
      </c>
      <c r="V164" s="118">
        <f>L164+M164</f>
        <v>0</v>
      </c>
      <c r="W164" s="118">
        <f>ROUND(L164*K164,2)</f>
        <v>0</v>
      </c>
      <c r="X164" s="118">
        <f>ROUND(M164*K164,2)</f>
        <v>0</v>
      </c>
      <c r="Y164" s="39"/>
      <c r="Z164" s="169">
        <f>Y164*K164</f>
        <v>0</v>
      </c>
      <c r="AA164" s="169">
        <v>0</v>
      </c>
      <c r="AB164" s="169">
        <f>AA164*K164</f>
        <v>0</v>
      </c>
      <c r="AC164" s="169">
        <v>0</v>
      </c>
      <c r="AD164" s="170">
        <f>AC164*K164</f>
        <v>0</v>
      </c>
      <c r="AR164" s="20" t="s">
        <v>165</v>
      </c>
      <c r="AT164" s="20" t="s">
        <v>161</v>
      </c>
      <c r="AU164" s="20" t="s">
        <v>110</v>
      </c>
      <c r="AY164" s="20" t="s">
        <v>159</v>
      </c>
      <c r="BE164" s="105">
        <f>IF(U164="základní",P164,0)</f>
        <v>0</v>
      </c>
      <c r="BF164" s="105">
        <f>IF(U164="snížená",P164,0)</f>
        <v>0</v>
      </c>
      <c r="BG164" s="105">
        <f>IF(U164="zákl. přenesená",P164,0)</f>
        <v>0</v>
      </c>
      <c r="BH164" s="105">
        <f>IF(U164="sníž. přenesená",P164,0)</f>
        <v>0</v>
      </c>
      <c r="BI164" s="105">
        <f>IF(U164="nulová",P164,0)</f>
        <v>0</v>
      </c>
      <c r="BJ164" s="20" t="s">
        <v>27</v>
      </c>
      <c r="BK164" s="105">
        <f>ROUND(V164*K164,2)</f>
        <v>0</v>
      </c>
      <c r="BL164" s="20" t="s">
        <v>165</v>
      </c>
      <c r="BM164" s="20" t="s">
        <v>222</v>
      </c>
    </row>
    <row r="165" spans="2:47" s="1" customFormat="1" ht="22.5" customHeight="1">
      <c r="B165" s="38"/>
      <c r="C165" s="39"/>
      <c r="D165" s="39"/>
      <c r="E165" s="39"/>
      <c r="F165" s="276" t="s">
        <v>223</v>
      </c>
      <c r="G165" s="277"/>
      <c r="H165" s="277"/>
      <c r="I165" s="277"/>
      <c r="J165" s="39"/>
      <c r="K165" s="39"/>
      <c r="L165" s="39"/>
      <c r="M165" s="39"/>
      <c r="N165" s="39"/>
      <c r="O165" s="39"/>
      <c r="P165" s="39"/>
      <c r="Q165" s="39"/>
      <c r="R165" s="40"/>
      <c r="T165" s="171"/>
      <c r="U165" s="39"/>
      <c r="V165" s="39"/>
      <c r="W165" s="39"/>
      <c r="X165" s="39"/>
      <c r="Y165" s="39"/>
      <c r="Z165" s="39"/>
      <c r="AA165" s="39"/>
      <c r="AB165" s="39"/>
      <c r="AC165" s="39"/>
      <c r="AD165" s="77"/>
      <c r="AT165" s="20" t="s">
        <v>168</v>
      </c>
      <c r="AU165" s="20" t="s">
        <v>110</v>
      </c>
    </row>
    <row r="166" spans="2:51" s="10" customFormat="1" ht="22.5" customHeight="1">
      <c r="B166" s="172"/>
      <c r="C166" s="173"/>
      <c r="D166" s="173"/>
      <c r="E166" s="174" t="s">
        <v>5</v>
      </c>
      <c r="F166" s="282" t="s">
        <v>224</v>
      </c>
      <c r="G166" s="283"/>
      <c r="H166" s="283"/>
      <c r="I166" s="283"/>
      <c r="J166" s="173"/>
      <c r="K166" s="175">
        <v>5257.8</v>
      </c>
      <c r="L166" s="173"/>
      <c r="M166" s="173"/>
      <c r="N166" s="173"/>
      <c r="O166" s="173"/>
      <c r="P166" s="173"/>
      <c r="Q166" s="173"/>
      <c r="R166" s="176"/>
      <c r="T166" s="177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8"/>
      <c r="AT166" s="179" t="s">
        <v>170</v>
      </c>
      <c r="AU166" s="179" t="s">
        <v>110</v>
      </c>
      <c r="AV166" s="10" t="s">
        <v>110</v>
      </c>
      <c r="AW166" s="10" t="s">
        <v>7</v>
      </c>
      <c r="AX166" s="10" t="s">
        <v>27</v>
      </c>
      <c r="AY166" s="179" t="s">
        <v>159</v>
      </c>
    </row>
    <row r="167" spans="2:65" s="1" customFormat="1" ht="22.5" customHeight="1">
      <c r="B167" s="132"/>
      <c r="C167" s="163" t="s">
        <v>225</v>
      </c>
      <c r="D167" s="163" t="s">
        <v>161</v>
      </c>
      <c r="E167" s="164" t="s">
        <v>226</v>
      </c>
      <c r="F167" s="273" t="s">
        <v>227</v>
      </c>
      <c r="G167" s="273"/>
      <c r="H167" s="273"/>
      <c r="I167" s="273"/>
      <c r="J167" s="165" t="s">
        <v>211</v>
      </c>
      <c r="K167" s="166">
        <v>1892.808</v>
      </c>
      <c r="L167" s="167">
        <v>0</v>
      </c>
      <c r="M167" s="275">
        <v>0</v>
      </c>
      <c r="N167" s="275"/>
      <c r="O167" s="275"/>
      <c r="P167" s="274">
        <f>ROUND(V167*K167,2)</f>
        <v>0</v>
      </c>
      <c r="Q167" s="274"/>
      <c r="R167" s="135"/>
      <c r="T167" s="168" t="s">
        <v>5</v>
      </c>
      <c r="U167" s="47" t="s">
        <v>53</v>
      </c>
      <c r="V167" s="118">
        <f>L167+M167</f>
        <v>0</v>
      </c>
      <c r="W167" s="118">
        <f>ROUND(L167*K167,2)</f>
        <v>0</v>
      </c>
      <c r="X167" s="118">
        <f>ROUND(M167*K167,2)</f>
        <v>0</v>
      </c>
      <c r="Y167" s="39"/>
      <c r="Z167" s="169">
        <f>Y167*K167</f>
        <v>0</v>
      </c>
      <c r="AA167" s="169">
        <v>0</v>
      </c>
      <c r="AB167" s="169">
        <f>AA167*K167</f>
        <v>0</v>
      </c>
      <c r="AC167" s="169">
        <v>0</v>
      </c>
      <c r="AD167" s="170">
        <f>AC167*K167</f>
        <v>0</v>
      </c>
      <c r="AR167" s="20" t="s">
        <v>165</v>
      </c>
      <c r="AT167" s="20" t="s">
        <v>161</v>
      </c>
      <c r="AU167" s="20" t="s">
        <v>110</v>
      </c>
      <c r="AY167" s="20" t="s">
        <v>159</v>
      </c>
      <c r="BE167" s="105">
        <f>IF(U167="základní",P167,0)</f>
        <v>0</v>
      </c>
      <c r="BF167" s="105">
        <f>IF(U167="snížená",P167,0)</f>
        <v>0</v>
      </c>
      <c r="BG167" s="105">
        <f>IF(U167="zákl. přenesená",P167,0)</f>
        <v>0</v>
      </c>
      <c r="BH167" s="105">
        <f>IF(U167="sníž. přenesená",P167,0)</f>
        <v>0</v>
      </c>
      <c r="BI167" s="105">
        <f>IF(U167="nulová",P167,0)</f>
        <v>0</v>
      </c>
      <c r="BJ167" s="20" t="s">
        <v>27</v>
      </c>
      <c r="BK167" s="105">
        <f>ROUND(V167*K167,2)</f>
        <v>0</v>
      </c>
      <c r="BL167" s="20" t="s">
        <v>165</v>
      </c>
      <c r="BM167" s="20" t="s">
        <v>228</v>
      </c>
    </row>
    <row r="168" spans="2:47" s="1" customFormat="1" ht="22.5" customHeight="1">
      <c r="B168" s="38"/>
      <c r="C168" s="39"/>
      <c r="D168" s="39"/>
      <c r="E168" s="39"/>
      <c r="F168" s="276" t="s">
        <v>229</v>
      </c>
      <c r="G168" s="277"/>
      <c r="H168" s="277"/>
      <c r="I168" s="277"/>
      <c r="J168" s="39"/>
      <c r="K168" s="39"/>
      <c r="L168" s="39"/>
      <c r="M168" s="39"/>
      <c r="N168" s="39"/>
      <c r="O168" s="39"/>
      <c r="P168" s="39"/>
      <c r="Q168" s="39"/>
      <c r="R168" s="40"/>
      <c r="T168" s="171"/>
      <c r="U168" s="39"/>
      <c r="V168" s="39"/>
      <c r="W168" s="39"/>
      <c r="X168" s="39"/>
      <c r="Y168" s="39"/>
      <c r="Z168" s="39"/>
      <c r="AA168" s="39"/>
      <c r="AB168" s="39"/>
      <c r="AC168" s="39"/>
      <c r="AD168" s="77"/>
      <c r="AT168" s="20" t="s">
        <v>168</v>
      </c>
      <c r="AU168" s="20" t="s">
        <v>110</v>
      </c>
    </row>
    <row r="169" spans="2:51" s="10" customFormat="1" ht="22.5" customHeight="1">
      <c r="B169" s="172"/>
      <c r="C169" s="173"/>
      <c r="D169" s="173"/>
      <c r="E169" s="174" t="s">
        <v>5</v>
      </c>
      <c r="F169" s="282" t="s">
        <v>230</v>
      </c>
      <c r="G169" s="283"/>
      <c r="H169" s="283"/>
      <c r="I169" s="283"/>
      <c r="J169" s="173"/>
      <c r="K169" s="175">
        <v>1892.808</v>
      </c>
      <c r="L169" s="173"/>
      <c r="M169" s="173"/>
      <c r="N169" s="173"/>
      <c r="O169" s="173"/>
      <c r="P169" s="173"/>
      <c r="Q169" s="173"/>
      <c r="R169" s="176"/>
      <c r="T169" s="177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8"/>
      <c r="AT169" s="179" t="s">
        <v>170</v>
      </c>
      <c r="AU169" s="179" t="s">
        <v>110</v>
      </c>
      <c r="AV169" s="10" t="s">
        <v>110</v>
      </c>
      <c r="AW169" s="10" t="s">
        <v>7</v>
      </c>
      <c r="AX169" s="10" t="s">
        <v>90</v>
      </c>
      <c r="AY169" s="179" t="s">
        <v>159</v>
      </c>
    </row>
    <row r="170" spans="2:51" s="12" customFormat="1" ht="22.5" customHeight="1">
      <c r="B170" s="188"/>
      <c r="C170" s="189"/>
      <c r="D170" s="189"/>
      <c r="E170" s="190" t="s">
        <v>5</v>
      </c>
      <c r="F170" s="286" t="s">
        <v>185</v>
      </c>
      <c r="G170" s="287"/>
      <c r="H170" s="287"/>
      <c r="I170" s="287"/>
      <c r="J170" s="189"/>
      <c r="K170" s="191">
        <v>1892.808</v>
      </c>
      <c r="L170" s="189"/>
      <c r="M170" s="189"/>
      <c r="N170" s="189"/>
      <c r="O170" s="189"/>
      <c r="P170" s="189"/>
      <c r="Q170" s="189"/>
      <c r="R170" s="192"/>
      <c r="T170" s="193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94"/>
      <c r="AT170" s="195" t="s">
        <v>170</v>
      </c>
      <c r="AU170" s="195" t="s">
        <v>110</v>
      </c>
      <c r="AV170" s="12" t="s">
        <v>165</v>
      </c>
      <c r="AW170" s="12" t="s">
        <v>7</v>
      </c>
      <c r="AX170" s="12" t="s">
        <v>27</v>
      </c>
      <c r="AY170" s="195" t="s">
        <v>159</v>
      </c>
    </row>
    <row r="171" spans="2:65" s="1" customFormat="1" ht="22.5" customHeight="1">
      <c r="B171" s="132"/>
      <c r="C171" s="163" t="s">
        <v>231</v>
      </c>
      <c r="D171" s="163" t="s">
        <v>161</v>
      </c>
      <c r="E171" s="164" t="s">
        <v>232</v>
      </c>
      <c r="F171" s="273" t="s">
        <v>233</v>
      </c>
      <c r="G171" s="273"/>
      <c r="H171" s="273"/>
      <c r="I171" s="273"/>
      <c r="J171" s="165" t="s">
        <v>234</v>
      </c>
      <c r="K171" s="166">
        <v>4449.5</v>
      </c>
      <c r="L171" s="167">
        <v>0</v>
      </c>
      <c r="M171" s="275">
        <v>0</v>
      </c>
      <c r="N171" s="275"/>
      <c r="O171" s="275"/>
      <c r="P171" s="274">
        <f>ROUND(V171*K171,2)</f>
        <v>0</v>
      </c>
      <c r="Q171" s="274"/>
      <c r="R171" s="135"/>
      <c r="T171" s="168" t="s">
        <v>5</v>
      </c>
      <c r="U171" s="47" t="s">
        <v>53</v>
      </c>
      <c r="V171" s="118">
        <f>L171+M171</f>
        <v>0</v>
      </c>
      <c r="W171" s="118">
        <f>ROUND(L171*K171,2)</f>
        <v>0</v>
      </c>
      <c r="X171" s="118">
        <f>ROUND(M171*K171,2)</f>
        <v>0</v>
      </c>
      <c r="Y171" s="39"/>
      <c r="Z171" s="169">
        <f>Y171*K171</f>
        <v>0</v>
      </c>
      <c r="AA171" s="169">
        <v>0</v>
      </c>
      <c r="AB171" s="169">
        <f>AA171*K171</f>
        <v>0</v>
      </c>
      <c r="AC171" s="169">
        <v>0</v>
      </c>
      <c r="AD171" s="170">
        <f>AC171*K171</f>
        <v>0</v>
      </c>
      <c r="AR171" s="20" t="s">
        <v>165</v>
      </c>
      <c r="AT171" s="20" t="s">
        <v>161</v>
      </c>
      <c r="AU171" s="20" t="s">
        <v>110</v>
      </c>
      <c r="AY171" s="20" t="s">
        <v>159</v>
      </c>
      <c r="BE171" s="105">
        <f>IF(U171="základní",P171,0)</f>
        <v>0</v>
      </c>
      <c r="BF171" s="105">
        <f>IF(U171="snížená",P171,0)</f>
        <v>0</v>
      </c>
      <c r="BG171" s="105">
        <f>IF(U171="zákl. přenesená",P171,0)</f>
        <v>0</v>
      </c>
      <c r="BH171" s="105">
        <f>IF(U171="sníž. přenesená",P171,0)</f>
        <v>0</v>
      </c>
      <c r="BI171" s="105">
        <f>IF(U171="nulová",P171,0)</f>
        <v>0</v>
      </c>
      <c r="BJ171" s="20" t="s">
        <v>27</v>
      </c>
      <c r="BK171" s="105">
        <f>ROUND(V171*K171,2)</f>
        <v>0</v>
      </c>
      <c r="BL171" s="20" t="s">
        <v>165</v>
      </c>
      <c r="BM171" s="20" t="s">
        <v>235</v>
      </c>
    </row>
    <row r="172" spans="2:47" s="1" customFormat="1" ht="30" customHeight="1">
      <c r="B172" s="38"/>
      <c r="C172" s="39"/>
      <c r="D172" s="39"/>
      <c r="E172" s="39"/>
      <c r="F172" s="276" t="s">
        <v>236</v>
      </c>
      <c r="G172" s="277"/>
      <c r="H172" s="277"/>
      <c r="I172" s="277"/>
      <c r="J172" s="39"/>
      <c r="K172" s="39"/>
      <c r="L172" s="39"/>
      <c r="M172" s="39"/>
      <c r="N172" s="39"/>
      <c r="O172" s="39"/>
      <c r="P172" s="39"/>
      <c r="Q172" s="39"/>
      <c r="R172" s="40"/>
      <c r="T172" s="171"/>
      <c r="U172" s="39"/>
      <c r="V172" s="39"/>
      <c r="W172" s="39"/>
      <c r="X172" s="39"/>
      <c r="Y172" s="39"/>
      <c r="Z172" s="39"/>
      <c r="AA172" s="39"/>
      <c r="AB172" s="39"/>
      <c r="AC172" s="39"/>
      <c r="AD172" s="77"/>
      <c r="AT172" s="20" t="s">
        <v>168</v>
      </c>
      <c r="AU172" s="20" t="s">
        <v>110</v>
      </c>
    </row>
    <row r="173" spans="2:51" s="10" customFormat="1" ht="22.5" customHeight="1">
      <c r="B173" s="172"/>
      <c r="C173" s="173"/>
      <c r="D173" s="173"/>
      <c r="E173" s="174" t="s">
        <v>5</v>
      </c>
      <c r="F173" s="282" t="s">
        <v>237</v>
      </c>
      <c r="G173" s="283"/>
      <c r="H173" s="283"/>
      <c r="I173" s="283"/>
      <c r="J173" s="173"/>
      <c r="K173" s="175">
        <v>4449.5</v>
      </c>
      <c r="L173" s="173"/>
      <c r="M173" s="173"/>
      <c r="N173" s="173"/>
      <c r="O173" s="173"/>
      <c r="P173" s="173"/>
      <c r="Q173" s="173"/>
      <c r="R173" s="176"/>
      <c r="T173" s="177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8"/>
      <c r="AT173" s="179" t="s">
        <v>170</v>
      </c>
      <c r="AU173" s="179" t="s">
        <v>110</v>
      </c>
      <c r="AV173" s="10" t="s">
        <v>110</v>
      </c>
      <c r="AW173" s="10" t="s">
        <v>7</v>
      </c>
      <c r="AX173" s="10" t="s">
        <v>90</v>
      </c>
      <c r="AY173" s="179" t="s">
        <v>159</v>
      </c>
    </row>
    <row r="174" spans="2:51" s="12" customFormat="1" ht="22.5" customHeight="1">
      <c r="B174" s="188"/>
      <c r="C174" s="189"/>
      <c r="D174" s="189"/>
      <c r="E174" s="190" t="s">
        <v>5</v>
      </c>
      <c r="F174" s="286" t="s">
        <v>185</v>
      </c>
      <c r="G174" s="287"/>
      <c r="H174" s="287"/>
      <c r="I174" s="287"/>
      <c r="J174" s="189"/>
      <c r="K174" s="191">
        <v>4449.5</v>
      </c>
      <c r="L174" s="189"/>
      <c r="M174" s="189"/>
      <c r="N174" s="189"/>
      <c r="O174" s="189"/>
      <c r="P174" s="189"/>
      <c r="Q174" s="189"/>
      <c r="R174" s="192"/>
      <c r="T174" s="193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94"/>
      <c r="AT174" s="195" t="s">
        <v>170</v>
      </c>
      <c r="AU174" s="195" t="s">
        <v>110</v>
      </c>
      <c r="AV174" s="12" t="s">
        <v>165</v>
      </c>
      <c r="AW174" s="12" t="s">
        <v>7</v>
      </c>
      <c r="AX174" s="12" t="s">
        <v>27</v>
      </c>
      <c r="AY174" s="195" t="s">
        <v>159</v>
      </c>
    </row>
    <row r="175" spans="2:65" s="1" customFormat="1" ht="31.5" customHeight="1">
      <c r="B175" s="132"/>
      <c r="C175" s="163" t="s">
        <v>238</v>
      </c>
      <c r="D175" s="163" t="s">
        <v>161</v>
      </c>
      <c r="E175" s="164" t="s">
        <v>239</v>
      </c>
      <c r="F175" s="273" t="s">
        <v>240</v>
      </c>
      <c r="G175" s="273"/>
      <c r="H175" s="273"/>
      <c r="I175" s="273"/>
      <c r="J175" s="165" t="s">
        <v>164</v>
      </c>
      <c r="K175" s="166">
        <v>251</v>
      </c>
      <c r="L175" s="167">
        <v>0</v>
      </c>
      <c r="M175" s="275">
        <v>0</v>
      </c>
      <c r="N175" s="275"/>
      <c r="O175" s="275"/>
      <c r="P175" s="274">
        <f>ROUND(V175*K175,2)</f>
        <v>0</v>
      </c>
      <c r="Q175" s="274"/>
      <c r="R175" s="135"/>
      <c r="T175" s="168" t="s">
        <v>5</v>
      </c>
      <c r="U175" s="47" t="s">
        <v>53</v>
      </c>
      <c r="V175" s="118">
        <f>L175+M175</f>
        <v>0</v>
      </c>
      <c r="W175" s="118">
        <f>ROUND(L175*K175,2)</f>
        <v>0</v>
      </c>
      <c r="X175" s="118">
        <f>ROUND(M175*K175,2)</f>
        <v>0</v>
      </c>
      <c r="Y175" s="39"/>
      <c r="Z175" s="169">
        <f>Y175*K175</f>
        <v>0</v>
      </c>
      <c r="AA175" s="169">
        <v>0</v>
      </c>
      <c r="AB175" s="169">
        <f>AA175*K175</f>
        <v>0</v>
      </c>
      <c r="AC175" s="169">
        <v>0</v>
      </c>
      <c r="AD175" s="170">
        <f>AC175*K175</f>
        <v>0</v>
      </c>
      <c r="AR175" s="20" t="s">
        <v>165</v>
      </c>
      <c r="AT175" s="20" t="s">
        <v>161</v>
      </c>
      <c r="AU175" s="20" t="s">
        <v>110</v>
      </c>
      <c r="AY175" s="20" t="s">
        <v>159</v>
      </c>
      <c r="BE175" s="105">
        <f>IF(U175="základní",P175,0)</f>
        <v>0</v>
      </c>
      <c r="BF175" s="105">
        <f>IF(U175="snížená",P175,0)</f>
        <v>0</v>
      </c>
      <c r="BG175" s="105">
        <f>IF(U175="zákl. přenesená",P175,0)</f>
        <v>0</v>
      </c>
      <c r="BH175" s="105">
        <f>IF(U175="sníž. přenesená",P175,0)</f>
        <v>0</v>
      </c>
      <c r="BI175" s="105">
        <f>IF(U175="nulová",P175,0)</f>
        <v>0</v>
      </c>
      <c r="BJ175" s="20" t="s">
        <v>27</v>
      </c>
      <c r="BK175" s="105">
        <f>ROUND(V175*K175,2)</f>
        <v>0</v>
      </c>
      <c r="BL175" s="20" t="s">
        <v>165</v>
      </c>
      <c r="BM175" s="20" t="s">
        <v>241</v>
      </c>
    </row>
    <row r="176" spans="2:47" s="1" customFormat="1" ht="22.5" customHeight="1">
      <c r="B176" s="38"/>
      <c r="C176" s="39"/>
      <c r="D176" s="39"/>
      <c r="E176" s="39"/>
      <c r="F176" s="276" t="s">
        <v>242</v>
      </c>
      <c r="G176" s="277"/>
      <c r="H176" s="277"/>
      <c r="I176" s="277"/>
      <c r="J176" s="39"/>
      <c r="K176" s="39"/>
      <c r="L176" s="39"/>
      <c r="M176" s="39"/>
      <c r="N176" s="39"/>
      <c r="O176" s="39"/>
      <c r="P176" s="39"/>
      <c r="Q176" s="39"/>
      <c r="R176" s="40"/>
      <c r="T176" s="171"/>
      <c r="U176" s="39"/>
      <c r="V176" s="39"/>
      <c r="W176" s="39"/>
      <c r="X176" s="39"/>
      <c r="Y176" s="39"/>
      <c r="Z176" s="39"/>
      <c r="AA176" s="39"/>
      <c r="AB176" s="39"/>
      <c r="AC176" s="39"/>
      <c r="AD176" s="77"/>
      <c r="AT176" s="20" t="s">
        <v>168</v>
      </c>
      <c r="AU176" s="20" t="s">
        <v>110</v>
      </c>
    </row>
    <row r="177" spans="2:51" s="10" customFormat="1" ht="22.5" customHeight="1">
      <c r="B177" s="172"/>
      <c r="C177" s="173"/>
      <c r="D177" s="173"/>
      <c r="E177" s="174" t="s">
        <v>5</v>
      </c>
      <c r="F177" s="282" t="s">
        <v>243</v>
      </c>
      <c r="G177" s="283"/>
      <c r="H177" s="283"/>
      <c r="I177" s="283"/>
      <c r="J177" s="173"/>
      <c r="K177" s="175">
        <v>251</v>
      </c>
      <c r="L177" s="173"/>
      <c r="M177" s="173"/>
      <c r="N177" s="173"/>
      <c r="O177" s="173"/>
      <c r="P177" s="173"/>
      <c r="Q177" s="173"/>
      <c r="R177" s="176"/>
      <c r="T177" s="177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8"/>
      <c r="AT177" s="179" t="s">
        <v>170</v>
      </c>
      <c r="AU177" s="179" t="s">
        <v>110</v>
      </c>
      <c r="AV177" s="10" t="s">
        <v>110</v>
      </c>
      <c r="AW177" s="10" t="s">
        <v>7</v>
      </c>
      <c r="AX177" s="10" t="s">
        <v>90</v>
      </c>
      <c r="AY177" s="179" t="s">
        <v>159</v>
      </c>
    </row>
    <row r="178" spans="2:51" s="12" customFormat="1" ht="22.5" customHeight="1">
      <c r="B178" s="188"/>
      <c r="C178" s="189"/>
      <c r="D178" s="189"/>
      <c r="E178" s="190" t="s">
        <v>5</v>
      </c>
      <c r="F178" s="286" t="s">
        <v>185</v>
      </c>
      <c r="G178" s="287"/>
      <c r="H178" s="287"/>
      <c r="I178" s="287"/>
      <c r="J178" s="189"/>
      <c r="K178" s="191">
        <v>251</v>
      </c>
      <c r="L178" s="189"/>
      <c r="M178" s="189"/>
      <c r="N178" s="189"/>
      <c r="O178" s="189"/>
      <c r="P178" s="189"/>
      <c r="Q178" s="189"/>
      <c r="R178" s="192"/>
      <c r="T178" s="193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94"/>
      <c r="AT178" s="195" t="s">
        <v>170</v>
      </c>
      <c r="AU178" s="195" t="s">
        <v>110</v>
      </c>
      <c r="AV178" s="12" t="s">
        <v>165</v>
      </c>
      <c r="AW178" s="12" t="s">
        <v>7</v>
      </c>
      <c r="AX178" s="12" t="s">
        <v>27</v>
      </c>
      <c r="AY178" s="195" t="s">
        <v>159</v>
      </c>
    </row>
    <row r="179" spans="2:65" s="1" customFormat="1" ht="22.5" customHeight="1">
      <c r="B179" s="132"/>
      <c r="C179" s="196" t="s">
        <v>244</v>
      </c>
      <c r="D179" s="196" t="s">
        <v>245</v>
      </c>
      <c r="E179" s="197" t="s">
        <v>246</v>
      </c>
      <c r="F179" s="290" t="s">
        <v>247</v>
      </c>
      <c r="G179" s="290"/>
      <c r="H179" s="290"/>
      <c r="I179" s="290"/>
      <c r="J179" s="198" t="s">
        <v>211</v>
      </c>
      <c r="K179" s="199">
        <v>351.4</v>
      </c>
      <c r="L179" s="200">
        <v>0</v>
      </c>
      <c r="M179" s="291"/>
      <c r="N179" s="291"/>
      <c r="O179" s="292"/>
      <c r="P179" s="274">
        <f>ROUND(V179*K179,2)</f>
        <v>0</v>
      </c>
      <c r="Q179" s="274"/>
      <c r="R179" s="135"/>
      <c r="T179" s="168" t="s">
        <v>5</v>
      </c>
      <c r="U179" s="47" t="s">
        <v>53</v>
      </c>
      <c r="V179" s="118">
        <f>L179+M179</f>
        <v>0</v>
      </c>
      <c r="W179" s="118">
        <f>ROUND(L179*K179,2)</f>
        <v>0</v>
      </c>
      <c r="X179" s="118">
        <f>ROUND(M179*K179,2)</f>
        <v>0</v>
      </c>
      <c r="Y179" s="39"/>
      <c r="Z179" s="169">
        <f>Y179*K179</f>
        <v>0</v>
      </c>
      <c r="AA179" s="169">
        <v>1</v>
      </c>
      <c r="AB179" s="169">
        <f>AA179*K179</f>
        <v>351.4</v>
      </c>
      <c r="AC179" s="169">
        <v>0</v>
      </c>
      <c r="AD179" s="170">
        <f>AC179*K179</f>
        <v>0</v>
      </c>
      <c r="AR179" s="20" t="s">
        <v>248</v>
      </c>
      <c r="AT179" s="20" t="s">
        <v>245</v>
      </c>
      <c r="AU179" s="20" t="s">
        <v>110</v>
      </c>
      <c r="AY179" s="20" t="s">
        <v>159</v>
      </c>
      <c r="BE179" s="105">
        <f>IF(U179="základní",P179,0)</f>
        <v>0</v>
      </c>
      <c r="BF179" s="105">
        <f>IF(U179="snížená",P179,0)</f>
        <v>0</v>
      </c>
      <c r="BG179" s="105">
        <f>IF(U179="zákl. přenesená",P179,0)</f>
        <v>0</v>
      </c>
      <c r="BH179" s="105">
        <f>IF(U179="sníž. přenesená",P179,0)</f>
        <v>0</v>
      </c>
      <c r="BI179" s="105">
        <f>IF(U179="nulová",P179,0)</f>
        <v>0</v>
      </c>
      <c r="BJ179" s="20" t="s">
        <v>27</v>
      </c>
      <c r="BK179" s="105">
        <f>ROUND(V179*K179,2)</f>
        <v>0</v>
      </c>
      <c r="BL179" s="20" t="s">
        <v>165</v>
      </c>
      <c r="BM179" s="20" t="s">
        <v>249</v>
      </c>
    </row>
    <row r="180" spans="2:47" s="1" customFormat="1" ht="22.5" customHeight="1">
      <c r="B180" s="38"/>
      <c r="C180" s="39"/>
      <c r="D180" s="39"/>
      <c r="E180" s="39"/>
      <c r="F180" s="276" t="s">
        <v>250</v>
      </c>
      <c r="G180" s="277"/>
      <c r="H180" s="277"/>
      <c r="I180" s="277"/>
      <c r="J180" s="39"/>
      <c r="K180" s="39"/>
      <c r="L180" s="39"/>
      <c r="M180" s="39"/>
      <c r="N180" s="39"/>
      <c r="O180" s="39"/>
      <c r="P180" s="39"/>
      <c r="Q180" s="39"/>
      <c r="R180" s="40"/>
      <c r="T180" s="171"/>
      <c r="U180" s="39"/>
      <c r="V180" s="39"/>
      <c r="W180" s="39"/>
      <c r="X180" s="39"/>
      <c r="Y180" s="39"/>
      <c r="Z180" s="39"/>
      <c r="AA180" s="39"/>
      <c r="AB180" s="39"/>
      <c r="AC180" s="39"/>
      <c r="AD180" s="77"/>
      <c r="AT180" s="20" t="s">
        <v>168</v>
      </c>
      <c r="AU180" s="20" t="s">
        <v>110</v>
      </c>
    </row>
    <row r="181" spans="2:51" s="11" customFormat="1" ht="22.5" customHeight="1">
      <c r="B181" s="180"/>
      <c r="C181" s="181"/>
      <c r="D181" s="181"/>
      <c r="E181" s="182" t="s">
        <v>5</v>
      </c>
      <c r="F181" s="284" t="s">
        <v>251</v>
      </c>
      <c r="G181" s="285"/>
      <c r="H181" s="285"/>
      <c r="I181" s="285"/>
      <c r="J181" s="181"/>
      <c r="K181" s="183" t="s">
        <v>5</v>
      </c>
      <c r="L181" s="181"/>
      <c r="M181" s="181"/>
      <c r="N181" s="181"/>
      <c r="O181" s="181"/>
      <c r="P181" s="181"/>
      <c r="Q181" s="181"/>
      <c r="R181" s="184"/>
      <c r="T181" s="185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6"/>
      <c r="AT181" s="187" t="s">
        <v>170</v>
      </c>
      <c r="AU181" s="187" t="s">
        <v>110</v>
      </c>
      <c r="AV181" s="11" t="s">
        <v>27</v>
      </c>
      <c r="AW181" s="11" t="s">
        <v>7</v>
      </c>
      <c r="AX181" s="11" t="s">
        <v>90</v>
      </c>
      <c r="AY181" s="187" t="s">
        <v>159</v>
      </c>
    </row>
    <row r="182" spans="2:51" s="10" customFormat="1" ht="22.5" customHeight="1">
      <c r="B182" s="172"/>
      <c r="C182" s="173"/>
      <c r="D182" s="173"/>
      <c r="E182" s="174" t="s">
        <v>5</v>
      </c>
      <c r="F182" s="282" t="s">
        <v>252</v>
      </c>
      <c r="G182" s="283"/>
      <c r="H182" s="283"/>
      <c r="I182" s="283"/>
      <c r="J182" s="173"/>
      <c r="K182" s="175">
        <v>351.4</v>
      </c>
      <c r="L182" s="173"/>
      <c r="M182" s="173"/>
      <c r="N182" s="173"/>
      <c r="O182" s="173"/>
      <c r="P182" s="173"/>
      <c r="Q182" s="173"/>
      <c r="R182" s="176"/>
      <c r="T182" s="177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8"/>
      <c r="AT182" s="179" t="s">
        <v>170</v>
      </c>
      <c r="AU182" s="179" t="s">
        <v>110</v>
      </c>
      <c r="AV182" s="10" t="s">
        <v>110</v>
      </c>
      <c r="AW182" s="10" t="s">
        <v>7</v>
      </c>
      <c r="AX182" s="10" t="s">
        <v>27</v>
      </c>
      <c r="AY182" s="179" t="s">
        <v>159</v>
      </c>
    </row>
    <row r="183" spans="2:65" s="1" customFormat="1" ht="31.5" customHeight="1">
      <c r="B183" s="132"/>
      <c r="C183" s="163" t="s">
        <v>253</v>
      </c>
      <c r="D183" s="163" t="s">
        <v>161</v>
      </c>
      <c r="E183" s="164" t="s">
        <v>215</v>
      </c>
      <c r="F183" s="273" t="s">
        <v>216</v>
      </c>
      <c r="G183" s="273"/>
      <c r="H183" s="273"/>
      <c r="I183" s="273"/>
      <c r="J183" s="165" t="s">
        <v>164</v>
      </c>
      <c r="K183" s="166">
        <v>251</v>
      </c>
      <c r="L183" s="167">
        <v>0</v>
      </c>
      <c r="M183" s="275">
        <v>0</v>
      </c>
      <c r="N183" s="275"/>
      <c r="O183" s="275"/>
      <c r="P183" s="274">
        <f>ROUND(V183*K183,2)</f>
        <v>0</v>
      </c>
      <c r="Q183" s="274"/>
      <c r="R183" s="135"/>
      <c r="T183" s="168" t="s">
        <v>5</v>
      </c>
      <c r="U183" s="47" t="s">
        <v>53</v>
      </c>
      <c r="V183" s="118">
        <f>L183+M183</f>
        <v>0</v>
      </c>
      <c r="W183" s="118">
        <f>ROUND(L183*K183,2)</f>
        <v>0</v>
      </c>
      <c r="X183" s="118">
        <f>ROUND(M183*K183,2)</f>
        <v>0</v>
      </c>
      <c r="Y183" s="39"/>
      <c r="Z183" s="169">
        <f>Y183*K183</f>
        <v>0</v>
      </c>
      <c r="AA183" s="169">
        <v>0</v>
      </c>
      <c r="AB183" s="169">
        <f>AA183*K183</f>
        <v>0</v>
      </c>
      <c r="AC183" s="169">
        <v>0</v>
      </c>
      <c r="AD183" s="170">
        <f>AC183*K183</f>
        <v>0</v>
      </c>
      <c r="AR183" s="20" t="s">
        <v>165</v>
      </c>
      <c r="AT183" s="20" t="s">
        <v>161</v>
      </c>
      <c r="AU183" s="20" t="s">
        <v>110</v>
      </c>
      <c r="AY183" s="20" t="s">
        <v>159</v>
      </c>
      <c r="BE183" s="105">
        <f>IF(U183="základní",P183,0)</f>
        <v>0</v>
      </c>
      <c r="BF183" s="105">
        <f>IF(U183="snížená",P183,0)</f>
        <v>0</v>
      </c>
      <c r="BG183" s="105">
        <f>IF(U183="zákl. přenesená",P183,0)</f>
        <v>0</v>
      </c>
      <c r="BH183" s="105">
        <f>IF(U183="sníž. přenesená",P183,0)</f>
        <v>0</v>
      </c>
      <c r="BI183" s="105">
        <f>IF(U183="nulová",P183,0)</f>
        <v>0</v>
      </c>
      <c r="BJ183" s="20" t="s">
        <v>27</v>
      </c>
      <c r="BK183" s="105">
        <f>ROUND(V183*K183,2)</f>
        <v>0</v>
      </c>
      <c r="BL183" s="20" t="s">
        <v>165</v>
      </c>
      <c r="BM183" s="20" t="s">
        <v>254</v>
      </c>
    </row>
    <row r="184" spans="2:47" s="1" customFormat="1" ht="22.5" customHeight="1">
      <c r="B184" s="38"/>
      <c r="C184" s="39"/>
      <c r="D184" s="39"/>
      <c r="E184" s="39"/>
      <c r="F184" s="276" t="s">
        <v>218</v>
      </c>
      <c r="G184" s="277"/>
      <c r="H184" s="277"/>
      <c r="I184" s="277"/>
      <c r="J184" s="39"/>
      <c r="K184" s="39"/>
      <c r="L184" s="39"/>
      <c r="M184" s="39"/>
      <c r="N184" s="39"/>
      <c r="O184" s="39"/>
      <c r="P184" s="39"/>
      <c r="Q184" s="39"/>
      <c r="R184" s="40"/>
      <c r="T184" s="171"/>
      <c r="U184" s="39"/>
      <c r="V184" s="39"/>
      <c r="W184" s="39"/>
      <c r="X184" s="39"/>
      <c r="Y184" s="39"/>
      <c r="Z184" s="39"/>
      <c r="AA184" s="39"/>
      <c r="AB184" s="39"/>
      <c r="AC184" s="39"/>
      <c r="AD184" s="77"/>
      <c r="AT184" s="20" t="s">
        <v>168</v>
      </c>
      <c r="AU184" s="20" t="s">
        <v>110</v>
      </c>
    </row>
    <row r="185" spans="2:65" s="1" customFormat="1" ht="44.25" customHeight="1">
      <c r="B185" s="132"/>
      <c r="C185" s="163" t="s">
        <v>255</v>
      </c>
      <c r="D185" s="163" t="s">
        <v>161</v>
      </c>
      <c r="E185" s="164" t="s">
        <v>220</v>
      </c>
      <c r="F185" s="273" t="s">
        <v>221</v>
      </c>
      <c r="G185" s="273"/>
      <c r="H185" s="273"/>
      <c r="I185" s="273"/>
      <c r="J185" s="165" t="s">
        <v>164</v>
      </c>
      <c r="K185" s="166">
        <v>1255</v>
      </c>
      <c r="L185" s="167">
        <v>0</v>
      </c>
      <c r="M185" s="275">
        <v>0</v>
      </c>
      <c r="N185" s="275"/>
      <c r="O185" s="275"/>
      <c r="P185" s="274">
        <f>ROUND(V185*K185,2)</f>
        <v>0</v>
      </c>
      <c r="Q185" s="274"/>
      <c r="R185" s="135"/>
      <c r="T185" s="168" t="s">
        <v>5</v>
      </c>
      <c r="U185" s="47" t="s">
        <v>53</v>
      </c>
      <c r="V185" s="118">
        <f>L185+M185</f>
        <v>0</v>
      </c>
      <c r="W185" s="118">
        <f>ROUND(L185*K185,2)</f>
        <v>0</v>
      </c>
      <c r="X185" s="118">
        <f>ROUND(M185*K185,2)</f>
        <v>0</v>
      </c>
      <c r="Y185" s="39"/>
      <c r="Z185" s="169">
        <f>Y185*K185</f>
        <v>0</v>
      </c>
      <c r="AA185" s="169">
        <v>0</v>
      </c>
      <c r="AB185" s="169">
        <f>AA185*K185</f>
        <v>0</v>
      </c>
      <c r="AC185" s="169">
        <v>0</v>
      </c>
      <c r="AD185" s="170">
        <f>AC185*K185</f>
        <v>0</v>
      </c>
      <c r="AR185" s="20" t="s">
        <v>165</v>
      </c>
      <c r="AT185" s="20" t="s">
        <v>161</v>
      </c>
      <c r="AU185" s="20" t="s">
        <v>110</v>
      </c>
      <c r="AY185" s="20" t="s">
        <v>159</v>
      </c>
      <c r="BE185" s="105">
        <f>IF(U185="základní",P185,0)</f>
        <v>0</v>
      </c>
      <c r="BF185" s="105">
        <f>IF(U185="snížená",P185,0)</f>
        <v>0</v>
      </c>
      <c r="BG185" s="105">
        <f>IF(U185="zákl. přenesená",P185,0)</f>
        <v>0</v>
      </c>
      <c r="BH185" s="105">
        <f>IF(U185="sníž. přenesená",P185,0)</f>
        <v>0</v>
      </c>
      <c r="BI185" s="105">
        <f>IF(U185="nulová",P185,0)</f>
        <v>0</v>
      </c>
      <c r="BJ185" s="20" t="s">
        <v>27</v>
      </c>
      <c r="BK185" s="105">
        <f>ROUND(V185*K185,2)</f>
        <v>0</v>
      </c>
      <c r="BL185" s="20" t="s">
        <v>165</v>
      </c>
      <c r="BM185" s="20" t="s">
        <v>256</v>
      </c>
    </row>
    <row r="186" spans="2:47" s="1" customFormat="1" ht="30" customHeight="1">
      <c r="B186" s="38"/>
      <c r="C186" s="39"/>
      <c r="D186" s="39"/>
      <c r="E186" s="39"/>
      <c r="F186" s="276" t="s">
        <v>257</v>
      </c>
      <c r="G186" s="277"/>
      <c r="H186" s="277"/>
      <c r="I186" s="277"/>
      <c r="J186" s="39"/>
      <c r="K186" s="39"/>
      <c r="L186" s="39"/>
      <c r="M186" s="39"/>
      <c r="N186" s="39"/>
      <c r="O186" s="39"/>
      <c r="P186" s="39"/>
      <c r="Q186" s="39"/>
      <c r="R186" s="40"/>
      <c r="T186" s="171"/>
      <c r="U186" s="39"/>
      <c r="V186" s="39"/>
      <c r="W186" s="39"/>
      <c r="X186" s="39"/>
      <c r="Y186" s="39"/>
      <c r="Z186" s="39"/>
      <c r="AA186" s="39"/>
      <c r="AB186" s="39"/>
      <c r="AC186" s="39"/>
      <c r="AD186" s="77"/>
      <c r="AT186" s="20" t="s">
        <v>168</v>
      </c>
      <c r="AU186" s="20" t="s">
        <v>110</v>
      </c>
    </row>
    <row r="187" spans="2:51" s="10" customFormat="1" ht="22.5" customHeight="1">
      <c r="B187" s="172"/>
      <c r="C187" s="173"/>
      <c r="D187" s="173"/>
      <c r="E187" s="174" t="s">
        <v>5</v>
      </c>
      <c r="F187" s="282" t="s">
        <v>258</v>
      </c>
      <c r="G187" s="283"/>
      <c r="H187" s="283"/>
      <c r="I187" s="283"/>
      <c r="J187" s="173"/>
      <c r="K187" s="175">
        <v>1255</v>
      </c>
      <c r="L187" s="173"/>
      <c r="M187" s="173"/>
      <c r="N187" s="173"/>
      <c r="O187" s="173"/>
      <c r="P187" s="173"/>
      <c r="Q187" s="173"/>
      <c r="R187" s="176"/>
      <c r="T187" s="177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8"/>
      <c r="AT187" s="179" t="s">
        <v>170</v>
      </c>
      <c r="AU187" s="179" t="s">
        <v>110</v>
      </c>
      <c r="AV187" s="10" t="s">
        <v>110</v>
      </c>
      <c r="AW187" s="10" t="s">
        <v>7</v>
      </c>
      <c r="AX187" s="10" t="s">
        <v>27</v>
      </c>
      <c r="AY187" s="179" t="s">
        <v>159</v>
      </c>
    </row>
    <row r="188" spans="2:65" s="1" customFormat="1" ht="31.5" customHeight="1">
      <c r="B188" s="132"/>
      <c r="C188" s="163" t="s">
        <v>259</v>
      </c>
      <c r="D188" s="163" t="s">
        <v>161</v>
      </c>
      <c r="E188" s="164" t="s">
        <v>260</v>
      </c>
      <c r="F188" s="273" t="s">
        <v>261</v>
      </c>
      <c r="G188" s="273"/>
      <c r="H188" s="273"/>
      <c r="I188" s="273"/>
      <c r="J188" s="165" t="s">
        <v>234</v>
      </c>
      <c r="K188" s="166">
        <v>1880</v>
      </c>
      <c r="L188" s="167">
        <v>0</v>
      </c>
      <c r="M188" s="275">
        <v>0</v>
      </c>
      <c r="N188" s="275"/>
      <c r="O188" s="275"/>
      <c r="P188" s="274">
        <f>ROUND(V188*K188,2)</f>
        <v>0</v>
      </c>
      <c r="Q188" s="274"/>
      <c r="R188" s="135"/>
      <c r="T188" s="168" t="s">
        <v>5</v>
      </c>
      <c r="U188" s="47" t="s">
        <v>53</v>
      </c>
      <c r="V188" s="118">
        <f>L188+M188</f>
        <v>0</v>
      </c>
      <c r="W188" s="118">
        <f>ROUND(L188*K188,2)</f>
        <v>0</v>
      </c>
      <c r="X188" s="118">
        <f>ROUND(M188*K188,2)</f>
        <v>0</v>
      </c>
      <c r="Y188" s="39"/>
      <c r="Z188" s="169">
        <f>Y188*K188</f>
        <v>0</v>
      </c>
      <c r="AA188" s="169">
        <v>0</v>
      </c>
      <c r="AB188" s="169">
        <f>AA188*K188</f>
        <v>0</v>
      </c>
      <c r="AC188" s="169">
        <v>0</v>
      </c>
      <c r="AD188" s="170">
        <f>AC188*K188</f>
        <v>0</v>
      </c>
      <c r="AR188" s="20" t="s">
        <v>165</v>
      </c>
      <c r="AT188" s="20" t="s">
        <v>161</v>
      </c>
      <c r="AU188" s="20" t="s">
        <v>110</v>
      </c>
      <c r="AY188" s="20" t="s">
        <v>159</v>
      </c>
      <c r="BE188" s="105">
        <f>IF(U188="základní",P188,0)</f>
        <v>0</v>
      </c>
      <c r="BF188" s="105">
        <f>IF(U188="snížená",P188,0)</f>
        <v>0</v>
      </c>
      <c r="BG188" s="105">
        <f>IF(U188="zákl. přenesená",P188,0)</f>
        <v>0</v>
      </c>
      <c r="BH188" s="105">
        <f>IF(U188="sníž. přenesená",P188,0)</f>
        <v>0</v>
      </c>
      <c r="BI188" s="105">
        <f>IF(U188="nulová",P188,0)</f>
        <v>0</v>
      </c>
      <c r="BJ188" s="20" t="s">
        <v>27</v>
      </c>
      <c r="BK188" s="105">
        <f>ROUND(V188*K188,2)</f>
        <v>0</v>
      </c>
      <c r="BL188" s="20" t="s">
        <v>165</v>
      </c>
      <c r="BM188" s="20" t="s">
        <v>262</v>
      </c>
    </row>
    <row r="189" spans="2:51" s="10" customFormat="1" ht="22.5" customHeight="1">
      <c r="B189" s="172"/>
      <c r="C189" s="173"/>
      <c r="D189" s="173"/>
      <c r="E189" s="174" t="s">
        <v>5</v>
      </c>
      <c r="F189" s="288" t="s">
        <v>263</v>
      </c>
      <c r="G189" s="289"/>
      <c r="H189" s="289"/>
      <c r="I189" s="289"/>
      <c r="J189" s="173"/>
      <c r="K189" s="175">
        <v>1880</v>
      </c>
      <c r="L189" s="173"/>
      <c r="M189" s="173"/>
      <c r="N189" s="173"/>
      <c r="O189" s="173"/>
      <c r="P189" s="173"/>
      <c r="Q189" s="173"/>
      <c r="R189" s="176"/>
      <c r="T189" s="177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8"/>
      <c r="AT189" s="179" t="s">
        <v>170</v>
      </c>
      <c r="AU189" s="179" t="s">
        <v>110</v>
      </c>
      <c r="AV189" s="10" t="s">
        <v>110</v>
      </c>
      <c r="AW189" s="10" t="s">
        <v>7</v>
      </c>
      <c r="AX189" s="10" t="s">
        <v>90</v>
      </c>
      <c r="AY189" s="179" t="s">
        <v>159</v>
      </c>
    </row>
    <row r="190" spans="2:51" s="12" customFormat="1" ht="22.5" customHeight="1">
      <c r="B190" s="188"/>
      <c r="C190" s="189"/>
      <c r="D190" s="189"/>
      <c r="E190" s="190" t="s">
        <v>5</v>
      </c>
      <c r="F190" s="286" t="s">
        <v>185</v>
      </c>
      <c r="G190" s="287"/>
      <c r="H190" s="287"/>
      <c r="I190" s="287"/>
      <c r="J190" s="189"/>
      <c r="K190" s="191">
        <v>1880</v>
      </c>
      <c r="L190" s="189"/>
      <c r="M190" s="189"/>
      <c r="N190" s="189"/>
      <c r="O190" s="189"/>
      <c r="P190" s="189"/>
      <c r="Q190" s="189"/>
      <c r="R190" s="192"/>
      <c r="T190" s="193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94"/>
      <c r="AT190" s="195" t="s">
        <v>170</v>
      </c>
      <c r="AU190" s="195" t="s">
        <v>110</v>
      </c>
      <c r="AV190" s="12" t="s">
        <v>165</v>
      </c>
      <c r="AW190" s="12" t="s">
        <v>7</v>
      </c>
      <c r="AX190" s="12" t="s">
        <v>27</v>
      </c>
      <c r="AY190" s="195" t="s">
        <v>159</v>
      </c>
    </row>
    <row r="191" spans="2:65" s="1" customFormat="1" ht="22.5" customHeight="1">
      <c r="B191" s="132"/>
      <c r="C191" s="196" t="s">
        <v>264</v>
      </c>
      <c r="D191" s="196" t="s">
        <v>245</v>
      </c>
      <c r="E191" s="197" t="s">
        <v>265</v>
      </c>
      <c r="F191" s="290" t="s">
        <v>266</v>
      </c>
      <c r="G191" s="290"/>
      <c r="H191" s="290"/>
      <c r="I191" s="290"/>
      <c r="J191" s="198" t="s">
        <v>267</v>
      </c>
      <c r="K191" s="199">
        <v>47</v>
      </c>
      <c r="L191" s="200">
        <v>0</v>
      </c>
      <c r="M191" s="291"/>
      <c r="N191" s="291"/>
      <c r="O191" s="292"/>
      <c r="P191" s="274">
        <f>ROUND(V191*K191,2)</f>
        <v>0</v>
      </c>
      <c r="Q191" s="274"/>
      <c r="R191" s="135"/>
      <c r="T191" s="168" t="s">
        <v>5</v>
      </c>
      <c r="U191" s="47" t="s">
        <v>53</v>
      </c>
      <c r="V191" s="118">
        <f>L191+M191</f>
        <v>0</v>
      </c>
      <c r="W191" s="118">
        <f>ROUND(L191*K191,2)</f>
        <v>0</v>
      </c>
      <c r="X191" s="118">
        <f>ROUND(M191*K191,2)</f>
        <v>0</v>
      </c>
      <c r="Y191" s="39"/>
      <c r="Z191" s="169">
        <f>Y191*K191</f>
        <v>0</v>
      </c>
      <c r="AA191" s="169">
        <v>0.001</v>
      </c>
      <c r="AB191" s="169">
        <f>AA191*K191</f>
        <v>0.047</v>
      </c>
      <c r="AC191" s="169">
        <v>0</v>
      </c>
      <c r="AD191" s="170">
        <f>AC191*K191</f>
        <v>0</v>
      </c>
      <c r="AR191" s="20" t="s">
        <v>248</v>
      </c>
      <c r="AT191" s="20" t="s">
        <v>245</v>
      </c>
      <c r="AU191" s="20" t="s">
        <v>110</v>
      </c>
      <c r="AY191" s="20" t="s">
        <v>159</v>
      </c>
      <c r="BE191" s="105">
        <f>IF(U191="základní",P191,0)</f>
        <v>0</v>
      </c>
      <c r="BF191" s="105">
        <f>IF(U191="snížená",P191,0)</f>
        <v>0</v>
      </c>
      <c r="BG191" s="105">
        <f>IF(U191="zákl. přenesená",P191,0)</f>
        <v>0</v>
      </c>
      <c r="BH191" s="105">
        <f>IF(U191="sníž. přenesená",P191,0)</f>
        <v>0</v>
      </c>
      <c r="BI191" s="105">
        <f>IF(U191="nulová",P191,0)</f>
        <v>0</v>
      </c>
      <c r="BJ191" s="20" t="s">
        <v>27</v>
      </c>
      <c r="BK191" s="105">
        <f>ROUND(V191*K191,2)</f>
        <v>0</v>
      </c>
      <c r="BL191" s="20" t="s">
        <v>165</v>
      </c>
      <c r="BM191" s="20" t="s">
        <v>268</v>
      </c>
    </row>
    <row r="192" spans="2:51" s="10" customFormat="1" ht="22.5" customHeight="1">
      <c r="B192" s="172"/>
      <c r="C192" s="173"/>
      <c r="D192" s="173"/>
      <c r="E192" s="174" t="s">
        <v>5</v>
      </c>
      <c r="F192" s="288" t="s">
        <v>269</v>
      </c>
      <c r="G192" s="289"/>
      <c r="H192" s="289"/>
      <c r="I192" s="289"/>
      <c r="J192" s="173"/>
      <c r="K192" s="175">
        <v>47</v>
      </c>
      <c r="L192" s="173"/>
      <c r="M192" s="173"/>
      <c r="N192" s="173"/>
      <c r="O192" s="173"/>
      <c r="P192" s="173"/>
      <c r="Q192" s="173"/>
      <c r="R192" s="176"/>
      <c r="T192" s="177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8"/>
      <c r="AT192" s="179" t="s">
        <v>170</v>
      </c>
      <c r="AU192" s="179" t="s">
        <v>110</v>
      </c>
      <c r="AV192" s="10" t="s">
        <v>110</v>
      </c>
      <c r="AW192" s="10" t="s">
        <v>7</v>
      </c>
      <c r="AX192" s="10" t="s">
        <v>27</v>
      </c>
      <c r="AY192" s="179" t="s">
        <v>159</v>
      </c>
    </row>
    <row r="193" spans="2:65" s="1" customFormat="1" ht="31.5" customHeight="1">
      <c r="B193" s="132"/>
      <c r="C193" s="163" t="s">
        <v>270</v>
      </c>
      <c r="D193" s="163" t="s">
        <v>161</v>
      </c>
      <c r="E193" s="164" t="s">
        <v>271</v>
      </c>
      <c r="F193" s="273" t="s">
        <v>272</v>
      </c>
      <c r="G193" s="273"/>
      <c r="H193" s="273"/>
      <c r="I193" s="273"/>
      <c r="J193" s="165" t="s">
        <v>234</v>
      </c>
      <c r="K193" s="166">
        <v>1880</v>
      </c>
      <c r="L193" s="167">
        <v>0</v>
      </c>
      <c r="M193" s="275">
        <v>0</v>
      </c>
      <c r="N193" s="275"/>
      <c r="O193" s="275"/>
      <c r="P193" s="274">
        <f>ROUND(V193*K193,2)</f>
        <v>0</v>
      </c>
      <c r="Q193" s="274"/>
      <c r="R193" s="135"/>
      <c r="T193" s="168" t="s">
        <v>5</v>
      </c>
      <c r="U193" s="47" t="s">
        <v>53</v>
      </c>
      <c r="V193" s="118">
        <f>L193+M193</f>
        <v>0</v>
      </c>
      <c r="W193" s="118">
        <f>ROUND(L193*K193,2)</f>
        <v>0</v>
      </c>
      <c r="X193" s="118">
        <f>ROUND(M193*K193,2)</f>
        <v>0</v>
      </c>
      <c r="Y193" s="39"/>
      <c r="Z193" s="169">
        <f>Y193*K193</f>
        <v>0</v>
      </c>
      <c r="AA193" s="169">
        <v>0</v>
      </c>
      <c r="AB193" s="169">
        <f>AA193*K193</f>
        <v>0</v>
      </c>
      <c r="AC193" s="169">
        <v>0</v>
      </c>
      <c r="AD193" s="170">
        <f>AC193*K193</f>
        <v>0</v>
      </c>
      <c r="AR193" s="20" t="s">
        <v>165</v>
      </c>
      <c r="AT193" s="20" t="s">
        <v>161</v>
      </c>
      <c r="AU193" s="20" t="s">
        <v>110</v>
      </c>
      <c r="AY193" s="20" t="s">
        <v>159</v>
      </c>
      <c r="BE193" s="105">
        <f>IF(U193="základní",P193,0)</f>
        <v>0</v>
      </c>
      <c r="BF193" s="105">
        <f>IF(U193="snížená",P193,0)</f>
        <v>0</v>
      </c>
      <c r="BG193" s="105">
        <f>IF(U193="zákl. přenesená",P193,0)</f>
        <v>0</v>
      </c>
      <c r="BH193" s="105">
        <f>IF(U193="sníž. přenesená",P193,0)</f>
        <v>0</v>
      </c>
      <c r="BI193" s="105">
        <f>IF(U193="nulová",P193,0)</f>
        <v>0</v>
      </c>
      <c r="BJ193" s="20" t="s">
        <v>27</v>
      </c>
      <c r="BK193" s="105">
        <f>ROUND(V193*K193,2)</f>
        <v>0</v>
      </c>
      <c r="BL193" s="20" t="s">
        <v>165</v>
      </c>
      <c r="BM193" s="20" t="s">
        <v>273</v>
      </c>
    </row>
    <row r="194" spans="2:65" s="1" customFormat="1" ht="31.5" customHeight="1">
      <c r="B194" s="132"/>
      <c r="C194" s="163" t="s">
        <v>274</v>
      </c>
      <c r="D194" s="163" t="s">
        <v>161</v>
      </c>
      <c r="E194" s="164" t="s">
        <v>275</v>
      </c>
      <c r="F194" s="273" t="s">
        <v>276</v>
      </c>
      <c r="G194" s="273"/>
      <c r="H194" s="273"/>
      <c r="I194" s="273"/>
      <c r="J194" s="165" t="s">
        <v>234</v>
      </c>
      <c r="K194" s="166">
        <v>1880</v>
      </c>
      <c r="L194" s="167">
        <v>0</v>
      </c>
      <c r="M194" s="275">
        <v>0</v>
      </c>
      <c r="N194" s="275"/>
      <c r="O194" s="275"/>
      <c r="P194" s="274">
        <f>ROUND(V194*K194,2)</f>
        <v>0</v>
      </c>
      <c r="Q194" s="274"/>
      <c r="R194" s="135"/>
      <c r="T194" s="168" t="s">
        <v>5</v>
      </c>
      <c r="U194" s="47" t="s">
        <v>53</v>
      </c>
      <c r="V194" s="118">
        <f>L194+M194</f>
        <v>0</v>
      </c>
      <c r="W194" s="118">
        <f>ROUND(L194*K194,2)</f>
        <v>0</v>
      </c>
      <c r="X194" s="118">
        <f>ROUND(M194*K194,2)</f>
        <v>0</v>
      </c>
      <c r="Y194" s="39"/>
      <c r="Z194" s="169">
        <f>Y194*K194</f>
        <v>0</v>
      </c>
      <c r="AA194" s="169">
        <v>0</v>
      </c>
      <c r="AB194" s="169">
        <f>AA194*K194</f>
        <v>0</v>
      </c>
      <c r="AC194" s="169">
        <v>0</v>
      </c>
      <c r="AD194" s="170">
        <f>AC194*K194</f>
        <v>0</v>
      </c>
      <c r="AR194" s="20" t="s">
        <v>165</v>
      </c>
      <c r="AT194" s="20" t="s">
        <v>161</v>
      </c>
      <c r="AU194" s="20" t="s">
        <v>110</v>
      </c>
      <c r="AY194" s="20" t="s">
        <v>159</v>
      </c>
      <c r="BE194" s="105">
        <f>IF(U194="základní",P194,0)</f>
        <v>0</v>
      </c>
      <c r="BF194" s="105">
        <f>IF(U194="snížená",P194,0)</f>
        <v>0</v>
      </c>
      <c r="BG194" s="105">
        <f>IF(U194="zákl. přenesená",P194,0)</f>
        <v>0</v>
      </c>
      <c r="BH194" s="105">
        <f>IF(U194="sníž. přenesená",P194,0)</f>
        <v>0</v>
      </c>
      <c r="BI194" s="105">
        <f>IF(U194="nulová",P194,0)</f>
        <v>0</v>
      </c>
      <c r="BJ194" s="20" t="s">
        <v>27</v>
      </c>
      <c r="BK194" s="105">
        <f>ROUND(V194*K194,2)</f>
        <v>0</v>
      </c>
      <c r="BL194" s="20" t="s">
        <v>165</v>
      </c>
      <c r="BM194" s="20" t="s">
        <v>277</v>
      </c>
    </row>
    <row r="195" spans="2:65" s="1" customFormat="1" ht="22.5" customHeight="1">
      <c r="B195" s="132"/>
      <c r="C195" s="163" t="s">
        <v>278</v>
      </c>
      <c r="D195" s="163" t="s">
        <v>161</v>
      </c>
      <c r="E195" s="164" t="s">
        <v>279</v>
      </c>
      <c r="F195" s="273" t="s">
        <v>280</v>
      </c>
      <c r="G195" s="273"/>
      <c r="H195" s="273"/>
      <c r="I195" s="273"/>
      <c r="J195" s="165" t="s">
        <v>234</v>
      </c>
      <c r="K195" s="166">
        <v>1880</v>
      </c>
      <c r="L195" s="167">
        <v>0</v>
      </c>
      <c r="M195" s="275">
        <v>0</v>
      </c>
      <c r="N195" s="275"/>
      <c r="O195" s="275"/>
      <c r="P195" s="274">
        <f>ROUND(V195*K195,2)</f>
        <v>0</v>
      </c>
      <c r="Q195" s="274"/>
      <c r="R195" s="135"/>
      <c r="T195" s="168" t="s">
        <v>5</v>
      </c>
      <c r="U195" s="47" t="s">
        <v>53</v>
      </c>
      <c r="V195" s="118">
        <f>L195+M195</f>
        <v>0</v>
      </c>
      <c r="W195" s="118">
        <f>ROUND(L195*K195,2)</f>
        <v>0</v>
      </c>
      <c r="X195" s="118">
        <f>ROUND(M195*K195,2)</f>
        <v>0</v>
      </c>
      <c r="Y195" s="39"/>
      <c r="Z195" s="169">
        <f>Y195*K195</f>
        <v>0</v>
      </c>
      <c r="AA195" s="169">
        <v>0</v>
      </c>
      <c r="AB195" s="169">
        <f>AA195*K195</f>
        <v>0</v>
      </c>
      <c r="AC195" s="169">
        <v>0</v>
      </c>
      <c r="AD195" s="170">
        <f>AC195*K195</f>
        <v>0</v>
      </c>
      <c r="AR195" s="20" t="s">
        <v>165</v>
      </c>
      <c r="AT195" s="20" t="s">
        <v>161</v>
      </c>
      <c r="AU195" s="20" t="s">
        <v>110</v>
      </c>
      <c r="AY195" s="20" t="s">
        <v>159</v>
      </c>
      <c r="BE195" s="105">
        <f>IF(U195="základní",P195,0)</f>
        <v>0</v>
      </c>
      <c r="BF195" s="105">
        <f>IF(U195="snížená",P195,0)</f>
        <v>0</v>
      </c>
      <c r="BG195" s="105">
        <f>IF(U195="zákl. přenesená",P195,0)</f>
        <v>0</v>
      </c>
      <c r="BH195" s="105">
        <f>IF(U195="sníž. přenesená",P195,0)</f>
        <v>0</v>
      </c>
      <c r="BI195" s="105">
        <f>IF(U195="nulová",P195,0)</f>
        <v>0</v>
      </c>
      <c r="BJ195" s="20" t="s">
        <v>27</v>
      </c>
      <c r="BK195" s="105">
        <f>ROUND(V195*K195,2)</f>
        <v>0</v>
      </c>
      <c r="BL195" s="20" t="s">
        <v>165</v>
      </c>
      <c r="BM195" s="20" t="s">
        <v>281</v>
      </c>
    </row>
    <row r="196" spans="2:65" s="1" customFormat="1" ht="22.5" customHeight="1">
      <c r="B196" s="132"/>
      <c r="C196" s="163" t="s">
        <v>282</v>
      </c>
      <c r="D196" s="163" t="s">
        <v>161</v>
      </c>
      <c r="E196" s="164" t="s">
        <v>283</v>
      </c>
      <c r="F196" s="273" t="s">
        <v>284</v>
      </c>
      <c r="G196" s="273"/>
      <c r="H196" s="273"/>
      <c r="I196" s="273"/>
      <c r="J196" s="165" t="s">
        <v>234</v>
      </c>
      <c r="K196" s="166">
        <v>1880</v>
      </c>
      <c r="L196" s="167">
        <v>0</v>
      </c>
      <c r="M196" s="275">
        <v>0</v>
      </c>
      <c r="N196" s="275"/>
      <c r="O196" s="275"/>
      <c r="P196" s="274">
        <f>ROUND(V196*K196,2)</f>
        <v>0</v>
      </c>
      <c r="Q196" s="274"/>
      <c r="R196" s="135"/>
      <c r="T196" s="168" t="s">
        <v>5</v>
      </c>
      <c r="U196" s="47" t="s">
        <v>53</v>
      </c>
      <c r="V196" s="118">
        <f>L196+M196</f>
        <v>0</v>
      </c>
      <c r="W196" s="118">
        <f>ROUND(L196*K196,2)</f>
        <v>0</v>
      </c>
      <c r="X196" s="118">
        <f>ROUND(M196*K196,2)</f>
        <v>0</v>
      </c>
      <c r="Y196" s="39"/>
      <c r="Z196" s="169">
        <f>Y196*K196</f>
        <v>0</v>
      </c>
      <c r="AA196" s="169">
        <v>0</v>
      </c>
      <c r="AB196" s="169">
        <f>AA196*K196</f>
        <v>0</v>
      </c>
      <c r="AC196" s="169">
        <v>0</v>
      </c>
      <c r="AD196" s="170">
        <f>AC196*K196</f>
        <v>0</v>
      </c>
      <c r="AR196" s="20" t="s">
        <v>165</v>
      </c>
      <c r="AT196" s="20" t="s">
        <v>161</v>
      </c>
      <c r="AU196" s="20" t="s">
        <v>110</v>
      </c>
      <c r="AY196" s="20" t="s">
        <v>159</v>
      </c>
      <c r="BE196" s="105">
        <f>IF(U196="základní",P196,0)</f>
        <v>0</v>
      </c>
      <c r="BF196" s="105">
        <f>IF(U196="snížená",P196,0)</f>
        <v>0</v>
      </c>
      <c r="BG196" s="105">
        <f>IF(U196="zákl. přenesená",P196,0)</f>
        <v>0</v>
      </c>
      <c r="BH196" s="105">
        <f>IF(U196="sníž. přenesená",P196,0)</f>
        <v>0</v>
      </c>
      <c r="BI196" s="105">
        <f>IF(U196="nulová",P196,0)</f>
        <v>0</v>
      </c>
      <c r="BJ196" s="20" t="s">
        <v>27</v>
      </c>
      <c r="BK196" s="105">
        <f>ROUND(V196*K196,2)</f>
        <v>0</v>
      </c>
      <c r="BL196" s="20" t="s">
        <v>165</v>
      </c>
      <c r="BM196" s="20" t="s">
        <v>285</v>
      </c>
    </row>
    <row r="197" spans="2:65" s="1" customFormat="1" ht="31.5" customHeight="1">
      <c r="B197" s="132"/>
      <c r="C197" s="163" t="s">
        <v>286</v>
      </c>
      <c r="D197" s="163" t="s">
        <v>161</v>
      </c>
      <c r="E197" s="164" t="s">
        <v>287</v>
      </c>
      <c r="F197" s="273" t="s">
        <v>288</v>
      </c>
      <c r="G197" s="273"/>
      <c r="H197" s="273"/>
      <c r="I197" s="273"/>
      <c r="J197" s="165" t="s">
        <v>234</v>
      </c>
      <c r="K197" s="166">
        <v>1880</v>
      </c>
      <c r="L197" s="167">
        <v>0</v>
      </c>
      <c r="M197" s="275">
        <v>0</v>
      </c>
      <c r="N197" s="275"/>
      <c r="O197" s="275"/>
      <c r="P197" s="274">
        <f>ROUND(V197*K197,2)</f>
        <v>0</v>
      </c>
      <c r="Q197" s="274"/>
      <c r="R197" s="135"/>
      <c r="T197" s="168" t="s">
        <v>5</v>
      </c>
      <c r="U197" s="47" t="s">
        <v>53</v>
      </c>
      <c r="V197" s="118">
        <f>L197+M197</f>
        <v>0</v>
      </c>
      <c r="W197" s="118">
        <f>ROUND(L197*K197,2)</f>
        <v>0</v>
      </c>
      <c r="X197" s="118">
        <f>ROUND(M197*K197,2)</f>
        <v>0</v>
      </c>
      <c r="Y197" s="39"/>
      <c r="Z197" s="169">
        <f>Y197*K197</f>
        <v>0</v>
      </c>
      <c r="AA197" s="169">
        <v>0</v>
      </c>
      <c r="AB197" s="169">
        <f>AA197*K197</f>
        <v>0</v>
      </c>
      <c r="AC197" s="169">
        <v>0</v>
      </c>
      <c r="AD197" s="170">
        <f>AC197*K197</f>
        <v>0</v>
      </c>
      <c r="AR197" s="20" t="s">
        <v>165</v>
      </c>
      <c r="AT197" s="20" t="s">
        <v>161</v>
      </c>
      <c r="AU197" s="20" t="s">
        <v>110</v>
      </c>
      <c r="AY197" s="20" t="s">
        <v>159</v>
      </c>
      <c r="BE197" s="105">
        <f>IF(U197="základní",P197,0)</f>
        <v>0</v>
      </c>
      <c r="BF197" s="105">
        <f>IF(U197="snížená",P197,0)</f>
        <v>0</v>
      </c>
      <c r="BG197" s="105">
        <f>IF(U197="zákl. přenesená",P197,0)</f>
        <v>0</v>
      </c>
      <c r="BH197" s="105">
        <f>IF(U197="sníž. přenesená",P197,0)</f>
        <v>0</v>
      </c>
      <c r="BI197" s="105">
        <f>IF(U197="nulová",P197,0)</f>
        <v>0</v>
      </c>
      <c r="BJ197" s="20" t="s">
        <v>27</v>
      </c>
      <c r="BK197" s="105">
        <f>ROUND(V197*K197,2)</f>
        <v>0</v>
      </c>
      <c r="BL197" s="20" t="s">
        <v>165</v>
      </c>
      <c r="BM197" s="20" t="s">
        <v>289</v>
      </c>
    </row>
    <row r="198" spans="2:63" s="9" customFormat="1" ht="22.35" customHeight="1">
      <c r="B198" s="151"/>
      <c r="C198" s="152"/>
      <c r="D198" s="162" t="s">
        <v>122</v>
      </c>
      <c r="E198" s="162"/>
      <c r="F198" s="162"/>
      <c r="G198" s="162"/>
      <c r="H198" s="162"/>
      <c r="I198" s="162"/>
      <c r="J198" s="162"/>
      <c r="K198" s="162"/>
      <c r="L198" s="162"/>
      <c r="M198" s="293">
        <f>BK198</f>
        <v>0</v>
      </c>
      <c r="N198" s="294"/>
      <c r="O198" s="294"/>
      <c r="P198" s="294"/>
      <c r="Q198" s="294"/>
      <c r="R198" s="154"/>
      <c r="T198" s="155"/>
      <c r="U198" s="152"/>
      <c r="V198" s="152"/>
      <c r="W198" s="156">
        <f>SUM(W199:W235)</f>
        <v>0</v>
      </c>
      <c r="X198" s="156">
        <f>SUM(X199:X235)</f>
        <v>0</v>
      </c>
      <c r="Y198" s="152"/>
      <c r="Z198" s="157">
        <f>SUM(Z199:Z235)</f>
        <v>0</v>
      </c>
      <c r="AA198" s="152"/>
      <c r="AB198" s="157">
        <f>SUM(AB199:AB235)</f>
        <v>0.33676</v>
      </c>
      <c r="AC198" s="152"/>
      <c r="AD198" s="158">
        <f>SUM(AD199:AD235)</f>
        <v>63.241</v>
      </c>
      <c r="AR198" s="159" t="s">
        <v>27</v>
      </c>
      <c r="AT198" s="160" t="s">
        <v>89</v>
      </c>
      <c r="AU198" s="160" t="s">
        <v>110</v>
      </c>
      <c r="AY198" s="159" t="s">
        <v>159</v>
      </c>
      <c r="BK198" s="161">
        <f>SUM(BK199:BK235)</f>
        <v>0</v>
      </c>
    </row>
    <row r="199" spans="2:65" s="1" customFormat="1" ht="22.5" customHeight="1">
      <c r="B199" s="132"/>
      <c r="C199" s="163" t="s">
        <v>290</v>
      </c>
      <c r="D199" s="163" t="s">
        <v>161</v>
      </c>
      <c r="E199" s="164" t="s">
        <v>291</v>
      </c>
      <c r="F199" s="273" t="s">
        <v>292</v>
      </c>
      <c r="G199" s="273"/>
      <c r="H199" s="273"/>
      <c r="I199" s="273"/>
      <c r="J199" s="165" t="s">
        <v>293</v>
      </c>
      <c r="K199" s="166">
        <v>36</v>
      </c>
      <c r="L199" s="167">
        <v>0</v>
      </c>
      <c r="M199" s="275">
        <v>0</v>
      </c>
      <c r="N199" s="275"/>
      <c r="O199" s="275"/>
      <c r="P199" s="274">
        <f>ROUND(V199*K199,2)</f>
        <v>0</v>
      </c>
      <c r="Q199" s="274"/>
      <c r="R199" s="135"/>
      <c r="T199" s="168" t="s">
        <v>5</v>
      </c>
      <c r="U199" s="47" t="s">
        <v>53</v>
      </c>
      <c r="V199" s="118">
        <f>L199+M199</f>
        <v>0</v>
      </c>
      <c r="W199" s="118">
        <f>ROUND(L199*K199,2)</f>
        <v>0</v>
      </c>
      <c r="X199" s="118">
        <f>ROUND(M199*K199,2)</f>
        <v>0</v>
      </c>
      <c r="Y199" s="39"/>
      <c r="Z199" s="169">
        <f>Y199*K199</f>
        <v>0</v>
      </c>
      <c r="AA199" s="169">
        <v>0</v>
      </c>
      <c r="AB199" s="169">
        <f>AA199*K199</f>
        <v>0</v>
      </c>
      <c r="AC199" s="169">
        <v>0</v>
      </c>
      <c r="AD199" s="170">
        <f>AC199*K199</f>
        <v>0</v>
      </c>
      <c r="AR199" s="20" t="s">
        <v>165</v>
      </c>
      <c r="AT199" s="20" t="s">
        <v>161</v>
      </c>
      <c r="AU199" s="20" t="s">
        <v>294</v>
      </c>
      <c r="AY199" s="20" t="s">
        <v>159</v>
      </c>
      <c r="BE199" s="105">
        <f>IF(U199="základní",P199,0)</f>
        <v>0</v>
      </c>
      <c r="BF199" s="105">
        <f>IF(U199="snížená",P199,0)</f>
        <v>0</v>
      </c>
      <c r="BG199" s="105">
        <f>IF(U199="zákl. přenesená",P199,0)</f>
        <v>0</v>
      </c>
      <c r="BH199" s="105">
        <f>IF(U199="sníž. přenesená",P199,0)</f>
        <v>0</v>
      </c>
      <c r="BI199" s="105">
        <f>IF(U199="nulová",P199,0)</f>
        <v>0</v>
      </c>
      <c r="BJ199" s="20" t="s">
        <v>27</v>
      </c>
      <c r="BK199" s="105">
        <f>ROUND(V199*K199,2)</f>
        <v>0</v>
      </c>
      <c r="BL199" s="20" t="s">
        <v>165</v>
      </c>
      <c r="BM199" s="20" t="s">
        <v>295</v>
      </c>
    </row>
    <row r="200" spans="2:47" s="1" customFormat="1" ht="22.5" customHeight="1">
      <c r="B200" s="38"/>
      <c r="C200" s="39"/>
      <c r="D200" s="39"/>
      <c r="E200" s="39"/>
      <c r="F200" s="276" t="s">
        <v>296</v>
      </c>
      <c r="G200" s="277"/>
      <c r="H200" s="277"/>
      <c r="I200" s="277"/>
      <c r="J200" s="39"/>
      <c r="K200" s="39"/>
      <c r="L200" s="39"/>
      <c r="M200" s="39"/>
      <c r="N200" s="39"/>
      <c r="O200" s="39"/>
      <c r="P200" s="39"/>
      <c r="Q200" s="39"/>
      <c r="R200" s="40"/>
      <c r="T200" s="171"/>
      <c r="U200" s="39"/>
      <c r="V200" s="39"/>
      <c r="W200" s="39"/>
      <c r="X200" s="39"/>
      <c r="Y200" s="39"/>
      <c r="Z200" s="39"/>
      <c r="AA200" s="39"/>
      <c r="AB200" s="39"/>
      <c r="AC200" s="39"/>
      <c r="AD200" s="77"/>
      <c r="AT200" s="20" t="s">
        <v>168</v>
      </c>
      <c r="AU200" s="20" t="s">
        <v>294</v>
      </c>
    </row>
    <row r="201" spans="2:65" s="1" customFormat="1" ht="31.5" customHeight="1">
      <c r="B201" s="132"/>
      <c r="C201" s="163" t="s">
        <v>297</v>
      </c>
      <c r="D201" s="163" t="s">
        <v>161</v>
      </c>
      <c r="E201" s="164" t="s">
        <v>298</v>
      </c>
      <c r="F201" s="273" t="s">
        <v>299</v>
      </c>
      <c r="G201" s="273"/>
      <c r="H201" s="273"/>
      <c r="I201" s="273"/>
      <c r="J201" s="165" t="s">
        <v>300</v>
      </c>
      <c r="K201" s="166">
        <v>1</v>
      </c>
      <c r="L201" s="167">
        <v>0</v>
      </c>
      <c r="M201" s="275">
        <v>0</v>
      </c>
      <c r="N201" s="275"/>
      <c r="O201" s="275"/>
      <c r="P201" s="274">
        <f>ROUND(V201*K201,2)</f>
        <v>0</v>
      </c>
      <c r="Q201" s="274"/>
      <c r="R201" s="135"/>
      <c r="T201" s="168" t="s">
        <v>5</v>
      </c>
      <c r="U201" s="47" t="s">
        <v>53</v>
      </c>
      <c r="V201" s="118">
        <f>L201+M201</f>
        <v>0</v>
      </c>
      <c r="W201" s="118">
        <f>ROUND(L201*K201,2)</f>
        <v>0</v>
      </c>
      <c r="X201" s="118">
        <f>ROUND(M201*K201,2)</f>
        <v>0</v>
      </c>
      <c r="Y201" s="39"/>
      <c r="Z201" s="169">
        <f>Y201*K201</f>
        <v>0</v>
      </c>
      <c r="AA201" s="169">
        <v>0</v>
      </c>
      <c r="AB201" s="169">
        <f>AA201*K201</f>
        <v>0</v>
      </c>
      <c r="AC201" s="169">
        <v>0.05</v>
      </c>
      <c r="AD201" s="170">
        <f>AC201*K201</f>
        <v>0.05</v>
      </c>
      <c r="AR201" s="20" t="s">
        <v>165</v>
      </c>
      <c r="AT201" s="20" t="s">
        <v>161</v>
      </c>
      <c r="AU201" s="20" t="s">
        <v>294</v>
      </c>
      <c r="AY201" s="20" t="s">
        <v>159</v>
      </c>
      <c r="BE201" s="105">
        <f>IF(U201="základní",P201,0)</f>
        <v>0</v>
      </c>
      <c r="BF201" s="105">
        <f>IF(U201="snížená",P201,0)</f>
        <v>0</v>
      </c>
      <c r="BG201" s="105">
        <f>IF(U201="zákl. přenesená",P201,0)</f>
        <v>0</v>
      </c>
      <c r="BH201" s="105">
        <f>IF(U201="sníž. přenesená",P201,0)</f>
        <v>0</v>
      </c>
      <c r="BI201" s="105">
        <f>IF(U201="nulová",P201,0)</f>
        <v>0</v>
      </c>
      <c r="BJ201" s="20" t="s">
        <v>27</v>
      </c>
      <c r="BK201" s="105">
        <f>ROUND(V201*K201,2)</f>
        <v>0</v>
      </c>
      <c r="BL201" s="20" t="s">
        <v>165</v>
      </c>
      <c r="BM201" s="20" t="s">
        <v>301</v>
      </c>
    </row>
    <row r="202" spans="2:47" s="1" customFormat="1" ht="22.5" customHeight="1">
      <c r="B202" s="38"/>
      <c r="C202" s="39"/>
      <c r="D202" s="39"/>
      <c r="E202" s="39"/>
      <c r="F202" s="276" t="s">
        <v>302</v>
      </c>
      <c r="G202" s="277"/>
      <c r="H202" s="277"/>
      <c r="I202" s="277"/>
      <c r="J202" s="39"/>
      <c r="K202" s="39"/>
      <c r="L202" s="39"/>
      <c r="M202" s="39"/>
      <c r="N202" s="39"/>
      <c r="O202" s="39"/>
      <c r="P202" s="39"/>
      <c r="Q202" s="39"/>
      <c r="R202" s="40"/>
      <c r="T202" s="171"/>
      <c r="U202" s="39"/>
      <c r="V202" s="39"/>
      <c r="W202" s="39"/>
      <c r="X202" s="39"/>
      <c r="Y202" s="39"/>
      <c r="Z202" s="39"/>
      <c r="AA202" s="39"/>
      <c r="AB202" s="39"/>
      <c r="AC202" s="39"/>
      <c r="AD202" s="77"/>
      <c r="AT202" s="20" t="s">
        <v>168</v>
      </c>
      <c r="AU202" s="20" t="s">
        <v>294</v>
      </c>
    </row>
    <row r="203" spans="2:65" s="1" customFormat="1" ht="31.5" customHeight="1">
      <c r="B203" s="132"/>
      <c r="C203" s="163" t="s">
        <v>303</v>
      </c>
      <c r="D203" s="163" t="s">
        <v>161</v>
      </c>
      <c r="E203" s="164" t="s">
        <v>304</v>
      </c>
      <c r="F203" s="273" t="s">
        <v>305</v>
      </c>
      <c r="G203" s="273"/>
      <c r="H203" s="273"/>
      <c r="I203" s="273"/>
      <c r="J203" s="165" t="s">
        <v>300</v>
      </c>
      <c r="K203" s="166">
        <v>1</v>
      </c>
      <c r="L203" s="167">
        <v>0</v>
      </c>
      <c r="M203" s="275">
        <v>0</v>
      </c>
      <c r="N203" s="275"/>
      <c r="O203" s="275"/>
      <c r="P203" s="274">
        <f>ROUND(V203*K203,2)</f>
        <v>0</v>
      </c>
      <c r="Q203" s="274"/>
      <c r="R203" s="135"/>
      <c r="T203" s="168" t="s">
        <v>5</v>
      </c>
      <c r="U203" s="47" t="s">
        <v>53</v>
      </c>
      <c r="V203" s="118">
        <f>L203+M203</f>
        <v>0</v>
      </c>
      <c r="W203" s="118">
        <f>ROUND(L203*K203,2)</f>
        <v>0</v>
      </c>
      <c r="X203" s="118">
        <f>ROUND(M203*K203,2)</f>
        <v>0</v>
      </c>
      <c r="Y203" s="39"/>
      <c r="Z203" s="169">
        <f>Y203*K203</f>
        <v>0</v>
      </c>
      <c r="AA203" s="169">
        <v>0.32974</v>
      </c>
      <c r="AB203" s="169">
        <f>AA203*K203</f>
        <v>0.32974</v>
      </c>
      <c r="AC203" s="169">
        <v>0</v>
      </c>
      <c r="AD203" s="170">
        <f>AC203*K203</f>
        <v>0</v>
      </c>
      <c r="AR203" s="20" t="s">
        <v>165</v>
      </c>
      <c r="AT203" s="20" t="s">
        <v>161</v>
      </c>
      <c r="AU203" s="20" t="s">
        <v>294</v>
      </c>
      <c r="AY203" s="20" t="s">
        <v>159</v>
      </c>
      <c r="BE203" s="105">
        <f>IF(U203="základní",P203,0)</f>
        <v>0</v>
      </c>
      <c r="BF203" s="105">
        <f>IF(U203="snížená",P203,0)</f>
        <v>0</v>
      </c>
      <c r="BG203" s="105">
        <f>IF(U203="zákl. přenesená",P203,0)</f>
        <v>0</v>
      </c>
      <c r="BH203" s="105">
        <f>IF(U203="sníž. přenesená",P203,0)</f>
        <v>0</v>
      </c>
      <c r="BI203" s="105">
        <f>IF(U203="nulová",P203,0)</f>
        <v>0</v>
      </c>
      <c r="BJ203" s="20" t="s">
        <v>27</v>
      </c>
      <c r="BK203" s="105">
        <f>ROUND(V203*K203,2)</f>
        <v>0</v>
      </c>
      <c r="BL203" s="20" t="s">
        <v>165</v>
      </c>
      <c r="BM203" s="20" t="s">
        <v>306</v>
      </c>
    </row>
    <row r="204" spans="2:47" s="1" customFormat="1" ht="22.5" customHeight="1">
      <c r="B204" s="38"/>
      <c r="C204" s="39"/>
      <c r="D204" s="39"/>
      <c r="E204" s="39"/>
      <c r="F204" s="276" t="s">
        <v>307</v>
      </c>
      <c r="G204" s="277"/>
      <c r="H204" s="277"/>
      <c r="I204" s="277"/>
      <c r="J204" s="39"/>
      <c r="K204" s="39"/>
      <c r="L204" s="39"/>
      <c r="M204" s="39"/>
      <c r="N204" s="39"/>
      <c r="O204" s="39"/>
      <c r="P204" s="39"/>
      <c r="Q204" s="39"/>
      <c r="R204" s="40"/>
      <c r="T204" s="171"/>
      <c r="U204" s="39"/>
      <c r="V204" s="39"/>
      <c r="W204" s="39"/>
      <c r="X204" s="39"/>
      <c r="Y204" s="39"/>
      <c r="Z204" s="39"/>
      <c r="AA204" s="39"/>
      <c r="AB204" s="39"/>
      <c r="AC204" s="39"/>
      <c r="AD204" s="77"/>
      <c r="AT204" s="20" t="s">
        <v>168</v>
      </c>
      <c r="AU204" s="20" t="s">
        <v>294</v>
      </c>
    </row>
    <row r="205" spans="2:65" s="1" customFormat="1" ht="22.5" customHeight="1">
      <c r="B205" s="132"/>
      <c r="C205" s="163" t="s">
        <v>308</v>
      </c>
      <c r="D205" s="163" t="s">
        <v>161</v>
      </c>
      <c r="E205" s="164" t="s">
        <v>309</v>
      </c>
      <c r="F205" s="273" t="s">
        <v>310</v>
      </c>
      <c r="G205" s="273"/>
      <c r="H205" s="273"/>
      <c r="I205" s="273"/>
      <c r="J205" s="165" t="s">
        <v>300</v>
      </c>
      <c r="K205" s="166">
        <v>1</v>
      </c>
      <c r="L205" s="167">
        <v>0</v>
      </c>
      <c r="M205" s="275">
        <v>0</v>
      </c>
      <c r="N205" s="275"/>
      <c r="O205" s="275"/>
      <c r="P205" s="274">
        <f>ROUND(V205*K205,2)</f>
        <v>0</v>
      </c>
      <c r="Q205" s="274"/>
      <c r="R205" s="135"/>
      <c r="T205" s="168" t="s">
        <v>5</v>
      </c>
      <c r="U205" s="47" t="s">
        <v>53</v>
      </c>
      <c r="V205" s="118">
        <f>L205+M205</f>
        <v>0</v>
      </c>
      <c r="W205" s="118">
        <f>ROUND(L205*K205,2)</f>
        <v>0</v>
      </c>
      <c r="X205" s="118">
        <f>ROUND(M205*K205,2)</f>
        <v>0</v>
      </c>
      <c r="Y205" s="39"/>
      <c r="Z205" s="169">
        <f>Y205*K205</f>
        <v>0</v>
      </c>
      <c r="AA205" s="169">
        <v>0.00702</v>
      </c>
      <c r="AB205" s="169">
        <f>AA205*K205</f>
        <v>0.00702</v>
      </c>
      <c r="AC205" s="169">
        <v>0</v>
      </c>
      <c r="AD205" s="170">
        <f>AC205*K205</f>
        <v>0</v>
      </c>
      <c r="AR205" s="20" t="s">
        <v>165</v>
      </c>
      <c r="AT205" s="20" t="s">
        <v>161</v>
      </c>
      <c r="AU205" s="20" t="s">
        <v>294</v>
      </c>
      <c r="AY205" s="20" t="s">
        <v>159</v>
      </c>
      <c r="BE205" s="105">
        <f>IF(U205="základní",P205,0)</f>
        <v>0</v>
      </c>
      <c r="BF205" s="105">
        <f>IF(U205="snížená",P205,0)</f>
        <v>0</v>
      </c>
      <c r="BG205" s="105">
        <f>IF(U205="zákl. přenesená",P205,0)</f>
        <v>0</v>
      </c>
      <c r="BH205" s="105">
        <f>IF(U205="sníž. přenesená",P205,0)</f>
        <v>0</v>
      </c>
      <c r="BI205" s="105">
        <f>IF(U205="nulová",P205,0)</f>
        <v>0</v>
      </c>
      <c r="BJ205" s="20" t="s">
        <v>27</v>
      </c>
      <c r="BK205" s="105">
        <f>ROUND(V205*K205,2)</f>
        <v>0</v>
      </c>
      <c r="BL205" s="20" t="s">
        <v>165</v>
      </c>
      <c r="BM205" s="20" t="s">
        <v>311</v>
      </c>
    </row>
    <row r="206" spans="2:65" s="1" customFormat="1" ht="22.5" customHeight="1">
      <c r="B206" s="132"/>
      <c r="C206" s="163" t="s">
        <v>312</v>
      </c>
      <c r="D206" s="163" t="s">
        <v>161</v>
      </c>
      <c r="E206" s="164" t="s">
        <v>313</v>
      </c>
      <c r="F206" s="273" t="s">
        <v>314</v>
      </c>
      <c r="G206" s="273"/>
      <c r="H206" s="273"/>
      <c r="I206" s="273"/>
      <c r="J206" s="165" t="s">
        <v>293</v>
      </c>
      <c r="K206" s="166">
        <v>32</v>
      </c>
      <c r="L206" s="167">
        <v>0</v>
      </c>
      <c r="M206" s="275">
        <v>0</v>
      </c>
      <c r="N206" s="275"/>
      <c r="O206" s="275"/>
      <c r="P206" s="274">
        <f>ROUND(V206*K206,2)</f>
        <v>0</v>
      </c>
      <c r="Q206" s="274"/>
      <c r="R206" s="135"/>
      <c r="T206" s="168" t="s">
        <v>5</v>
      </c>
      <c r="U206" s="47" t="s">
        <v>53</v>
      </c>
      <c r="V206" s="118">
        <f>L206+M206</f>
        <v>0</v>
      </c>
      <c r="W206" s="118">
        <f>ROUND(L206*K206,2)</f>
        <v>0</v>
      </c>
      <c r="X206" s="118">
        <f>ROUND(M206*K206,2)</f>
        <v>0</v>
      </c>
      <c r="Y206" s="39"/>
      <c r="Z206" s="169">
        <f>Y206*K206</f>
        <v>0</v>
      </c>
      <c r="AA206" s="169">
        <v>0</v>
      </c>
      <c r="AB206" s="169">
        <f>AA206*K206</f>
        <v>0</v>
      </c>
      <c r="AC206" s="169">
        <v>0.145</v>
      </c>
      <c r="AD206" s="170">
        <f>AC206*K206</f>
        <v>4.64</v>
      </c>
      <c r="AR206" s="20" t="s">
        <v>165</v>
      </c>
      <c r="AT206" s="20" t="s">
        <v>161</v>
      </c>
      <c r="AU206" s="20" t="s">
        <v>294</v>
      </c>
      <c r="AY206" s="20" t="s">
        <v>159</v>
      </c>
      <c r="BE206" s="105">
        <f>IF(U206="základní",P206,0)</f>
        <v>0</v>
      </c>
      <c r="BF206" s="105">
        <f>IF(U206="snížená",P206,0)</f>
        <v>0</v>
      </c>
      <c r="BG206" s="105">
        <f>IF(U206="zákl. přenesená",P206,0)</f>
        <v>0</v>
      </c>
      <c r="BH206" s="105">
        <f>IF(U206="sníž. přenesená",P206,0)</f>
        <v>0</v>
      </c>
      <c r="BI206" s="105">
        <f>IF(U206="nulová",P206,0)</f>
        <v>0</v>
      </c>
      <c r="BJ206" s="20" t="s">
        <v>27</v>
      </c>
      <c r="BK206" s="105">
        <f>ROUND(V206*K206,2)</f>
        <v>0</v>
      </c>
      <c r="BL206" s="20" t="s">
        <v>165</v>
      </c>
      <c r="BM206" s="20" t="s">
        <v>315</v>
      </c>
    </row>
    <row r="207" spans="2:47" s="1" customFormat="1" ht="22.5" customHeight="1">
      <c r="B207" s="38"/>
      <c r="C207" s="39"/>
      <c r="D207" s="39"/>
      <c r="E207" s="39"/>
      <c r="F207" s="276" t="s">
        <v>316</v>
      </c>
      <c r="G207" s="277"/>
      <c r="H207" s="277"/>
      <c r="I207" s="277"/>
      <c r="J207" s="39"/>
      <c r="K207" s="39"/>
      <c r="L207" s="39"/>
      <c r="M207" s="39"/>
      <c r="N207" s="39"/>
      <c r="O207" s="39"/>
      <c r="P207" s="39"/>
      <c r="Q207" s="39"/>
      <c r="R207" s="40"/>
      <c r="T207" s="171"/>
      <c r="U207" s="39"/>
      <c r="V207" s="39"/>
      <c r="W207" s="39"/>
      <c r="X207" s="39"/>
      <c r="Y207" s="39"/>
      <c r="Z207" s="39"/>
      <c r="AA207" s="39"/>
      <c r="AB207" s="39"/>
      <c r="AC207" s="39"/>
      <c r="AD207" s="77"/>
      <c r="AT207" s="20" t="s">
        <v>168</v>
      </c>
      <c r="AU207" s="20" t="s">
        <v>294</v>
      </c>
    </row>
    <row r="208" spans="2:65" s="1" customFormat="1" ht="31.5" customHeight="1">
      <c r="B208" s="132"/>
      <c r="C208" s="163" t="s">
        <v>317</v>
      </c>
      <c r="D208" s="163" t="s">
        <v>161</v>
      </c>
      <c r="E208" s="164" t="s">
        <v>318</v>
      </c>
      <c r="F208" s="273" t="s">
        <v>319</v>
      </c>
      <c r="G208" s="273"/>
      <c r="H208" s="273"/>
      <c r="I208" s="273"/>
      <c r="J208" s="165" t="s">
        <v>234</v>
      </c>
      <c r="K208" s="166">
        <v>65</v>
      </c>
      <c r="L208" s="167">
        <v>0</v>
      </c>
      <c r="M208" s="275">
        <v>0</v>
      </c>
      <c r="N208" s="275"/>
      <c r="O208" s="275"/>
      <c r="P208" s="274">
        <f>ROUND(V208*K208,2)</f>
        <v>0</v>
      </c>
      <c r="Q208" s="274"/>
      <c r="R208" s="135"/>
      <c r="T208" s="168" t="s">
        <v>5</v>
      </c>
      <c r="U208" s="47" t="s">
        <v>53</v>
      </c>
      <c r="V208" s="118">
        <f>L208+M208</f>
        <v>0</v>
      </c>
      <c r="W208" s="118">
        <f>ROUND(L208*K208,2)</f>
        <v>0</v>
      </c>
      <c r="X208" s="118">
        <f>ROUND(M208*K208,2)</f>
        <v>0</v>
      </c>
      <c r="Y208" s="39"/>
      <c r="Z208" s="169">
        <f>Y208*K208</f>
        <v>0</v>
      </c>
      <c r="AA208" s="169">
        <v>0</v>
      </c>
      <c r="AB208" s="169">
        <f>AA208*K208</f>
        <v>0</v>
      </c>
      <c r="AC208" s="169">
        <v>0.316</v>
      </c>
      <c r="AD208" s="170">
        <f>AC208*K208</f>
        <v>20.54</v>
      </c>
      <c r="AR208" s="20" t="s">
        <v>165</v>
      </c>
      <c r="AT208" s="20" t="s">
        <v>161</v>
      </c>
      <c r="AU208" s="20" t="s">
        <v>294</v>
      </c>
      <c r="AY208" s="20" t="s">
        <v>159</v>
      </c>
      <c r="BE208" s="105">
        <f>IF(U208="základní",P208,0)</f>
        <v>0</v>
      </c>
      <c r="BF208" s="105">
        <f>IF(U208="snížená",P208,0)</f>
        <v>0</v>
      </c>
      <c r="BG208" s="105">
        <f>IF(U208="zákl. přenesená",P208,0)</f>
        <v>0</v>
      </c>
      <c r="BH208" s="105">
        <f>IF(U208="sníž. přenesená",P208,0)</f>
        <v>0</v>
      </c>
      <c r="BI208" s="105">
        <f>IF(U208="nulová",P208,0)</f>
        <v>0</v>
      </c>
      <c r="BJ208" s="20" t="s">
        <v>27</v>
      </c>
      <c r="BK208" s="105">
        <f>ROUND(V208*K208,2)</f>
        <v>0</v>
      </c>
      <c r="BL208" s="20" t="s">
        <v>165</v>
      </c>
      <c r="BM208" s="20" t="s">
        <v>320</v>
      </c>
    </row>
    <row r="209" spans="2:47" s="1" customFormat="1" ht="22.5" customHeight="1">
      <c r="B209" s="38"/>
      <c r="C209" s="39"/>
      <c r="D209" s="39"/>
      <c r="E209" s="39"/>
      <c r="F209" s="276" t="s">
        <v>321</v>
      </c>
      <c r="G209" s="277"/>
      <c r="H209" s="277"/>
      <c r="I209" s="277"/>
      <c r="J209" s="39"/>
      <c r="K209" s="39"/>
      <c r="L209" s="39"/>
      <c r="M209" s="39"/>
      <c r="N209" s="39"/>
      <c r="O209" s="39"/>
      <c r="P209" s="39"/>
      <c r="Q209" s="39"/>
      <c r="R209" s="40"/>
      <c r="T209" s="171"/>
      <c r="U209" s="39"/>
      <c r="V209" s="39"/>
      <c r="W209" s="39"/>
      <c r="X209" s="39"/>
      <c r="Y209" s="39"/>
      <c r="Z209" s="39"/>
      <c r="AA209" s="39"/>
      <c r="AB209" s="39"/>
      <c r="AC209" s="39"/>
      <c r="AD209" s="77"/>
      <c r="AT209" s="20" t="s">
        <v>168</v>
      </c>
      <c r="AU209" s="20" t="s">
        <v>294</v>
      </c>
    </row>
    <row r="210" spans="2:65" s="1" customFormat="1" ht="31.5" customHeight="1">
      <c r="B210" s="132"/>
      <c r="C210" s="163" t="s">
        <v>322</v>
      </c>
      <c r="D210" s="163" t="s">
        <v>161</v>
      </c>
      <c r="E210" s="164" t="s">
        <v>323</v>
      </c>
      <c r="F210" s="273" t="s">
        <v>324</v>
      </c>
      <c r="G210" s="273"/>
      <c r="H210" s="273"/>
      <c r="I210" s="273"/>
      <c r="J210" s="165" t="s">
        <v>234</v>
      </c>
      <c r="K210" s="166">
        <v>65</v>
      </c>
      <c r="L210" s="167">
        <v>0</v>
      </c>
      <c r="M210" s="275">
        <v>0</v>
      </c>
      <c r="N210" s="275"/>
      <c r="O210" s="275"/>
      <c r="P210" s="274">
        <f>ROUND(V210*K210,2)</f>
        <v>0</v>
      </c>
      <c r="Q210" s="274"/>
      <c r="R210" s="135"/>
      <c r="T210" s="168" t="s">
        <v>5</v>
      </c>
      <c r="U210" s="47" t="s">
        <v>53</v>
      </c>
      <c r="V210" s="118">
        <f>L210+M210</f>
        <v>0</v>
      </c>
      <c r="W210" s="118">
        <f>ROUND(L210*K210,2)</f>
        <v>0</v>
      </c>
      <c r="X210" s="118">
        <f>ROUND(M210*K210,2)</f>
        <v>0</v>
      </c>
      <c r="Y210" s="39"/>
      <c r="Z210" s="169">
        <f>Y210*K210</f>
        <v>0</v>
      </c>
      <c r="AA210" s="169">
        <v>0</v>
      </c>
      <c r="AB210" s="169">
        <f>AA210*K210</f>
        <v>0</v>
      </c>
      <c r="AC210" s="169">
        <v>0.235</v>
      </c>
      <c r="AD210" s="170">
        <f>AC210*K210</f>
        <v>15.274999999999999</v>
      </c>
      <c r="AR210" s="20" t="s">
        <v>165</v>
      </c>
      <c r="AT210" s="20" t="s">
        <v>161</v>
      </c>
      <c r="AU210" s="20" t="s">
        <v>294</v>
      </c>
      <c r="AY210" s="20" t="s">
        <v>159</v>
      </c>
      <c r="BE210" s="105">
        <f>IF(U210="základní",P210,0)</f>
        <v>0</v>
      </c>
      <c r="BF210" s="105">
        <f>IF(U210="snížená",P210,0)</f>
        <v>0</v>
      </c>
      <c r="BG210" s="105">
        <f>IF(U210="zákl. přenesená",P210,0)</f>
        <v>0</v>
      </c>
      <c r="BH210" s="105">
        <f>IF(U210="sníž. přenesená",P210,0)</f>
        <v>0</v>
      </c>
      <c r="BI210" s="105">
        <f>IF(U210="nulová",P210,0)</f>
        <v>0</v>
      </c>
      <c r="BJ210" s="20" t="s">
        <v>27</v>
      </c>
      <c r="BK210" s="105">
        <f>ROUND(V210*K210,2)</f>
        <v>0</v>
      </c>
      <c r="BL210" s="20" t="s">
        <v>165</v>
      </c>
      <c r="BM210" s="20" t="s">
        <v>325</v>
      </c>
    </row>
    <row r="211" spans="2:47" s="1" customFormat="1" ht="22.5" customHeight="1">
      <c r="B211" s="38"/>
      <c r="C211" s="39"/>
      <c r="D211" s="39"/>
      <c r="E211" s="39"/>
      <c r="F211" s="276" t="s">
        <v>326</v>
      </c>
      <c r="G211" s="277"/>
      <c r="H211" s="277"/>
      <c r="I211" s="277"/>
      <c r="J211" s="39"/>
      <c r="K211" s="39"/>
      <c r="L211" s="39"/>
      <c r="M211" s="39"/>
      <c r="N211" s="39"/>
      <c r="O211" s="39"/>
      <c r="P211" s="39"/>
      <c r="Q211" s="39"/>
      <c r="R211" s="40"/>
      <c r="T211" s="171"/>
      <c r="U211" s="39"/>
      <c r="V211" s="39"/>
      <c r="W211" s="39"/>
      <c r="X211" s="39"/>
      <c r="Y211" s="39"/>
      <c r="Z211" s="39"/>
      <c r="AA211" s="39"/>
      <c r="AB211" s="39"/>
      <c r="AC211" s="39"/>
      <c r="AD211" s="77"/>
      <c r="AT211" s="20" t="s">
        <v>168</v>
      </c>
      <c r="AU211" s="20" t="s">
        <v>294</v>
      </c>
    </row>
    <row r="212" spans="2:65" s="1" customFormat="1" ht="31.5" customHeight="1">
      <c r="B212" s="132"/>
      <c r="C212" s="163" t="s">
        <v>327</v>
      </c>
      <c r="D212" s="163" t="s">
        <v>161</v>
      </c>
      <c r="E212" s="164" t="s">
        <v>328</v>
      </c>
      <c r="F212" s="273" t="s">
        <v>329</v>
      </c>
      <c r="G212" s="273"/>
      <c r="H212" s="273"/>
      <c r="I212" s="273"/>
      <c r="J212" s="165" t="s">
        <v>234</v>
      </c>
      <c r="K212" s="166">
        <v>46.4</v>
      </c>
      <c r="L212" s="167">
        <v>0</v>
      </c>
      <c r="M212" s="275">
        <v>0</v>
      </c>
      <c r="N212" s="275"/>
      <c r="O212" s="275"/>
      <c r="P212" s="274">
        <f>ROUND(V212*K212,2)</f>
        <v>0</v>
      </c>
      <c r="Q212" s="274"/>
      <c r="R212" s="135"/>
      <c r="T212" s="168" t="s">
        <v>5</v>
      </c>
      <c r="U212" s="47" t="s">
        <v>53</v>
      </c>
      <c r="V212" s="118">
        <f>L212+M212</f>
        <v>0</v>
      </c>
      <c r="W212" s="118">
        <f>ROUND(L212*K212,2)</f>
        <v>0</v>
      </c>
      <c r="X212" s="118">
        <f>ROUND(M212*K212,2)</f>
        <v>0</v>
      </c>
      <c r="Y212" s="39"/>
      <c r="Z212" s="169">
        <f>Y212*K212</f>
        <v>0</v>
      </c>
      <c r="AA212" s="169">
        <v>0</v>
      </c>
      <c r="AB212" s="169">
        <f>AA212*K212</f>
        <v>0</v>
      </c>
      <c r="AC212" s="169">
        <v>0.255</v>
      </c>
      <c r="AD212" s="170">
        <f>AC212*K212</f>
        <v>11.831999999999999</v>
      </c>
      <c r="AR212" s="20" t="s">
        <v>165</v>
      </c>
      <c r="AT212" s="20" t="s">
        <v>161</v>
      </c>
      <c r="AU212" s="20" t="s">
        <v>294</v>
      </c>
      <c r="AY212" s="20" t="s">
        <v>159</v>
      </c>
      <c r="BE212" s="105">
        <f>IF(U212="základní",P212,0)</f>
        <v>0</v>
      </c>
      <c r="BF212" s="105">
        <f>IF(U212="snížená",P212,0)</f>
        <v>0</v>
      </c>
      <c r="BG212" s="105">
        <f>IF(U212="zákl. přenesená",P212,0)</f>
        <v>0</v>
      </c>
      <c r="BH212" s="105">
        <f>IF(U212="sníž. přenesená",P212,0)</f>
        <v>0</v>
      </c>
      <c r="BI212" s="105">
        <f>IF(U212="nulová",P212,0)</f>
        <v>0</v>
      </c>
      <c r="BJ212" s="20" t="s">
        <v>27</v>
      </c>
      <c r="BK212" s="105">
        <f>ROUND(V212*K212,2)</f>
        <v>0</v>
      </c>
      <c r="BL212" s="20" t="s">
        <v>165</v>
      </c>
      <c r="BM212" s="20" t="s">
        <v>330</v>
      </c>
    </row>
    <row r="213" spans="2:47" s="1" customFormat="1" ht="22.5" customHeight="1">
      <c r="B213" s="38"/>
      <c r="C213" s="39"/>
      <c r="D213" s="39"/>
      <c r="E213" s="39"/>
      <c r="F213" s="276" t="s">
        <v>331</v>
      </c>
      <c r="G213" s="277"/>
      <c r="H213" s="277"/>
      <c r="I213" s="277"/>
      <c r="J213" s="39"/>
      <c r="K213" s="39"/>
      <c r="L213" s="39"/>
      <c r="M213" s="39"/>
      <c r="N213" s="39"/>
      <c r="O213" s="39"/>
      <c r="P213" s="39"/>
      <c r="Q213" s="39"/>
      <c r="R213" s="40"/>
      <c r="T213" s="171"/>
      <c r="U213" s="39"/>
      <c r="V213" s="39"/>
      <c r="W213" s="39"/>
      <c r="X213" s="39"/>
      <c r="Y213" s="39"/>
      <c r="Z213" s="39"/>
      <c r="AA213" s="39"/>
      <c r="AB213" s="39"/>
      <c r="AC213" s="39"/>
      <c r="AD213" s="77"/>
      <c r="AT213" s="20" t="s">
        <v>168</v>
      </c>
      <c r="AU213" s="20" t="s">
        <v>294</v>
      </c>
    </row>
    <row r="214" spans="2:51" s="11" customFormat="1" ht="22.5" customHeight="1">
      <c r="B214" s="180"/>
      <c r="C214" s="181"/>
      <c r="D214" s="181"/>
      <c r="E214" s="182" t="s">
        <v>5</v>
      </c>
      <c r="F214" s="284" t="s">
        <v>332</v>
      </c>
      <c r="G214" s="285"/>
      <c r="H214" s="285"/>
      <c r="I214" s="285"/>
      <c r="J214" s="181"/>
      <c r="K214" s="183" t="s">
        <v>5</v>
      </c>
      <c r="L214" s="181"/>
      <c r="M214" s="181"/>
      <c r="N214" s="181"/>
      <c r="O214" s="181"/>
      <c r="P214" s="181"/>
      <c r="Q214" s="181"/>
      <c r="R214" s="184"/>
      <c r="T214" s="185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6"/>
      <c r="AT214" s="187" t="s">
        <v>170</v>
      </c>
      <c r="AU214" s="187" t="s">
        <v>294</v>
      </c>
      <c r="AV214" s="11" t="s">
        <v>27</v>
      </c>
      <c r="AW214" s="11" t="s">
        <v>7</v>
      </c>
      <c r="AX214" s="11" t="s">
        <v>90</v>
      </c>
      <c r="AY214" s="187" t="s">
        <v>159</v>
      </c>
    </row>
    <row r="215" spans="2:51" s="10" customFormat="1" ht="22.5" customHeight="1">
      <c r="B215" s="172"/>
      <c r="C215" s="173"/>
      <c r="D215" s="173"/>
      <c r="E215" s="174" t="s">
        <v>5</v>
      </c>
      <c r="F215" s="282" t="s">
        <v>333</v>
      </c>
      <c r="G215" s="283"/>
      <c r="H215" s="283"/>
      <c r="I215" s="283"/>
      <c r="J215" s="173"/>
      <c r="K215" s="175">
        <v>46.4</v>
      </c>
      <c r="L215" s="173"/>
      <c r="M215" s="173"/>
      <c r="N215" s="173"/>
      <c r="O215" s="173"/>
      <c r="P215" s="173"/>
      <c r="Q215" s="173"/>
      <c r="R215" s="176"/>
      <c r="T215" s="177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8"/>
      <c r="AT215" s="179" t="s">
        <v>170</v>
      </c>
      <c r="AU215" s="179" t="s">
        <v>294</v>
      </c>
      <c r="AV215" s="10" t="s">
        <v>110</v>
      </c>
      <c r="AW215" s="10" t="s">
        <v>7</v>
      </c>
      <c r="AX215" s="10" t="s">
        <v>27</v>
      </c>
      <c r="AY215" s="179" t="s">
        <v>159</v>
      </c>
    </row>
    <row r="216" spans="2:65" s="1" customFormat="1" ht="31.5" customHeight="1">
      <c r="B216" s="132"/>
      <c r="C216" s="163" t="s">
        <v>334</v>
      </c>
      <c r="D216" s="163" t="s">
        <v>161</v>
      </c>
      <c r="E216" s="164" t="s">
        <v>323</v>
      </c>
      <c r="F216" s="273" t="s">
        <v>324</v>
      </c>
      <c r="G216" s="273"/>
      <c r="H216" s="273"/>
      <c r="I216" s="273"/>
      <c r="J216" s="165" t="s">
        <v>234</v>
      </c>
      <c r="K216" s="166">
        <v>46.4</v>
      </c>
      <c r="L216" s="167">
        <v>0</v>
      </c>
      <c r="M216" s="275">
        <v>0</v>
      </c>
      <c r="N216" s="275"/>
      <c r="O216" s="275"/>
      <c r="P216" s="274">
        <f>ROUND(V216*K216,2)</f>
        <v>0</v>
      </c>
      <c r="Q216" s="274"/>
      <c r="R216" s="135"/>
      <c r="T216" s="168" t="s">
        <v>5</v>
      </c>
      <c r="U216" s="47" t="s">
        <v>53</v>
      </c>
      <c r="V216" s="118">
        <f>L216+M216</f>
        <v>0</v>
      </c>
      <c r="W216" s="118">
        <f>ROUND(L216*K216,2)</f>
        <v>0</v>
      </c>
      <c r="X216" s="118">
        <f>ROUND(M216*K216,2)</f>
        <v>0</v>
      </c>
      <c r="Y216" s="39"/>
      <c r="Z216" s="169">
        <f>Y216*K216</f>
        <v>0</v>
      </c>
      <c r="AA216" s="169">
        <v>0</v>
      </c>
      <c r="AB216" s="169">
        <f>AA216*K216</f>
        <v>0</v>
      </c>
      <c r="AC216" s="169">
        <v>0.235</v>
      </c>
      <c r="AD216" s="170">
        <f>AC216*K216</f>
        <v>10.904</v>
      </c>
      <c r="AR216" s="20" t="s">
        <v>165</v>
      </c>
      <c r="AT216" s="20" t="s">
        <v>161</v>
      </c>
      <c r="AU216" s="20" t="s">
        <v>294</v>
      </c>
      <c r="AY216" s="20" t="s">
        <v>159</v>
      </c>
      <c r="BE216" s="105">
        <f>IF(U216="základní",P216,0)</f>
        <v>0</v>
      </c>
      <c r="BF216" s="105">
        <f>IF(U216="snížená",P216,0)</f>
        <v>0</v>
      </c>
      <c r="BG216" s="105">
        <f>IF(U216="zákl. přenesená",P216,0)</f>
        <v>0</v>
      </c>
      <c r="BH216" s="105">
        <f>IF(U216="sníž. přenesená",P216,0)</f>
        <v>0</v>
      </c>
      <c r="BI216" s="105">
        <f>IF(U216="nulová",P216,0)</f>
        <v>0</v>
      </c>
      <c r="BJ216" s="20" t="s">
        <v>27</v>
      </c>
      <c r="BK216" s="105">
        <f>ROUND(V216*K216,2)</f>
        <v>0</v>
      </c>
      <c r="BL216" s="20" t="s">
        <v>165</v>
      </c>
      <c r="BM216" s="20" t="s">
        <v>335</v>
      </c>
    </row>
    <row r="217" spans="2:47" s="1" customFormat="1" ht="22.5" customHeight="1">
      <c r="B217" s="38"/>
      <c r="C217" s="39"/>
      <c r="D217" s="39"/>
      <c r="E217" s="39"/>
      <c r="F217" s="276" t="s">
        <v>336</v>
      </c>
      <c r="G217" s="277"/>
      <c r="H217" s="277"/>
      <c r="I217" s="277"/>
      <c r="J217" s="39"/>
      <c r="K217" s="39"/>
      <c r="L217" s="39"/>
      <c r="M217" s="39"/>
      <c r="N217" s="39"/>
      <c r="O217" s="39"/>
      <c r="P217" s="39"/>
      <c r="Q217" s="39"/>
      <c r="R217" s="40"/>
      <c r="T217" s="171"/>
      <c r="U217" s="39"/>
      <c r="V217" s="39"/>
      <c r="W217" s="39"/>
      <c r="X217" s="39"/>
      <c r="Y217" s="39"/>
      <c r="Z217" s="39"/>
      <c r="AA217" s="39"/>
      <c r="AB217" s="39"/>
      <c r="AC217" s="39"/>
      <c r="AD217" s="77"/>
      <c r="AT217" s="20" t="s">
        <v>168</v>
      </c>
      <c r="AU217" s="20" t="s">
        <v>294</v>
      </c>
    </row>
    <row r="218" spans="2:65" s="1" customFormat="1" ht="31.5" customHeight="1">
      <c r="B218" s="132"/>
      <c r="C218" s="163" t="s">
        <v>337</v>
      </c>
      <c r="D218" s="163" t="s">
        <v>161</v>
      </c>
      <c r="E218" s="164" t="s">
        <v>338</v>
      </c>
      <c r="F218" s="273" t="s">
        <v>339</v>
      </c>
      <c r="G218" s="273"/>
      <c r="H218" s="273"/>
      <c r="I218" s="273"/>
      <c r="J218" s="165" t="s">
        <v>211</v>
      </c>
      <c r="K218" s="166">
        <v>63.241</v>
      </c>
      <c r="L218" s="167">
        <v>0</v>
      </c>
      <c r="M218" s="275">
        <v>0</v>
      </c>
      <c r="N218" s="275"/>
      <c r="O218" s="275"/>
      <c r="P218" s="274">
        <f>ROUND(V218*K218,2)</f>
        <v>0</v>
      </c>
      <c r="Q218" s="274"/>
      <c r="R218" s="135"/>
      <c r="T218" s="168" t="s">
        <v>5</v>
      </c>
      <c r="U218" s="47" t="s">
        <v>53</v>
      </c>
      <c r="V218" s="118">
        <f>L218+M218</f>
        <v>0</v>
      </c>
      <c r="W218" s="118">
        <f>ROUND(L218*K218,2)</f>
        <v>0</v>
      </c>
      <c r="X218" s="118">
        <f>ROUND(M218*K218,2)</f>
        <v>0</v>
      </c>
      <c r="Y218" s="39"/>
      <c r="Z218" s="169">
        <f>Y218*K218</f>
        <v>0</v>
      </c>
      <c r="AA218" s="169">
        <v>0</v>
      </c>
      <c r="AB218" s="169">
        <f>AA218*K218</f>
        <v>0</v>
      </c>
      <c r="AC218" s="169">
        <v>0</v>
      </c>
      <c r="AD218" s="170">
        <f>AC218*K218</f>
        <v>0</v>
      </c>
      <c r="AR218" s="20" t="s">
        <v>165</v>
      </c>
      <c r="AT218" s="20" t="s">
        <v>161</v>
      </c>
      <c r="AU218" s="20" t="s">
        <v>294</v>
      </c>
      <c r="AY218" s="20" t="s">
        <v>159</v>
      </c>
      <c r="BE218" s="105">
        <f>IF(U218="základní",P218,0)</f>
        <v>0</v>
      </c>
      <c r="BF218" s="105">
        <f>IF(U218="snížená",P218,0)</f>
        <v>0</v>
      </c>
      <c r="BG218" s="105">
        <f>IF(U218="zákl. přenesená",P218,0)</f>
        <v>0</v>
      </c>
      <c r="BH218" s="105">
        <f>IF(U218="sníž. přenesená",P218,0)</f>
        <v>0</v>
      </c>
      <c r="BI218" s="105">
        <f>IF(U218="nulová",P218,0)</f>
        <v>0</v>
      </c>
      <c r="BJ218" s="20" t="s">
        <v>27</v>
      </c>
      <c r="BK218" s="105">
        <f>ROUND(V218*K218,2)</f>
        <v>0</v>
      </c>
      <c r="BL218" s="20" t="s">
        <v>165</v>
      </c>
      <c r="BM218" s="20" t="s">
        <v>340</v>
      </c>
    </row>
    <row r="219" spans="2:47" s="1" customFormat="1" ht="22.5" customHeight="1">
      <c r="B219" s="38"/>
      <c r="C219" s="39"/>
      <c r="D219" s="39"/>
      <c r="E219" s="39"/>
      <c r="F219" s="276" t="s">
        <v>341</v>
      </c>
      <c r="G219" s="277"/>
      <c r="H219" s="277"/>
      <c r="I219" s="277"/>
      <c r="J219" s="39"/>
      <c r="K219" s="39"/>
      <c r="L219" s="39"/>
      <c r="M219" s="39"/>
      <c r="N219" s="39"/>
      <c r="O219" s="39"/>
      <c r="P219" s="39"/>
      <c r="Q219" s="39"/>
      <c r="R219" s="40"/>
      <c r="T219" s="171"/>
      <c r="U219" s="39"/>
      <c r="V219" s="39"/>
      <c r="W219" s="39"/>
      <c r="X219" s="39"/>
      <c r="Y219" s="39"/>
      <c r="Z219" s="39"/>
      <c r="AA219" s="39"/>
      <c r="AB219" s="39"/>
      <c r="AC219" s="39"/>
      <c r="AD219" s="77"/>
      <c r="AT219" s="20" t="s">
        <v>168</v>
      </c>
      <c r="AU219" s="20" t="s">
        <v>294</v>
      </c>
    </row>
    <row r="220" spans="2:65" s="1" customFormat="1" ht="31.5" customHeight="1">
      <c r="B220" s="132"/>
      <c r="C220" s="163" t="s">
        <v>342</v>
      </c>
      <c r="D220" s="163" t="s">
        <v>161</v>
      </c>
      <c r="E220" s="164" t="s">
        <v>343</v>
      </c>
      <c r="F220" s="273" t="s">
        <v>344</v>
      </c>
      <c r="G220" s="273"/>
      <c r="H220" s="273"/>
      <c r="I220" s="273"/>
      <c r="J220" s="165" t="s">
        <v>211</v>
      </c>
      <c r="K220" s="166">
        <v>885.374</v>
      </c>
      <c r="L220" s="167">
        <v>0</v>
      </c>
      <c r="M220" s="275">
        <v>0</v>
      </c>
      <c r="N220" s="275"/>
      <c r="O220" s="275"/>
      <c r="P220" s="274">
        <f>ROUND(V220*K220,2)</f>
        <v>0</v>
      </c>
      <c r="Q220" s="274"/>
      <c r="R220" s="135"/>
      <c r="T220" s="168" t="s">
        <v>5</v>
      </c>
      <c r="U220" s="47" t="s">
        <v>53</v>
      </c>
      <c r="V220" s="118">
        <f>L220+M220</f>
        <v>0</v>
      </c>
      <c r="W220" s="118">
        <f>ROUND(L220*K220,2)</f>
        <v>0</v>
      </c>
      <c r="X220" s="118">
        <f>ROUND(M220*K220,2)</f>
        <v>0</v>
      </c>
      <c r="Y220" s="39"/>
      <c r="Z220" s="169">
        <f>Y220*K220</f>
        <v>0</v>
      </c>
      <c r="AA220" s="169">
        <v>0</v>
      </c>
      <c r="AB220" s="169">
        <f>AA220*K220</f>
        <v>0</v>
      </c>
      <c r="AC220" s="169">
        <v>0</v>
      </c>
      <c r="AD220" s="170">
        <f>AC220*K220</f>
        <v>0</v>
      </c>
      <c r="AR220" s="20" t="s">
        <v>165</v>
      </c>
      <c r="AT220" s="20" t="s">
        <v>161</v>
      </c>
      <c r="AU220" s="20" t="s">
        <v>294</v>
      </c>
      <c r="AY220" s="20" t="s">
        <v>159</v>
      </c>
      <c r="BE220" s="105">
        <f>IF(U220="základní",P220,0)</f>
        <v>0</v>
      </c>
      <c r="BF220" s="105">
        <f>IF(U220="snížená",P220,0)</f>
        <v>0</v>
      </c>
      <c r="BG220" s="105">
        <f>IF(U220="zákl. přenesená",P220,0)</f>
        <v>0</v>
      </c>
      <c r="BH220" s="105">
        <f>IF(U220="sníž. přenesená",P220,0)</f>
        <v>0</v>
      </c>
      <c r="BI220" s="105">
        <f>IF(U220="nulová",P220,0)</f>
        <v>0</v>
      </c>
      <c r="BJ220" s="20" t="s">
        <v>27</v>
      </c>
      <c r="BK220" s="105">
        <f>ROUND(V220*K220,2)</f>
        <v>0</v>
      </c>
      <c r="BL220" s="20" t="s">
        <v>165</v>
      </c>
      <c r="BM220" s="20" t="s">
        <v>345</v>
      </c>
    </row>
    <row r="221" spans="2:47" s="1" customFormat="1" ht="22.5" customHeight="1">
      <c r="B221" s="38"/>
      <c r="C221" s="39"/>
      <c r="D221" s="39"/>
      <c r="E221" s="39"/>
      <c r="F221" s="276" t="s">
        <v>346</v>
      </c>
      <c r="G221" s="277"/>
      <c r="H221" s="277"/>
      <c r="I221" s="277"/>
      <c r="J221" s="39"/>
      <c r="K221" s="39"/>
      <c r="L221" s="39"/>
      <c r="M221" s="39"/>
      <c r="N221" s="39"/>
      <c r="O221" s="39"/>
      <c r="P221" s="39"/>
      <c r="Q221" s="39"/>
      <c r="R221" s="40"/>
      <c r="T221" s="171"/>
      <c r="U221" s="39"/>
      <c r="V221" s="39"/>
      <c r="W221" s="39"/>
      <c r="X221" s="39"/>
      <c r="Y221" s="39"/>
      <c r="Z221" s="39"/>
      <c r="AA221" s="39"/>
      <c r="AB221" s="39"/>
      <c r="AC221" s="39"/>
      <c r="AD221" s="77"/>
      <c r="AT221" s="20" t="s">
        <v>168</v>
      </c>
      <c r="AU221" s="20" t="s">
        <v>294</v>
      </c>
    </row>
    <row r="222" spans="2:51" s="10" customFormat="1" ht="22.5" customHeight="1">
      <c r="B222" s="172"/>
      <c r="C222" s="173"/>
      <c r="D222" s="173"/>
      <c r="E222" s="174" t="s">
        <v>5</v>
      </c>
      <c r="F222" s="282" t="s">
        <v>347</v>
      </c>
      <c r="G222" s="283"/>
      <c r="H222" s="283"/>
      <c r="I222" s="283"/>
      <c r="J222" s="173"/>
      <c r="K222" s="175">
        <v>885.374</v>
      </c>
      <c r="L222" s="173"/>
      <c r="M222" s="173"/>
      <c r="N222" s="173"/>
      <c r="O222" s="173"/>
      <c r="P222" s="173"/>
      <c r="Q222" s="173"/>
      <c r="R222" s="176"/>
      <c r="T222" s="177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8"/>
      <c r="AT222" s="179" t="s">
        <v>170</v>
      </c>
      <c r="AU222" s="179" t="s">
        <v>294</v>
      </c>
      <c r="AV222" s="10" t="s">
        <v>110</v>
      </c>
      <c r="AW222" s="10" t="s">
        <v>7</v>
      </c>
      <c r="AX222" s="10" t="s">
        <v>90</v>
      </c>
      <c r="AY222" s="179" t="s">
        <v>159</v>
      </c>
    </row>
    <row r="223" spans="2:51" s="12" customFormat="1" ht="22.5" customHeight="1">
      <c r="B223" s="188"/>
      <c r="C223" s="189"/>
      <c r="D223" s="189"/>
      <c r="E223" s="190" t="s">
        <v>5</v>
      </c>
      <c r="F223" s="286" t="s">
        <v>185</v>
      </c>
      <c r="G223" s="287"/>
      <c r="H223" s="287"/>
      <c r="I223" s="287"/>
      <c r="J223" s="189"/>
      <c r="K223" s="191">
        <v>885.374</v>
      </c>
      <c r="L223" s="189"/>
      <c r="M223" s="189"/>
      <c r="N223" s="189"/>
      <c r="O223" s="189"/>
      <c r="P223" s="189"/>
      <c r="Q223" s="189"/>
      <c r="R223" s="192"/>
      <c r="T223" s="193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94"/>
      <c r="AT223" s="195" t="s">
        <v>170</v>
      </c>
      <c r="AU223" s="195" t="s">
        <v>294</v>
      </c>
      <c r="AV223" s="12" t="s">
        <v>165</v>
      </c>
      <c r="AW223" s="12" t="s">
        <v>7</v>
      </c>
      <c r="AX223" s="12" t="s">
        <v>27</v>
      </c>
      <c r="AY223" s="195" t="s">
        <v>159</v>
      </c>
    </row>
    <row r="224" spans="2:65" s="1" customFormat="1" ht="31.5" customHeight="1">
      <c r="B224" s="132"/>
      <c r="C224" s="163" t="s">
        <v>348</v>
      </c>
      <c r="D224" s="163" t="s">
        <v>161</v>
      </c>
      <c r="E224" s="164" t="s">
        <v>349</v>
      </c>
      <c r="F224" s="273" t="s">
        <v>350</v>
      </c>
      <c r="G224" s="273"/>
      <c r="H224" s="273"/>
      <c r="I224" s="273"/>
      <c r="J224" s="165" t="s">
        <v>211</v>
      </c>
      <c r="K224" s="166">
        <v>20.54</v>
      </c>
      <c r="L224" s="167">
        <v>0</v>
      </c>
      <c r="M224" s="275">
        <v>0</v>
      </c>
      <c r="N224" s="275"/>
      <c r="O224" s="275"/>
      <c r="P224" s="274">
        <f>ROUND(V224*K224,2)</f>
        <v>0</v>
      </c>
      <c r="Q224" s="274"/>
      <c r="R224" s="135"/>
      <c r="T224" s="168" t="s">
        <v>5</v>
      </c>
      <c r="U224" s="47" t="s">
        <v>53</v>
      </c>
      <c r="V224" s="118">
        <f>L224+M224</f>
        <v>0</v>
      </c>
      <c r="W224" s="118">
        <f>ROUND(L224*K224,2)</f>
        <v>0</v>
      </c>
      <c r="X224" s="118">
        <f>ROUND(M224*K224,2)</f>
        <v>0</v>
      </c>
      <c r="Y224" s="39"/>
      <c r="Z224" s="169">
        <f>Y224*K224</f>
        <v>0</v>
      </c>
      <c r="AA224" s="169">
        <v>0</v>
      </c>
      <c r="AB224" s="169">
        <f>AA224*K224</f>
        <v>0</v>
      </c>
      <c r="AC224" s="169">
        <v>0</v>
      </c>
      <c r="AD224" s="170">
        <f>AC224*K224</f>
        <v>0</v>
      </c>
      <c r="AR224" s="20" t="s">
        <v>165</v>
      </c>
      <c r="AT224" s="20" t="s">
        <v>161</v>
      </c>
      <c r="AU224" s="20" t="s">
        <v>294</v>
      </c>
      <c r="AY224" s="20" t="s">
        <v>159</v>
      </c>
      <c r="BE224" s="105">
        <f>IF(U224="základní",P224,0)</f>
        <v>0</v>
      </c>
      <c r="BF224" s="105">
        <f>IF(U224="snížená",P224,0)</f>
        <v>0</v>
      </c>
      <c r="BG224" s="105">
        <f>IF(U224="zákl. přenesená",P224,0)</f>
        <v>0</v>
      </c>
      <c r="BH224" s="105">
        <f>IF(U224="sníž. přenesená",P224,0)</f>
        <v>0</v>
      </c>
      <c r="BI224" s="105">
        <f>IF(U224="nulová",P224,0)</f>
        <v>0</v>
      </c>
      <c r="BJ224" s="20" t="s">
        <v>27</v>
      </c>
      <c r="BK224" s="105">
        <f>ROUND(V224*K224,2)</f>
        <v>0</v>
      </c>
      <c r="BL224" s="20" t="s">
        <v>165</v>
      </c>
      <c r="BM224" s="20" t="s">
        <v>351</v>
      </c>
    </row>
    <row r="225" spans="2:51" s="10" customFormat="1" ht="22.5" customHeight="1">
      <c r="B225" s="172"/>
      <c r="C225" s="173"/>
      <c r="D225" s="173"/>
      <c r="E225" s="174" t="s">
        <v>5</v>
      </c>
      <c r="F225" s="288" t="s">
        <v>352</v>
      </c>
      <c r="G225" s="289"/>
      <c r="H225" s="289"/>
      <c r="I225" s="289"/>
      <c r="J225" s="173"/>
      <c r="K225" s="175">
        <v>20.54</v>
      </c>
      <c r="L225" s="173"/>
      <c r="M225" s="173"/>
      <c r="N225" s="173"/>
      <c r="O225" s="173"/>
      <c r="P225" s="173"/>
      <c r="Q225" s="173"/>
      <c r="R225" s="176"/>
      <c r="T225" s="177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8"/>
      <c r="AT225" s="179" t="s">
        <v>170</v>
      </c>
      <c r="AU225" s="179" t="s">
        <v>294</v>
      </c>
      <c r="AV225" s="10" t="s">
        <v>110</v>
      </c>
      <c r="AW225" s="10" t="s">
        <v>7</v>
      </c>
      <c r="AX225" s="10" t="s">
        <v>90</v>
      </c>
      <c r="AY225" s="179" t="s">
        <v>159</v>
      </c>
    </row>
    <row r="226" spans="2:51" s="12" customFormat="1" ht="22.5" customHeight="1">
      <c r="B226" s="188"/>
      <c r="C226" s="189"/>
      <c r="D226" s="189"/>
      <c r="E226" s="190" t="s">
        <v>5</v>
      </c>
      <c r="F226" s="286" t="s">
        <v>185</v>
      </c>
      <c r="G226" s="287"/>
      <c r="H226" s="287"/>
      <c r="I226" s="287"/>
      <c r="J226" s="189"/>
      <c r="K226" s="191">
        <v>20.54</v>
      </c>
      <c r="L226" s="189"/>
      <c r="M226" s="189"/>
      <c r="N226" s="189"/>
      <c r="O226" s="189"/>
      <c r="P226" s="189"/>
      <c r="Q226" s="189"/>
      <c r="R226" s="192"/>
      <c r="T226" s="193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94"/>
      <c r="AT226" s="195" t="s">
        <v>170</v>
      </c>
      <c r="AU226" s="195" t="s">
        <v>294</v>
      </c>
      <c r="AV226" s="12" t="s">
        <v>165</v>
      </c>
      <c r="AW226" s="12" t="s">
        <v>7</v>
      </c>
      <c r="AX226" s="12" t="s">
        <v>27</v>
      </c>
      <c r="AY226" s="195" t="s">
        <v>159</v>
      </c>
    </row>
    <row r="227" spans="2:65" s="1" customFormat="1" ht="31.5" customHeight="1">
      <c r="B227" s="132"/>
      <c r="C227" s="163" t="s">
        <v>353</v>
      </c>
      <c r="D227" s="163" t="s">
        <v>161</v>
      </c>
      <c r="E227" s="164" t="s">
        <v>354</v>
      </c>
      <c r="F227" s="273" t="s">
        <v>355</v>
      </c>
      <c r="G227" s="273"/>
      <c r="H227" s="273"/>
      <c r="I227" s="273"/>
      <c r="J227" s="165" t="s">
        <v>211</v>
      </c>
      <c r="K227" s="166">
        <v>11.832</v>
      </c>
      <c r="L227" s="167">
        <v>0</v>
      </c>
      <c r="M227" s="275">
        <v>0</v>
      </c>
      <c r="N227" s="275"/>
      <c r="O227" s="275"/>
      <c r="P227" s="274">
        <f>ROUND(V227*K227,2)</f>
        <v>0</v>
      </c>
      <c r="Q227" s="274"/>
      <c r="R227" s="135"/>
      <c r="T227" s="168" t="s">
        <v>5</v>
      </c>
      <c r="U227" s="47" t="s">
        <v>53</v>
      </c>
      <c r="V227" s="118">
        <f>L227+M227</f>
        <v>0</v>
      </c>
      <c r="W227" s="118">
        <f>ROUND(L227*K227,2)</f>
        <v>0</v>
      </c>
      <c r="X227" s="118">
        <f>ROUND(M227*K227,2)</f>
        <v>0</v>
      </c>
      <c r="Y227" s="39"/>
      <c r="Z227" s="169">
        <f>Y227*K227</f>
        <v>0</v>
      </c>
      <c r="AA227" s="169">
        <v>0</v>
      </c>
      <c r="AB227" s="169">
        <f>AA227*K227</f>
        <v>0</v>
      </c>
      <c r="AC227" s="169">
        <v>0</v>
      </c>
      <c r="AD227" s="170">
        <f>AC227*K227</f>
        <v>0</v>
      </c>
      <c r="AR227" s="20" t="s">
        <v>165</v>
      </c>
      <c r="AT227" s="20" t="s">
        <v>161</v>
      </c>
      <c r="AU227" s="20" t="s">
        <v>294</v>
      </c>
      <c r="AY227" s="20" t="s">
        <v>159</v>
      </c>
      <c r="BE227" s="105">
        <f>IF(U227="základní",P227,0)</f>
        <v>0</v>
      </c>
      <c r="BF227" s="105">
        <f>IF(U227="snížená",P227,0)</f>
        <v>0</v>
      </c>
      <c r="BG227" s="105">
        <f>IF(U227="zákl. přenesená",P227,0)</f>
        <v>0</v>
      </c>
      <c r="BH227" s="105">
        <f>IF(U227="sníž. přenesená",P227,0)</f>
        <v>0</v>
      </c>
      <c r="BI227" s="105">
        <f>IF(U227="nulová",P227,0)</f>
        <v>0</v>
      </c>
      <c r="BJ227" s="20" t="s">
        <v>27</v>
      </c>
      <c r="BK227" s="105">
        <f>ROUND(V227*K227,2)</f>
        <v>0</v>
      </c>
      <c r="BL227" s="20" t="s">
        <v>165</v>
      </c>
      <c r="BM227" s="20" t="s">
        <v>356</v>
      </c>
    </row>
    <row r="228" spans="2:51" s="10" customFormat="1" ht="22.5" customHeight="1">
      <c r="B228" s="172"/>
      <c r="C228" s="173"/>
      <c r="D228" s="173"/>
      <c r="E228" s="174" t="s">
        <v>5</v>
      </c>
      <c r="F228" s="288" t="s">
        <v>357</v>
      </c>
      <c r="G228" s="289"/>
      <c r="H228" s="289"/>
      <c r="I228" s="289"/>
      <c r="J228" s="173"/>
      <c r="K228" s="175">
        <v>11.832</v>
      </c>
      <c r="L228" s="173"/>
      <c r="M228" s="173"/>
      <c r="N228" s="173"/>
      <c r="O228" s="173"/>
      <c r="P228" s="173"/>
      <c r="Q228" s="173"/>
      <c r="R228" s="176"/>
      <c r="T228" s="177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8"/>
      <c r="AT228" s="179" t="s">
        <v>170</v>
      </c>
      <c r="AU228" s="179" t="s">
        <v>294</v>
      </c>
      <c r="AV228" s="10" t="s">
        <v>110</v>
      </c>
      <c r="AW228" s="10" t="s">
        <v>7</v>
      </c>
      <c r="AX228" s="10" t="s">
        <v>90</v>
      </c>
      <c r="AY228" s="179" t="s">
        <v>159</v>
      </c>
    </row>
    <row r="229" spans="2:51" s="12" customFormat="1" ht="22.5" customHeight="1">
      <c r="B229" s="188"/>
      <c r="C229" s="189"/>
      <c r="D229" s="189"/>
      <c r="E229" s="190" t="s">
        <v>5</v>
      </c>
      <c r="F229" s="286" t="s">
        <v>185</v>
      </c>
      <c r="G229" s="287"/>
      <c r="H229" s="287"/>
      <c r="I229" s="287"/>
      <c r="J229" s="189"/>
      <c r="K229" s="191">
        <v>11.832</v>
      </c>
      <c r="L229" s="189"/>
      <c r="M229" s="189"/>
      <c r="N229" s="189"/>
      <c r="O229" s="189"/>
      <c r="P229" s="189"/>
      <c r="Q229" s="189"/>
      <c r="R229" s="192"/>
      <c r="T229" s="193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94"/>
      <c r="AT229" s="195" t="s">
        <v>170</v>
      </c>
      <c r="AU229" s="195" t="s">
        <v>294</v>
      </c>
      <c r="AV229" s="12" t="s">
        <v>165</v>
      </c>
      <c r="AW229" s="12" t="s">
        <v>7</v>
      </c>
      <c r="AX229" s="12" t="s">
        <v>27</v>
      </c>
      <c r="AY229" s="195" t="s">
        <v>159</v>
      </c>
    </row>
    <row r="230" spans="2:65" s="1" customFormat="1" ht="31.5" customHeight="1">
      <c r="B230" s="132"/>
      <c r="C230" s="163" t="s">
        <v>358</v>
      </c>
      <c r="D230" s="163" t="s">
        <v>161</v>
      </c>
      <c r="E230" s="164" t="s">
        <v>359</v>
      </c>
      <c r="F230" s="273" t="s">
        <v>360</v>
      </c>
      <c r="G230" s="273"/>
      <c r="H230" s="273"/>
      <c r="I230" s="273"/>
      <c r="J230" s="165" t="s">
        <v>211</v>
      </c>
      <c r="K230" s="166">
        <v>26.174</v>
      </c>
      <c r="L230" s="167">
        <v>0</v>
      </c>
      <c r="M230" s="275">
        <v>0</v>
      </c>
      <c r="N230" s="275"/>
      <c r="O230" s="275"/>
      <c r="P230" s="274">
        <f>ROUND(V230*K230,2)</f>
        <v>0</v>
      </c>
      <c r="Q230" s="274"/>
      <c r="R230" s="135"/>
      <c r="T230" s="168" t="s">
        <v>5</v>
      </c>
      <c r="U230" s="47" t="s">
        <v>53</v>
      </c>
      <c r="V230" s="118">
        <f>L230+M230</f>
        <v>0</v>
      </c>
      <c r="W230" s="118">
        <f>ROUND(L230*K230,2)</f>
        <v>0</v>
      </c>
      <c r="X230" s="118">
        <f>ROUND(M230*K230,2)</f>
        <v>0</v>
      </c>
      <c r="Y230" s="39"/>
      <c r="Z230" s="169">
        <f>Y230*K230</f>
        <v>0</v>
      </c>
      <c r="AA230" s="169">
        <v>0</v>
      </c>
      <c r="AB230" s="169">
        <f>AA230*K230</f>
        <v>0</v>
      </c>
      <c r="AC230" s="169">
        <v>0</v>
      </c>
      <c r="AD230" s="170">
        <f>AC230*K230</f>
        <v>0</v>
      </c>
      <c r="AR230" s="20" t="s">
        <v>165</v>
      </c>
      <c r="AT230" s="20" t="s">
        <v>161</v>
      </c>
      <c r="AU230" s="20" t="s">
        <v>294</v>
      </c>
      <c r="AY230" s="20" t="s">
        <v>159</v>
      </c>
      <c r="BE230" s="105">
        <f>IF(U230="základní",P230,0)</f>
        <v>0</v>
      </c>
      <c r="BF230" s="105">
        <f>IF(U230="snížená",P230,0)</f>
        <v>0</v>
      </c>
      <c r="BG230" s="105">
        <f>IF(U230="zákl. přenesená",P230,0)</f>
        <v>0</v>
      </c>
      <c r="BH230" s="105">
        <f>IF(U230="sníž. přenesená",P230,0)</f>
        <v>0</v>
      </c>
      <c r="BI230" s="105">
        <f>IF(U230="nulová",P230,0)</f>
        <v>0</v>
      </c>
      <c r="BJ230" s="20" t="s">
        <v>27</v>
      </c>
      <c r="BK230" s="105">
        <f>ROUND(V230*K230,2)</f>
        <v>0</v>
      </c>
      <c r="BL230" s="20" t="s">
        <v>165</v>
      </c>
      <c r="BM230" s="20" t="s">
        <v>361</v>
      </c>
    </row>
    <row r="231" spans="2:51" s="10" customFormat="1" ht="22.5" customHeight="1">
      <c r="B231" s="172"/>
      <c r="C231" s="173"/>
      <c r="D231" s="173"/>
      <c r="E231" s="174" t="s">
        <v>5</v>
      </c>
      <c r="F231" s="288" t="s">
        <v>362</v>
      </c>
      <c r="G231" s="289"/>
      <c r="H231" s="289"/>
      <c r="I231" s="289"/>
      <c r="J231" s="173"/>
      <c r="K231" s="175">
        <v>26.174</v>
      </c>
      <c r="L231" s="173"/>
      <c r="M231" s="173"/>
      <c r="N231" s="173"/>
      <c r="O231" s="173"/>
      <c r="P231" s="173"/>
      <c r="Q231" s="173"/>
      <c r="R231" s="176"/>
      <c r="T231" s="177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8"/>
      <c r="AT231" s="179" t="s">
        <v>170</v>
      </c>
      <c r="AU231" s="179" t="s">
        <v>294</v>
      </c>
      <c r="AV231" s="10" t="s">
        <v>110</v>
      </c>
      <c r="AW231" s="10" t="s">
        <v>7</v>
      </c>
      <c r="AX231" s="10" t="s">
        <v>90</v>
      </c>
      <c r="AY231" s="179" t="s">
        <v>159</v>
      </c>
    </row>
    <row r="232" spans="2:51" s="12" customFormat="1" ht="22.5" customHeight="1">
      <c r="B232" s="188"/>
      <c r="C232" s="189"/>
      <c r="D232" s="189"/>
      <c r="E232" s="190" t="s">
        <v>5</v>
      </c>
      <c r="F232" s="286" t="s">
        <v>185</v>
      </c>
      <c r="G232" s="287"/>
      <c r="H232" s="287"/>
      <c r="I232" s="287"/>
      <c r="J232" s="189"/>
      <c r="K232" s="191">
        <v>26.174</v>
      </c>
      <c r="L232" s="189"/>
      <c r="M232" s="189"/>
      <c r="N232" s="189"/>
      <c r="O232" s="189"/>
      <c r="P232" s="189"/>
      <c r="Q232" s="189"/>
      <c r="R232" s="192"/>
      <c r="T232" s="193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94"/>
      <c r="AT232" s="195" t="s">
        <v>170</v>
      </c>
      <c r="AU232" s="195" t="s">
        <v>294</v>
      </c>
      <c r="AV232" s="12" t="s">
        <v>165</v>
      </c>
      <c r="AW232" s="12" t="s">
        <v>7</v>
      </c>
      <c r="AX232" s="12" t="s">
        <v>27</v>
      </c>
      <c r="AY232" s="195" t="s">
        <v>159</v>
      </c>
    </row>
    <row r="233" spans="2:65" s="1" customFormat="1" ht="31.5" customHeight="1">
      <c r="B233" s="132"/>
      <c r="C233" s="163" t="s">
        <v>363</v>
      </c>
      <c r="D233" s="163" t="s">
        <v>161</v>
      </c>
      <c r="E233" s="164" t="s">
        <v>364</v>
      </c>
      <c r="F233" s="273" t="s">
        <v>365</v>
      </c>
      <c r="G233" s="273"/>
      <c r="H233" s="273"/>
      <c r="I233" s="273"/>
      <c r="J233" s="165" t="s">
        <v>211</v>
      </c>
      <c r="K233" s="166">
        <v>19.8</v>
      </c>
      <c r="L233" s="167">
        <v>0</v>
      </c>
      <c r="M233" s="275">
        <v>0</v>
      </c>
      <c r="N233" s="275"/>
      <c r="O233" s="275"/>
      <c r="P233" s="274">
        <f>ROUND(V233*K233,2)</f>
        <v>0</v>
      </c>
      <c r="Q233" s="274"/>
      <c r="R233" s="135"/>
      <c r="T233" s="168" t="s">
        <v>5</v>
      </c>
      <c r="U233" s="47" t="s">
        <v>53</v>
      </c>
      <c r="V233" s="118">
        <f>L233+M233</f>
        <v>0</v>
      </c>
      <c r="W233" s="118">
        <f>ROUND(L233*K233,2)</f>
        <v>0</v>
      </c>
      <c r="X233" s="118">
        <f>ROUND(M233*K233,2)</f>
        <v>0</v>
      </c>
      <c r="Y233" s="39"/>
      <c r="Z233" s="169">
        <f>Y233*K233</f>
        <v>0</v>
      </c>
      <c r="AA233" s="169">
        <v>0</v>
      </c>
      <c r="AB233" s="169">
        <f>AA233*K233</f>
        <v>0</v>
      </c>
      <c r="AC233" s="169">
        <v>0</v>
      </c>
      <c r="AD233" s="170">
        <f>AC233*K233</f>
        <v>0</v>
      </c>
      <c r="AR233" s="20" t="s">
        <v>165</v>
      </c>
      <c r="AT233" s="20" t="s">
        <v>161</v>
      </c>
      <c r="AU233" s="20" t="s">
        <v>294</v>
      </c>
      <c r="AY233" s="20" t="s">
        <v>159</v>
      </c>
      <c r="BE233" s="105">
        <f>IF(U233="základní",P233,0)</f>
        <v>0</v>
      </c>
      <c r="BF233" s="105">
        <f>IF(U233="snížená",P233,0)</f>
        <v>0</v>
      </c>
      <c r="BG233" s="105">
        <f>IF(U233="zákl. přenesená",P233,0)</f>
        <v>0</v>
      </c>
      <c r="BH233" s="105">
        <f>IF(U233="sníž. přenesená",P233,0)</f>
        <v>0</v>
      </c>
      <c r="BI233" s="105">
        <f>IF(U233="nulová",P233,0)</f>
        <v>0</v>
      </c>
      <c r="BJ233" s="20" t="s">
        <v>27</v>
      </c>
      <c r="BK233" s="105">
        <f>ROUND(V233*K233,2)</f>
        <v>0</v>
      </c>
      <c r="BL233" s="20" t="s">
        <v>165</v>
      </c>
      <c r="BM233" s="20" t="s">
        <v>366</v>
      </c>
    </row>
    <row r="234" spans="2:51" s="10" customFormat="1" ht="22.5" customHeight="1">
      <c r="B234" s="172"/>
      <c r="C234" s="173"/>
      <c r="D234" s="173"/>
      <c r="E234" s="174" t="s">
        <v>5</v>
      </c>
      <c r="F234" s="288" t="s">
        <v>367</v>
      </c>
      <c r="G234" s="289"/>
      <c r="H234" s="289"/>
      <c r="I234" s="289"/>
      <c r="J234" s="173"/>
      <c r="K234" s="175">
        <v>19.8</v>
      </c>
      <c r="L234" s="173"/>
      <c r="M234" s="173"/>
      <c r="N234" s="173"/>
      <c r="O234" s="173"/>
      <c r="P234" s="173"/>
      <c r="Q234" s="173"/>
      <c r="R234" s="176"/>
      <c r="T234" s="177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8"/>
      <c r="AT234" s="179" t="s">
        <v>170</v>
      </c>
      <c r="AU234" s="179" t="s">
        <v>294</v>
      </c>
      <c r="AV234" s="10" t="s">
        <v>110</v>
      </c>
      <c r="AW234" s="10" t="s">
        <v>7</v>
      </c>
      <c r="AX234" s="10" t="s">
        <v>90</v>
      </c>
      <c r="AY234" s="179" t="s">
        <v>159</v>
      </c>
    </row>
    <row r="235" spans="2:51" s="12" customFormat="1" ht="22.5" customHeight="1">
      <c r="B235" s="188"/>
      <c r="C235" s="189"/>
      <c r="D235" s="189"/>
      <c r="E235" s="190" t="s">
        <v>5</v>
      </c>
      <c r="F235" s="286" t="s">
        <v>185</v>
      </c>
      <c r="G235" s="287"/>
      <c r="H235" s="287"/>
      <c r="I235" s="287"/>
      <c r="J235" s="189"/>
      <c r="K235" s="191">
        <v>19.8</v>
      </c>
      <c r="L235" s="189"/>
      <c r="M235" s="189"/>
      <c r="N235" s="189"/>
      <c r="O235" s="189"/>
      <c r="P235" s="189"/>
      <c r="Q235" s="189"/>
      <c r="R235" s="192"/>
      <c r="T235" s="193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94"/>
      <c r="AT235" s="195" t="s">
        <v>170</v>
      </c>
      <c r="AU235" s="195" t="s">
        <v>294</v>
      </c>
      <c r="AV235" s="12" t="s">
        <v>165</v>
      </c>
      <c r="AW235" s="12" t="s">
        <v>7</v>
      </c>
      <c r="AX235" s="12" t="s">
        <v>27</v>
      </c>
      <c r="AY235" s="195" t="s">
        <v>159</v>
      </c>
    </row>
    <row r="236" spans="2:63" s="9" customFormat="1" ht="22.35" customHeight="1">
      <c r="B236" s="151"/>
      <c r="C236" s="152"/>
      <c r="D236" s="162" t="s">
        <v>123</v>
      </c>
      <c r="E236" s="162"/>
      <c r="F236" s="162"/>
      <c r="G236" s="162"/>
      <c r="H236" s="162"/>
      <c r="I236" s="162"/>
      <c r="J236" s="162"/>
      <c r="K236" s="162"/>
      <c r="L236" s="162"/>
      <c r="M236" s="280">
        <f>BK236</f>
        <v>0</v>
      </c>
      <c r="N236" s="281"/>
      <c r="O236" s="281"/>
      <c r="P236" s="281"/>
      <c r="Q236" s="281"/>
      <c r="R236" s="154"/>
      <c r="T236" s="155"/>
      <c r="U236" s="152"/>
      <c r="V236" s="152"/>
      <c r="W236" s="156">
        <f>SUM(W237:W254)</f>
        <v>0</v>
      </c>
      <c r="X236" s="156">
        <f>SUM(X237:X254)</f>
        <v>0</v>
      </c>
      <c r="Y236" s="152"/>
      <c r="Z236" s="157">
        <f>SUM(Z237:Z254)</f>
        <v>0</v>
      </c>
      <c r="AA236" s="152"/>
      <c r="AB236" s="157">
        <f>SUM(AB237:AB254)</f>
        <v>1.2925</v>
      </c>
      <c r="AC236" s="152"/>
      <c r="AD236" s="158">
        <f>SUM(AD237:AD254)</f>
        <v>0</v>
      </c>
      <c r="AR236" s="159" t="s">
        <v>27</v>
      </c>
      <c r="AT236" s="160" t="s">
        <v>89</v>
      </c>
      <c r="AU236" s="160" t="s">
        <v>110</v>
      </c>
      <c r="AY236" s="159" t="s">
        <v>159</v>
      </c>
      <c r="BK236" s="161">
        <f>SUM(BK237:BK254)</f>
        <v>0</v>
      </c>
    </row>
    <row r="237" spans="2:65" s="1" customFormat="1" ht="31.5" customHeight="1">
      <c r="B237" s="132"/>
      <c r="C237" s="163" t="s">
        <v>368</v>
      </c>
      <c r="D237" s="163" t="s">
        <v>161</v>
      </c>
      <c r="E237" s="164" t="s">
        <v>172</v>
      </c>
      <c r="F237" s="273" t="s">
        <v>173</v>
      </c>
      <c r="G237" s="273"/>
      <c r="H237" s="273"/>
      <c r="I237" s="273"/>
      <c r="J237" s="165" t="s">
        <v>164</v>
      </c>
      <c r="K237" s="166">
        <v>1154.25</v>
      </c>
      <c r="L237" s="167">
        <v>0</v>
      </c>
      <c r="M237" s="275">
        <v>0</v>
      </c>
      <c r="N237" s="275"/>
      <c r="O237" s="275"/>
      <c r="P237" s="274">
        <f>ROUND(V237*K237,2)</f>
        <v>0</v>
      </c>
      <c r="Q237" s="274"/>
      <c r="R237" s="135"/>
      <c r="T237" s="168" t="s">
        <v>5</v>
      </c>
      <c r="U237" s="47" t="s">
        <v>53</v>
      </c>
      <c r="V237" s="118">
        <f>L237+M237</f>
        <v>0</v>
      </c>
      <c r="W237" s="118">
        <f>ROUND(L237*K237,2)</f>
        <v>0</v>
      </c>
      <c r="X237" s="118">
        <f>ROUND(M237*K237,2)</f>
        <v>0</v>
      </c>
      <c r="Y237" s="39"/>
      <c r="Z237" s="169">
        <f>Y237*K237</f>
        <v>0</v>
      </c>
      <c r="AA237" s="169">
        <v>0</v>
      </c>
      <c r="AB237" s="169">
        <f>AA237*K237</f>
        <v>0</v>
      </c>
      <c r="AC237" s="169">
        <v>0</v>
      </c>
      <c r="AD237" s="170">
        <f>AC237*K237</f>
        <v>0</v>
      </c>
      <c r="AR237" s="20" t="s">
        <v>165</v>
      </c>
      <c r="AT237" s="20" t="s">
        <v>161</v>
      </c>
      <c r="AU237" s="20" t="s">
        <v>294</v>
      </c>
      <c r="AY237" s="20" t="s">
        <v>159</v>
      </c>
      <c r="BE237" s="105">
        <f>IF(U237="základní",P237,0)</f>
        <v>0</v>
      </c>
      <c r="BF237" s="105">
        <f>IF(U237="snížená",P237,0)</f>
        <v>0</v>
      </c>
      <c r="BG237" s="105">
        <f>IF(U237="zákl. přenesená",P237,0)</f>
        <v>0</v>
      </c>
      <c r="BH237" s="105">
        <f>IF(U237="sníž. přenesená",P237,0)</f>
        <v>0</v>
      </c>
      <c r="BI237" s="105">
        <f>IF(U237="nulová",P237,0)</f>
        <v>0</v>
      </c>
      <c r="BJ237" s="20" t="s">
        <v>27</v>
      </c>
      <c r="BK237" s="105">
        <f>ROUND(V237*K237,2)</f>
        <v>0</v>
      </c>
      <c r="BL237" s="20" t="s">
        <v>165</v>
      </c>
      <c r="BM237" s="20" t="s">
        <v>369</v>
      </c>
    </row>
    <row r="238" spans="2:47" s="1" customFormat="1" ht="22.5" customHeight="1">
      <c r="B238" s="38"/>
      <c r="C238" s="39"/>
      <c r="D238" s="39"/>
      <c r="E238" s="39"/>
      <c r="F238" s="276" t="s">
        <v>370</v>
      </c>
      <c r="G238" s="277"/>
      <c r="H238" s="277"/>
      <c r="I238" s="277"/>
      <c r="J238" s="39"/>
      <c r="K238" s="39"/>
      <c r="L238" s="39"/>
      <c r="M238" s="39"/>
      <c r="N238" s="39"/>
      <c r="O238" s="39"/>
      <c r="P238" s="39"/>
      <c r="Q238" s="39"/>
      <c r="R238" s="40"/>
      <c r="T238" s="171"/>
      <c r="U238" s="39"/>
      <c r="V238" s="39"/>
      <c r="W238" s="39"/>
      <c r="X238" s="39"/>
      <c r="Y238" s="39"/>
      <c r="Z238" s="39"/>
      <c r="AA238" s="39"/>
      <c r="AB238" s="39"/>
      <c r="AC238" s="39"/>
      <c r="AD238" s="77"/>
      <c r="AT238" s="20" t="s">
        <v>168</v>
      </c>
      <c r="AU238" s="20" t="s">
        <v>294</v>
      </c>
    </row>
    <row r="239" spans="2:51" s="10" customFormat="1" ht="22.5" customHeight="1">
      <c r="B239" s="172"/>
      <c r="C239" s="173"/>
      <c r="D239" s="173"/>
      <c r="E239" s="174" t="s">
        <v>5</v>
      </c>
      <c r="F239" s="282" t="s">
        <v>371</v>
      </c>
      <c r="G239" s="283"/>
      <c r="H239" s="283"/>
      <c r="I239" s="283"/>
      <c r="J239" s="173"/>
      <c r="K239" s="175">
        <v>1154.25</v>
      </c>
      <c r="L239" s="173"/>
      <c r="M239" s="173"/>
      <c r="N239" s="173"/>
      <c r="O239" s="173"/>
      <c r="P239" s="173"/>
      <c r="Q239" s="173"/>
      <c r="R239" s="176"/>
      <c r="T239" s="177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8"/>
      <c r="AT239" s="179" t="s">
        <v>170</v>
      </c>
      <c r="AU239" s="179" t="s">
        <v>294</v>
      </c>
      <c r="AV239" s="10" t="s">
        <v>110</v>
      </c>
      <c r="AW239" s="10" t="s">
        <v>7</v>
      </c>
      <c r="AX239" s="10" t="s">
        <v>90</v>
      </c>
      <c r="AY239" s="179" t="s">
        <v>159</v>
      </c>
    </row>
    <row r="240" spans="2:51" s="12" customFormat="1" ht="22.5" customHeight="1">
      <c r="B240" s="188"/>
      <c r="C240" s="189"/>
      <c r="D240" s="189"/>
      <c r="E240" s="190" t="s">
        <v>5</v>
      </c>
      <c r="F240" s="286" t="s">
        <v>185</v>
      </c>
      <c r="G240" s="287"/>
      <c r="H240" s="287"/>
      <c r="I240" s="287"/>
      <c r="J240" s="189"/>
      <c r="K240" s="191">
        <v>1154.25</v>
      </c>
      <c r="L240" s="189"/>
      <c r="M240" s="189"/>
      <c r="N240" s="189"/>
      <c r="O240" s="189"/>
      <c r="P240" s="189"/>
      <c r="Q240" s="189"/>
      <c r="R240" s="192"/>
      <c r="T240" s="193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94"/>
      <c r="AT240" s="195" t="s">
        <v>170</v>
      </c>
      <c r="AU240" s="195" t="s">
        <v>294</v>
      </c>
      <c r="AV240" s="12" t="s">
        <v>165</v>
      </c>
      <c r="AW240" s="12" t="s">
        <v>7</v>
      </c>
      <c r="AX240" s="12" t="s">
        <v>27</v>
      </c>
      <c r="AY240" s="195" t="s">
        <v>159</v>
      </c>
    </row>
    <row r="241" spans="2:65" s="1" customFormat="1" ht="31.5" customHeight="1">
      <c r="B241" s="132"/>
      <c r="C241" s="163" t="s">
        <v>372</v>
      </c>
      <c r="D241" s="163" t="s">
        <v>161</v>
      </c>
      <c r="E241" s="164" t="s">
        <v>215</v>
      </c>
      <c r="F241" s="273" t="s">
        <v>216</v>
      </c>
      <c r="G241" s="273"/>
      <c r="H241" s="273"/>
      <c r="I241" s="273"/>
      <c r="J241" s="165" t="s">
        <v>164</v>
      </c>
      <c r="K241" s="166">
        <v>1154.25</v>
      </c>
      <c r="L241" s="167">
        <v>0</v>
      </c>
      <c r="M241" s="275">
        <v>0</v>
      </c>
      <c r="N241" s="275"/>
      <c r="O241" s="275"/>
      <c r="P241" s="274">
        <f>ROUND(V241*K241,2)</f>
        <v>0</v>
      </c>
      <c r="Q241" s="274"/>
      <c r="R241" s="135"/>
      <c r="T241" s="168" t="s">
        <v>5</v>
      </c>
      <c r="U241" s="47" t="s">
        <v>53</v>
      </c>
      <c r="V241" s="118">
        <f>L241+M241</f>
        <v>0</v>
      </c>
      <c r="W241" s="118">
        <f>ROUND(L241*K241,2)</f>
        <v>0</v>
      </c>
      <c r="X241" s="118">
        <f>ROUND(M241*K241,2)</f>
        <v>0</v>
      </c>
      <c r="Y241" s="39"/>
      <c r="Z241" s="169">
        <f>Y241*K241</f>
        <v>0</v>
      </c>
      <c r="AA241" s="169">
        <v>0</v>
      </c>
      <c r="AB241" s="169">
        <f>AA241*K241</f>
        <v>0</v>
      </c>
      <c r="AC241" s="169">
        <v>0</v>
      </c>
      <c r="AD241" s="170">
        <f>AC241*K241</f>
        <v>0</v>
      </c>
      <c r="AR241" s="20" t="s">
        <v>165</v>
      </c>
      <c r="AT241" s="20" t="s">
        <v>161</v>
      </c>
      <c r="AU241" s="20" t="s">
        <v>294</v>
      </c>
      <c r="AY241" s="20" t="s">
        <v>159</v>
      </c>
      <c r="BE241" s="105">
        <f>IF(U241="základní",P241,0)</f>
        <v>0</v>
      </c>
      <c r="BF241" s="105">
        <f>IF(U241="snížená",P241,0)</f>
        <v>0</v>
      </c>
      <c r="BG241" s="105">
        <f>IF(U241="zákl. přenesená",P241,0)</f>
        <v>0</v>
      </c>
      <c r="BH241" s="105">
        <f>IF(U241="sníž. přenesená",P241,0)</f>
        <v>0</v>
      </c>
      <c r="BI241" s="105">
        <f>IF(U241="nulová",P241,0)</f>
        <v>0</v>
      </c>
      <c r="BJ241" s="20" t="s">
        <v>27</v>
      </c>
      <c r="BK241" s="105">
        <f>ROUND(V241*K241,2)</f>
        <v>0</v>
      </c>
      <c r="BL241" s="20" t="s">
        <v>165</v>
      </c>
      <c r="BM241" s="20" t="s">
        <v>373</v>
      </c>
    </row>
    <row r="242" spans="2:47" s="1" customFormat="1" ht="30" customHeight="1">
      <c r="B242" s="38"/>
      <c r="C242" s="39"/>
      <c r="D242" s="39"/>
      <c r="E242" s="39"/>
      <c r="F242" s="276" t="s">
        <v>374</v>
      </c>
      <c r="G242" s="277"/>
      <c r="H242" s="277"/>
      <c r="I242" s="277"/>
      <c r="J242" s="39"/>
      <c r="K242" s="39"/>
      <c r="L242" s="39"/>
      <c r="M242" s="39"/>
      <c r="N242" s="39"/>
      <c r="O242" s="39"/>
      <c r="P242" s="39"/>
      <c r="Q242" s="39"/>
      <c r="R242" s="40"/>
      <c r="T242" s="171"/>
      <c r="U242" s="39"/>
      <c r="V242" s="39"/>
      <c r="W242" s="39"/>
      <c r="X242" s="39"/>
      <c r="Y242" s="39"/>
      <c r="Z242" s="39"/>
      <c r="AA242" s="39"/>
      <c r="AB242" s="39"/>
      <c r="AC242" s="39"/>
      <c r="AD242" s="77"/>
      <c r="AT242" s="20" t="s">
        <v>168</v>
      </c>
      <c r="AU242" s="20" t="s">
        <v>294</v>
      </c>
    </row>
    <row r="243" spans="2:51" s="10" customFormat="1" ht="22.5" customHeight="1">
      <c r="B243" s="172"/>
      <c r="C243" s="173"/>
      <c r="D243" s="173"/>
      <c r="E243" s="174" t="s">
        <v>5</v>
      </c>
      <c r="F243" s="282" t="s">
        <v>375</v>
      </c>
      <c r="G243" s="283"/>
      <c r="H243" s="283"/>
      <c r="I243" s="283"/>
      <c r="J243" s="173"/>
      <c r="K243" s="175">
        <v>1154.25</v>
      </c>
      <c r="L243" s="173"/>
      <c r="M243" s="173"/>
      <c r="N243" s="173"/>
      <c r="O243" s="173"/>
      <c r="P243" s="173"/>
      <c r="Q243" s="173"/>
      <c r="R243" s="176"/>
      <c r="T243" s="177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8"/>
      <c r="AT243" s="179" t="s">
        <v>170</v>
      </c>
      <c r="AU243" s="179" t="s">
        <v>294</v>
      </c>
      <c r="AV243" s="10" t="s">
        <v>110</v>
      </c>
      <c r="AW243" s="10" t="s">
        <v>7</v>
      </c>
      <c r="AX243" s="10" t="s">
        <v>27</v>
      </c>
      <c r="AY243" s="179" t="s">
        <v>159</v>
      </c>
    </row>
    <row r="244" spans="2:65" s="1" customFormat="1" ht="44.25" customHeight="1">
      <c r="B244" s="132"/>
      <c r="C244" s="163" t="s">
        <v>376</v>
      </c>
      <c r="D244" s="163" t="s">
        <v>161</v>
      </c>
      <c r="E244" s="164" t="s">
        <v>220</v>
      </c>
      <c r="F244" s="273" t="s">
        <v>221</v>
      </c>
      <c r="G244" s="273"/>
      <c r="H244" s="273"/>
      <c r="I244" s="273"/>
      <c r="J244" s="165" t="s">
        <v>164</v>
      </c>
      <c r="K244" s="166">
        <v>5771.25</v>
      </c>
      <c r="L244" s="167">
        <v>0</v>
      </c>
      <c r="M244" s="275">
        <v>0</v>
      </c>
      <c r="N244" s="275"/>
      <c r="O244" s="275"/>
      <c r="P244" s="274">
        <f>ROUND(V244*K244,2)</f>
        <v>0</v>
      </c>
      <c r="Q244" s="274"/>
      <c r="R244" s="135"/>
      <c r="T244" s="168" t="s">
        <v>5</v>
      </c>
      <c r="U244" s="47" t="s">
        <v>53</v>
      </c>
      <c r="V244" s="118">
        <f>L244+M244</f>
        <v>0</v>
      </c>
      <c r="W244" s="118">
        <f>ROUND(L244*K244,2)</f>
        <v>0</v>
      </c>
      <c r="X244" s="118">
        <f>ROUND(M244*K244,2)</f>
        <v>0</v>
      </c>
      <c r="Y244" s="39"/>
      <c r="Z244" s="169">
        <f>Y244*K244</f>
        <v>0</v>
      </c>
      <c r="AA244" s="169">
        <v>0</v>
      </c>
      <c r="AB244" s="169">
        <f>AA244*K244</f>
        <v>0</v>
      </c>
      <c r="AC244" s="169">
        <v>0</v>
      </c>
      <c r="AD244" s="170">
        <f>AC244*K244</f>
        <v>0</v>
      </c>
      <c r="AR244" s="20" t="s">
        <v>165</v>
      </c>
      <c r="AT244" s="20" t="s">
        <v>161</v>
      </c>
      <c r="AU244" s="20" t="s">
        <v>294</v>
      </c>
      <c r="AY244" s="20" t="s">
        <v>159</v>
      </c>
      <c r="BE244" s="105">
        <f>IF(U244="základní",P244,0)</f>
        <v>0</v>
      </c>
      <c r="BF244" s="105">
        <f>IF(U244="snížená",P244,0)</f>
        <v>0</v>
      </c>
      <c r="BG244" s="105">
        <f>IF(U244="zákl. přenesená",P244,0)</f>
        <v>0</v>
      </c>
      <c r="BH244" s="105">
        <f>IF(U244="sníž. přenesená",P244,0)</f>
        <v>0</v>
      </c>
      <c r="BI244" s="105">
        <f>IF(U244="nulová",P244,0)</f>
        <v>0</v>
      </c>
      <c r="BJ244" s="20" t="s">
        <v>27</v>
      </c>
      <c r="BK244" s="105">
        <f>ROUND(V244*K244,2)</f>
        <v>0</v>
      </c>
      <c r="BL244" s="20" t="s">
        <v>165</v>
      </c>
      <c r="BM244" s="20" t="s">
        <v>377</v>
      </c>
    </row>
    <row r="245" spans="2:47" s="1" customFormat="1" ht="22.5" customHeight="1">
      <c r="B245" s="38"/>
      <c r="C245" s="39"/>
      <c r="D245" s="39"/>
      <c r="E245" s="39"/>
      <c r="F245" s="276" t="s">
        <v>223</v>
      </c>
      <c r="G245" s="277"/>
      <c r="H245" s="277"/>
      <c r="I245" s="277"/>
      <c r="J245" s="39"/>
      <c r="K245" s="39"/>
      <c r="L245" s="39"/>
      <c r="M245" s="39"/>
      <c r="N245" s="39"/>
      <c r="O245" s="39"/>
      <c r="P245" s="39"/>
      <c r="Q245" s="39"/>
      <c r="R245" s="40"/>
      <c r="T245" s="171"/>
      <c r="U245" s="39"/>
      <c r="V245" s="39"/>
      <c r="W245" s="39"/>
      <c r="X245" s="39"/>
      <c r="Y245" s="39"/>
      <c r="Z245" s="39"/>
      <c r="AA245" s="39"/>
      <c r="AB245" s="39"/>
      <c r="AC245" s="39"/>
      <c r="AD245" s="77"/>
      <c r="AT245" s="20" t="s">
        <v>168</v>
      </c>
      <c r="AU245" s="20" t="s">
        <v>294</v>
      </c>
    </row>
    <row r="246" spans="2:51" s="10" customFormat="1" ht="22.5" customHeight="1">
      <c r="B246" s="172"/>
      <c r="C246" s="173"/>
      <c r="D246" s="173"/>
      <c r="E246" s="174" t="s">
        <v>5</v>
      </c>
      <c r="F246" s="282" t="s">
        <v>378</v>
      </c>
      <c r="G246" s="283"/>
      <c r="H246" s="283"/>
      <c r="I246" s="283"/>
      <c r="J246" s="173"/>
      <c r="K246" s="175">
        <v>5771.25</v>
      </c>
      <c r="L246" s="173"/>
      <c r="M246" s="173"/>
      <c r="N246" s="173"/>
      <c r="O246" s="173"/>
      <c r="P246" s="173"/>
      <c r="Q246" s="173"/>
      <c r="R246" s="176"/>
      <c r="T246" s="177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8"/>
      <c r="AT246" s="179" t="s">
        <v>170</v>
      </c>
      <c r="AU246" s="179" t="s">
        <v>294</v>
      </c>
      <c r="AV246" s="10" t="s">
        <v>110</v>
      </c>
      <c r="AW246" s="10" t="s">
        <v>7</v>
      </c>
      <c r="AX246" s="10" t="s">
        <v>27</v>
      </c>
      <c r="AY246" s="179" t="s">
        <v>159</v>
      </c>
    </row>
    <row r="247" spans="2:65" s="1" customFormat="1" ht="22.5" customHeight="1">
      <c r="B247" s="132"/>
      <c r="C247" s="163" t="s">
        <v>379</v>
      </c>
      <c r="D247" s="163" t="s">
        <v>161</v>
      </c>
      <c r="E247" s="164" t="s">
        <v>226</v>
      </c>
      <c r="F247" s="273" t="s">
        <v>227</v>
      </c>
      <c r="G247" s="273"/>
      <c r="H247" s="273"/>
      <c r="I247" s="273"/>
      <c r="J247" s="165" t="s">
        <v>211</v>
      </c>
      <c r="K247" s="166">
        <v>2077.65</v>
      </c>
      <c r="L247" s="167">
        <v>0</v>
      </c>
      <c r="M247" s="275">
        <v>0</v>
      </c>
      <c r="N247" s="275"/>
      <c r="O247" s="275"/>
      <c r="P247" s="274">
        <f>ROUND(V247*K247,2)</f>
        <v>0</v>
      </c>
      <c r="Q247" s="274"/>
      <c r="R247" s="135"/>
      <c r="T247" s="168" t="s">
        <v>5</v>
      </c>
      <c r="U247" s="47" t="s">
        <v>53</v>
      </c>
      <c r="V247" s="118">
        <f>L247+M247</f>
        <v>0</v>
      </c>
      <c r="W247" s="118">
        <f>ROUND(L247*K247,2)</f>
        <v>0</v>
      </c>
      <c r="X247" s="118">
        <f>ROUND(M247*K247,2)</f>
        <v>0</v>
      </c>
      <c r="Y247" s="39"/>
      <c r="Z247" s="169">
        <f>Y247*K247</f>
        <v>0</v>
      </c>
      <c r="AA247" s="169">
        <v>0</v>
      </c>
      <c r="AB247" s="169">
        <f>AA247*K247</f>
        <v>0</v>
      </c>
      <c r="AC247" s="169">
        <v>0</v>
      </c>
      <c r="AD247" s="170">
        <f>AC247*K247</f>
        <v>0</v>
      </c>
      <c r="AR247" s="20" t="s">
        <v>165</v>
      </c>
      <c r="AT247" s="20" t="s">
        <v>161</v>
      </c>
      <c r="AU247" s="20" t="s">
        <v>294</v>
      </c>
      <c r="AY247" s="20" t="s">
        <v>159</v>
      </c>
      <c r="BE247" s="105">
        <f>IF(U247="základní",P247,0)</f>
        <v>0</v>
      </c>
      <c r="BF247" s="105">
        <f>IF(U247="snížená",P247,0)</f>
        <v>0</v>
      </c>
      <c r="BG247" s="105">
        <f>IF(U247="zákl. přenesená",P247,0)</f>
        <v>0</v>
      </c>
      <c r="BH247" s="105">
        <f>IF(U247="sníž. přenesená",P247,0)</f>
        <v>0</v>
      </c>
      <c r="BI247" s="105">
        <f>IF(U247="nulová",P247,0)</f>
        <v>0</v>
      </c>
      <c r="BJ247" s="20" t="s">
        <v>27</v>
      </c>
      <c r="BK247" s="105">
        <f>ROUND(V247*K247,2)</f>
        <v>0</v>
      </c>
      <c r="BL247" s="20" t="s">
        <v>165</v>
      </c>
      <c r="BM247" s="20" t="s">
        <v>380</v>
      </c>
    </row>
    <row r="248" spans="2:51" s="10" customFormat="1" ht="22.5" customHeight="1">
      <c r="B248" s="172"/>
      <c r="C248" s="173"/>
      <c r="D248" s="173"/>
      <c r="E248" s="174" t="s">
        <v>5</v>
      </c>
      <c r="F248" s="288" t="s">
        <v>381</v>
      </c>
      <c r="G248" s="289"/>
      <c r="H248" s="289"/>
      <c r="I248" s="289"/>
      <c r="J248" s="173"/>
      <c r="K248" s="175">
        <v>2077.65</v>
      </c>
      <c r="L248" s="173"/>
      <c r="M248" s="173"/>
      <c r="N248" s="173"/>
      <c r="O248" s="173"/>
      <c r="P248" s="173"/>
      <c r="Q248" s="173"/>
      <c r="R248" s="176"/>
      <c r="T248" s="177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8"/>
      <c r="AT248" s="179" t="s">
        <v>170</v>
      </c>
      <c r="AU248" s="179" t="s">
        <v>294</v>
      </c>
      <c r="AV248" s="10" t="s">
        <v>110</v>
      </c>
      <c r="AW248" s="10" t="s">
        <v>7</v>
      </c>
      <c r="AX248" s="10" t="s">
        <v>27</v>
      </c>
      <c r="AY248" s="179" t="s">
        <v>159</v>
      </c>
    </row>
    <row r="249" spans="2:65" s="1" customFormat="1" ht="22.5" customHeight="1">
      <c r="B249" s="132"/>
      <c r="C249" s="163" t="s">
        <v>382</v>
      </c>
      <c r="D249" s="163" t="s">
        <v>161</v>
      </c>
      <c r="E249" s="164" t="s">
        <v>383</v>
      </c>
      <c r="F249" s="273" t="s">
        <v>384</v>
      </c>
      <c r="G249" s="273"/>
      <c r="H249" s="273"/>
      <c r="I249" s="273"/>
      <c r="J249" s="165" t="s">
        <v>234</v>
      </c>
      <c r="K249" s="166">
        <v>2500</v>
      </c>
      <c r="L249" s="167">
        <v>0</v>
      </c>
      <c r="M249" s="275">
        <v>0</v>
      </c>
      <c r="N249" s="275"/>
      <c r="O249" s="275"/>
      <c r="P249" s="274">
        <f>ROUND(V249*K249,2)</f>
        <v>0</v>
      </c>
      <c r="Q249" s="274"/>
      <c r="R249" s="135"/>
      <c r="T249" s="168" t="s">
        <v>5</v>
      </c>
      <c r="U249" s="47" t="s">
        <v>53</v>
      </c>
      <c r="V249" s="118">
        <f>L249+M249</f>
        <v>0</v>
      </c>
      <c r="W249" s="118">
        <f>ROUND(L249*K249,2)</f>
        <v>0</v>
      </c>
      <c r="X249" s="118">
        <f>ROUND(M249*K249,2)</f>
        <v>0</v>
      </c>
      <c r="Y249" s="39"/>
      <c r="Z249" s="169">
        <f>Y249*K249</f>
        <v>0</v>
      </c>
      <c r="AA249" s="169">
        <v>0</v>
      </c>
      <c r="AB249" s="169">
        <f>AA249*K249</f>
        <v>0</v>
      </c>
      <c r="AC249" s="169">
        <v>0</v>
      </c>
      <c r="AD249" s="170">
        <f>AC249*K249</f>
        <v>0</v>
      </c>
      <c r="AR249" s="20" t="s">
        <v>165</v>
      </c>
      <c r="AT249" s="20" t="s">
        <v>161</v>
      </c>
      <c r="AU249" s="20" t="s">
        <v>294</v>
      </c>
      <c r="AY249" s="20" t="s">
        <v>159</v>
      </c>
      <c r="BE249" s="105">
        <f>IF(U249="základní",P249,0)</f>
        <v>0</v>
      </c>
      <c r="BF249" s="105">
        <f>IF(U249="snížená",P249,0)</f>
        <v>0</v>
      </c>
      <c r="BG249" s="105">
        <f>IF(U249="zákl. přenesená",P249,0)</f>
        <v>0</v>
      </c>
      <c r="BH249" s="105">
        <f>IF(U249="sníž. přenesená",P249,0)</f>
        <v>0</v>
      </c>
      <c r="BI249" s="105">
        <f>IF(U249="nulová",P249,0)</f>
        <v>0</v>
      </c>
      <c r="BJ249" s="20" t="s">
        <v>27</v>
      </c>
      <c r="BK249" s="105">
        <f>ROUND(V249*K249,2)</f>
        <v>0</v>
      </c>
      <c r="BL249" s="20" t="s">
        <v>165</v>
      </c>
      <c r="BM249" s="20" t="s">
        <v>385</v>
      </c>
    </row>
    <row r="250" spans="2:47" s="1" customFormat="1" ht="30" customHeight="1">
      <c r="B250" s="38"/>
      <c r="C250" s="39"/>
      <c r="D250" s="39"/>
      <c r="E250" s="39"/>
      <c r="F250" s="276" t="s">
        <v>386</v>
      </c>
      <c r="G250" s="277"/>
      <c r="H250" s="277"/>
      <c r="I250" s="277"/>
      <c r="J250" s="39"/>
      <c r="K250" s="39"/>
      <c r="L250" s="39"/>
      <c r="M250" s="39"/>
      <c r="N250" s="39"/>
      <c r="O250" s="39"/>
      <c r="P250" s="39"/>
      <c r="Q250" s="39"/>
      <c r="R250" s="40"/>
      <c r="T250" s="171"/>
      <c r="U250" s="39"/>
      <c r="V250" s="39"/>
      <c r="W250" s="39"/>
      <c r="X250" s="39"/>
      <c r="Y250" s="39"/>
      <c r="Z250" s="39"/>
      <c r="AA250" s="39"/>
      <c r="AB250" s="39"/>
      <c r="AC250" s="39"/>
      <c r="AD250" s="77"/>
      <c r="AT250" s="20" t="s">
        <v>168</v>
      </c>
      <c r="AU250" s="20" t="s">
        <v>294</v>
      </c>
    </row>
    <row r="251" spans="2:65" s="1" customFormat="1" ht="22.5" customHeight="1">
      <c r="B251" s="132"/>
      <c r="C251" s="163" t="s">
        <v>387</v>
      </c>
      <c r="D251" s="163" t="s">
        <v>161</v>
      </c>
      <c r="E251" s="164" t="s">
        <v>388</v>
      </c>
      <c r="F251" s="273" t="s">
        <v>389</v>
      </c>
      <c r="G251" s="273"/>
      <c r="H251" s="273"/>
      <c r="I251" s="273"/>
      <c r="J251" s="165" t="s">
        <v>234</v>
      </c>
      <c r="K251" s="166">
        <v>2500</v>
      </c>
      <c r="L251" s="167">
        <v>0</v>
      </c>
      <c r="M251" s="275">
        <v>0</v>
      </c>
      <c r="N251" s="275"/>
      <c r="O251" s="275"/>
      <c r="P251" s="274">
        <f>ROUND(V251*K251,2)</f>
        <v>0</v>
      </c>
      <c r="Q251" s="274"/>
      <c r="R251" s="135"/>
      <c r="T251" s="168" t="s">
        <v>5</v>
      </c>
      <c r="U251" s="47" t="s">
        <v>53</v>
      </c>
      <c r="V251" s="118">
        <f>L251+M251</f>
        <v>0</v>
      </c>
      <c r="W251" s="118">
        <f>ROUND(L251*K251,2)</f>
        <v>0</v>
      </c>
      <c r="X251" s="118">
        <f>ROUND(M251*K251,2)</f>
        <v>0</v>
      </c>
      <c r="Y251" s="39"/>
      <c r="Z251" s="169">
        <f>Y251*K251</f>
        <v>0</v>
      </c>
      <c r="AA251" s="169">
        <v>0</v>
      </c>
      <c r="AB251" s="169">
        <f>AA251*K251</f>
        <v>0</v>
      </c>
      <c r="AC251" s="169">
        <v>0</v>
      </c>
      <c r="AD251" s="170">
        <f>AC251*K251</f>
        <v>0</v>
      </c>
      <c r="AR251" s="20" t="s">
        <v>165</v>
      </c>
      <c r="AT251" s="20" t="s">
        <v>161</v>
      </c>
      <c r="AU251" s="20" t="s">
        <v>294</v>
      </c>
      <c r="AY251" s="20" t="s">
        <v>159</v>
      </c>
      <c r="BE251" s="105">
        <f>IF(U251="základní",P251,0)</f>
        <v>0</v>
      </c>
      <c r="BF251" s="105">
        <f>IF(U251="snížená",P251,0)</f>
        <v>0</v>
      </c>
      <c r="BG251" s="105">
        <f>IF(U251="zákl. přenesená",P251,0)</f>
        <v>0</v>
      </c>
      <c r="BH251" s="105">
        <f>IF(U251="sníž. přenesená",P251,0)</f>
        <v>0</v>
      </c>
      <c r="BI251" s="105">
        <f>IF(U251="nulová",P251,0)</f>
        <v>0</v>
      </c>
      <c r="BJ251" s="20" t="s">
        <v>27</v>
      </c>
      <c r="BK251" s="105">
        <f>ROUND(V251*K251,2)</f>
        <v>0</v>
      </c>
      <c r="BL251" s="20" t="s">
        <v>165</v>
      </c>
      <c r="BM251" s="20" t="s">
        <v>390</v>
      </c>
    </row>
    <row r="252" spans="2:47" s="1" customFormat="1" ht="30" customHeight="1">
      <c r="B252" s="38"/>
      <c r="C252" s="39"/>
      <c r="D252" s="39"/>
      <c r="E252" s="39"/>
      <c r="F252" s="276" t="s">
        <v>391</v>
      </c>
      <c r="G252" s="277"/>
      <c r="H252" s="277"/>
      <c r="I252" s="277"/>
      <c r="J252" s="39"/>
      <c r="K252" s="39"/>
      <c r="L252" s="39"/>
      <c r="M252" s="39"/>
      <c r="N252" s="39"/>
      <c r="O252" s="39"/>
      <c r="P252" s="39"/>
      <c r="Q252" s="39"/>
      <c r="R252" s="40"/>
      <c r="T252" s="171"/>
      <c r="U252" s="39"/>
      <c r="V252" s="39"/>
      <c r="W252" s="39"/>
      <c r="X252" s="39"/>
      <c r="Y252" s="39"/>
      <c r="Z252" s="39"/>
      <c r="AA252" s="39"/>
      <c r="AB252" s="39"/>
      <c r="AC252" s="39"/>
      <c r="AD252" s="77"/>
      <c r="AT252" s="20" t="s">
        <v>168</v>
      </c>
      <c r="AU252" s="20" t="s">
        <v>294</v>
      </c>
    </row>
    <row r="253" spans="2:65" s="1" customFormat="1" ht="31.5" customHeight="1">
      <c r="B253" s="132"/>
      <c r="C253" s="163" t="s">
        <v>392</v>
      </c>
      <c r="D253" s="163" t="s">
        <v>161</v>
      </c>
      <c r="E253" s="164" t="s">
        <v>393</v>
      </c>
      <c r="F253" s="273" t="s">
        <v>394</v>
      </c>
      <c r="G253" s="273"/>
      <c r="H253" s="273"/>
      <c r="I253" s="273"/>
      <c r="J253" s="165" t="s">
        <v>234</v>
      </c>
      <c r="K253" s="166">
        <v>2750</v>
      </c>
      <c r="L253" s="167">
        <v>0</v>
      </c>
      <c r="M253" s="275">
        <v>0</v>
      </c>
      <c r="N253" s="275"/>
      <c r="O253" s="275"/>
      <c r="P253" s="274">
        <f>ROUND(V253*K253,2)</f>
        <v>0</v>
      </c>
      <c r="Q253" s="274"/>
      <c r="R253" s="135"/>
      <c r="T253" s="168" t="s">
        <v>5</v>
      </c>
      <c r="U253" s="47" t="s">
        <v>53</v>
      </c>
      <c r="V253" s="118">
        <f>L253+M253</f>
        <v>0</v>
      </c>
      <c r="W253" s="118">
        <f>ROUND(L253*K253,2)</f>
        <v>0</v>
      </c>
      <c r="X253" s="118">
        <f>ROUND(M253*K253,2)</f>
        <v>0</v>
      </c>
      <c r="Y253" s="39"/>
      <c r="Z253" s="169">
        <f>Y253*K253</f>
        <v>0</v>
      </c>
      <c r="AA253" s="169">
        <v>0.00047</v>
      </c>
      <c r="AB253" s="169">
        <f>AA253*K253</f>
        <v>1.2925</v>
      </c>
      <c r="AC253" s="169">
        <v>0</v>
      </c>
      <c r="AD253" s="170">
        <f>AC253*K253</f>
        <v>0</v>
      </c>
      <c r="AR253" s="20" t="s">
        <v>165</v>
      </c>
      <c r="AT253" s="20" t="s">
        <v>161</v>
      </c>
      <c r="AU253" s="20" t="s">
        <v>294</v>
      </c>
      <c r="AY253" s="20" t="s">
        <v>159</v>
      </c>
      <c r="BE253" s="105">
        <f>IF(U253="základní",P253,0)</f>
        <v>0</v>
      </c>
      <c r="BF253" s="105">
        <f>IF(U253="snížená",P253,0)</f>
        <v>0</v>
      </c>
      <c r="BG253" s="105">
        <f>IF(U253="zákl. přenesená",P253,0)</f>
        <v>0</v>
      </c>
      <c r="BH253" s="105">
        <f>IF(U253="sníž. přenesená",P253,0)</f>
        <v>0</v>
      </c>
      <c r="BI253" s="105">
        <f>IF(U253="nulová",P253,0)</f>
        <v>0</v>
      </c>
      <c r="BJ253" s="20" t="s">
        <v>27</v>
      </c>
      <c r="BK253" s="105">
        <f>ROUND(V253*K253,2)</f>
        <v>0</v>
      </c>
      <c r="BL253" s="20" t="s">
        <v>165</v>
      </c>
      <c r="BM253" s="20" t="s">
        <v>395</v>
      </c>
    </row>
    <row r="254" spans="2:51" s="10" customFormat="1" ht="22.5" customHeight="1">
      <c r="B254" s="172"/>
      <c r="C254" s="173"/>
      <c r="D254" s="173"/>
      <c r="E254" s="174" t="s">
        <v>5</v>
      </c>
      <c r="F254" s="288" t="s">
        <v>396</v>
      </c>
      <c r="G254" s="289"/>
      <c r="H254" s="289"/>
      <c r="I254" s="289"/>
      <c r="J254" s="173"/>
      <c r="K254" s="175">
        <v>2750</v>
      </c>
      <c r="L254" s="173"/>
      <c r="M254" s="173"/>
      <c r="N254" s="173"/>
      <c r="O254" s="173"/>
      <c r="P254" s="173"/>
      <c r="Q254" s="173"/>
      <c r="R254" s="176"/>
      <c r="T254" s="177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8"/>
      <c r="AT254" s="179" t="s">
        <v>170</v>
      </c>
      <c r="AU254" s="179" t="s">
        <v>294</v>
      </c>
      <c r="AV254" s="10" t="s">
        <v>110</v>
      </c>
      <c r="AW254" s="10" t="s">
        <v>7</v>
      </c>
      <c r="AX254" s="10" t="s">
        <v>27</v>
      </c>
      <c r="AY254" s="179" t="s">
        <v>159</v>
      </c>
    </row>
    <row r="255" spans="2:63" s="9" customFormat="1" ht="29.85" customHeight="1">
      <c r="B255" s="151"/>
      <c r="C255" s="152"/>
      <c r="D255" s="162" t="s">
        <v>124</v>
      </c>
      <c r="E255" s="162"/>
      <c r="F255" s="162"/>
      <c r="G255" s="162"/>
      <c r="H255" s="162"/>
      <c r="I255" s="162"/>
      <c r="J255" s="162"/>
      <c r="K255" s="162"/>
      <c r="L255" s="162"/>
      <c r="M255" s="280">
        <f>BK255</f>
        <v>0</v>
      </c>
      <c r="N255" s="281"/>
      <c r="O255" s="281"/>
      <c r="P255" s="281"/>
      <c r="Q255" s="281"/>
      <c r="R255" s="154"/>
      <c r="T255" s="155"/>
      <c r="U255" s="152"/>
      <c r="V255" s="152"/>
      <c r="W255" s="156">
        <f>SUM(W256:W260)</f>
        <v>0</v>
      </c>
      <c r="X255" s="156">
        <f>SUM(X256:X260)</f>
        <v>0</v>
      </c>
      <c r="Y255" s="152"/>
      <c r="Z255" s="157">
        <f>SUM(Z256:Z260)</f>
        <v>0</v>
      </c>
      <c r="AA255" s="152"/>
      <c r="AB255" s="157">
        <f>SUM(AB256:AB260)</f>
        <v>52.19206</v>
      </c>
      <c r="AC255" s="152"/>
      <c r="AD255" s="158">
        <f>SUM(AD256:AD260)</f>
        <v>0</v>
      </c>
      <c r="AR255" s="159" t="s">
        <v>27</v>
      </c>
      <c r="AT255" s="160" t="s">
        <v>89</v>
      </c>
      <c r="AU255" s="160" t="s">
        <v>27</v>
      </c>
      <c r="AY255" s="159" t="s">
        <v>159</v>
      </c>
      <c r="BK255" s="161">
        <f>SUM(BK256:BK260)</f>
        <v>0</v>
      </c>
    </row>
    <row r="256" spans="2:65" s="1" customFormat="1" ht="44.25" customHeight="1">
      <c r="B256" s="132"/>
      <c r="C256" s="163" t="s">
        <v>397</v>
      </c>
      <c r="D256" s="163" t="s">
        <v>161</v>
      </c>
      <c r="E256" s="164" t="s">
        <v>398</v>
      </c>
      <c r="F256" s="273" t="s">
        <v>399</v>
      </c>
      <c r="G256" s="273"/>
      <c r="H256" s="273"/>
      <c r="I256" s="273"/>
      <c r="J256" s="165" t="s">
        <v>293</v>
      </c>
      <c r="K256" s="166">
        <v>230</v>
      </c>
      <c r="L256" s="167">
        <v>0</v>
      </c>
      <c r="M256" s="275">
        <v>0</v>
      </c>
      <c r="N256" s="275"/>
      <c r="O256" s="275"/>
      <c r="P256" s="274">
        <f>ROUND(V256*K256,2)</f>
        <v>0</v>
      </c>
      <c r="Q256" s="274"/>
      <c r="R256" s="135"/>
      <c r="T256" s="168" t="s">
        <v>5</v>
      </c>
      <c r="U256" s="47" t="s">
        <v>53</v>
      </c>
      <c r="V256" s="118">
        <f>L256+M256</f>
        <v>0</v>
      </c>
      <c r="W256" s="118">
        <f>ROUND(L256*K256,2)</f>
        <v>0</v>
      </c>
      <c r="X256" s="118">
        <f>ROUND(M256*K256,2)</f>
        <v>0</v>
      </c>
      <c r="Y256" s="39"/>
      <c r="Z256" s="169">
        <f>Y256*K256</f>
        <v>0</v>
      </c>
      <c r="AA256" s="169">
        <v>0.22657</v>
      </c>
      <c r="AB256" s="169">
        <f>AA256*K256</f>
        <v>52.1111</v>
      </c>
      <c r="AC256" s="169">
        <v>0</v>
      </c>
      <c r="AD256" s="170">
        <f>AC256*K256</f>
        <v>0</v>
      </c>
      <c r="AR256" s="20" t="s">
        <v>165</v>
      </c>
      <c r="AT256" s="20" t="s">
        <v>161</v>
      </c>
      <c r="AU256" s="20" t="s">
        <v>110</v>
      </c>
      <c r="AY256" s="20" t="s">
        <v>159</v>
      </c>
      <c r="BE256" s="105">
        <f>IF(U256="základní",P256,0)</f>
        <v>0</v>
      </c>
      <c r="BF256" s="105">
        <f>IF(U256="snížená",P256,0)</f>
        <v>0</v>
      </c>
      <c r="BG256" s="105">
        <f>IF(U256="zákl. přenesená",P256,0)</f>
        <v>0</v>
      </c>
      <c r="BH256" s="105">
        <f>IF(U256="sníž. přenesená",P256,0)</f>
        <v>0</v>
      </c>
      <c r="BI256" s="105">
        <f>IF(U256="nulová",P256,0)</f>
        <v>0</v>
      </c>
      <c r="BJ256" s="20" t="s">
        <v>27</v>
      </c>
      <c r="BK256" s="105">
        <f>ROUND(V256*K256,2)</f>
        <v>0</v>
      </c>
      <c r="BL256" s="20" t="s">
        <v>165</v>
      </c>
      <c r="BM256" s="20" t="s">
        <v>400</v>
      </c>
    </row>
    <row r="257" spans="2:47" s="1" customFormat="1" ht="22.5" customHeight="1">
      <c r="B257" s="38"/>
      <c r="C257" s="39"/>
      <c r="D257" s="39"/>
      <c r="E257" s="39"/>
      <c r="F257" s="276" t="s">
        <v>401</v>
      </c>
      <c r="G257" s="277"/>
      <c r="H257" s="277"/>
      <c r="I257" s="277"/>
      <c r="J257" s="39"/>
      <c r="K257" s="39"/>
      <c r="L257" s="39"/>
      <c r="M257" s="39"/>
      <c r="N257" s="39"/>
      <c r="O257" s="39"/>
      <c r="P257" s="39"/>
      <c r="Q257" s="39"/>
      <c r="R257" s="40"/>
      <c r="T257" s="171"/>
      <c r="U257" s="39"/>
      <c r="V257" s="39"/>
      <c r="W257" s="39"/>
      <c r="X257" s="39"/>
      <c r="Y257" s="39"/>
      <c r="Z257" s="39"/>
      <c r="AA257" s="39"/>
      <c r="AB257" s="39"/>
      <c r="AC257" s="39"/>
      <c r="AD257" s="77"/>
      <c r="AT257" s="20" t="s">
        <v>168</v>
      </c>
      <c r="AU257" s="20" t="s">
        <v>110</v>
      </c>
    </row>
    <row r="258" spans="2:65" s="1" customFormat="1" ht="22.5" customHeight="1">
      <c r="B258" s="132"/>
      <c r="C258" s="196" t="s">
        <v>402</v>
      </c>
      <c r="D258" s="196" t="s">
        <v>245</v>
      </c>
      <c r="E258" s="197" t="s">
        <v>403</v>
      </c>
      <c r="F258" s="290" t="s">
        <v>404</v>
      </c>
      <c r="G258" s="290"/>
      <c r="H258" s="290"/>
      <c r="I258" s="290"/>
      <c r="J258" s="198" t="s">
        <v>293</v>
      </c>
      <c r="K258" s="199">
        <v>253</v>
      </c>
      <c r="L258" s="200">
        <v>0</v>
      </c>
      <c r="M258" s="291"/>
      <c r="N258" s="291"/>
      <c r="O258" s="292"/>
      <c r="P258" s="274">
        <f>ROUND(V258*K258,2)</f>
        <v>0</v>
      </c>
      <c r="Q258" s="274"/>
      <c r="R258" s="135"/>
      <c r="T258" s="168" t="s">
        <v>5</v>
      </c>
      <c r="U258" s="47" t="s">
        <v>53</v>
      </c>
      <c r="V258" s="118">
        <f>L258+M258</f>
        <v>0</v>
      </c>
      <c r="W258" s="118">
        <f>ROUND(L258*K258,2)</f>
        <v>0</v>
      </c>
      <c r="X258" s="118">
        <f>ROUND(M258*K258,2)</f>
        <v>0</v>
      </c>
      <c r="Y258" s="39"/>
      <c r="Z258" s="169">
        <f>Y258*K258</f>
        <v>0</v>
      </c>
      <c r="AA258" s="169">
        <v>0.00032</v>
      </c>
      <c r="AB258" s="169">
        <f>AA258*K258</f>
        <v>0.08096</v>
      </c>
      <c r="AC258" s="169">
        <v>0</v>
      </c>
      <c r="AD258" s="170">
        <f>AC258*K258</f>
        <v>0</v>
      </c>
      <c r="AR258" s="20" t="s">
        <v>248</v>
      </c>
      <c r="AT258" s="20" t="s">
        <v>245</v>
      </c>
      <c r="AU258" s="20" t="s">
        <v>110</v>
      </c>
      <c r="AY258" s="20" t="s">
        <v>159</v>
      </c>
      <c r="BE258" s="105">
        <f>IF(U258="základní",P258,0)</f>
        <v>0</v>
      </c>
      <c r="BF258" s="105">
        <f>IF(U258="snížená",P258,0)</f>
        <v>0</v>
      </c>
      <c r="BG258" s="105">
        <f>IF(U258="zákl. přenesená",P258,0)</f>
        <v>0</v>
      </c>
      <c r="BH258" s="105">
        <f>IF(U258="sníž. přenesená",P258,0)</f>
        <v>0</v>
      </c>
      <c r="BI258" s="105">
        <f>IF(U258="nulová",P258,0)</f>
        <v>0</v>
      </c>
      <c r="BJ258" s="20" t="s">
        <v>27</v>
      </c>
      <c r="BK258" s="105">
        <f>ROUND(V258*K258,2)</f>
        <v>0</v>
      </c>
      <c r="BL258" s="20" t="s">
        <v>165</v>
      </c>
      <c r="BM258" s="20" t="s">
        <v>405</v>
      </c>
    </row>
    <row r="259" spans="2:47" s="1" customFormat="1" ht="22.5" customHeight="1">
      <c r="B259" s="38"/>
      <c r="C259" s="39"/>
      <c r="D259" s="39"/>
      <c r="E259" s="39"/>
      <c r="F259" s="276" t="s">
        <v>401</v>
      </c>
      <c r="G259" s="277"/>
      <c r="H259" s="277"/>
      <c r="I259" s="277"/>
      <c r="J259" s="39"/>
      <c r="K259" s="39"/>
      <c r="L259" s="39"/>
      <c r="M259" s="39"/>
      <c r="N259" s="39"/>
      <c r="O259" s="39"/>
      <c r="P259" s="39"/>
      <c r="Q259" s="39"/>
      <c r="R259" s="40"/>
      <c r="T259" s="171"/>
      <c r="U259" s="39"/>
      <c r="V259" s="39"/>
      <c r="W259" s="39"/>
      <c r="X259" s="39"/>
      <c r="Y259" s="39"/>
      <c r="Z259" s="39"/>
      <c r="AA259" s="39"/>
      <c r="AB259" s="39"/>
      <c r="AC259" s="39"/>
      <c r="AD259" s="77"/>
      <c r="AT259" s="20" t="s">
        <v>168</v>
      </c>
      <c r="AU259" s="20" t="s">
        <v>110</v>
      </c>
    </row>
    <row r="260" spans="2:51" s="10" customFormat="1" ht="22.5" customHeight="1">
      <c r="B260" s="172"/>
      <c r="C260" s="173"/>
      <c r="D260" s="173"/>
      <c r="E260" s="174" t="s">
        <v>5</v>
      </c>
      <c r="F260" s="282" t="s">
        <v>406</v>
      </c>
      <c r="G260" s="283"/>
      <c r="H260" s="283"/>
      <c r="I260" s="283"/>
      <c r="J260" s="173"/>
      <c r="K260" s="175">
        <v>253</v>
      </c>
      <c r="L260" s="173"/>
      <c r="M260" s="173"/>
      <c r="N260" s="173"/>
      <c r="O260" s="173"/>
      <c r="P260" s="173"/>
      <c r="Q260" s="173"/>
      <c r="R260" s="176"/>
      <c r="T260" s="177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8"/>
      <c r="AT260" s="179" t="s">
        <v>170</v>
      </c>
      <c r="AU260" s="179" t="s">
        <v>110</v>
      </c>
      <c r="AV260" s="10" t="s">
        <v>110</v>
      </c>
      <c r="AW260" s="10" t="s">
        <v>7</v>
      </c>
      <c r="AX260" s="10" t="s">
        <v>27</v>
      </c>
      <c r="AY260" s="179" t="s">
        <v>159</v>
      </c>
    </row>
    <row r="261" spans="2:63" s="9" customFormat="1" ht="29.85" customHeight="1">
      <c r="B261" s="151"/>
      <c r="C261" s="152"/>
      <c r="D261" s="162" t="s">
        <v>125</v>
      </c>
      <c r="E261" s="162"/>
      <c r="F261" s="162"/>
      <c r="G261" s="162"/>
      <c r="H261" s="162"/>
      <c r="I261" s="162"/>
      <c r="J261" s="162"/>
      <c r="K261" s="162"/>
      <c r="L261" s="162"/>
      <c r="M261" s="280">
        <f>BK261</f>
        <v>0</v>
      </c>
      <c r="N261" s="281"/>
      <c r="O261" s="281"/>
      <c r="P261" s="281"/>
      <c r="Q261" s="281"/>
      <c r="R261" s="154"/>
      <c r="T261" s="155"/>
      <c r="U261" s="152"/>
      <c r="V261" s="152"/>
      <c r="W261" s="156">
        <f>SUM(W262:W265)</f>
        <v>0</v>
      </c>
      <c r="X261" s="156">
        <f>SUM(X262:X265)</f>
        <v>0</v>
      </c>
      <c r="Y261" s="152"/>
      <c r="Z261" s="157">
        <f>SUM(Z262:Z265)</f>
        <v>0</v>
      </c>
      <c r="AA261" s="152"/>
      <c r="AB261" s="157">
        <f>SUM(AB262:AB265)</f>
        <v>32.6157825</v>
      </c>
      <c r="AC261" s="152"/>
      <c r="AD261" s="158">
        <f>SUM(AD262:AD265)</f>
        <v>0</v>
      </c>
      <c r="AR261" s="159" t="s">
        <v>27</v>
      </c>
      <c r="AT261" s="160" t="s">
        <v>89</v>
      </c>
      <c r="AU261" s="160" t="s">
        <v>27</v>
      </c>
      <c r="AY261" s="159" t="s">
        <v>159</v>
      </c>
      <c r="BK261" s="161">
        <f>SUM(BK262:BK265)</f>
        <v>0</v>
      </c>
    </row>
    <row r="262" spans="2:65" s="1" customFormat="1" ht="22.5" customHeight="1">
      <c r="B262" s="132"/>
      <c r="C262" s="163" t="s">
        <v>407</v>
      </c>
      <c r="D262" s="163" t="s">
        <v>161</v>
      </c>
      <c r="E262" s="164" t="s">
        <v>408</v>
      </c>
      <c r="F262" s="273" t="s">
        <v>409</v>
      </c>
      <c r="G262" s="273"/>
      <c r="H262" s="273"/>
      <c r="I262" s="273"/>
      <c r="J262" s="165" t="s">
        <v>164</v>
      </c>
      <c r="K262" s="166">
        <v>17.25</v>
      </c>
      <c r="L262" s="167">
        <v>0</v>
      </c>
      <c r="M262" s="275">
        <v>0</v>
      </c>
      <c r="N262" s="275"/>
      <c r="O262" s="275"/>
      <c r="P262" s="274">
        <f>ROUND(V262*K262,2)</f>
        <v>0</v>
      </c>
      <c r="Q262" s="274"/>
      <c r="R262" s="135"/>
      <c r="T262" s="168" t="s">
        <v>5</v>
      </c>
      <c r="U262" s="47" t="s">
        <v>53</v>
      </c>
      <c r="V262" s="118">
        <f>L262+M262</f>
        <v>0</v>
      </c>
      <c r="W262" s="118">
        <f>ROUND(L262*K262,2)</f>
        <v>0</v>
      </c>
      <c r="X262" s="118">
        <f>ROUND(M262*K262,2)</f>
        <v>0</v>
      </c>
      <c r="Y262" s="39"/>
      <c r="Z262" s="169">
        <f>Y262*K262</f>
        <v>0</v>
      </c>
      <c r="AA262" s="169">
        <v>1.89077</v>
      </c>
      <c r="AB262" s="169">
        <f>AA262*K262</f>
        <v>32.6157825</v>
      </c>
      <c r="AC262" s="169">
        <v>0</v>
      </c>
      <c r="AD262" s="170">
        <f>AC262*K262</f>
        <v>0</v>
      </c>
      <c r="AR262" s="20" t="s">
        <v>165</v>
      </c>
      <c r="AT262" s="20" t="s">
        <v>161</v>
      </c>
      <c r="AU262" s="20" t="s">
        <v>110</v>
      </c>
      <c r="AY262" s="20" t="s">
        <v>159</v>
      </c>
      <c r="BE262" s="105">
        <f>IF(U262="základní",P262,0)</f>
        <v>0</v>
      </c>
      <c r="BF262" s="105">
        <f>IF(U262="snížená",P262,0)</f>
        <v>0</v>
      </c>
      <c r="BG262" s="105">
        <f>IF(U262="zákl. přenesená",P262,0)</f>
        <v>0</v>
      </c>
      <c r="BH262" s="105">
        <f>IF(U262="sníž. přenesená",P262,0)</f>
        <v>0</v>
      </c>
      <c r="BI262" s="105">
        <f>IF(U262="nulová",P262,0)</f>
        <v>0</v>
      </c>
      <c r="BJ262" s="20" t="s">
        <v>27</v>
      </c>
      <c r="BK262" s="105">
        <f>ROUND(V262*K262,2)</f>
        <v>0</v>
      </c>
      <c r="BL262" s="20" t="s">
        <v>165</v>
      </c>
      <c r="BM262" s="20" t="s">
        <v>410</v>
      </c>
    </row>
    <row r="263" spans="2:47" s="1" customFormat="1" ht="22.5" customHeight="1">
      <c r="B263" s="38"/>
      <c r="C263" s="39"/>
      <c r="D263" s="39"/>
      <c r="E263" s="39"/>
      <c r="F263" s="276" t="s">
        <v>411</v>
      </c>
      <c r="G263" s="277"/>
      <c r="H263" s="277"/>
      <c r="I263" s="277"/>
      <c r="J263" s="39"/>
      <c r="K263" s="39"/>
      <c r="L263" s="39"/>
      <c r="M263" s="39"/>
      <c r="N263" s="39"/>
      <c r="O263" s="39"/>
      <c r="P263" s="39"/>
      <c r="Q263" s="39"/>
      <c r="R263" s="40"/>
      <c r="T263" s="171"/>
      <c r="U263" s="39"/>
      <c r="V263" s="39"/>
      <c r="W263" s="39"/>
      <c r="X263" s="39"/>
      <c r="Y263" s="39"/>
      <c r="Z263" s="39"/>
      <c r="AA263" s="39"/>
      <c r="AB263" s="39"/>
      <c r="AC263" s="39"/>
      <c r="AD263" s="77"/>
      <c r="AT263" s="20" t="s">
        <v>168</v>
      </c>
      <c r="AU263" s="20" t="s">
        <v>110</v>
      </c>
    </row>
    <row r="264" spans="2:51" s="10" customFormat="1" ht="22.5" customHeight="1">
      <c r="B264" s="172"/>
      <c r="C264" s="173"/>
      <c r="D264" s="173"/>
      <c r="E264" s="174" t="s">
        <v>5</v>
      </c>
      <c r="F264" s="282" t="s">
        <v>412</v>
      </c>
      <c r="G264" s="283"/>
      <c r="H264" s="283"/>
      <c r="I264" s="283"/>
      <c r="J264" s="173"/>
      <c r="K264" s="175">
        <v>17.25</v>
      </c>
      <c r="L264" s="173"/>
      <c r="M264" s="173"/>
      <c r="N264" s="173"/>
      <c r="O264" s="173"/>
      <c r="P264" s="173"/>
      <c r="Q264" s="173"/>
      <c r="R264" s="176"/>
      <c r="T264" s="177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8"/>
      <c r="AT264" s="179" t="s">
        <v>170</v>
      </c>
      <c r="AU264" s="179" t="s">
        <v>110</v>
      </c>
      <c r="AV264" s="10" t="s">
        <v>110</v>
      </c>
      <c r="AW264" s="10" t="s">
        <v>7</v>
      </c>
      <c r="AX264" s="10" t="s">
        <v>90</v>
      </c>
      <c r="AY264" s="179" t="s">
        <v>159</v>
      </c>
    </row>
    <row r="265" spans="2:51" s="12" customFormat="1" ht="22.5" customHeight="1">
      <c r="B265" s="188"/>
      <c r="C265" s="189"/>
      <c r="D265" s="189"/>
      <c r="E265" s="190" t="s">
        <v>5</v>
      </c>
      <c r="F265" s="286" t="s">
        <v>185</v>
      </c>
      <c r="G265" s="287"/>
      <c r="H265" s="287"/>
      <c r="I265" s="287"/>
      <c r="J265" s="189"/>
      <c r="K265" s="191">
        <v>17.25</v>
      </c>
      <c r="L265" s="189"/>
      <c r="M265" s="189"/>
      <c r="N265" s="189"/>
      <c r="O265" s="189"/>
      <c r="P265" s="189"/>
      <c r="Q265" s="189"/>
      <c r="R265" s="192"/>
      <c r="T265" s="193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94"/>
      <c r="AT265" s="195" t="s">
        <v>170</v>
      </c>
      <c r="AU265" s="195" t="s">
        <v>110</v>
      </c>
      <c r="AV265" s="12" t="s">
        <v>165</v>
      </c>
      <c r="AW265" s="12" t="s">
        <v>7</v>
      </c>
      <c r="AX265" s="12" t="s">
        <v>27</v>
      </c>
      <c r="AY265" s="195" t="s">
        <v>159</v>
      </c>
    </row>
    <row r="266" spans="2:63" s="9" customFormat="1" ht="29.85" customHeight="1">
      <c r="B266" s="151"/>
      <c r="C266" s="152"/>
      <c r="D266" s="162" t="s">
        <v>126</v>
      </c>
      <c r="E266" s="162"/>
      <c r="F266" s="162"/>
      <c r="G266" s="162"/>
      <c r="H266" s="162"/>
      <c r="I266" s="162"/>
      <c r="J266" s="162"/>
      <c r="K266" s="162"/>
      <c r="L266" s="162"/>
      <c r="M266" s="280">
        <f>BK266</f>
        <v>0</v>
      </c>
      <c r="N266" s="281"/>
      <c r="O266" s="281"/>
      <c r="P266" s="281"/>
      <c r="Q266" s="281"/>
      <c r="R266" s="154"/>
      <c r="T266" s="155"/>
      <c r="U266" s="152"/>
      <c r="V266" s="152"/>
      <c r="W266" s="156">
        <f>SUM(W267:W274)</f>
        <v>0</v>
      </c>
      <c r="X266" s="156">
        <f>SUM(X267:X274)</f>
        <v>0</v>
      </c>
      <c r="Y266" s="152"/>
      <c r="Z266" s="157">
        <f>SUM(Z267:Z274)</f>
        <v>0</v>
      </c>
      <c r="AA266" s="152"/>
      <c r="AB266" s="157">
        <f>SUM(AB267:AB274)</f>
        <v>4.879290000000001</v>
      </c>
      <c r="AC266" s="152"/>
      <c r="AD266" s="158">
        <f>SUM(AD267:AD274)</f>
        <v>0</v>
      </c>
      <c r="AR266" s="159" t="s">
        <v>27</v>
      </c>
      <c r="AT266" s="160" t="s">
        <v>89</v>
      </c>
      <c r="AU266" s="160" t="s">
        <v>27</v>
      </c>
      <c r="AY266" s="159" t="s">
        <v>159</v>
      </c>
      <c r="BK266" s="161">
        <f>SUM(BK267:BK274)</f>
        <v>0</v>
      </c>
    </row>
    <row r="267" spans="2:65" s="1" customFormat="1" ht="31.5" customHeight="1">
      <c r="B267" s="132"/>
      <c r="C267" s="163" t="s">
        <v>413</v>
      </c>
      <c r="D267" s="163" t="s">
        <v>161</v>
      </c>
      <c r="E267" s="164" t="s">
        <v>414</v>
      </c>
      <c r="F267" s="273" t="s">
        <v>415</v>
      </c>
      <c r="G267" s="273"/>
      <c r="H267" s="273"/>
      <c r="I267" s="273"/>
      <c r="J267" s="165" t="s">
        <v>293</v>
      </c>
      <c r="K267" s="166">
        <v>130</v>
      </c>
      <c r="L267" s="167">
        <v>0</v>
      </c>
      <c r="M267" s="275">
        <v>0</v>
      </c>
      <c r="N267" s="275"/>
      <c r="O267" s="275"/>
      <c r="P267" s="274">
        <f>ROUND(V267*K267,2)</f>
        <v>0</v>
      </c>
      <c r="Q267" s="274"/>
      <c r="R267" s="135"/>
      <c r="T267" s="168" t="s">
        <v>5</v>
      </c>
      <c r="U267" s="47" t="s">
        <v>53</v>
      </c>
      <c r="V267" s="118">
        <f>L267+M267</f>
        <v>0</v>
      </c>
      <c r="W267" s="118">
        <f>ROUND(L267*K267,2)</f>
        <v>0</v>
      </c>
      <c r="X267" s="118">
        <f>ROUND(M267*K267,2)</f>
        <v>0</v>
      </c>
      <c r="Y267" s="39"/>
      <c r="Z267" s="169">
        <f>Y267*K267</f>
        <v>0</v>
      </c>
      <c r="AA267" s="169">
        <v>9E-05</v>
      </c>
      <c r="AB267" s="169">
        <f>AA267*K267</f>
        <v>0.0117</v>
      </c>
      <c r="AC267" s="169">
        <v>0</v>
      </c>
      <c r="AD267" s="170">
        <f>AC267*K267</f>
        <v>0</v>
      </c>
      <c r="AR267" s="20" t="s">
        <v>416</v>
      </c>
      <c r="AT267" s="20" t="s">
        <v>161</v>
      </c>
      <c r="AU267" s="20" t="s">
        <v>110</v>
      </c>
      <c r="AY267" s="20" t="s">
        <v>159</v>
      </c>
      <c r="BE267" s="105">
        <f>IF(U267="základní",P267,0)</f>
        <v>0</v>
      </c>
      <c r="BF267" s="105">
        <f>IF(U267="snížená",P267,0)</f>
        <v>0</v>
      </c>
      <c r="BG267" s="105">
        <f>IF(U267="zákl. přenesená",P267,0)</f>
        <v>0</v>
      </c>
      <c r="BH267" s="105">
        <f>IF(U267="sníž. přenesená",P267,0)</f>
        <v>0</v>
      </c>
      <c r="BI267" s="105">
        <f>IF(U267="nulová",P267,0)</f>
        <v>0</v>
      </c>
      <c r="BJ267" s="20" t="s">
        <v>27</v>
      </c>
      <c r="BK267" s="105">
        <f>ROUND(V267*K267,2)</f>
        <v>0</v>
      </c>
      <c r="BL267" s="20" t="s">
        <v>416</v>
      </c>
      <c r="BM267" s="20" t="s">
        <v>417</v>
      </c>
    </row>
    <row r="268" spans="2:65" s="1" customFormat="1" ht="31.5" customHeight="1">
      <c r="B268" s="132"/>
      <c r="C268" s="163" t="s">
        <v>418</v>
      </c>
      <c r="D268" s="163" t="s">
        <v>161</v>
      </c>
      <c r="E268" s="164" t="s">
        <v>419</v>
      </c>
      <c r="F268" s="273" t="s">
        <v>420</v>
      </c>
      <c r="G268" s="273"/>
      <c r="H268" s="273"/>
      <c r="I268" s="273"/>
      <c r="J268" s="165" t="s">
        <v>293</v>
      </c>
      <c r="K268" s="166">
        <v>130</v>
      </c>
      <c r="L268" s="167">
        <v>0</v>
      </c>
      <c r="M268" s="275">
        <v>0</v>
      </c>
      <c r="N268" s="275"/>
      <c r="O268" s="275"/>
      <c r="P268" s="274">
        <f>ROUND(V268*K268,2)</f>
        <v>0</v>
      </c>
      <c r="Q268" s="274"/>
      <c r="R268" s="135"/>
      <c r="T268" s="168" t="s">
        <v>5</v>
      </c>
      <c r="U268" s="47" t="s">
        <v>53</v>
      </c>
      <c r="V268" s="118">
        <f>L268+M268</f>
        <v>0</v>
      </c>
      <c r="W268" s="118">
        <f>ROUND(L268*K268,2)</f>
        <v>0</v>
      </c>
      <c r="X268" s="118">
        <f>ROUND(M268*K268,2)</f>
        <v>0</v>
      </c>
      <c r="Y268" s="39"/>
      <c r="Z268" s="169">
        <f>Y268*K268</f>
        <v>0</v>
      </c>
      <c r="AA268" s="169">
        <v>0.0369</v>
      </c>
      <c r="AB268" s="169">
        <f>AA268*K268</f>
        <v>4.797000000000001</v>
      </c>
      <c r="AC268" s="169">
        <v>0</v>
      </c>
      <c r="AD268" s="170">
        <f>AC268*K268</f>
        <v>0</v>
      </c>
      <c r="AR268" s="20" t="s">
        <v>165</v>
      </c>
      <c r="AT268" s="20" t="s">
        <v>161</v>
      </c>
      <c r="AU268" s="20" t="s">
        <v>110</v>
      </c>
      <c r="AY268" s="20" t="s">
        <v>159</v>
      </c>
      <c r="BE268" s="105">
        <f>IF(U268="základní",P268,0)</f>
        <v>0</v>
      </c>
      <c r="BF268" s="105">
        <f>IF(U268="snížená",P268,0)</f>
        <v>0</v>
      </c>
      <c r="BG268" s="105">
        <f>IF(U268="zákl. přenesená",P268,0)</f>
        <v>0</v>
      </c>
      <c r="BH268" s="105">
        <f>IF(U268="sníž. přenesená",P268,0)</f>
        <v>0</v>
      </c>
      <c r="BI268" s="105">
        <f>IF(U268="nulová",P268,0)</f>
        <v>0</v>
      </c>
      <c r="BJ268" s="20" t="s">
        <v>27</v>
      </c>
      <c r="BK268" s="105">
        <f>ROUND(V268*K268,2)</f>
        <v>0</v>
      </c>
      <c r="BL268" s="20" t="s">
        <v>165</v>
      </c>
      <c r="BM268" s="20" t="s">
        <v>421</v>
      </c>
    </row>
    <row r="269" spans="2:65" s="1" customFormat="1" ht="22.5" customHeight="1">
      <c r="B269" s="132"/>
      <c r="C269" s="163" t="s">
        <v>422</v>
      </c>
      <c r="D269" s="163" t="s">
        <v>161</v>
      </c>
      <c r="E269" s="164" t="s">
        <v>423</v>
      </c>
      <c r="F269" s="273" t="s">
        <v>424</v>
      </c>
      <c r="G269" s="273"/>
      <c r="H269" s="273"/>
      <c r="I269" s="273"/>
      <c r="J269" s="165" t="s">
        <v>293</v>
      </c>
      <c r="K269" s="166">
        <v>130</v>
      </c>
      <c r="L269" s="167">
        <v>0</v>
      </c>
      <c r="M269" s="275">
        <v>0</v>
      </c>
      <c r="N269" s="275"/>
      <c r="O269" s="275"/>
      <c r="P269" s="274">
        <f>ROUND(V269*K269,2)</f>
        <v>0</v>
      </c>
      <c r="Q269" s="274"/>
      <c r="R269" s="135"/>
      <c r="T269" s="168" t="s">
        <v>5</v>
      </c>
      <c r="U269" s="47" t="s">
        <v>53</v>
      </c>
      <c r="V269" s="118">
        <f>L269+M269</f>
        <v>0</v>
      </c>
      <c r="W269" s="118">
        <f>ROUND(L269*K269,2)</f>
        <v>0</v>
      </c>
      <c r="X269" s="118">
        <f>ROUND(M269*K269,2)</f>
        <v>0</v>
      </c>
      <c r="Y269" s="39"/>
      <c r="Z269" s="169">
        <f>Y269*K269</f>
        <v>0</v>
      </c>
      <c r="AA269" s="169">
        <v>0.00047</v>
      </c>
      <c r="AB269" s="169">
        <f>AA269*K269</f>
        <v>0.0611</v>
      </c>
      <c r="AC269" s="169">
        <v>0</v>
      </c>
      <c r="AD269" s="170">
        <f>AC269*K269</f>
        <v>0</v>
      </c>
      <c r="AR269" s="20" t="s">
        <v>165</v>
      </c>
      <c r="AT269" s="20" t="s">
        <v>161</v>
      </c>
      <c r="AU269" s="20" t="s">
        <v>110</v>
      </c>
      <c r="AY269" s="20" t="s">
        <v>159</v>
      </c>
      <c r="BE269" s="105">
        <f>IF(U269="základní",P269,0)</f>
        <v>0</v>
      </c>
      <c r="BF269" s="105">
        <f>IF(U269="snížená",P269,0)</f>
        <v>0</v>
      </c>
      <c r="BG269" s="105">
        <f>IF(U269="zákl. přenesená",P269,0)</f>
        <v>0</v>
      </c>
      <c r="BH269" s="105">
        <f>IF(U269="sníž. přenesená",P269,0)</f>
        <v>0</v>
      </c>
      <c r="BI269" s="105">
        <f>IF(U269="nulová",P269,0)</f>
        <v>0</v>
      </c>
      <c r="BJ269" s="20" t="s">
        <v>27</v>
      </c>
      <c r="BK269" s="105">
        <f>ROUND(V269*K269,2)</f>
        <v>0</v>
      </c>
      <c r="BL269" s="20" t="s">
        <v>165</v>
      </c>
      <c r="BM269" s="20" t="s">
        <v>425</v>
      </c>
    </row>
    <row r="270" spans="2:47" s="1" customFormat="1" ht="22.5" customHeight="1">
      <c r="B270" s="38"/>
      <c r="C270" s="39"/>
      <c r="D270" s="39"/>
      <c r="E270" s="39"/>
      <c r="F270" s="276" t="s">
        <v>426</v>
      </c>
      <c r="G270" s="277"/>
      <c r="H270" s="277"/>
      <c r="I270" s="277"/>
      <c r="J270" s="39"/>
      <c r="K270" s="39"/>
      <c r="L270" s="39"/>
      <c r="M270" s="39"/>
      <c r="N270" s="39"/>
      <c r="O270" s="39"/>
      <c r="P270" s="39"/>
      <c r="Q270" s="39"/>
      <c r="R270" s="40"/>
      <c r="T270" s="171"/>
      <c r="U270" s="39"/>
      <c r="V270" s="39"/>
      <c r="W270" s="39"/>
      <c r="X270" s="39"/>
      <c r="Y270" s="39"/>
      <c r="Z270" s="39"/>
      <c r="AA270" s="39"/>
      <c r="AB270" s="39"/>
      <c r="AC270" s="39"/>
      <c r="AD270" s="77"/>
      <c r="AT270" s="20" t="s">
        <v>168</v>
      </c>
      <c r="AU270" s="20" t="s">
        <v>110</v>
      </c>
    </row>
    <row r="271" spans="2:51" s="10" customFormat="1" ht="22.5" customHeight="1">
      <c r="B271" s="172"/>
      <c r="C271" s="173"/>
      <c r="D271" s="173"/>
      <c r="E271" s="174" t="s">
        <v>5</v>
      </c>
      <c r="F271" s="282" t="s">
        <v>427</v>
      </c>
      <c r="G271" s="283"/>
      <c r="H271" s="283"/>
      <c r="I271" s="283"/>
      <c r="J271" s="173"/>
      <c r="K271" s="175">
        <v>130</v>
      </c>
      <c r="L271" s="173"/>
      <c r="M271" s="173"/>
      <c r="N271" s="173"/>
      <c r="O271" s="173"/>
      <c r="P271" s="173"/>
      <c r="Q271" s="173"/>
      <c r="R271" s="176"/>
      <c r="T271" s="177"/>
      <c r="U271" s="173"/>
      <c r="V271" s="173"/>
      <c r="W271" s="173"/>
      <c r="X271" s="173"/>
      <c r="Y271" s="173"/>
      <c r="Z271" s="173"/>
      <c r="AA271" s="173"/>
      <c r="AB271" s="173"/>
      <c r="AC271" s="173"/>
      <c r="AD271" s="178"/>
      <c r="AT271" s="179" t="s">
        <v>170</v>
      </c>
      <c r="AU271" s="179" t="s">
        <v>110</v>
      </c>
      <c r="AV271" s="10" t="s">
        <v>110</v>
      </c>
      <c r="AW271" s="10" t="s">
        <v>7</v>
      </c>
      <c r="AX271" s="10" t="s">
        <v>27</v>
      </c>
      <c r="AY271" s="179" t="s">
        <v>159</v>
      </c>
    </row>
    <row r="272" spans="2:65" s="1" customFormat="1" ht="22.5" customHeight="1">
      <c r="B272" s="132"/>
      <c r="C272" s="196" t="s">
        <v>428</v>
      </c>
      <c r="D272" s="196" t="s">
        <v>245</v>
      </c>
      <c r="E272" s="197" t="s">
        <v>429</v>
      </c>
      <c r="F272" s="290" t="s">
        <v>430</v>
      </c>
      <c r="G272" s="290"/>
      <c r="H272" s="290"/>
      <c r="I272" s="290"/>
      <c r="J272" s="198" t="s">
        <v>293</v>
      </c>
      <c r="K272" s="199">
        <v>130</v>
      </c>
      <c r="L272" s="200">
        <v>0</v>
      </c>
      <c r="M272" s="291"/>
      <c r="N272" s="291"/>
      <c r="O272" s="292"/>
      <c r="P272" s="274">
        <f>ROUND(V272*K272,2)</f>
        <v>0</v>
      </c>
      <c r="Q272" s="274"/>
      <c r="R272" s="135"/>
      <c r="T272" s="168" t="s">
        <v>5</v>
      </c>
      <c r="U272" s="47" t="s">
        <v>53</v>
      </c>
      <c r="V272" s="118">
        <f>L272+M272</f>
        <v>0</v>
      </c>
      <c r="W272" s="118">
        <f>ROUND(L272*K272,2)</f>
        <v>0</v>
      </c>
      <c r="X272" s="118">
        <f>ROUND(M272*K272,2)</f>
        <v>0</v>
      </c>
      <c r="Y272" s="39"/>
      <c r="Z272" s="169">
        <f>Y272*K272</f>
        <v>0</v>
      </c>
      <c r="AA272" s="169">
        <v>0</v>
      </c>
      <c r="AB272" s="169">
        <f>AA272*K272</f>
        <v>0</v>
      </c>
      <c r="AC272" s="169">
        <v>0</v>
      </c>
      <c r="AD272" s="170">
        <f>AC272*K272</f>
        <v>0</v>
      </c>
      <c r="AR272" s="20" t="s">
        <v>248</v>
      </c>
      <c r="AT272" s="20" t="s">
        <v>245</v>
      </c>
      <c r="AU272" s="20" t="s">
        <v>110</v>
      </c>
      <c r="AY272" s="20" t="s">
        <v>159</v>
      </c>
      <c r="BE272" s="105">
        <f>IF(U272="základní",P272,0)</f>
        <v>0</v>
      </c>
      <c r="BF272" s="105">
        <f>IF(U272="snížená",P272,0)</f>
        <v>0</v>
      </c>
      <c r="BG272" s="105">
        <f>IF(U272="zákl. přenesená",P272,0)</f>
        <v>0</v>
      </c>
      <c r="BH272" s="105">
        <f>IF(U272="sníž. přenesená",P272,0)</f>
        <v>0</v>
      </c>
      <c r="BI272" s="105">
        <f>IF(U272="nulová",P272,0)</f>
        <v>0</v>
      </c>
      <c r="BJ272" s="20" t="s">
        <v>27</v>
      </c>
      <c r="BK272" s="105">
        <f>ROUND(V272*K272,2)</f>
        <v>0</v>
      </c>
      <c r="BL272" s="20" t="s">
        <v>165</v>
      </c>
      <c r="BM272" s="20" t="s">
        <v>431</v>
      </c>
    </row>
    <row r="273" spans="2:65" s="1" customFormat="1" ht="22.5" customHeight="1">
      <c r="B273" s="132"/>
      <c r="C273" s="196" t="s">
        <v>432</v>
      </c>
      <c r="D273" s="196" t="s">
        <v>245</v>
      </c>
      <c r="E273" s="197" t="s">
        <v>433</v>
      </c>
      <c r="F273" s="290" t="s">
        <v>434</v>
      </c>
      <c r="G273" s="290"/>
      <c r="H273" s="290"/>
      <c r="I273" s="290"/>
      <c r="J273" s="198" t="s">
        <v>293</v>
      </c>
      <c r="K273" s="199">
        <v>130</v>
      </c>
      <c r="L273" s="200">
        <v>0</v>
      </c>
      <c r="M273" s="291"/>
      <c r="N273" s="291"/>
      <c r="O273" s="292"/>
      <c r="P273" s="274">
        <f>ROUND(V273*K273,2)</f>
        <v>0</v>
      </c>
      <c r="Q273" s="274"/>
      <c r="R273" s="135"/>
      <c r="T273" s="168" t="s">
        <v>5</v>
      </c>
      <c r="U273" s="47" t="s">
        <v>53</v>
      </c>
      <c r="V273" s="118">
        <f>L273+M273</f>
        <v>0</v>
      </c>
      <c r="W273" s="118">
        <f>ROUND(L273*K273,2)</f>
        <v>0</v>
      </c>
      <c r="X273" s="118">
        <f>ROUND(M273*K273,2)</f>
        <v>0</v>
      </c>
      <c r="Y273" s="39"/>
      <c r="Z273" s="169">
        <f>Y273*K273</f>
        <v>0</v>
      </c>
      <c r="AA273" s="169">
        <v>7.3E-05</v>
      </c>
      <c r="AB273" s="169">
        <f>AA273*K273</f>
        <v>0.00949</v>
      </c>
      <c r="AC273" s="169">
        <v>0</v>
      </c>
      <c r="AD273" s="170">
        <f>AC273*K273</f>
        <v>0</v>
      </c>
      <c r="AR273" s="20" t="s">
        <v>248</v>
      </c>
      <c r="AT273" s="20" t="s">
        <v>245</v>
      </c>
      <c r="AU273" s="20" t="s">
        <v>110</v>
      </c>
      <c r="AY273" s="20" t="s">
        <v>159</v>
      </c>
      <c r="BE273" s="105">
        <f>IF(U273="základní",P273,0)</f>
        <v>0</v>
      </c>
      <c r="BF273" s="105">
        <f>IF(U273="snížená",P273,0)</f>
        <v>0</v>
      </c>
      <c r="BG273" s="105">
        <f>IF(U273="zákl. přenesená",P273,0)</f>
        <v>0</v>
      </c>
      <c r="BH273" s="105">
        <f>IF(U273="sníž. přenesená",P273,0)</f>
        <v>0</v>
      </c>
      <c r="BI273" s="105">
        <f>IF(U273="nulová",P273,0)</f>
        <v>0</v>
      </c>
      <c r="BJ273" s="20" t="s">
        <v>27</v>
      </c>
      <c r="BK273" s="105">
        <f>ROUND(V273*K273,2)</f>
        <v>0</v>
      </c>
      <c r="BL273" s="20" t="s">
        <v>165</v>
      </c>
      <c r="BM273" s="20" t="s">
        <v>435</v>
      </c>
    </row>
    <row r="274" spans="2:47" s="1" customFormat="1" ht="22.5" customHeight="1">
      <c r="B274" s="38"/>
      <c r="C274" s="39"/>
      <c r="D274" s="39"/>
      <c r="E274" s="39"/>
      <c r="F274" s="276" t="s">
        <v>436</v>
      </c>
      <c r="G274" s="277"/>
      <c r="H274" s="277"/>
      <c r="I274" s="277"/>
      <c r="J274" s="39"/>
      <c r="K274" s="39"/>
      <c r="L274" s="39"/>
      <c r="M274" s="39"/>
      <c r="N274" s="39"/>
      <c r="O274" s="39"/>
      <c r="P274" s="39"/>
      <c r="Q274" s="39"/>
      <c r="R274" s="40"/>
      <c r="T274" s="171"/>
      <c r="U274" s="39"/>
      <c r="V274" s="39"/>
      <c r="W274" s="39"/>
      <c r="X274" s="39"/>
      <c r="Y274" s="39"/>
      <c r="Z274" s="39"/>
      <c r="AA274" s="39"/>
      <c r="AB274" s="39"/>
      <c r="AC274" s="39"/>
      <c r="AD274" s="77"/>
      <c r="AT274" s="20" t="s">
        <v>168</v>
      </c>
      <c r="AU274" s="20" t="s">
        <v>110</v>
      </c>
    </row>
    <row r="275" spans="2:63" s="9" customFormat="1" ht="29.85" customHeight="1">
      <c r="B275" s="151"/>
      <c r="C275" s="152"/>
      <c r="D275" s="162" t="s">
        <v>127</v>
      </c>
      <c r="E275" s="162"/>
      <c r="F275" s="162"/>
      <c r="G275" s="162"/>
      <c r="H275" s="162"/>
      <c r="I275" s="162"/>
      <c r="J275" s="162"/>
      <c r="K275" s="162"/>
      <c r="L275" s="162"/>
      <c r="M275" s="280">
        <f>BK275</f>
        <v>0</v>
      </c>
      <c r="N275" s="281"/>
      <c r="O275" s="281"/>
      <c r="P275" s="281"/>
      <c r="Q275" s="281"/>
      <c r="R275" s="154"/>
      <c r="T275" s="155"/>
      <c r="U275" s="152"/>
      <c r="V275" s="152"/>
      <c r="W275" s="156">
        <f>SUM(W276:W314)</f>
        <v>0</v>
      </c>
      <c r="X275" s="156">
        <f>SUM(X276:X314)</f>
        <v>0</v>
      </c>
      <c r="Y275" s="152"/>
      <c r="Z275" s="157">
        <f>SUM(Z276:Z314)</f>
        <v>0</v>
      </c>
      <c r="AA275" s="152"/>
      <c r="AB275" s="157">
        <f>SUM(AB276:AB314)</f>
        <v>29.556359</v>
      </c>
      <c r="AC275" s="152"/>
      <c r="AD275" s="158">
        <f>SUM(AD276:AD314)</f>
        <v>0</v>
      </c>
      <c r="AR275" s="159" t="s">
        <v>27</v>
      </c>
      <c r="AT275" s="160" t="s">
        <v>89</v>
      </c>
      <c r="AU275" s="160" t="s">
        <v>27</v>
      </c>
      <c r="AY275" s="159" t="s">
        <v>159</v>
      </c>
      <c r="BK275" s="161">
        <f>SUM(BK276:BK314)</f>
        <v>0</v>
      </c>
    </row>
    <row r="276" spans="2:65" s="1" customFormat="1" ht="31.5" customHeight="1">
      <c r="B276" s="132"/>
      <c r="C276" s="163" t="s">
        <v>32</v>
      </c>
      <c r="D276" s="163" t="s">
        <v>161</v>
      </c>
      <c r="E276" s="164" t="s">
        <v>437</v>
      </c>
      <c r="F276" s="273" t="s">
        <v>438</v>
      </c>
      <c r="G276" s="273"/>
      <c r="H276" s="273"/>
      <c r="I276" s="273"/>
      <c r="J276" s="165" t="s">
        <v>234</v>
      </c>
      <c r="K276" s="166">
        <v>2500</v>
      </c>
      <c r="L276" s="167">
        <v>0</v>
      </c>
      <c r="M276" s="275">
        <v>0</v>
      </c>
      <c r="N276" s="275"/>
      <c r="O276" s="275"/>
      <c r="P276" s="274">
        <f>ROUND(V276*K276,2)</f>
        <v>0</v>
      </c>
      <c r="Q276" s="274"/>
      <c r="R276" s="135"/>
      <c r="T276" s="168" t="s">
        <v>5</v>
      </c>
      <c r="U276" s="47" t="s">
        <v>53</v>
      </c>
      <c r="V276" s="118">
        <f>L276+M276</f>
        <v>0</v>
      </c>
      <c r="W276" s="118">
        <f>ROUND(L276*K276,2)</f>
        <v>0</v>
      </c>
      <c r="X276" s="118">
        <f>ROUND(M276*K276,2)</f>
        <v>0</v>
      </c>
      <c r="Y276" s="39"/>
      <c r="Z276" s="169">
        <f>Y276*K276</f>
        <v>0</v>
      </c>
      <c r="AA276" s="169">
        <v>0</v>
      </c>
      <c r="AB276" s="169">
        <f>AA276*K276</f>
        <v>0</v>
      </c>
      <c r="AC276" s="169">
        <v>0</v>
      </c>
      <c r="AD276" s="170">
        <f>AC276*K276</f>
        <v>0</v>
      </c>
      <c r="AR276" s="20" t="s">
        <v>165</v>
      </c>
      <c r="AT276" s="20" t="s">
        <v>161</v>
      </c>
      <c r="AU276" s="20" t="s">
        <v>110</v>
      </c>
      <c r="AY276" s="20" t="s">
        <v>159</v>
      </c>
      <c r="BE276" s="105">
        <f>IF(U276="základní",P276,0)</f>
        <v>0</v>
      </c>
      <c r="BF276" s="105">
        <f>IF(U276="snížená",P276,0)</f>
        <v>0</v>
      </c>
      <c r="BG276" s="105">
        <f>IF(U276="zákl. přenesená",P276,0)</f>
        <v>0</v>
      </c>
      <c r="BH276" s="105">
        <f>IF(U276="sníž. přenesená",P276,0)</f>
        <v>0</v>
      </c>
      <c r="BI276" s="105">
        <f>IF(U276="nulová",P276,0)</f>
        <v>0</v>
      </c>
      <c r="BJ276" s="20" t="s">
        <v>27</v>
      </c>
      <c r="BK276" s="105">
        <f>ROUND(V276*K276,2)</f>
        <v>0</v>
      </c>
      <c r="BL276" s="20" t="s">
        <v>165</v>
      </c>
      <c r="BM276" s="20" t="s">
        <v>439</v>
      </c>
    </row>
    <row r="277" spans="2:47" s="1" customFormat="1" ht="22.5" customHeight="1">
      <c r="B277" s="38"/>
      <c r="C277" s="39"/>
      <c r="D277" s="39"/>
      <c r="E277" s="39"/>
      <c r="F277" s="276" t="s">
        <v>440</v>
      </c>
      <c r="G277" s="277"/>
      <c r="H277" s="277"/>
      <c r="I277" s="277"/>
      <c r="J277" s="39"/>
      <c r="K277" s="39"/>
      <c r="L277" s="39"/>
      <c r="M277" s="39"/>
      <c r="N277" s="39"/>
      <c r="O277" s="39"/>
      <c r="P277" s="39"/>
      <c r="Q277" s="39"/>
      <c r="R277" s="40"/>
      <c r="T277" s="171"/>
      <c r="U277" s="39"/>
      <c r="V277" s="39"/>
      <c r="W277" s="39"/>
      <c r="X277" s="39"/>
      <c r="Y277" s="39"/>
      <c r="Z277" s="39"/>
      <c r="AA277" s="39"/>
      <c r="AB277" s="39"/>
      <c r="AC277" s="39"/>
      <c r="AD277" s="77"/>
      <c r="AT277" s="20" t="s">
        <v>168</v>
      </c>
      <c r="AU277" s="20" t="s">
        <v>110</v>
      </c>
    </row>
    <row r="278" spans="2:51" s="11" customFormat="1" ht="22.5" customHeight="1">
      <c r="B278" s="180"/>
      <c r="C278" s="181"/>
      <c r="D278" s="181"/>
      <c r="E278" s="182" t="s">
        <v>5</v>
      </c>
      <c r="F278" s="284" t="s">
        <v>441</v>
      </c>
      <c r="G278" s="285"/>
      <c r="H278" s="285"/>
      <c r="I278" s="285"/>
      <c r="J278" s="181"/>
      <c r="K278" s="183" t="s">
        <v>5</v>
      </c>
      <c r="L278" s="181"/>
      <c r="M278" s="181"/>
      <c r="N278" s="181"/>
      <c r="O278" s="181"/>
      <c r="P278" s="181"/>
      <c r="Q278" s="181"/>
      <c r="R278" s="184"/>
      <c r="T278" s="185"/>
      <c r="U278" s="181"/>
      <c r="V278" s="181"/>
      <c r="W278" s="181"/>
      <c r="X278" s="181"/>
      <c r="Y278" s="181"/>
      <c r="Z278" s="181"/>
      <c r="AA278" s="181"/>
      <c r="AB278" s="181"/>
      <c r="AC278" s="181"/>
      <c r="AD278" s="186"/>
      <c r="AT278" s="187" t="s">
        <v>170</v>
      </c>
      <c r="AU278" s="187" t="s">
        <v>110</v>
      </c>
      <c r="AV278" s="11" t="s">
        <v>27</v>
      </c>
      <c r="AW278" s="11" t="s">
        <v>7</v>
      </c>
      <c r="AX278" s="11" t="s">
        <v>90</v>
      </c>
      <c r="AY278" s="187" t="s">
        <v>159</v>
      </c>
    </row>
    <row r="279" spans="2:51" s="10" customFormat="1" ht="22.5" customHeight="1">
      <c r="B279" s="172"/>
      <c r="C279" s="173"/>
      <c r="D279" s="173"/>
      <c r="E279" s="174" t="s">
        <v>5</v>
      </c>
      <c r="F279" s="282" t="s">
        <v>308</v>
      </c>
      <c r="G279" s="283"/>
      <c r="H279" s="283"/>
      <c r="I279" s="283"/>
      <c r="J279" s="173"/>
      <c r="K279" s="175">
        <v>65</v>
      </c>
      <c r="L279" s="173"/>
      <c r="M279" s="173"/>
      <c r="N279" s="173"/>
      <c r="O279" s="173"/>
      <c r="P279" s="173"/>
      <c r="Q279" s="173"/>
      <c r="R279" s="176"/>
      <c r="T279" s="177"/>
      <c r="U279" s="173"/>
      <c r="V279" s="173"/>
      <c r="W279" s="173"/>
      <c r="X279" s="173"/>
      <c r="Y279" s="173"/>
      <c r="Z279" s="173"/>
      <c r="AA279" s="173"/>
      <c r="AB279" s="173"/>
      <c r="AC279" s="173"/>
      <c r="AD279" s="178"/>
      <c r="AT279" s="179" t="s">
        <v>170</v>
      </c>
      <c r="AU279" s="179" t="s">
        <v>110</v>
      </c>
      <c r="AV279" s="10" t="s">
        <v>110</v>
      </c>
      <c r="AW279" s="10" t="s">
        <v>7</v>
      </c>
      <c r="AX279" s="10" t="s">
        <v>90</v>
      </c>
      <c r="AY279" s="179" t="s">
        <v>159</v>
      </c>
    </row>
    <row r="280" spans="2:51" s="11" customFormat="1" ht="22.5" customHeight="1">
      <c r="B280" s="180"/>
      <c r="C280" s="181"/>
      <c r="D280" s="181"/>
      <c r="E280" s="182" t="s">
        <v>5</v>
      </c>
      <c r="F280" s="284" t="s">
        <v>442</v>
      </c>
      <c r="G280" s="285"/>
      <c r="H280" s="285"/>
      <c r="I280" s="285"/>
      <c r="J280" s="181"/>
      <c r="K280" s="183" t="s">
        <v>5</v>
      </c>
      <c r="L280" s="181"/>
      <c r="M280" s="181"/>
      <c r="N280" s="181"/>
      <c r="O280" s="181"/>
      <c r="P280" s="181"/>
      <c r="Q280" s="181"/>
      <c r="R280" s="184"/>
      <c r="T280" s="185"/>
      <c r="U280" s="181"/>
      <c r="V280" s="181"/>
      <c r="W280" s="181"/>
      <c r="X280" s="181"/>
      <c r="Y280" s="181"/>
      <c r="Z280" s="181"/>
      <c r="AA280" s="181"/>
      <c r="AB280" s="181"/>
      <c r="AC280" s="181"/>
      <c r="AD280" s="186"/>
      <c r="AT280" s="187" t="s">
        <v>170</v>
      </c>
      <c r="AU280" s="187" t="s">
        <v>110</v>
      </c>
      <c r="AV280" s="11" t="s">
        <v>27</v>
      </c>
      <c r="AW280" s="11" t="s">
        <v>7</v>
      </c>
      <c r="AX280" s="11" t="s">
        <v>90</v>
      </c>
      <c r="AY280" s="187" t="s">
        <v>159</v>
      </c>
    </row>
    <row r="281" spans="2:51" s="10" customFormat="1" ht="22.5" customHeight="1">
      <c r="B281" s="172"/>
      <c r="C281" s="173"/>
      <c r="D281" s="173"/>
      <c r="E281" s="174" t="s">
        <v>5</v>
      </c>
      <c r="F281" s="282" t="s">
        <v>443</v>
      </c>
      <c r="G281" s="283"/>
      <c r="H281" s="283"/>
      <c r="I281" s="283"/>
      <c r="J281" s="173"/>
      <c r="K281" s="175">
        <v>2435</v>
      </c>
      <c r="L281" s="173"/>
      <c r="M281" s="173"/>
      <c r="N281" s="173"/>
      <c r="O281" s="173"/>
      <c r="P281" s="173"/>
      <c r="Q281" s="173"/>
      <c r="R281" s="176"/>
      <c r="T281" s="177"/>
      <c r="U281" s="173"/>
      <c r="V281" s="173"/>
      <c r="W281" s="173"/>
      <c r="X281" s="173"/>
      <c r="Y281" s="173"/>
      <c r="Z281" s="173"/>
      <c r="AA281" s="173"/>
      <c r="AB281" s="173"/>
      <c r="AC281" s="173"/>
      <c r="AD281" s="178"/>
      <c r="AT281" s="179" t="s">
        <v>170</v>
      </c>
      <c r="AU281" s="179" t="s">
        <v>110</v>
      </c>
      <c r="AV281" s="10" t="s">
        <v>110</v>
      </c>
      <c r="AW281" s="10" t="s">
        <v>7</v>
      </c>
      <c r="AX281" s="10" t="s">
        <v>90</v>
      </c>
      <c r="AY281" s="179" t="s">
        <v>159</v>
      </c>
    </row>
    <row r="282" spans="2:51" s="12" customFormat="1" ht="22.5" customHeight="1">
      <c r="B282" s="188"/>
      <c r="C282" s="189"/>
      <c r="D282" s="189"/>
      <c r="E282" s="190" t="s">
        <v>5</v>
      </c>
      <c r="F282" s="286" t="s">
        <v>185</v>
      </c>
      <c r="G282" s="287"/>
      <c r="H282" s="287"/>
      <c r="I282" s="287"/>
      <c r="J282" s="189"/>
      <c r="K282" s="191">
        <v>2500</v>
      </c>
      <c r="L282" s="189"/>
      <c r="M282" s="189"/>
      <c r="N282" s="189"/>
      <c r="O282" s="189"/>
      <c r="P282" s="189"/>
      <c r="Q282" s="189"/>
      <c r="R282" s="192"/>
      <c r="T282" s="193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94"/>
      <c r="AT282" s="195" t="s">
        <v>170</v>
      </c>
      <c r="AU282" s="195" t="s">
        <v>110</v>
      </c>
      <c r="AV282" s="12" t="s">
        <v>165</v>
      </c>
      <c r="AW282" s="12" t="s">
        <v>7</v>
      </c>
      <c r="AX282" s="12" t="s">
        <v>27</v>
      </c>
      <c r="AY282" s="195" t="s">
        <v>159</v>
      </c>
    </row>
    <row r="283" spans="2:65" s="1" customFormat="1" ht="31.5" customHeight="1">
      <c r="B283" s="132"/>
      <c r="C283" s="163" t="s">
        <v>294</v>
      </c>
      <c r="D283" s="163" t="s">
        <v>161</v>
      </c>
      <c r="E283" s="164" t="s">
        <v>444</v>
      </c>
      <c r="F283" s="273" t="s">
        <v>445</v>
      </c>
      <c r="G283" s="273"/>
      <c r="H283" s="273"/>
      <c r="I283" s="273"/>
      <c r="J283" s="165" t="s">
        <v>234</v>
      </c>
      <c r="K283" s="166">
        <v>5000</v>
      </c>
      <c r="L283" s="167">
        <v>0</v>
      </c>
      <c r="M283" s="275">
        <v>0</v>
      </c>
      <c r="N283" s="275"/>
      <c r="O283" s="275"/>
      <c r="P283" s="274">
        <f>ROUND(V283*K283,2)</f>
        <v>0</v>
      </c>
      <c r="Q283" s="274"/>
      <c r="R283" s="135"/>
      <c r="T283" s="168" t="s">
        <v>5</v>
      </c>
      <c r="U283" s="47" t="s">
        <v>53</v>
      </c>
      <c r="V283" s="118">
        <f>L283+M283</f>
        <v>0</v>
      </c>
      <c r="W283" s="118">
        <f>ROUND(L283*K283,2)</f>
        <v>0</v>
      </c>
      <c r="X283" s="118">
        <f>ROUND(M283*K283,2)</f>
        <v>0</v>
      </c>
      <c r="Y283" s="39"/>
      <c r="Z283" s="169">
        <f>Y283*K283</f>
        <v>0</v>
      </c>
      <c r="AA283" s="169">
        <v>0</v>
      </c>
      <c r="AB283" s="169">
        <f>AA283*K283</f>
        <v>0</v>
      </c>
      <c r="AC283" s="169">
        <v>0</v>
      </c>
      <c r="AD283" s="170">
        <f>AC283*K283</f>
        <v>0</v>
      </c>
      <c r="AR283" s="20" t="s">
        <v>165</v>
      </c>
      <c r="AT283" s="20" t="s">
        <v>161</v>
      </c>
      <c r="AU283" s="20" t="s">
        <v>110</v>
      </c>
      <c r="AY283" s="20" t="s">
        <v>159</v>
      </c>
      <c r="BE283" s="105">
        <f>IF(U283="základní",P283,0)</f>
        <v>0</v>
      </c>
      <c r="BF283" s="105">
        <f>IF(U283="snížená",P283,0)</f>
        <v>0</v>
      </c>
      <c r="BG283" s="105">
        <f>IF(U283="zákl. přenesená",P283,0)</f>
        <v>0</v>
      </c>
      <c r="BH283" s="105">
        <f>IF(U283="sníž. přenesená",P283,0)</f>
        <v>0</v>
      </c>
      <c r="BI283" s="105">
        <f>IF(U283="nulová",P283,0)</f>
        <v>0</v>
      </c>
      <c r="BJ283" s="20" t="s">
        <v>27</v>
      </c>
      <c r="BK283" s="105">
        <f>ROUND(V283*K283,2)</f>
        <v>0</v>
      </c>
      <c r="BL283" s="20" t="s">
        <v>165</v>
      </c>
      <c r="BM283" s="20" t="s">
        <v>446</v>
      </c>
    </row>
    <row r="284" spans="2:47" s="1" customFormat="1" ht="22.5" customHeight="1">
      <c r="B284" s="38"/>
      <c r="C284" s="39"/>
      <c r="D284" s="39"/>
      <c r="E284" s="39"/>
      <c r="F284" s="276" t="s">
        <v>440</v>
      </c>
      <c r="G284" s="277"/>
      <c r="H284" s="277"/>
      <c r="I284" s="277"/>
      <c r="J284" s="39"/>
      <c r="K284" s="39"/>
      <c r="L284" s="39"/>
      <c r="M284" s="39"/>
      <c r="N284" s="39"/>
      <c r="O284" s="39"/>
      <c r="P284" s="39"/>
      <c r="Q284" s="39"/>
      <c r="R284" s="40"/>
      <c r="T284" s="171"/>
      <c r="U284" s="39"/>
      <c r="V284" s="39"/>
      <c r="W284" s="39"/>
      <c r="X284" s="39"/>
      <c r="Y284" s="39"/>
      <c r="Z284" s="39"/>
      <c r="AA284" s="39"/>
      <c r="AB284" s="39"/>
      <c r="AC284" s="39"/>
      <c r="AD284" s="77"/>
      <c r="AT284" s="20" t="s">
        <v>168</v>
      </c>
      <c r="AU284" s="20" t="s">
        <v>110</v>
      </c>
    </row>
    <row r="285" spans="2:51" s="10" customFormat="1" ht="22.5" customHeight="1">
      <c r="B285" s="172"/>
      <c r="C285" s="173"/>
      <c r="D285" s="173"/>
      <c r="E285" s="174" t="s">
        <v>5</v>
      </c>
      <c r="F285" s="282" t="s">
        <v>447</v>
      </c>
      <c r="G285" s="283"/>
      <c r="H285" s="283"/>
      <c r="I285" s="283"/>
      <c r="J285" s="173"/>
      <c r="K285" s="175">
        <v>5000</v>
      </c>
      <c r="L285" s="173"/>
      <c r="M285" s="173"/>
      <c r="N285" s="173"/>
      <c r="O285" s="173"/>
      <c r="P285" s="173"/>
      <c r="Q285" s="173"/>
      <c r="R285" s="176"/>
      <c r="T285" s="177"/>
      <c r="U285" s="173"/>
      <c r="V285" s="173"/>
      <c r="W285" s="173"/>
      <c r="X285" s="173"/>
      <c r="Y285" s="173"/>
      <c r="Z285" s="173"/>
      <c r="AA285" s="173"/>
      <c r="AB285" s="173"/>
      <c r="AC285" s="173"/>
      <c r="AD285" s="178"/>
      <c r="AT285" s="179" t="s">
        <v>170</v>
      </c>
      <c r="AU285" s="179" t="s">
        <v>110</v>
      </c>
      <c r="AV285" s="10" t="s">
        <v>110</v>
      </c>
      <c r="AW285" s="10" t="s">
        <v>7</v>
      </c>
      <c r="AX285" s="10" t="s">
        <v>90</v>
      </c>
      <c r="AY285" s="179" t="s">
        <v>159</v>
      </c>
    </row>
    <row r="286" spans="2:51" s="12" customFormat="1" ht="22.5" customHeight="1">
      <c r="B286" s="188"/>
      <c r="C286" s="189"/>
      <c r="D286" s="189"/>
      <c r="E286" s="190" t="s">
        <v>5</v>
      </c>
      <c r="F286" s="286" t="s">
        <v>185</v>
      </c>
      <c r="G286" s="287"/>
      <c r="H286" s="287"/>
      <c r="I286" s="287"/>
      <c r="J286" s="189"/>
      <c r="K286" s="191">
        <v>5000</v>
      </c>
      <c r="L286" s="189"/>
      <c r="M286" s="189"/>
      <c r="N286" s="189"/>
      <c r="O286" s="189"/>
      <c r="P286" s="189"/>
      <c r="Q286" s="189"/>
      <c r="R286" s="192"/>
      <c r="T286" s="193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94"/>
      <c r="AT286" s="195" t="s">
        <v>170</v>
      </c>
      <c r="AU286" s="195" t="s">
        <v>110</v>
      </c>
      <c r="AV286" s="12" t="s">
        <v>165</v>
      </c>
      <c r="AW286" s="12" t="s">
        <v>7</v>
      </c>
      <c r="AX286" s="12" t="s">
        <v>27</v>
      </c>
      <c r="AY286" s="195" t="s">
        <v>159</v>
      </c>
    </row>
    <row r="287" spans="2:65" s="1" customFormat="1" ht="31.5" customHeight="1">
      <c r="B287" s="132"/>
      <c r="C287" s="163" t="s">
        <v>448</v>
      </c>
      <c r="D287" s="163" t="s">
        <v>161</v>
      </c>
      <c r="E287" s="164" t="s">
        <v>449</v>
      </c>
      <c r="F287" s="273" t="s">
        <v>450</v>
      </c>
      <c r="G287" s="273"/>
      <c r="H287" s="273"/>
      <c r="I287" s="273"/>
      <c r="J287" s="165" t="s">
        <v>234</v>
      </c>
      <c r="K287" s="166">
        <v>2500</v>
      </c>
      <c r="L287" s="167">
        <v>0</v>
      </c>
      <c r="M287" s="275">
        <v>0</v>
      </c>
      <c r="N287" s="275"/>
      <c r="O287" s="275"/>
      <c r="P287" s="274">
        <f>ROUND(V287*K287,2)</f>
        <v>0</v>
      </c>
      <c r="Q287" s="274"/>
      <c r="R287" s="135"/>
      <c r="T287" s="168" t="s">
        <v>5</v>
      </c>
      <c r="U287" s="47" t="s">
        <v>53</v>
      </c>
      <c r="V287" s="118">
        <f>L287+M287</f>
        <v>0</v>
      </c>
      <c r="W287" s="118">
        <f>ROUND(L287*K287,2)</f>
        <v>0</v>
      </c>
      <c r="X287" s="118">
        <f>ROUND(M287*K287,2)</f>
        <v>0</v>
      </c>
      <c r="Y287" s="39"/>
      <c r="Z287" s="169">
        <f>Y287*K287</f>
        <v>0</v>
      </c>
      <c r="AA287" s="169">
        <v>0</v>
      </c>
      <c r="AB287" s="169">
        <f>AA287*K287</f>
        <v>0</v>
      </c>
      <c r="AC287" s="169">
        <v>0</v>
      </c>
      <c r="AD287" s="170">
        <f>AC287*K287</f>
        <v>0</v>
      </c>
      <c r="AR287" s="20" t="s">
        <v>165</v>
      </c>
      <c r="AT287" s="20" t="s">
        <v>161</v>
      </c>
      <c r="AU287" s="20" t="s">
        <v>110</v>
      </c>
      <c r="AY287" s="20" t="s">
        <v>159</v>
      </c>
      <c r="BE287" s="105">
        <f>IF(U287="základní",P287,0)</f>
        <v>0</v>
      </c>
      <c r="BF287" s="105">
        <f>IF(U287="snížená",P287,0)</f>
        <v>0</v>
      </c>
      <c r="BG287" s="105">
        <f>IF(U287="zákl. přenesená",P287,0)</f>
        <v>0</v>
      </c>
      <c r="BH287" s="105">
        <f>IF(U287="sníž. přenesená",P287,0)</f>
        <v>0</v>
      </c>
      <c r="BI287" s="105">
        <f>IF(U287="nulová",P287,0)</f>
        <v>0</v>
      </c>
      <c r="BJ287" s="20" t="s">
        <v>27</v>
      </c>
      <c r="BK287" s="105">
        <f>ROUND(V287*K287,2)</f>
        <v>0</v>
      </c>
      <c r="BL287" s="20" t="s">
        <v>165</v>
      </c>
      <c r="BM287" s="20" t="s">
        <v>451</v>
      </c>
    </row>
    <row r="288" spans="2:47" s="1" customFormat="1" ht="22.5" customHeight="1">
      <c r="B288" s="38"/>
      <c r="C288" s="39"/>
      <c r="D288" s="39"/>
      <c r="E288" s="39"/>
      <c r="F288" s="276" t="s">
        <v>440</v>
      </c>
      <c r="G288" s="277"/>
      <c r="H288" s="277"/>
      <c r="I288" s="277"/>
      <c r="J288" s="39"/>
      <c r="K288" s="39"/>
      <c r="L288" s="39"/>
      <c r="M288" s="39"/>
      <c r="N288" s="39"/>
      <c r="O288" s="39"/>
      <c r="P288" s="39"/>
      <c r="Q288" s="39"/>
      <c r="R288" s="40"/>
      <c r="T288" s="171"/>
      <c r="U288" s="39"/>
      <c r="V288" s="39"/>
      <c r="W288" s="39"/>
      <c r="X288" s="39"/>
      <c r="Y288" s="39"/>
      <c r="Z288" s="39"/>
      <c r="AA288" s="39"/>
      <c r="AB288" s="39"/>
      <c r="AC288" s="39"/>
      <c r="AD288" s="77"/>
      <c r="AT288" s="20" t="s">
        <v>168</v>
      </c>
      <c r="AU288" s="20" t="s">
        <v>110</v>
      </c>
    </row>
    <row r="289" spans="2:65" s="1" customFormat="1" ht="31.5" customHeight="1">
      <c r="B289" s="132"/>
      <c r="C289" s="163" t="s">
        <v>452</v>
      </c>
      <c r="D289" s="163" t="s">
        <v>161</v>
      </c>
      <c r="E289" s="164" t="s">
        <v>453</v>
      </c>
      <c r="F289" s="273" t="s">
        <v>454</v>
      </c>
      <c r="G289" s="273"/>
      <c r="H289" s="273"/>
      <c r="I289" s="273"/>
      <c r="J289" s="165" t="s">
        <v>234</v>
      </c>
      <c r="K289" s="166">
        <v>2500</v>
      </c>
      <c r="L289" s="167">
        <v>0</v>
      </c>
      <c r="M289" s="275">
        <v>0</v>
      </c>
      <c r="N289" s="275"/>
      <c r="O289" s="275"/>
      <c r="P289" s="274">
        <f>ROUND(V289*K289,2)</f>
        <v>0</v>
      </c>
      <c r="Q289" s="274"/>
      <c r="R289" s="135"/>
      <c r="T289" s="168" t="s">
        <v>5</v>
      </c>
      <c r="U289" s="47" t="s">
        <v>53</v>
      </c>
      <c r="V289" s="118">
        <f>L289+M289</f>
        <v>0</v>
      </c>
      <c r="W289" s="118">
        <f>ROUND(L289*K289,2)</f>
        <v>0</v>
      </c>
      <c r="X289" s="118">
        <f>ROUND(M289*K289,2)</f>
        <v>0</v>
      </c>
      <c r="Y289" s="39"/>
      <c r="Z289" s="169">
        <f>Y289*K289</f>
        <v>0</v>
      </c>
      <c r="AA289" s="169">
        <v>0</v>
      </c>
      <c r="AB289" s="169">
        <f>AA289*K289</f>
        <v>0</v>
      </c>
      <c r="AC289" s="169">
        <v>0</v>
      </c>
      <c r="AD289" s="170">
        <f>AC289*K289</f>
        <v>0</v>
      </c>
      <c r="AR289" s="20" t="s">
        <v>165</v>
      </c>
      <c r="AT289" s="20" t="s">
        <v>161</v>
      </c>
      <c r="AU289" s="20" t="s">
        <v>110</v>
      </c>
      <c r="AY289" s="20" t="s">
        <v>159</v>
      </c>
      <c r="BE289" s="105">
        <f>IF(U289="základní",P289,0)</f>
        <v>0</v>
      </c>
      <c r="BF289" s="105">
        <f>IF(U289="snížená",P289,0)</f>
        <v>0</v>
      </c>
      <c r="BG289" s="105">
        <f>IF(U289="zákl. přenesená",P289,0)</f>
        <v>0</v>
      </c>
      <c r="BH289" s="105">
        <f>IF(U289="sníž. přenesená",P289,0)</f>
        <v>0</v>
      </c>
      <c r="BI289" s="105">
        <f>IF(U289="nulová",P289,0)</f>
        <v>0</v>
      </c>
      <c r="BJ289" s="20" t="s">
        <v>27</v>
      </c>
      <c r="BK289" s="105">
        <f>ROUND(V289*K289,2)</f>
        <v>0</v>
      </c>
      <c r="BL289" s="20" t="s">
        <v>165</v>
      </c>
      <c r="BM289" s="20" t="s">
        <v>455</v>
      </c>
    </row>
    <row r="290" spans="2:47" s="1" customFormat="1" ht="22.5" customHeight="1">
      <c r="B290" s="38"/>
      <c r="C290" s="39"/>
      <c r="D290" s="39"/>
      <c r="E290" s="39"/>
      <c r="F290" s="276" t="s">
        <v>440</v>
      </c>
      <c r="G290" s="277"/>
      <c r="H290" s="277"/>
      <c r="I290" s="277"/>
      <c r="J290" s="39"/>
      <c r="K290" s="39"/>
      <c r="L290" s="39"/>
      <c r="M290" s="39"/>
      <c r="N290" s="39"/>
      <c r="O290" s="39"/>
      <c r="P290" s="39"/>
      <c r="Q290" s="39"/>
      <c r="R290" s="40"/>
      <c r="T290" s="171"/>
      <c r="U290" s="39"/>
      <c r="V290" s="39"/>
      <c r="W290" s="39"/>
      <c r="X290" s="39"/>
      <c r="Y290" s="39"/>
      <c r="Z290" s="39"/>
      <c r="AA290" s="39"/>
      <c r="AB290" s="39"/>
      <c r="AC290" s="39"/>
      <c r="AD290" s="77"/>
      <c r="AT290" s="20" t="s">
        <v>168</v>
      </c>
      <c r="AU290" s="20" t="s">
        <v>110</v>
      </c>
    </row>
    <row r="291" spans="2:65" s="1" customFormat="1" ht="31.5" customHeight="1">
      <c r="B291" s="132"/>
      <c r="C291" s="163" t="s">
        <v>456</v>
      </c>
      <c r="D291" s="163" t="s">
        <v>161</v>
      </c>
      <c r="E291" s="164" t="s">
        <v>457</v>
      </c>
      <c r="F291" s="273" t="s">
        <v>458</v>
      </c>
      <c r="G291" s="273"/>
      <c r="H291" s="273"/>
      <c r="I291" s="273"/>
      <c r="J291" s="165" t="s">
        <v>234</v>
      </c>
      <c r="K291" s="166">
        <v>2500</v>
      </c>
      <c r="L291" s="167">
        <v>0</v>
      </c>
      <c r="M291" s="275">
        <v>0</v>
      </c>
      <c r="N291" s="275"/>
      <c r="O291" s="275"/>
      <c r="P291" s="274">
        <f>ROUND(V291*K291,2)</f>
        <v>0</v>
      </c>
      <c r="Q291" s="274"/>
      <c r="R291" s="135"/>
      <c r="T291" s="168" t="s">
        <v>5</v>
      </c>
      <c r="U291" s="47" t="s">
        <v>53</v>
      </c>
      <c r="V291" s="118">
        <f>L291+M291</f>
        <v>0</v>
      </c>
      <c r="W291" s="118">
        <f>ROUND(L291*K291,2)</f>
        <v>0</v>
      </c>
      <c r="X291" s="118">
        <f>ROUND(M291*K291,2)</f>
        <v>0</v>
      </c>
      <c r="Y291" s="39"/>
      <c r="Z291" s="169">
        <f>Y291*K291</f>
        <v>0</v>
      </c>
      <c r="AA291" s="169">
        <v>0.00601</v>
      </c>
      <c r="AB291" s="169">
        <f>AA291*K291</f>
        <v>15.024999999999999</v>
      </c>
      <c r="AC291" s="169">
        <v>0</v>
      </c>
      <c r="AD291" s="170">
        <f>AC291*K291</f>
        <v>0</v>
      </c>
      <c r="AR291" s="20" t="s">
        <v>165</v>
      </c>
      <c r="AT291" s="20" t="s">
        <v>161</v>
      </c>
      <c r="AU291" s="20" t="s">
        <v>110</v>
      </c>
      <c r="AY291" s="20" t="s">
        <v>159</v>
      </c>
      <c r="BE291" s="105">
        <f>IF(U291="základní",P291,0)</f>
        <v>0</v>
      </c>
      <c r="BF291" s="105">
        <f>IF(U291="snížená",P291,0)</f>
        <v>0</v>
      </c>
      <c r="BG291" s="105">
        <f>IF(U291="zákl. přenesená",P291,0)</f>
        <v>0</v>
      </c>
      <c r="BH291" s="105">
        <f>IF(U291="sníž. přenesená",P291,0)</f>
        <v>0</v>
      </c>
      <c r="BI291" s="105">
        <f>IF(U291="nulová",P291,0)</f>
        <v>0</v>
      </c>
      <c r="BJ291" s="20" t="s">
        <v>27</v>
      </c>
      <c r="BK291" s="105">
        <f>ROUND(V291*K291,2)</f>
        <v>0</v>
      </c>
      <c r="BL291" s="20" t="s">
        <v>165</v>
      </c>
      <c r="BM291" s="20" t="s">
        <v>459</v>
      </c>
    </row>
    <row r="292" spans="2:47" s="1" customFormat="1" ht="22.5" customHeight="1">
      <c r="B292" s="38"/>
      <c r="C292" s="39"/>
      <c r="D292" s="39"/>
      <c r="E292" s="39"/>
      <c r="F292" s="276" t="s">
        <v>440</v>
      </c>
      <c r="G292" s="277"/>
      <c r="H292" s="277"/>
      <c r="I292" s="277"/>
      <c r="J292" s="39"/>
      <c r="K292" s="39"/>
      <c r="L292" s="39"/>
      <c r="M292" s="39"/>
      <c r="N292" s="39"/>
      <c r="O292" s="39"/>
      <c r="P292" s="39"/>
      <c r="Q292" s="39"/>
      <c r="R292" s="40"/>
      <c r="T292" s="171"/>
      <c r="U292" s="39"/>
      <c r="V292" s="39"/>
      <c r="W292" s="39"/>
      <c r="X292" s="39"/>
      <c r="Y292" s="39"/>
      <c r="Z292" s="39"/>
      <c r="AA292" s="39"/>
      <c r="AB292" s="39"/>
      <c r="AC292" s="39"/>
      <c r="AD292" s="77"/>
      <c r="AT292" s="20" t="s">
        <v>168</v>
      </c>
      <c r="AU292" s="20" t="s">
        <v>110</v>
      </c>
    </row>
    <row r="293" spans="2:65" s="1" customFormat="1" ht="31.5" customHeight="1">
      <c r="B293" s="132"/>
      <c r="C293" s="163" t="s">
        <v>460</v>
      </c>
      <c r="D293" s="163" t="s">
        <v>161</v>
      </c>
      <c r="E293" s="164" t="s">
        <v>461</v>
      </c>
      <c r="F293" s="273" t="s">
        <v>462</v>
      </c>
      <c r="G293" s="273"/>
      <c r="H293" s="273"/>
      <c r="I293" s="273"/>
      <c r="J293" s="165" t="s">
        <v>234</v>
      </c>
      <c r="K293" s="166">
        <v>2500</v>
      </c>
      <c r="L293" s="167">
        <v>0</v>
      </c>
      <c r="M293" s="275">
        <v>0</v>
      </c>
      <c r="N293" s="275"/>
      <c r="O293" s="275"/>
      <c r="P293" s="274">
        <f>ROUND(V293*K293,2)</f>
        <v>0</v>
      </c>
      <c r="Q293" s="274"/>
      <c r="R293" s="135"/>
      <c r="T293" s="168" t="s">
        <v>5</v>
      </c>
      <c r="U293" s="47" t="s">
        <v>53</v>
      </c>
      <c r="V293" s="118">
        <f>L293+M293</f>
        <v>0</v>
      </c>
      <c r="W293" s="118">
        <f>ROUND(L293*K293,2)</f>
        <v>0</v>
      </c>
      <c r="X293" s="118">
        <f>ROUND(M293*K293,2)</f>
        <v>0</v>
      </c>
      <c r="Y293" s="39"/>
      <c r="Z293" s="169">
        <f>Y293*K293</f>
        <v>0</v>
      </c>
      <c r="AA293" s="169">
        <v>0</v>
      </c>
      <c r="AB293" s="169">
        <f>AA293*K293</f>
        <v>0</v>
      </c>
      <c r="AC293" s="169">
        <v>0</v>
      </c>
      <c r="AD293" s="170">
        <f>AC293*K293</f>
        <v>0</v>
      </c>
      <c r="AR293" s="20" t="s">
        <v>165</v>
      </c>
      <c r="AT293" s="20" t="s">
        <v>161</v>
      </c>
      <c r="AU293" s="20" t="s">
        <v>110</v>
      </c>
      <c r="AY293" s="20" t="s">
        <v>159</v>
      </c>
      <c r="BE293" s="105">
        <f>IF(U293="základní",P293,0)</f>
        <v>0</v>
      </c>
      <c r="BF293" s="105">
        <f>IF(U293="snížená",P293,0)</f>
        <v>0</v>
      </c>
      <c r="BG293" s="105">
        <f>IF(U293="zákl. přenesená",P293,0)</f>
        <v>0</v>
      </c>
      <c r="BH293" s="105">
        <f>IF(U293="sníž. přenesená",P293,0)</f>
        <v>0</v>
      </c>
      <c r="BI293" s="105">
        <f>IF(U293="nulová",P293,0)</f>
        <v>0</v>
      </c>
      <c r="BJ293" s="20" t="s">
        <v>27</v>
      </c>
      <c r="BK293" s="105">
        <f>ROUND(V293*K293,2)</f>
        <v>0</v>
      </c>
      <c r="BL293" s="20" t="s">
        <v>165</v>
      </c>
      <c r="BM293" s="20" t="s">
        <v>463</v>
      </c>
    </row>
    <row r="294" spans="2:47" s="1" customFormat="1" ht="22.5" customHeight="1">
      <c r="B294" s="38"/>
      <c r="C294" s="39"/>
      <c r="D294" s="39"/>
      <c r="E294" s="39"/>
      <c r="F294" s="276" t="s">
        <v>440</v>
      </c>
      <c r="G294" s="277"/>
      <c r="H294" s="277"/>
      <c r="I294" s="277"/>
      <c r="J294" s="39"/>
      <c r="K294" s="39"/>
      <c r="L294" s="39"/>
      <c r="M294" s="39"/>
      <c r="N294" s="39"/>
      <c r="O294" s="39"/>
      <c r="P294" s="39"/>
      <c r="Q294" s="39"/>
      <c r="R294" s="40"/>
      <c r="T294" s="171"/>
      <c r="U294" s="39"/>
      <c r="V294" s="39"/>
      <c r="W294" s="39"/>
      <c r="X294" s="39"/>
      <c r="Y294" s="39"/>
      <c r="Z294" s="39"/>
      <c r="AA294" s="39"/>
      <c r="AB294" s="39"/>
      <c r="AC294" s="39"/>
      <c r="AD294" s="77"/>
      <c r="AT294" s="20" t="s">
        <v>168</v>
      </c>
      <c r="AU294" s="20" t="s">
        <v>110</v>
      </c>
    </row>
    <row r="295" spans="2:65" s="1" customFormat="1" ht="22.5" customHeight="1">
      <c r="B295" s="132"/>
      <c r="C295" s="163" t="s">
        <v>12</v>
      </c>
      <c r="D295" s="163" t="s">
        <v>161</v>
      </c>
      <c r="E295" s="164" t="s">
        <v>464</v>
      </c>
      <c r="F295" s="273" t="s">
        <v>465</v>
      </c>
      <c r="G295" s="273"/>
      <c r="H295" s="273"/>
      <c r="I295" s="273"/>
      <c r="J295" s="165" t="s">
        <v>234</v>
      </c>
      <c r="K295" s="166">
        <v>2500</v>
      </c>
      <c r="L295" s="167">
        <v>0</v>
      </c>
      <c r="M295" s="275">
        <v>0</v>
      </c>
      <c r="N295" s="275"/>
      <c r="O295" s="275"/>
      <c r="P295" s="274">
        <f>ROUND(V295*K295,2)</f>
        <v>0</v>
      </c>
      <c r="Q295" s="274"/>
      <c r="R295" s="135"/>
      <c r="T295" s="168" t="s">
        <v>5</v>
      </c>
      <c r="U295" s="47" t="s">
        <v>53</v>
      </c>
      <c r="V295" s="118">
        <f>L295+M295</f>
        <v>0</v>
      </c>
      <c r="W295" s="118">
        <f>ROUND(L295*K295,2)</f>
        <v>0</v>
      </c>
      <c r="X295" s="118">
        <f>ROUND(M295*K295,2)</f>
        <v>0</v>
      </c>
      <c r="Y295" s="39"/>
      <c r="Z295" s="169">
        <f>Y295*K295</f>
        <v>0</v>
      </c>
      <c r="AA295" s="169">
        <v>0</v>
      </c>
      <c r="AB295" s="169">
        <f>AA295*K295</f>
        <v>0</v>
      </c>
      <c r="AC295" s="169">
        <v>0</v>
      </c>
      <c r="AD295" s="170">
        <f>AC295*K295</f>
        <v>0</v>
      </c>
      <c r="AR295" s="20" t="s">
        <v>165</v>
      </c>
      <c r="AT295" s="20" t="s">
        <v>161</v>
      </c>
      <c r="AU295" s="20" t="s">
        <v>110</v>
      </c>
      <c r="AY295" s="20" t="s">
        <v>159</v>
      </c>
      <c r="BE295" s="105">
        <f>IF(U295="základní",P295,0)</f>
        <v>0</v>
      </c>
      <c r="BF295" s="105">
        <f>IF(U295="snížená",P295,0)</f>
        <v>0</v>
      </c>
      <c r="BG295" s="105">
        <f>IF(U295="zákl. přenesená",P295,0)</f>
        <v>0</v>
      </c>
      <c r="BH295" s="105">
        <f>IF(U295="sníž. přenesená",P295,0)</f>
        <v>0</v>
      </c>
      <c r="BI295" s="105">
        <f>IF(U295="nulová",P295,0)</f>
        <v>0</v>
      </c>
      <c r="BJ295" s="20" t="s">
        <v>27</v>
      </c>
      <c r="BK295" s="105">
        <f>ROUND(V295*K295,2)</f>
        <v>0</v>
      </c>
      <c r="BL295" s="20" t="s">
        <v>165</v>
      </c>
      <c r="BM295" s="20" t="s">
        <v>466</v>
      </c>
    </row>
    <row r="296" spans="2:47" s="1" customFormat="1" ht="22.5" customHeight="1">
      <c r="B296" s="38"/>
      <c r="C296" s="39"/>
      <c r="D296" s="39"/>
      <c r="E296" s="39"/>
      <c r="F296" s="276" t="s">
        <v>440</v>
      </c>
      <c r="G296" s="277"/>
      <c r="H296" s="277"/>
      <c r="I296" s="277"/>
      <c r="J296" s="39"/>
      <c r="K296" s="39"/>
      <c r="L296" s="39"/>
      <c r="M296" s="39"/>
      <c r="N296" s="39"/>
      <c r="O296" s="39"/>
      <c r="P296" s="39"/>
      <c r="Q296" s="39"/>
      <c r="R296" s="40"/>
      <c r="T296" s="171"/>
      <c r="U296" s="39"/>
      <c r="V296" s="39"/>
      <c r="W296" s="39"/>
      <c r="X296" s="39"/>
      <c r="Y296" s="39"/>
      <c r="Z296" s="39"/>
      <c r="AA296" s="39"/>
      <c r="AB296" s="39"/>
      <c r="AC296" s="39"/>
      <c r="AD296" s="77"/>
      <c r="AT296" s="20" t="s">
        <v>168</v>
      </c>
      <c r="AU296" s="20" t="s">
        <v>110</v>
      </c>
    </row>
    <row r="297" spans="2:65" s="1" customFormat="1" ht="31.5" customHeight="1">
      <c r="B297" s="132"/>
      <c r="C297" s="163" t="s">
        <v>467</v>
      </c>
      <c r="D297" s="163" t="s">
        <v>161</v>
      </c>
      <c r="E297" s="164" t="s">
        <v>468</v>
      </c>
      <c r="F297" s="273" t="s">
        <v>469</v>
      </c>
      <c r="G297" s="273"/>
      <c r="H297" s="273"/>
      <c r="I297" s="273"/>
      <c r="J297" s="165" t="s">
        <v>234</v>
      </c>
      <c r="K297" s="166">
        <v>69.5</v>
      </c>
      <c r="L297" s="167">
        <v>0</v>
      </c>
      <c r="M297" s="275">
        <v>0</v>
      </c>
      <c r="N297" s="275"/>
      <c r="O297" s="275"/>
      <c r="P297" s="274">
        <f>ROUND(V297*K297,2)</f>
        <v>0</v>
      </c>
      <c r="Q297" s="274"/>
      <c r="R297" s="135"/>
      <c r="T297" s="168" t="s">
        <v>5</v>
      </c>
      <c r="U297" s="47" t="s">
        <v>53</v>
      </c>
      <c r="V297" s="118">
        <f>L297+M297</f>
        <v>0</v>
      </c>
      <c r="W297" s="118">
        <f>ROUND(L297*K297,2)</f>
        <v>0</v>
      </c>
      <c r="X297" s="118">
        <f>ROUND(M297*K297,2)</f>
        <v>0</v>
      </c>
      <c r="Y297" s="39"/>
      <c r="Z297" s="169">
        <f>Y297*K297</f>
        <v>0</v>
      </c>
      <c r="AA297" s="169">
        <v>0.08425</v>
      </c>
      <c r="AB297" s="169">
        <f>AA297*K297</f>
        <v>5.855375</v>
      </c>
      <c r="AC297" s="169">
        <v>0</v>
      </c>
      <c r="AD297" s="170">
        <f>AC297*K297</f>
        <v>0</v>
      </c>
      <c r="AR297" s="20" t="s">
        <v>165</v>
      </c>
      <c r="AT297" s="20" t="s">
        <v>161</v>
      </c>
      <c r="AU297" s="20" t="s">
        <v>110</v>
      </c>
      <c r="AY297" s="20" t="s">
        <v>159</v>
      </c>
      <c r="BE297" s="105">
        <f>IF(U297="základní",P297,0)</f>
        <v>0</v>
      </c>
      <c r="BF297" s="105">
        <f>IF(U297="snížená",P297,0)</f>
        <v>0</v>
      </c>
      <c r="BG297" s="105">
        <f>IF(U297="zákl. přenesená",P297,0)</f>
        <v>0</v>
      </c>
      <c r="BH297" s="105">
        <f>IF(U297="sníž. přenesená",P297,0)</f>
        <v>0</v>
      </c>
      <c r="BI297" s="105">
        <f>IF(U297="nulová",P297,0)</f>
        <v>0</v>
      </c>
      <c r="BJ297" s="20" t="s">
        <v>27</v>
      </c>
      <c r="BK297" s="105">
        <f>ROUND(V297*K297,2)</f>
        <v>0</v>
      </c>
      <c r="BL297" s="20" t="s">
        <v>165</v>
      </c>
      <c r="BM297" s="20" t="s">
        <v>470</v>
      </c>
    </row>
    <row r="298" spans="2:47" s="1" customFormat="1" ht="22.5" customHeight="1">
      <c r="B298" s="38"/>
      <c r="C298" s="39"/>
      <c r="D298" s="39"/>
      <c r="E298" s="39"/>
      <c r="F298" s="276" t="s">
        <v>471</v>
      </c>
      <c r="G298" s="277"/>
      <c r="H298" s="277"/>
      <c r="I298" s="277"/>
      <c r="J298" s="39"/>
      <c r="K298" s="39"/>
      <c r="L298" s="39"/>
      <c r="M298" s="39"/>
      <c r="N298" s="39"/>
      <c r="O298" s="39"/>
      <c r="P298" s="39"/>
      <c r="Q298" s="39"/>
      <c r="R298" s="40"/>
      <c r="T298" s="171"/>
      <c r="U298" s="39"/>
      <c r="V298" s="39"/>
      <c r="W298" s="39"/>
      <c r="X298" s="39"/>
      <c r="Y298" s="39"/>
      <c r="Z298" s="39"/>
      <c r="AA298" s="39"/>
      <c r="AB298" s="39"/>
      <c r="AC298" s="39"/>
      <c r="AD298" s="77"/>
      <c r="AT298" s="20" t="s">
        <v>168</v>
      </c>
      <c r="AU298" s="20" t="s">
        <v>110</v>
      </c>
    </row>
    <row r="299" spans="2:51" s="11" customFormat="1" ht="22.5" customHeight="1">
      <c r="B299" s="180"/>
      <c r="C299" s="181"/>
      <c r="D299" s="181"/>
      <c r="E299" s="182" t="s">
        <v>5</v>
      </c>
      <c r="F299" s="284" t="s">
        <v>472</v>
      </c>
      <c r="G299" s="285"/>
      <c r="H299" s="285"/>
      <c r="I299" s="285"/>
      <c r="J299" s="181"/>
      <c r="K299" s="183" t="s">
        <v>5</v>
      </c>
      <c r="L299" s="181"/>
      <c r="M299" s="181"/>
      <c r="N299" s="181"/>
      <c r="O299" s="181"/>
      <c r="P299" s="181"/>
      <c r="Q299" s="181"/>
      <c r="R299" s="184"/>
      <c r="T299" s="185"/>
      <c r="U299" s="181"/>
      <c r="V299" s="181"/>
      <c r="W299" s="181"/>
      <c r="X299" s="181"/>
      <c r="Y299" s="181"/>
      <c r="Z299" s="181"/>
      <c r="AA299" s="181"/>
      <c r="AB299" s="181"/>
      <c r="AC299" s="181"/>
      <c r="AD299" s="186"/>
      <c r="AT299" s="187" t="s">
        <v>170</v>
      </c>
      <c r="AU299" s="187" t="s">
        <v>110</v>
      </c>
      <c r="AV299" s="11" t="s">
        <v>27</v>
      </c>
      <c r="AW299" s="11" t="s">
        <v>7</v>
      </c>
      <c r="AX299" s="11" t="s">
        <v>90</v>
      </c>
      <c r="AY299" s="187" t="s">
        <v>159</v>
      </c>
    </row>
    <row r="300" spans="2:51" s="10" customFormat="1" ht="22.5" customHeight="1">
      <c r="B300" s="172"/>
      <c r="C300" s="173"/>
      <c r="D300" s="173"/>
      <c r="E300" s="174" t="s">
        <v>5</v>
      </c>
      <c r="F300" s="282" t="s">
        <v>473</v>
      </c>
      <c r="G300" s="283"/>
      <c r="H300" s="283"/>
      <c r="I300" s="283"/>
      <c r="J300" s="173"/>
      <c r="K300" s="175">
        <v>27</v>
      </c>
      <c r="L300" s="173"/>
      <c r="M300" s="173"/>
      <c r="N300" s="173"/>
      <c r="O300" s="173"/>
      <c r="P300" s="173"/>
      <c r="Q300" s="173"/>
      <c r="R300" s="176"/>
      <c r="T300" s="177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8"/>
      <c r="AT300" s="179" t="s">
        <v>170</v>
      </c>
      <c r="AU300" s="179" t="s">
        <v>110</v>
      </c>
      <c r="AV300" s="10" t="s">
        <v>110</v>
      </c>
      <c r="AW300" s="10" t="s">
        <v>7</v>
      </c>
      <c r="AX300" s="10" t="s">
        <v>90</v>
      </c>
      <c r="AY300" s="179" t="s">
        <v>159</v>
      </c>
    </row>
    <row r="301" spans="2:51" s="11" customFormat="1" ht="22.5" customHeight="1">
      <c r="B301" s="180"/>
      <c r="C301" s="181"/>
      <c r="D301" s="181"/>
      <c r="E301" s="182" t="s">
        <v>5</v>
      </c>
      <c r="F301" s="284" t="s">
        <v>474</v>
      </c>
      <c r="G301" s="285"/>
      <c r="H301" s="285"/>
      <c r="I301" s="285"/>
      <c r="J301" s="181"/>
      <c r="K301" s="183" t="s">
        <v>5</v>
      </c>
      <c r="L301" s="181"/>
      <c r="M301" s="181"/>
      <c r="N301" s="181"/>
      <c r="O301" s="181"/>
      <c r="P301" s="181"/>
      <c r="Q301" s="181"/>
      <c r="R301" s="184"/>
      <c r="T301" s="185"/>
      <c r="U301" s="181"/>
      <c r="V301" s="181"/>
      <c r="W301" s="181"/>
      <c r="X301" s="181"/>
      <c r="Y301" s="181"/>
      <c r="Z301" s="181"/>
      <c r="AA301" s="181"/>
      <c r="AB301" s="181"/>
      <c r="AC301" s="181"/>
      <c r="AD301" s="186"/>
      <c r="AT301" s="187" t="s">
        <v>170</v>
      </c>
      <c r="AU301" s="187" t="s">
        <v>110</v>
      </c>
      <c r="AV301" s="11" t="s">
        <v>27</v>
      </c>
      <c r="AW301" s="11" t="s">
        <v>7</v>
      </c>
      <c r="AX301" s="11" t="s">
        <v>90</v>
      </c>
      <c r="AY301" s="187" t="s">
        <v>159</v>
      </c>
    </row>
    <row r="302" spans="2:51" s="10" customFormat="1" ht="22.5" customHeight="1">
      <c r="B302" s="172"/>
      <c r="C302" s="173"/>
      <c r="D302" s="173"/>
      <c r="E302" s="174" t="s">
        <v>5</v>
      </c>
      <c r="F302" s="282" t="s">
        <v>475</v>
      </c>
      <c r="G302" s="283"/>
      <c r="H302" s="283"/>
      <c r="I302" s="283"/>
      <c r="J302" s="173"/>
      <c r="K302" s="175">
        <v>40</v>
      </c>
      <c r="L302" s="173"/>
      <c r="M302" s="173"/>
      <c r="N302" s="173"/>
      <c r="O302" s="173"/>
      <c r="P302" s="173"/>
      <c r="Q302" s="173"/>
      <c r="R302" s="176"/>
      <c r="T302" s="177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8"/>
      <c r="AT302" s="179" t="s">
        <v>170</v>
      </c>
      <c r="AU302" s="179" t="s">
        <v>110</v>
      </c>
      <c r="AV302" s="10" t="s">
        <v>110</v>
      </c>
      <c r="AW302" s="10" t="s">
        <v>7</v>
      </c>
      <c r="AX302" s="10" t="s">
        <v>90</v>
      </c>
      <c r="AY302" s="179" t="s">
        <v>159</v>
      </c>
    </row>
    <row r="303" spans="2:51" s="11" customFormat="1" ht="22.5" customHeight="1">
      <c r="B303" s="180"/>
      <c r="C303" s="181"/>
      <c r="D303" s="181"/>
      <c r="E303" s="182" t="s">
        <v>5</v>
      </c>
      <c r="F303" s="284" t="s">
        <v>476</v>
      </c>
      <c r="G303" s="285"/>
      <c r="H303" s="285"/>
      <c r="I303" s="285"/>
      <c r="J303" s="181"/>
      <c r="K303" s="183" t="s">
        <v>5</v>
      </c>
      <c r="L303" s="181"/>
      <c r="M303" s="181"/>
      <c r="N303" s="181"/>
      <c r="O303" s="181"/>
      <c r="P303" s="181"/>
      <c r="Q303" s="181"/>
      <c r="R303" s="184"/>
      <c r="T303" s="185"/>
      <c r="U303" s="181"/>
      <c r="V303" s="181"/>
      <c r="W303" s="181"/>
      <c r="X303" s="181"/>
      <c r="Y303" s="181"/>
      <c r="Z303" s="181"/>
      <c r="AA303" s="181"/>
      <c r="AB303" s="181"/>
      <c r="AC303" s="181"/>
      <c r="AD303" s="186"/>
      <c r="AT303" s="187" t="s">
        <v>170</v>
      </c>
      <c r="AU303" s="187" t="s">
        <v>110</v>
      </c>
      <c r="AV303" s="11" t="s">
        <v>27</v>
      </c>
      <c r="AW303" s="11" t="s">
        <v>7</v>
      </c>
      <c r="AX303" s="11" t="s">
        <v>90</v>
      </c>
      <c r="AY303" s="187" t="s">
        <v>159</v>
      </c>
    </row>
    <row r="304" spans="2:51" s="10" customFormat="1" ht="22.5" customHeight="1">
      <c r="B304" s="172"/>
      <c r="C304" s="173"/>
      <c r="D304" s="173"/>
      <c r="E304" s="174" t="s">
        <v>5</v>
      </c>
      <c r="F304" s="282" t="s">
        <v>477</v>
      </c>
      <c r="G304" s="283"/>
      <c r="H304" s="283"/>
      <c r="I304" s="283"/>
      <c r="J304" s="173"/>
      <c r="K304" s="175">
        <v>2.5</v>
      </c>
      <c r="L304" s="173"/>
      <c r="M304" s="173"/>
      <c r="N304" s="173"/>
      <c r="O304" s="173"/>
      <c r="P304" s="173"/>
      <c r="Q304" s="173"/>
      <c r="R304" s="176"/>
      <c r="T304" s="177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8"/>
      <c r="AT304" s="179" t="s">
        <v>170</v>
      </c>
      <c r="AU304" s="179" t="s">
        <v>110</v>
      </c>
      <c r="AV304" s="10" t="s">
        <v>110</v>
      </c>
      <c r="AW304" s="10" t="s">
        <v>7</v>
      </c>
      <c r="AX304" s="10" t="s">
        <v>90</v>
      </c>
      <c r="AY304" s="179" t="s">
        <v>159</v>
      </c>
    </row>
    <row r="305" spans="2:51" s="12" customFormat="1" ht="22.5" customHeight="1">
      <c r="B305" s="188"/>
      <c r="C305" s="189"/>
      <c r="D305" s="189"/>
      <c r="E305" s="190" t="s">
        <v>5</v>
      </c>
      <c r="F305" s="286" t="s">
        <v>185</v>
      </c>
      <c r="G305" s="287"/>
      <c r="H305" s="287"/>
      <c r="I305" s="287"/>
      <c r="J305" s="189"/>
      <c r="K305" s="191">
        <v>69.5</v>
      </c>
      <c r="L305" s="189"/>
      <c r="M305" s="189"/>
      <c r="N305" s="189"/>
      <c r="O305" s="189"/>
      <c r="P305" s="189"/>
      <c r="Q305" s="189"/>
      <c r="R305" s="192"/>
      <c r="T305" s="193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94"/>
      <c r="AT305" s="195" t="s">
        <v>170</v>
      </c>
      <c r="AU305" s="195" t="s">
        <v>110</v>
      </c>
      <c r="AV305" s="12" t="s">
        <v>165</v>
      </c>
      <c r="AW305" s="12" t="s">
        <v>7</v>
      </c>
      <c r="AX305" s="12" t="s">
        <v>27</v>
      </c>
      <c r="AY305" s="195" t="s">
        <v>159</v>
      </c>
    </row>
    <row r="306" spans="2:65" s="1" customFormat="1" ht="22.5" customHeight="1">
      <c r="B306" s="132"/>
      <c r="C306" s="196" t="s">
        <v>416</v>
      </c>
      <c r="D306" s="196" t="s">
        <v>245</v>
      </c>
      <c r="E306" s="197" t="s">
        <v>478</v>
      </c>
      <c r="F306" s="290" t="s">
        <v>479</v>
      </c>
      <c r="G306" s="290"/>
      <c r="H306" s="290"/>
      <c r="I306" s="290"/>
      <c r="J306" s="198" t="s">
        <v>234</v>
      </c>
      <c r="K306" s="199">
        <v>69.01</v>
      </c>
      <c r="L306" s="200">
        <v>0</v>
      </c>
      <c r="M306" s="291"/>
      <c r="N306" s="291"/>
      <c r="O306" s="292"/>
      <c r="P306" s="274">
        <f>ROUND(V306*K306,2)</f>
        <v>0</v>
      </c>
      <c r="Q306" s="274"/>
      <c r="R306" s="135"/>
      <c r="T306" s="168" t="s">
        <v>5</v>
      </c>
      <c r="U306" s="47" t="s">
        <v>53</v>
      </c>
      <c r="V306" s="118">
        <f>L306+M306</f>
        <v>0</v>
      </c>
      <c r="W306" s="118">
        <f>ROUND(L306*K306,2)</f>
        <v>0</v>
      </c>
      <c r="X306" s="118">
        <f>ROUND(M306*K306,2)</f>
        <v>0</v>
      </c>
      <c r="Y306" s="39"/>
      <c r="Z306" s="169">
        <f>Y306*K306</f>
        <v>0</v>
      </c>
      <c r="AA306" s="169">
        <v>0.12</v>
      </c>
      <c r="AB306" s="169">
        <f>AA306*K306</f>
        <v>8.2812</v>
      </c>
      <c r="AC306" s="169">
        <v>0</v>
      </c>
      <c r="AD306" s="170">
        <f>AC306*K306</f>
        <v>0</v>
      </c>
      <c r="AR306" s="20" t="s">
        <v>248</v>
      </c>
      <c r="AT306" s="20" t="s">
        <v>245</v>
      </c>
      <c r="AU306" s="20" t="s">
        <v>110</v>
      </c>
      <c r="AY306" s="20" t="s">
        <v>159</v>
      </c>
      <c r="BE306" s="105">
        <f>IF(U306="základní",P306,0)</f>
        <v>0</v>
      </c>
      <c r="BF306" s="105">
        <f>IF(U306="snížená",P306,0)</f>
        <v>0</v>
      </c>
      <c r="BG306" s="105">
        <f>IF(U306="zákl. přenesená",P306,0)</f>
        <v>0</v>
      </c>
      <c r="BH306" s="105">
        <f>IF(U306="sníž. přenesená",P306,0)</f>
        <v>0</v>
      </c>
      <c r="BI306" s="105">
        <f>IF(U306="nulová",P306,0)</f>
        <v>0</v>
      </c>
      <c r="BJ306" s="20" t="s">
        <v>27</v>
      </c>
      <c r="BK306" s="105">
        <f>ROUND(V306*K306,2)</f>
        <v>0</v>
      </c>
      <c r="BL306" s="20" t="s">
        <v>165</v>
      </c>
      <c r="BM306" s="20" t="s">
        <v>480</v>
      </c>
    </row>
    <row r="307" spans="2:51" s="10" customFormat="1" ht="22.5" customHeight="1">
      <c r="B307" s="172"/>
      <c r="C307" s="173"/>
      <c r="D307" s="173"/>
      <c r="E307" s="174" t="s">
        <v>5</v>
      </c>
      <c r="F307" s="288" t="s">
        <v>481</v>
      </c>
      <c r="G307" s="289"/>
      <c r="H307" s="289"/>
      <c r="I307" s="289"/>
      <c r="J307" s="173"/>
      <c r="K307" s="175">
        <v>69.01</v>
      </c>
      <c r="L307" s="173"/>
      <c r="M307" s="173"/>
      <c r="N307" s="173"/>
      <c r="O307" s="173"/>
      <c r="P307" s="173"/>
      <c r="Q307" s="173"/>
      <c r="R307" s="176"/>
      <c r="T307" s="177"/>
      <c r="U307" s="173"/>
      <c r="V307" s="173"/>
      <c r="W307" s="173"/>
      <c r="X307" s="173"/>
      <c r="Y307" s="173"/>
      <c r="Z307" s="173"/>
      <c r="AA307" s="173"/>
      <c r="AB307" s="173"/>
      <c r="AC307" s="173"/>
      <c r="AD307" s="178"/>
      <c r="AT307" s="179" t="s">
        <v>170</v>
      </c>
      <c r="AU307" s="179" t="s">
        <v>110</v>
      </c>
      <c r="AV307" s="10" t="s">
        <v>110</v>
      </c>
      <c r="AW307" s="10" t="s">
        <v>7</v>
      </c>
      <c r="AX307" s="10" t="s">
        <v>90</v>
      </c>
      <c r="AY307" s="179" t="s">
        <v>159</v>
      </c>
    </row>
    <row r="308" spans="2:51" s="12" customFormat="1" ht="22.5" customHeight="1">
      <c r="B308" s="188"/>
      <c r="C308" s="189"/>
      <c r="D308" s="189"/>
      <c r="E308" s="190" t="s">
        <v>5</v>
      </c>
      <c r="F308" s="286" t="s">
        <v>185</v>
      </c>
      <c r="G308" s="287"/>
      <c r="H308" s="287"/>
      <c r="I308" s="287"/>
      <c r="J308" s="189"/>
      <c r="K308" s="191">
        <v>69.01</v>
      </c>
      <c r="L308" s="189"/>
      <c r="M308" s="189"/>
      <c r="N308" s="189"/>
      <c r="O308" s="189"/>
      <c r="P308" s="189"/>
      <c r="Q308" s="189"/>
      <c r="R308" s="192"/>
      <c r="T308" s="193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94"/>
      <c r="AT308" s="195" t="s">
        <v>170</v>
      </c>
      <c r="AU308" s="195" t="s">
        <v>110</v>
      </c>
      <c r="AV308" s="12" t="s">
        <v>165</v>
      </c>
      <c r="AW308" s="12" t="s">
        <v>7</v>
      </c>
      <c r="AX308" s="12" t="s">
        <v>27</v>
      </c>
      <c r="AY308" s="195" t="s">
        <v>159</v>
      </c>
    </row>
    <row r="309" spans="2:65" s="1" customFormat="1" ht="22.5" customHeight="1">
      <c r="B309" s="132"/>
      <c r="C309" s="196" t="s">
        <v>248</v>
      </c>
      <c r="D309" s="196" t="s">
        <v>245</v>
      </c>
      <c r="E309" s="197" t="s">
        <v>482</v>
      </c>
      <c r="F309" s="290" t="s">
        <v>483</v>
      </c>
      <c r="G309" s="290"/>
      <c r="H309" s="290"/>
      <c r="I309" s="290"/>
      <c r="J309" s="198" t="s">
        <v>234</v>
      </c>
      <c r="K309" s="199">
        <v>2.704</v>
      </c>
      <c r="L309" s="200">
        <v>0</v>
      </c>
      <c r="M309" s="291"/>
      <c r="N309" s="291"/>
      <c r="O309" s="292"/>
      <c r="P309" s="274">
        <f>ROUND(V309*K309,2)</f>
        <v>0</v>
      </c>
      <c r="Q309" s="274"/>
      <c r="R309" s="135"/>
      <c r="T309" s="168" t="s">
        <v>5</v>
      </c>
      <c r="U309" s="47" t="s">
        <v>53</v>
      </c>
      <c r="V309" s="118">
        <f>L309+M309</f>
        <v>0</v>
      </c>
      <c r="W309" s="118">
        <f>ROUND(L309*K309,2)</f>
        <v>0</v>
      </c>
      <c r="X309" s="118">
        <f>ROUND(M309*K309,2)</f>
        <v>0</v>
      </c>
      <c r="Y309" s="39"/>
      <c r="Z309" s="169">
        <f>Y309*K309</f>
        <v>0</v>
      </c>
      <c r="AA309" s="169">
        <v>0.146</v>
      </c>
      <c r="AB309" s="169">
        <f>AA309*K309</f>
        <v>0.394784</v>
      </c>
      <c r="AC309" s="169">
        <v>0</v>
      </c>
      <c r="AD309" s="170">
        <f>AC309*K309</f>
        <v>0</v>
      </c>
      <c r="AR309" s="20" t="s">
        <v>248</v>
      </c>
      <c r="AT309" s="20" t="s">
        <v>245</v>
      </c>
      <c r="AU309" s="20" t="s">
        <v>110</v>
      </c>
      <c r="AY309" s="20" t="s">
        <v>159</v>
      </c>
      <c r="BE309" s="105">
        <f>IF(U309="základní",P309,0)</f>
        <v>0</v>
      </c>
      <c r="BF309" s="105">
        <f>IF(U309="snížená",P309,0)</f>
        <v>0</v>
      </c>
      <c r="BG309" s="105">
        <f>IF(U309="zákl. přenesená",P309,0)</f>
        <v>0</v>
      </c>
      <c r="BH309" s="105">
        <f>IF(U309="sníž. přenesená",P309,0)</f>
        <v>0</v>
      </c>
      <c r="BI309" s="105">
        <f>IF(U309="nulová",P309,0)</f>
        <v>0</v>
      </c>
      <c r="BJ309" s="20" t="s">
        <v>27</v>
      </c>
      <c r="BK309" s="105">
        <f>ROUND(V309*K309,2)</f>
        <v>0</v>
      </c>
      <c r="BL309" s="20" t="s">
        <v>165</v>
      </c>
      <c r="BM309" s="20" t="s">
        <v>484</v>
      </c>
    </row>
    <row r="310" spans="2:47" s="1" customFormat="1" ht="22.5" customHeight="1">
      <c r="B310" s="38"/>
      <c r="C310" s="39"/>
      <c r="D310" s="39"/>
      <c r="E310" s="39"/>
      <c r="F310" s="276" t="s">
        <v>476</v>
      </c>
      <c r="G310" s="277"/>
      <c r="H310" s="277"/>
      <c r="I310" s="277"/>
      <c r="J310" s="39"/>
      <c r="K310" s="39"/>
      <c r="L310" s="39"/>
      <c r="M310" s="39"/>
      <c r="N310" s="39"/>
      <c r="O310" s="39"/>
      <c r="P310" s="39"/>
      <c r="Q310" s="39"/>
      <c r="R310" s="40"/>
      <c r="T310" s="171"/>
      <c r="U310" s="39"/>
      <c r="V310" s="39"/>
      <c r="W310" s="39"/>
      <c r="X310" s="39"/>
      <c r="Y310" s="39"/>
      <c r="Z310" s="39"/>
      <c r="AA310" s="39"/>
      <c r="AB310" s="39"/>
      <c r="AC310" s="39"/>
      <c r="AD310" s="77"/>
      <c r="AT310" s="20" t="s">
        <v>168</v>
      </c>
      <c r="AU310" s="20" t="s">
        <v>110</v>
      </c>
    </row>
    <row r="311" spans="2:51" s="10" customFormat="1" ht="22.5" customHeight="1">
      <c r="B311" s="172"/>
      <c r="C311" s="173"/>
      <c r="D311" s="173"/>
      <c r="E311" s="174" t="s">
        <v>5</v>
      </c>
      <c r="F311" s="282" t="s">
        <v>485</v>
      </c>
      <c r="G311" s="283"/>
      <c r="H311" s="283"/>
      <c r="I311" s="283"/>
      <c r="J311" s="173"/>
      <c r="K311" s="175">
        <v>2.575</v>
      </c>
      <c r="L311" s="173"/>
      <c r="M311" s="173"/>
      <c r="N311" s="173"/>
      <c r="O311" s="173"/>
      <c r="P311" s="173"/>
      <c r="Q311" s="173"/>
      <c r="R311" s="176"/>
      <c r="T311" s="177"/>
      <c r="U311" s="173"/>
      <c r="V311" s="173"/>
      <c r="W311" s="173"/>
      <c r="X311" s="173"/>
      <c r="Y311" s="173"/>
      <c r="Z311" s="173"/>
      <c r="AA311" s="173"/>
      <c r="AB311" s="173"/>
      <c r="AC311" s="173"/>
      <c r="AD311" s="178"/>
      <c r="AT311" s="179" t="s">
        <v>170</v>
      </c>
      <c r="AU311" s="179" t="s">
        <v>110</v>
      </c>
      <c r="AV311" s="10" t="s">
        <v>110</v>
      </c>
      <c r="AW311" s="10" t="s">
        <v>7</v>
      </c>
      <c r="AX311" s="10" t="s">
        <v>90</v>
      </c>
      <c r="AY311" s="179" t="s">
        <v>159</v>
      </c>
    </row>
    <row r="312" spans="2:51" s="12" customFormat="1" ht="22.5" customHeight="1">
      <c r="B312" s="188"/>
      <c r="C312" s="189"/>
      <c r="D312" s="189"/>
      <c r="E312" s="190" t="s">
        <v>5</v>
      </c>
      <c r="F312" s="286" t="s">
        <v>185</v>
      </c>
      <c r="G312" s="287"/>
      <c r="H312" s="287"/>
      <c r="I312" s="287"/>
      <c r="J312" s="189"/>
      <c r="K312" s="191">
        <v>2.575</v>
      </c>
      <c r="L312" s="189"/>
      <c r="M312" s="189"/>
      <c r="N312" s="189"/>
      <c r="O312" s="189"/>
      <c r="P312" s="189"/>
      <c r="Q312" s="189"/>
      <c r="R312" s="192"/>
      <c r="T312" s="193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94"/>
      <c r="AT312" s="195" t="s">
        <v>170</v>
      </c>
      <c r="AU312" s="195" t="s">
        <v>110</v>
      </c>
      <c r="AV312" s="12" t="s">
        <v>165</v>
      </c>
      <c r="AW312" s="12" t="s">
        <v>7</v>
      </c>
      <c r="AX312" s="12" t="s">
        <v>27</v>
      </c>
      <c r="AY312" s="195" t="s">
        <v>159</v>
      </c>
    </row>
    <row r="313" spans="2:65" s="1" customFormat="1" ht="22.5" customHeight="1">
      <c r="B313" s="132"/>
      <c r="C313" s="163" t="s">
        <v>486</v>
      </c>
      <c r="D313" s="163" t="s">
        <v>161</v>
      </c>
      <c r="E313" s="164" t="s">
        <v>487</v>
      </c>
      <c r="F313" s="273" t="s">
        <v>488</v>
      </c>
      <c r="G313" s="273"/>
      <c r="H313" s="273"/>
      <c r="I313" s="273"/>
      <c r="J313" s="165" t="s">
        <v>234</v>
      </c>
      <c r="K313" s="166">
        <v>69.5</v>
      </c>
      <c r="L313" s="167">
        <v>0</v>
      </c>
      <c r="M313" s="275">
        <v>0</v>
      </c>
      <c r="N313" s="275"/>
      <c r="O313" s="275"/>
      <c r="P313" s="274">
        <f>ROUND(V313*K313,2)</f>
        <v>0</v>
      </c>
      <c r="Q313" s="274"/>
      <c r="R313" s="135"/>
      <c r="T313" s="168" t="s">
        <v>5</v>
      </c>
      <c r="U313" s="47" t="s">
        <v>53</v>
      </c>
      <c r="V313" s="118">
        <f>L313+M313</f>
        <v>0</v>
      </c>
      <c r="W313" s="118">
        <f>ROUND(L313*K313,2)</f>
        <v>0</v>
      </c>
      <c r="X313" s="118">
        <f>ROUND(M313*K313,2)</f>
        <v>0</v>
      </c>
      <c r="Y313" s="39"/>
      <c r="Z313" s="169">
        <f>Y313*K313</f>
        <v>0</v>
      </c>
      <c r="AA313" s="169">
        <v>0</v>
      </c>
      <c r="AB313" s="169">
        <f>AA313*K313</f>
        <v>0</v>
      </c>
      <c r="AC313" s="169">
        <v>0</v>
      </c>
      <c r="AD313" s="170">
        <f>AC313*K313</f>
        <v>0</v>
      </c>
      <c r="AR313" s="20" t="s">
        <v>165</v>
      </c>
      <c r="AT313" s="20" t="s">
        <v>161</v>
      </c>
      <c r="AU313" s="20" t="s">
        <v>110</v>
      </c>
      <c r="AY313" s="20" t="s">
        <v>159</v>
      </c>
      <c r="BE313" s="105">
        <f>IF(U313="základní",P313,0)</f>
        <v>0</v>
      </c>
      <c r="BF313" s="105">
        <f>IF(U313="snížená",P313,0)</f>
        <v>0</v>
      </c>
      <c r="BG313" s="105">
        <f>IF(U313="zákl. přenesená",P313,0)</f>
        <v>0</v>
      </c>
      <c r="BH313" s="105">
        <f>IF(U313="sníž. přenesená",P313,0)</f>
        <v>0</v>
      </c>
      <c r="BI313" s="105">
        <f>IF(U313="nulová",P313,0)</f>
        <v>0</v>
      </c>
      <c r="BJ313" s="20" t="s">
        <v>27</v>
      </c>
      <c r="BK313" s="105">
        <f>ROUND(V313*K313,2)</f>
        <v>0</v>
      </c>
      <c r="BL313" s="20" t="s">
        <v>165</v>
      </c>
      <c r="BM313" s="20" t="s">
        <v>489</v>
      </c>
    </row>
    <row r="314" spans="2:47" s="1" customFormat="1" ht="22.5" customHeight="1">
      <c r="B314" s="38"/>
      <c r="C314" s="39"/>
      <c r="D314" s="39"/>
      <c r="E314" s="39"/>
      <c r="F314" s="276" t="s">
        <v>471</v>
      </c>
      <c r="G314" s="277"/>
      <c r="H314" s="277"/>
      <c r="I314" s="277"/>
      <c r="J314" s="39"/>
      <c r="K314" s="39"/>
      <c r="L314" s="39"/>
      <c r="M314" s="39"/>
      <c r="N314" s="39"/>
      <c r="O314" s="39"/>
      <c r="P314" s="39"/>
      <c r="Q314" s="39"/>
      <c r="R314" s="40"/>
      <c r="T314" s="171"/>
      <c r="U314" s="39"/>
      <c r="V314" s="39"/>
      <c r="W314" s="39"/>
      <c r="X314" s="39"/>
      <c r="Y314" s="39"/>
      <c r="Z314" s="39"/>
      <c r="AA314" s="39"/>
      <c r="AB314" s="39"/>
      <c r="AC314" s="39"/>
      <c r="AD314" s="77"/>
      <c r="AT314" s="20" t="s">
        <v>168</v>
      </c>
      <c r="AU314" s="20" t="s">
        <v>110</v>
      </c>
    </row>
    <row r="315" spans="2:63" s="9" customFormat="1" ht="29.85" customHeight="1">
      <c r="B315" s="151"/>
      <c r="C315" s="152"/>
      <c r="D315" s="162" t="s">
        <v>128</v>
      </c>
      <c r="E315" s="162"/>
      <c r="F315" s="162"/>
      <c r="G315" s="162"/>
      <c r="H315" s="162"/>
      <c r="I315" s="162"/>
      <c r="J315" s="162"/>
      <c r="K315" s="162"/>
      <c r="L315" s="162"/>
      <c r="M315" s="280">
        <f>BK315</f>
        <v>0</v>
      </c>
      <c r="N315" s="281"/>
      <c r="O315" s="281"/>
      <c r="P315" s="281"/>
      <c r="Q315" s="281"/>
      <c r="R315" s="154"/>
      <c r="T315" s="155"/>
      <c r="U315" s="152"/>
      <c r="V315" s="152"/>
      <c r="W315" s="156">
        <f>W316+SUM(W317:W359)+W374</f>
        <v>0</v>
      </c>
      <c r="X315" s="156">
        <f>X316+SUM(X317:X359)+X374</f>
        <v>0</v>
      </c>
      <c r="Y315" s="152"/>
      <c r="Z315" s="157">
        <f>Z316+SUM(Z317:Z359)+Z374</f>
        <v>0</v>
      </c>
      <c r="AA315" s="152"/>
      <c r="AB315" s="157">
        <f>AB316+SUM(AB317:AB359)+AB374</f>
        <v>138.66650099999998</v>
      </c>
      <c r="AC315" s="152"/>
      <c r="AD315" s="158">
        <f>AD316+SUM(AD317:AD359)+AD374</f>
        <v>0</v>
      </c>
      <c r="AR315" s="159" t="s">
        <v>27</v>
      </c>
      <c r="AT315" s="160" t="s">
        <v>89</v>
      </c>
      <c r="AU315" s="160" t="s">
        <v>27</v>
      </c>
      <c r="AY315" s="159" t="s">
        <v>159</v>
      </c>
      <c r="BK315" s="161">
        <f>BK316+SUM(BK317:BK359)+BK374</f>
        <v>0</v>
      </c>
    </row>
    <row r="316" spans="2:65" s="1" customFormat="1" ht="22.5" customHeight="1">
      <c r="B316" s="132"/>
      <c r="C316" s="163" t="s">
        <v>490</v>
      </c>
      <c r="D316" s="163" t="s">
        <v>161</v>
      </c>
      <c r="E316" s="164" t="s">
        <v>491</v>
      </c>
      <c r="F316" s="273" t="s">
        <v>492</v>
      </c>
      <c r="G316" s="273"/>
      <c r="H316" s="273"/>
      <c r="I316" s="273"/>
      <c r="J316" s="165" t="s">
        <v>293</v>
      </c>
      <c r="K316" s="166">
        <v>36</v>
      </c>
      <c r="L316" s="167">
        <v>0</v>
      </c>
      <c r="M316" s="275">
        <v>0</v>
      </c>
      <c r="N316" s="275"/>
      <c r="O316" s="275"/>
      <c r="P316" s="274">
        <f>ROUND(V316*K316,2)</f>
        <v>0</v>
      </c>
      <c r="Q316" s="274"/>
      <c r="R316" s="135"/>
      <c r="T316" s="168" t="s">
        <v>5</v>
      </c>
      <c r="U316" s="47" t="s">
        <v>53</v>
      </c>
      <c r="V316" s="118">
        <f>L316+M316</f>
        <v>0</v>
      </c>
      <c r="W316" s="118">
        <f>ROUND(L316*K316,2)</f>
        <v>0</v>
      </c>
      <c r="X316" s="118">
        <f>ROUND(M316*K316,2)</f>
        <v>0</v>
      </c>
      <c r="Y316" s="39"/>
      <c r="Z316" s="169">
        <f>Y316*K316</f>
        <v>0</v>
      </c>
      <c r="AA316" s="169">
        <v>0.0036</v>
      </c>
      <c r="AB316" s="169">
        <f>AA316*K316</f>
        <v>0.1296</v>
      </c>
      <c r="AC316" s="169">
        <v>0</v>
      </c>
      <c r="AD316" s="170">
        <f>AC316*K316</f>
        <v>0</v>
      </c>
      <c r="AR316" s="20" t="s">
        <v>165</v>
      </c>
      <c r="AT316" s="20" t="s">
        <v>161</v>
      </c>
      <c r="AU316" s="20" t="s">
        <v>110</v>
      </c>
      <c r="AY316" s="20" t="s">
        <v>159</v>
      </c>
      <c r="BE316" s="105">
        <f>IF(U316="základní",P316,0)</f>
        <v>0</v>
      </c>
      <c r="BF316" s="105">
        <f>IF(U316="snížená",P316,0)</f>
        <v>0</v>
      </c>
      <c r="BG316" s="105">
        <f>IF(U316="zákl. přenesená",P316,0)</f>
        <v>0</v>
      </c>
      <c r="BH316" s="105">
        <f>IF(U316="sníž. přenesená",P316,0)</f>
        <v>0</v>
      </c>
      <c r="BI316" s="105">
        <f>IF(U316="nulová",P316,0)</f>
        <v>0</v>
      </c>
      <c r="BJ316" s="20" t="s">
        <v>27</v>
      </c>
      <c r="BK316" s="105">
        <f>ROUND(V316*K316,2)</f>
        <v>0</v>
      </c>
      <c r="BL316" s="20" t="s">
        <v>165</v>
      </c>
      <c r="BM316" s="20" t="s">
        <v>493</v>
      </c>
    </row>
    <row r="317" spans="2:47" s="1" customFormat="1" ht="22.5" customHeight="1">
      <c r="B317" s="38"/>
      <c r="C317" s="39"/>
      <c r="D317" s="39"/>
      <c r="E317" s="39"/>
      <c r="F317" s="276" t="s">
        <v>494</v>
      </c>
      <c r="G317" s="277"/>
      <c r="H317" s="277"/>
      <c r="I317" s="277"/>
      <c r="J317" s="39"/>
      <c r="K317" s="39"/>
      <c r="L317" s="39"/>
      <c r="M317" s="39"/>
      <c r="N317" s="39"/>
      <c r="O317" s="39"/>
      <c r="P317" s="39"/>
      <c r="Q317" s="39"/>
      <c r="R317" s="40"/>
      <c r="T317" s="171"/>
      <c r="U317" s="39"/>
      <c r="V317" s="39"/>
      <c r="W317" s="39"/>
      <c r="X317" s="39"/>
      <c r="Y317" s="39"/>
      <c r="Z317" s="39"/>
      <c r="AA317" s="39"/>
      <c r="AB317" s="39"/>
      <c r="AC317" s="39"/>
      <c r="AD317" s="77"/>
      <c r="AT317" s="20" t="s">
        <v>168</v>
      </c>
      <c r="AU317" s="20" t="s">
        <v>110</v>
      </c>
    </row>
    <row r="318" spans="2:65" s="1" customFormat="1" ht="31.5" customHeight="1">
      <c r="B318" s="132"/>
      <c r="C318" s="163" t="s">
        <v>495</v>
      </c>
      <c r="D318" s="163" t="s">
        <v>161</v>
      </c>
      <c r="E318" s="164" t="s">
        <v>496</v>
      </c>
      <c r="F318" s="273" t="s">
        <v>497</v>
      </c>
      <c r="G318" s="273"/>
      <c r="H318" s="273"/>
      <c r="I318" s="273"/>
      <c r="J318" s="165" t="s">
        <v>293</v>
      </c>
      <c r="K318" s="166">
        <v>185</v>
      </c>
      <c r="L318" s="167">
        <v>0</v>
      </c>
      <c r="M318" s="275">
        <v>0</v>
      </c>
      <c r="N318" s="275"/>
      <c r="O318" s="275"/>
      <c r="P318" s="274">
        <f>ROUND(V318*K318,2)</f>
        <v>0</v>
      </c>
      <c r="Q318" s="274"/>
      <c r="R318" s="135"/>
      <c r="T318" s="168" t="s">
        <v>5</v>
      </c>
      <c r="U318" s="47" t="s">
        <v>53</v>
      </c>
      <c r="V318" s="118">
        <f>L318+M318</f>
        <v>0</v>
      </c>
      <c r="W318" s="118">
        <f>ROUND(L318*K318,2)</f>
        <v>0</v>
      </c>
      <c r="X318" s="118">
        <f>ROUND(M318*K318,2)</f>
        <v>0</v>
      </c>
      <c r="Y318" s="39"/>
      <c r="Z318" s="169">
        <f>Y318*K318</f>
        <v>0</v>
      </c>
      <c r="AA318" s="169">
        <v>0.08981</v>
      </c>
      <c r="AB318" s="169">
        <f>AA318*K318</f>
        <v>16.61485</v>
      </c>
      <c r="AC318" s="169">
        <v>0</v>
      </c>
      <c r="AD318" s="170">
        <f>AC318*K318</f>
        <v>0</v>
      </c>
      <c r="AR318" s="20" t="s">
        <v>165</v>
      </c>
      <c r="AT318" s="20" t="s">
        <v>161</v>
      </c>
      <c r="AU318" s="20" t="s">
        <v>110</v>
      </c>
      <c r="AY318" s="20" t="s">
        <v>159</v>
      </c>
      <c r="BE318" s="105">
        <f>IF(U318="základní",P318,0)</f>
        <v>0</v>
      </c>
      <c r="BF318" s="105">
        <f>IF(U318="snížená",P318,0)</f>
        <v>0</v>
      </c>
      <c r="BG318" s="105">
        <f>IF(U318="zákl. přenesená",P318,0)</f>
        <v>0</v>
      </c>
      <c r="BH318" s="105">
        <f>IF(U318="sníž. přenesená",P318,0)</f>
        <v>0</v>
      </c>
      <c r="BI318" s="105">
        <f>IF(U318="nulová",P318,0)</f>
        <v>0</v>
      </c>
      <c r="BJ318" s="20" t="s">
        <v>27</v>
      </c>
      <c r="BK318" s="105">
        <f>ROUND(V318*K318,2)</f>
        <v>0</v>
      </c>
      <c r="BL318" s="20" t="s">
        <v>165</v>
      </c>
      <c r="BM318" s="20" t="s">
        <v>498</v>
      </c>
    </row>
    <row r="319" spans="2:47" s="1" customFormat="1" ht="22.5" customHeight="1">
      <c r="B319" s="38"/>
      <c r="C319" s="39"/>
      <c r="D319" s="39"/>
      <c r="E319" s="39"/>
      <c r="F319" s="276" t="s">
        <v>499</v>
      </c>
      <c r="G319" s="277"/>
      <c r="H319" s="277"/>
      <c r="I319" s="277"/>
      <c r="J319" s="39"/>
      <c r="K319" s="39"/>
      <c r="L319" s="39"/>
      <c r="M319" s="39"/>
      <c r="N319" s="39"/>
      <c r="O319" s="39"/>
      <c r="P319" s="39"/>
      <c r="Q319" s="39"/>
      <c r="R319" s="40"/>
      <c r="T319" s="171"/>
      <c r="U319" s="39"/>
      <c r="V319" s="39"/>
      <c r="W319" s="39"/>
      <c r="X319" s="39"/>
      <c r="Y319" s="39"/>
      <c r="Z319" s="39"/>
      <c r="AA319" s="39"/>
      <c r="AB319" s="39"/>
      <c r="AC319" s="39"/>
      <c r="AD319" s="77"/>
      <c r="AT319" s="20" t="s">
        <v>168</v>
      </c>
      <c r="AU319" s="20" t="s">
        <v>110</v>
      </c>
    </row>
    <row r="320" spans="2:51" s="10" customFormat="1" ht="22.5" customHeight="1">
      <c r="B320" s="172"/>
      <c r="C320" s="173"/>
      <c r="D320" s="173"/>
      <c r="E320" s="174" t="s">
        <v>5</v>
      </c>
      <c r="F320" s="282" t="s">
        <v>500</v>
      </c>
      <c r="G320" s="283"/>
      <c r="H320" s="283"/>
      <c r="I320" s="283"/>
      <c r="J320" s="173"/>
      <c r="K320" s="175">
        <v>185</v>
      </c>
      <c r="L320" s="173"/>
      <c r="M320" s="173"/>
      <c r="N320" s="173"/>
      <c r="O320" s="173"/>
      <c r="P320" s="173"/>
      <c r="Q320" s="173"/>
      <c r="R320" s="176"/>
      <c r="T320" s="177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8"/>
      <c r="AT320" s="179" t="s">
        <v>170</v>
      </c>
      <c r="AU320" s="179" t="s">
        <v>110</v>
      </c>
      <c r="AV320" s="10" t="s">
        <v>110</v>
      </c>
      <c r="AW320" s="10" t="s">
        <v>7</v>
      </c>
      <c r="AX320" s="10" t="s">
        <v>90</v>
      </c>
      <c r="AY320" s="179" t="s">
        <v>159</v>
      </c>
    </row>
    <row r="321" spans="2:51" s="12" customFormat="1" ht="22.5" customHeight="1">
      <c r="B321" s="188"/>
      <c r="C321" s="189"/>
      <c r="D321" s="189"/>
      <c r="E321" s="190" t="s">
        <v>5</v>
      </c>
      <c r="F321" s="286" t="s">
        <v>185</v>
      </c>
      <c r="G321" s="287"/>
      <c r="H321" s="287"/>
      <c r="I321" s="287"/>
      <c r="J321" s="189"/>
      <c r="K321" s="191">
        <v>185</v>
      </c>
      <c r="L321" s="189"/>
      <c r="M321" s="189"/>
      <c r="N321" s="189"/>
      <c r="O321" s="189"/>
      <c r="P321" s="189"/>
      <c r="Q321" s="189"/>
      <c r="R321" s="192"/>
      <c r="T321" s="193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94"/>
      <c r="AT321" s="195" t="s">
        <v>170</v>
      </c>
      <c r="AU321" s="195" t="s">
        <v>110</v>
      </c>
      <c r="AV321" s="12" t="s">
        <v>165</v>
      </c>
      <c r="AW321" s="12" t="s">
        <v>7</v>
      </c>
      <c r="AX321" s="12" t="s">
        <v>27</v>
      </c>
      <c r="AY321" s="195" t="s">
        <v>159</v>
      </c>
    </row>
    <row r="322" spans="2:65" s="1" customFormat="1" ht="31.5" customHeight="1">
      <c r="B322" s="132"/>
      <c r="C322" s="196" t="s">
        <v>501</v>
      </c>
      <c r="D322" s="196" t="s">
        <v>245</v>
      </c>
      <c r="E322" s="197" t="s">
        <v>502</v>
      </c>
      <c r="F322" s="290" t="s">
        <v>503</v>
      </c>
      <c r="G322" s="290"/>
      <c r="H322" s="290"/>
      <c r="I322" s="290"/>
      <c r="J322" s="198" t="s">
        <v>211</v>
      </c>
      <c r="K322" s="199">
        <v>3.558</v>
      </c>
      <c r="L322" s="200">
        <v>0</v>
      </c>
      <c r="M322" s="291"/>
      <c r="N322" s="291"/>
      <c r="O322" s="292"/>
      <c r="P322" s="274">
        <f>ROUND(V322*K322,2)</f>
        <v>0</v>
      </c>
      <c r="Q322" s="274"/>
      <c r="R322" s="135"/>
      <c r="T322" s="168" t="s">
        <v>5</v>
      </c>
      <c r="U322" s="47" t="s">
        <v>53</v>
      </c>
      <c r="V322" s="118">
        <f>L322+M322</f>
        <v>0</v>
      </c>
      <c r="W322" s="118">
        <f>ROUND(L322*K322,2)</f>
        <v>0</v>
      </c>
      <c r="X322" s="118">
        <f>ROUND(M322*K322,2)</f>
        <v>0</v>
      </c>
      <c r="Y322" s="39"/>
      <c r="Z322" s="169">
        <f>Y322*K322</f>
        <v>0</v>
      </c>
      <c r="AA322" s="169">
        <v>1</v>
      </c>
      <c r="AB322" s="169">
        <f>AA322*K322</f>
        <v>3.558</v>
      </c>
      <c r="AC322" s="169">
        <v>0</v>
      </c>
      <c r="AD322" s="170">
        <f>AC322*K322</f>
        <v>0</v>
      </c>
      <c r="AR322" s="20" t="s">
        <v>248</v>
      </c>
      <c r="AT322" s="20" t="s">
        <v>245</v>
      </c>
      <c r="AU322" s="20" t="s">
        <v>110</v>
      </c>
      <c r="AY322" s="20" t="s">
        <v>159</v>
      </c>
      <c r="BE322" s="105">
        <f>IF(U322="základní",P322,0)</f>
        <v>0</v>
      </c>
      <c r="BF322" s="105">
        <f>IF(U322="snížená",P322,0)</f>
        <v>0</v>
      </c>
      <c r="BG322" s="105">
        <f>IF(U322="zákl. přenesená",P322,0)</f>
        <v>0</v>
      </c>
      <c r="BH322" s="105">
        <f>IF(U322="sníž. přenesená",P322,0)</f>
        <v>0</v>
      </c>
      <c r="BI322" s="105">
        <f>IF(U322="nulová",P322,0)</f>
        <v>0</v>
      </c>
      <c r="BJ322" s="20" t="s">
        <v>27</v>
      </c>
      <c r="BK322" s="105">
        <f>ROUND(V322*K322,2)</f>
        <v>0</v>
      </c>
      <c r="BL322" s="20" t="s">
        <v>165</v>
      </c>
      <c r="BM322" s="20" t="s">
        <v>504</v>
      </c>
    </row>
    <row r="323" spans="2:47" s="1" customFormat="1" ht="22.5" customHeight="1">
      <c r="B323" s="38"/>
      <c r="C323" s="39"/>
      <c r="D323" s="39"/>
      <c r="E323" s="39"/>
      <c r="F323" s="276" t="s">
        <v>505</v>
      </c>
      <c r="G323" s="277"/>
      <c r="H323" s="277"/>
      <c r="I323" s="277"/>
      <c r="J323" s="39"/>
      <c r="K323" s="39"/>
      <c r="L323" s="39"/>
      <c r="M323" s="39"/>
      <c r="N323" s="39"/>
      <c r="O323" s="39"/>
      <c r="P323" s="39"/>
      <c r="Q323" s="39"/>
      <c r="R323" s="40"/>
      <c r="T323" s="171"/>
      <c r="U323" s="39"/>
      <c r="V323" s="39"/>
      <c r="W323" s="39"/>
      <c r="X323" s="39"/>
      <c r="Y323" s="39"/>
      <c r="Z323" s="39"/>
      <c r="AA323" s="39"/>
      <c r="AB323" s="39"/>
      <c r="AC323" s="39"/>
      <c r="AD323" s="77"/>
      <c r="AT323" s="20" t="s">
        <v>168</v>
      </c>
      <c r="AU323" s="20" t="s">
        <v>110</v>
      </c>
    </row>
    <row r="324" spans="2:51" s="10" customFormat="1" ht="22.5" customHeight="1">
      <c r="B324" s="172"/>
      <c r="C324" s="173"/>
      <c r="D324" s="173"/>
      <c r="E324" s="174" t="s">
        <v>5</v>
      </c>
      <c r="F324" s="282" t="s">
        <v>506</v>
      </c>
      <c r="G324" s="283"/>
      <c r="H324" s="283"/>
      <c r="I324" s="283"/>
      <c r="J324" s="173"/>
      <c r="K324" s="175">
        <v>3.558</v>
      </c>
      <c r="L324" s="173"/>
      <c r="M324" s="173"/>
      <c r="N324" s="173"/>
      <c r="O324" s="173"/>
      <c r="P324" s="173"/>
      <c r="Q324" s="173"/>
      <c r="R324" s="176"/>
      <c r="T324" s="177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8"/>
      <c r="AT324" s="179" t="s">
        <v>170</v>
      </c>
      <c r="AU324" s="179" t="s">
        <v>110</v>
      </c>
      <c r="AV324" s="10" t="s">
        <v>110</v>
      </c>
      <c r="AW324" s="10" t="s">
        <v>7</v>
      </c>
      <c r="AX324" s="10" t="s">
        <v>90</v>
      </c>
      <c r="AY324" s="179" t="s">
        <v>159</v>
      </c>
    </row>
    <row r="325" spans="2:51" s="12" customFormat="1" ht="22.5" customHeight="1">
      <c r="B325" s="188"/>
      <c r="C325" s="189"/>
      <c r="D325" s="189"/>
      <c r="E325" s="190" t="s">
        <v>5</v>
      </c>
      <c r="F325" s="286" t="s">
        <v>185</v>
      </c>
      <c r="G325" s="287"/>
      <c r="H325" s="287"/>
      <c r="I325" s="287"/>
      <c r="J325" s="189"/>
      <c r="K325" s="191">
        <v>3.558</v>
      </c>
      <c r="L325" s="189"/>
      <c r="M325" s="189"/>
      <c r="N325" s="189"/>
      <c r="O325" s="189"/>
      <c r="P325" s="189"/>
      <c r="Q325" s="189"/>
      <c r="R325" s="192"/>
      <c r="T325" s="193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94"/>
      <c r="AT325" s="195" t="s">
        <v>170</v>
      </c>
      <c r="AU325" s="195" t="s">
        <v>110</v>
      </c>
      <c r="AV325" s="12" t="s">
        <v>165</v>
      </c>
      <c r="AW325" s="12" t="s">
        <v>7</v>
      </c>
      <c r="AX325" s="12" t="s">
        <v>27</v>
      </c>
      <c r="AY325" s="195" t="s">
        <v>159</v>
      </c>
    </row>
    <row r="326" spans="2:65" s="1" customFormat="1" ht="44.25" customHeight="1">
      <c r="B326" s="132"/>
      <c r="C326" s="163" t="s">
        <v>507</v>
      </c>
      <c r="D326" s="163" t="s">
        <v>161</v>
      </c>
      <c r="E326" s="164" t="s">
        <v>508</v>
      </c>
      <c r="F326" s="273" t="s">
        <v>509</v>
      </c>
      <c r="G326" s="273"/>
      <c r="H326" s="273"/>
      <c r="I326" s="273"/>
      <c r="J326" s="165" t="s">
        <v>293</v>
      </c>
      <c r="K326" s="166">
        <v>261</v>
      </c>
      <c r="L326" s="167">
        <v>0</v>
      </c>
      <c r="M326" s="275">
        <v>0</v>
      </c>
      <c r="N326" s="275"/>
      <c r="O326" s="275"/>
      <c r="P326" s="274">
        <f>ROUND(V326*K326,2)</f>
        <v>0</v>
      </c>
      <c r="Q326" s="274"/>
      <c r="R326" s="135"/>
      <c r="T326" s="168" t="s">
        <v>5</v>
      </c>
      <c r="U326" s="47" t="s">
        <v>53</v>
      </c>
      <c r="V326" s="118">
        <f>L326+M326</f>
        <v>0</v>
      </c>
      <c r="W326" s="118">
        <f>ROUND(L326*K326,2)</f>
        <v>0</v>
      </c>
      <c r="X326" s="118">
        <f>ROUND(M326*K326,2)</f>
        <v>0</v>
      </c>
      <c r="Y326" s="39"/>
      <c r="Z326" s="169">
        <f>Y326*K326</f>
        <v>0</v>
      </c>
      <c r="AA326" s="169">
        <v>0.20219</v>
      </c>
      <c r="AB326" s="169">
        <f>AA326*K326</f>
        <v>52.77159</v>
      </c>
      <c r="AC326" s="169">
        <v>0</v>
      </c>
      <c r="AD326" s="170">
        <f>AC326*K326</f>
        <v>0</v>
      </c>
      <c r="AR326" s="20" t="s">
        <v>165</v>
      </c>
      <c r="AT326" s="20" t="s">
        <v>161</v>
      </c>
      <c r="AU326" s="20" t="s">
        <v>110</v>
      </c>
      <c r="AY326" s="20" t="s">
        <v>159</v>
      </c>
      <c r="BE326" s="105">
        <f>IF(U326="základní",P326,0)</f>
        <v>0</v>
      </c>
      <c r="BF326" s="105">
        <f>IF(U326="snížená",P326,0)</f>
        <v>0</v>
      </c>
      <c r="BG326" s="105">
        <f>IF(U326="zákl. přenesená",P326,0)</f>
        <v>0</v>
      </c>
      <c r="BH326" s="105">
        <f>IF(U326="sníž. přenesená",P326,0)</f>
        <v>0</v>
      </c>
      <c r="BI326" s="105">
        <f>IF(U326="nulová",P326,0)</f>
        <v>0</v>
      </c>
      <c r="BJ326" s="20" t="s">
        <v>27</v>
      </c>
      <c r="BK326" s="105">
        <f>ROUND(V326*K326,2)</f>
        <v>0</v>
      </c>
      <c r="BL326" s="20" t="s">
        <v>165</v>
      </c>
      <c r="BM326" s="20" t="s">
        <v>510</v>
      </c>
    </row>
    <row r="327" spans="2:47" s="1" customFormat="1" ht="30" customHeight="1">
      <c r="B327" s="38"/>
      <c r="C327" s="39"/>
      <c r="D327" s="39"/>
      <c r="E327" s="39"/>
      <c r="F327" s="276" t="s">
        <v>511</v>
      </c>
      <c r="G327" s="277"/>
      <c r="H327" s="277"/>
      <c r="I327" s="277"/>
      <c r="J327" s="39"/>
      <c r="K327" s="39"/>
      <c r="L327" s="39"/>
      <c r="M327" s="39"/>
      <c r="N327" s="39"/>
      <c r="O327" s="39"/>
      <c r="P327" s="39"/>
      <c r="Q327" s="39"/>
      <c r="R327" s="40"/>
      <c r="T327" s="171"/>
      <c r="U327" s="39"/>
      <c r="V327" s="39"/>
      <c r="W327" s="39"/>
      <c r="X327" s="39"/>
      <c r="Y327" s="39"/>
      <c r="Z327" s="39"/>
      <c r="AA327" s="39"/>
      <c r="AB327" s="39"/>
      <c r="AC327" s="39"/>
      <c r="AD327" s="77"/>
      <c r="AT327" s="20" t="s">
        <v>168</v>
      </c>
      <c r="AU327" s="20" t="s">
        <v>110</v>
      </c>
    </row>
    <row r="328" spans="2:51" s="11" customFormat="1" ht="22.5" customHeight="1">
      <c r="B328" s="180"/>
      <c r="C328" s="181"/>
      <c r="D328" s="181"/>
      <c r="E328" s="182" t="s">
        <v>5</v>
      </c>
      <c r="F328" s="284" t="s">
        <v>512</v>
      </c>
      <c r="G328" s="285"/>
      <c r="H328" s="285"/>
      <c r="I328" s="285"/>
      <c r="J328" s="181"/>
      <c r="K328" s="183" t="s">
        <v>5</v>
      </c>
      <c r="L328" s="181"/>
      <c r="M328" s="181"/>
      <c r="N328" s="181"/>
      <c r="O328" s="181"/>
      <c r="P328" s="181"/>
      <c r="Q328" s="181"/>
      <c r="R328" s="184"/>
      <c r="T328" s="185"/>
      <c r="U328" s="181"/>
      <c r="V328" s="181"/>
      <c r="W328" s="181"/>
      <c r="X328" s="181"/>
      <c r="Y328" s="181"/>
      <c r="Z328" s="181"/>
      <c r="AA328" s="181"/>
      <c r="AB328" s="181"/>
      <c r="AC328" s="181"/>
      <c r="AD328" s="186"/>
      <c r="AT328" s="187" t="s">
        <v>170</v>
      </c>
      <c r="AU328" s="187" t="s">
        <v>110</v>
      </c>
      <c r="AV328" s="11" t="s">
        <v>27</v>
      </c>
      <c r="AW328" s="11" t="s">
        <v>7</v>
      </c>
      <c r="AX328" s="11" t="s">
        <v>90</v>
      </c>
      <c r="AY328" s="187" t="s">
        <v>159</v>
      </c>
    </row>
    <row r="329" spans="2:51" s="10" customFormat="1" ht="22.5" customHeight="1">
      <c r="B329" s="172"/>
      <c r="C329" s="173"/>
      <c r="D329" s="173"/>
      <c r="E329" s="174" t="s">
        <v>5</v>
      </c>
      <c r="F329" s="282" t="s">
        <v>513</v>
      </c>
      <c r="G329" s="283"/>
      <c r="H329" s="283"/>
      <c r="I329" s="283"/>
      <c r="J329" s="173"/>
      <c r="K329" s="175">
        <v>245</v>
      </c>
      <c r="L329" s="173"/>
      <c r="M329" s="173"/>
      <c r="N329" s="173"/>
      <c r="O329" s="173"/>
      <c r="P329" s="173"/>
      <c r="Q329" s="173"/>
      <c r="R329" s="176"/>
      <c r="T329" s="177"/>
      <c r="U329" s="173"/>
      <c r="V329" s="173"/>
      <c r="W329" s="173"/>
      <c r="X329" s="173"/>
      <c r="Y329" s="173"/>
      <c r="Z329" s="173"/>
      <c r="AA329" s="173"/>
      <c r="AB329" s="173"/>
      <c r="AC329" s="173"/>
      <c r="AD329" s="178"/>
      <c r="AT329" s="179" t="s">
        <v>170</v>
      </c>
      <c r="AU329" s="179" t="s">
        <v>110</v>
      </c>
      <c r="AV329" s="10" t="s">
        <v>110</v>
      </c>
      <c r="AW329" s="10" t="s">
        <v>7</v>
      </c>
      <c r="AX329" s="10" t="s">
        <v>90</v>
      </c>
      <c r="AY329" s="179" t="s">
        <v>159</v>
      </c>
    </row>
    <row r="330" spans="2:51" s="11" customFormat="1" ht="22.5" customHeight="1">
      <c r="B330" s="180"/>
      <c r="C330" s="181"/>
      <c r="D330" s="181"/>
      <c r="E330" s="182" t="s">
        <v>5</v>
      </c>
      <c r="F330" s="284" t="s">
        <v>514</v>
      </c>
      <c r="G330" s="285"/>
      <c r="H330" s="285"/>
      <c r="I330" s="285"/>
      <c r="J330" s="181"/>
      <c r="K330" s="183" t="s">
        <v>5</v>
      </c>
      <c r="L330" s="181"/>
      <c r="M330" s="181"/>
      <c r="N330" s="181"/>
      <c r="O330" s="181"/>
      <c r="P330" s="181"/>
      <c r="Q330" s="181"/>
      <c r="R330" s="184"/>
      <c r="T330" s="185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6"/>
      <c r="AT330" s="187" t="s">
        <v>170</v>
      </c>
      <c r="AU330" s="187" t="s">
        <v>110</v>
      </c>
      <c r="AV330" s="11" t="s">
        <v>27</v>
      </c>
      <c r="AW330" s="11" t="s">
        <v>7</v>
      </c>
      <c r="AX330" s="11" t="s">
        <v>90</v>
      </c>
      <c r="AY330" s="187" t="s">
        <v>159</v>
      </c>
    </row>
    <row r="331" spans="2:51" s="10" customFormat="1" ht="22.5" customHeight="1">
      <c r="B331" s="172"/>
      <c r="C331" s="173"/>
      <c r="D331" s="173"/>
      <c r="E331" s="174" t="s">
        <v>5</v>
      </c>
      <c r="F331" s="282" t="s">
        <v>515</v>
      </c>
      <c r="G331" s="283"/>
      <c r="H331" s="283"/>
      <c r="I331" s="283"/>
      <c r="J331" s="173"/>
      <c r="K331" s="175">
        <v>9</v>
      </c>
      <c r="L331" s="173"/>
      <c r="M331" s="173"/>
      <c r="N331" s="173"/>
      <c r="O331" s="173"/>
      <c r="P331" s="173"/>
      <c r="Q331" s="173"/>
      <c r="R331" s="176"/>
      <c r="T331" s="177"/>
      <c r="U331" s="173"/>
      <c r="V331" s="173"/>
      <c r="W331" s="173"/>
      <c r="X331" s="173"/>
      <c r="Y331" s="173"/>
      <c r="Z331" s="173"/>
      <c r="AA331" s="173"/>
      <c r="AB331" s="173"/>
      <c r="AC331" s="173"/>
      <c r="AD331" s="178"/>
      <c r="AT331" s="179" t="s">
        <v>170</v>
      </c>
      <c r="AU331" s="179" t="s">
        <v>110</v>
      </c>
      <c r="AV331" s="10" t="s">
        <v>110</v>
      </c>
      <c r="AW331" s="10" t="s">
        <v>7</v>
      </c>
      <c r="AX331" s="10" t="s">
        <v>90</v>
      </c>
      <c r="AY331" s="179" t="s">
        <v>159</v>
      </c>
    </row>
    <row r="332" spans="2:51" s="11" customFormat="1" ht="22.5" customHeight="1">
      <c r="B332" s="180"/>
      <c r="C332" s="181"/>
      <c r="D332" s="181"/>
      <c r="E332" s="182" t="s">
        <v>5</v>
      </c>
      <c r="F332" s="284" t="s">
        <v>516</v>
      </c>
      <c r="G332" s="285"/>
      <c r="H332" s="285"/>
      <c r="I332" s="285"/>
      <c r="J332" s="181"/>
      <c r="K332" s="183" t="s">
        <v>5</v>
      </c>
      <c r="L332" s="181"/>
      <c r="M332" s="181"/>
      <c r="N332" s="181"/>
      <c r="O332" s="181"/>
      <c r="P332" s="181"/>
      <c r="Q332" s="181"/>
      <c r="R332" s="184"/>
      <c r="T332" s="185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6"/>
      <c r="AT332" s="187" t="s">
        <v>170</v>
      </c>
      <c r="AU332" s="187" t="s">
        <v>110</v>
      </c>
      <c r="AV332" s="11" t="s">
        <v>27</v>
      </c>
      <c r="AW332" s="11" t="s">
        <v>7</v>
      </c>
      <c r="AX332" s="11" t="s">
        <v>90</v>
      </c>
      <c r="AY332" s="187" t="s">
        <v>159</v>
      </c>
    </row>
    <row r="333" spans="2:51" s="10" customFormat="1" ht="22.5" customHeight="1">
      <c r="B333" s="172"/>
      <c r="C333" s="173"/>
      <c r="D333" s="173"/>
      <c r="E333" s="174" t="s">
        <v>5</v>
      </c>
      <c r="F333" s="282" t="s">
        <v>517</v>
      </c>
      <c r="G333" s="283"/>
      <c r="H333" s="283"/>
      <c r="I333" s="283"/>
      <c r="J333" s="173"/>
      <c r="K333" s="175">
        <v>7</v>
      </c>
      <c r="L333" s="173"/>
      <c r="M333" s="173"/>
      <c r="N333" s="173"/>
      <c r="O333" s="173"/>
      <c r="P333" s="173"/>
      <c r="Q333" s="173"/>
      <c r="R333" s="176"/>
      <c r="T333" s="177"/>
      <c r="U333" s="173"/>
      <c r="V333" s="173"/>
      <c r="W333" s="173"/>
      <c r="X333" s="173"/>
      <c r="Y333" s="173"/>
      <c r="Z333" s="173"/>
      <c r="AA333" s="173"/>
      <c r="AB333" s="173"/>
      <c r="AC333" s="173"/>
      <c r="AD333" s="178"/>
      <c r="AT333" s="179" t="s">
        <v>170</v>
      </c>
      <c r="AU333" s="179" t="s">
        <v>110</v>
      </c>
      <c r="AV333" s="10" t="s">
        <v>110</v>
      </c>
      <c r="AW333" s="10" t="s">
        <v>7</v>
      </c>
      <c r="AX333" s="10" t="s">
        <v>90</v>
      </c>
      <c r="AY333" s="179" t="s">
        <v>159</v>
      </c>
    </row>
    <row r="334" spans="2:51" s="12" customFormat="1" ht="22.5" customHeight="1">
      <c r="B334" s="188"/>
      <c r="C334" s="189"/>
      <c r="D334" s="189"/>
      <c r="E334" s="190" t="s">
        <v>5</v>
      </c>
      <c r="F334" s="286" t="s">
        <v>185</v>
      </c>
      <c r="G334" s="287"/>
      <c r="H334" s="287"/>
      <c r="I334" s="287"/>
      <c r="J334" s="189"/>
      <c r="K334" s="191">
        <v>261</v>
      </c>
      <c r="L334" s="189"/>
      <c r="M334" s="189"/>
      <c r="N334" s="189"/>
      <c r="O334" s="189"/>
      <c r="P334" s="189"/>
      <c r="Q334" s="189"/>
      <c r="R334" s="192"/>
      <c r="T334" s="193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94"/>
      <c r="AT334" s="195" t="s">
        <v>170</v>
      </c>
      <c r="AU334" s="195" t="s">
        <v>110</v>
      </c>
      <c r="AV334" s="12" t="s">
        <v>165</v>
      </c>
      <c r="AW334" s="12" t="s">
        <v>7</v>
      </c>
      <c r="AX334" s="12" t="s">
        <v>27</v>
      </c>
      <c r="AY334" s="195" t="s">
        <v>159</v>
      </c>
    </row>
    <row r="335" spans="2:65" s="1" customFormat="1" ht="31.5" customHeight="1">
      <c r="B335" s="132"/>
      <c r="C335" s="196" t="s">
        <v>518</v>
      </c>
      <c r="D335" s="196" t="s">
        <v>245</v>
      </c>
      <c r="E335" s="197" t="s">
        <v>519</v>
      </c>
      <c r="F335" s="290" t="s">
        <v>520</v>
      </c>
      <c r="G335" s="290"/>
      <c r="H335" s="290"/>
      <c r="I335" s="290"/>
      <c r="J335" s="198" t="s">
        <v>300</v>
      </c>
      <c r="K335" s="199">
        <v>9.27</v>
      </c>
      <c r="L335" s="200">
        <v>0</v>
      </c>
      <c r="M335" s="291"/>
      <c r="N335" s="291"/>
      <c r="O335" s="292"/>
      <c r="P335" s="274">
        <f>ROUND(V335*K335,2)</f>
        <v>0</v>
      </c>
      <c r="Q335" s="274"/>
      <c r="R335" s="135"/>
      <c r="T335" s="168" t="s">
        <v>5</v>
      </c>
      <c r="U335" s="47" t="s">
        <v>53</v>
      </c>
      <c r="V335" s="118">
        <f>L335+M335</f>
        <v>0</v>
      </c>
      <c r="W335" s="118">
        <f>ROUND(L335*K335,2)</f>
        <v>0</v>
      </c>
      <c r="X335" s="118">
        <f>ROUND(M335*K335,2)</f>
        <v>0</v>
      </c>
      <c r="Y335" s="39"/>
      <c r="Z335" s="169">
        <f>Y335*K335</f>
        <v>0</v>
      </c>
      <c r="AA335" s="169">
        <v>0.0483</v>
      </c>
      <c r="AB335" s="169">
        <f>AA335*K335</f>
        <v>0.447741</v>
      </c>
      <c r="AC335" s="169">
        <v>0</v>
      </c>
      <c r="AD335" s="170">
        <f>AC335*K335</f>
        <v>0</v>
      </c>
      <c r="AR335" s="20" t="s">
        <v>248</v>
      </c>
      <c r="AT335" s="20" t="s">
        <v>245</v>
      </c>
      <c r="AU335" s="20" t="s">
        <v>110</v>
      </c>
      <c r="AY335" s="20" t="s">
        <v>159</v>
      </c>
      <c r="BE335" s="105">
        <f>IF(U335="základní",P335,0)</f>
        <v>0</v>
      </c>
      <c r="BF335" s="105">
        <f>IF(U335="snížená",P335,0)</f>
        <v>0</v>
      </c>
      <c r="BG335" s="105">
        <f>IF(U335="zákl. přenesená",P335,0)</f>
        <v>0</v>
      </c>
      <c r="BH335" s="105">
        <f>IF(U335="sníž. přenesená",P335,0)</f>
        <v>0</v>
      </c>
      <c r="BI335" s="105">
        <f>IF(U335="nulová",P335,0)</f>
        <v>0</v>
      </c>
      <c r="BJ335" s="20" t="s">
        <v>27</v>
      </c>
      <c r="BK335" s="105">
        <f>ROUND(V335*K335,2)</f>
        <v>0</v>
      </c>
      <c r="BL335" s="20" t="s">
        <v>165</v>
      </c>
      <c r="BM335" s="20" t="s">
        <v>521</v>
      </c>
    </row>
    <row r="336" spans="2:47" s="1" customFormat="1" ht="22.5" customHeight="1">
      <c r="B336" s="38"/>
      <c r="C336" s="39"/>
      <c r="D336" s="39"/>
      <c r="E336" s="39"/>
      <c r="F336" s="276" t="s">
        <v>522</v>
      </c>
      <c r="G336" s="277"/>
      <c r="H336" s="277"/>
      <c r="I336" s="277"/>
      <c r="J336" s="39"/>
      <c r="K336" s="39"/>
      <c r="L336" s="39"/>
      <c r="M336" s="39"/>
      <c r="N336" s="39"/>
      <c r="O336" s="39"/>
      <c r="P336" s="39"/>
      <c r="Q336" s="39"/>
      <c r="R336" s="40"/>
      <c r="T336" s="171"/>
      <c r="U336" s="39"/>
      <c r="V336" s="39"/>
      <c r="W336" s="39"/>
      <c r="X336" s="39"/>
      <c r="Y336" s="39"/>
      <c r="Z336" s="39"/>
      <c r="AA336" s="39"/>
      <c r="AB336" s="39"/>
      <c r="AC336" s="39"/>
      <c r="AD336" s="77"/>
      <c r="AT336" s="20" t="s">
        <v>168</v>
      </c>
      <c r="AU336" s="20" t="s">
        <v>110</v>
      </c>
    </row>
    <row r="337" spans="2:51" s="10" customFormat="1" ht="22.5" customHeight="1">
      <c r="B337" s="172"/>
      <c r="C337" s="173"/>
      <c r="D337" s="173"/>
      <c r="E337" s="174" t="s">
        <v>5</v>
      </c>
      <c r="F337" s="282" t="s">
        <v>523</v>
      </c>
      <c r="G337" s="283"/>
      <c r="H337" s="283"/>
      <c r="I337" s="283"/>
      <c r="J337" s="173"/>
      <c r="K337" s="175">
        <v>9.27</v>
      </c>
      <c r="L337" s="173"/>
      <c r="M337" s="173"/>
      <c r="N337" s="173"/>
      <c r="O337" s="173"/>
      <c r="P337" s="173"/>
      <c r="Q337" s="173"/>
      <c r="R337" s="176"/>
      <c r="T337" s="177"/>
      <c r="U337" s="173"/>
      <c r="V337" s="173"/>
      <c r="W337" s="173"/>
      <c r="X337" s="173"/>
      <c r="Y337" s="173"/>
      <c r="Z337" s="173"/>
      <c r="AA337" s="173"/>
      <c r="AB337" s="173"/>
      <c r="AC337" s="173"/>
      <c r="AD337" s="178"/>
      <c r="AT337" s="179" t="s">
        <v>170</v>
      </c>
      <c r="AU337" s="179" t="s">
        <v>110</v>
      </c>
      <c r="AV337" s="10" t="s">
        <v>110</v>
      </c>
      <c r="AW337" s="10" t="s">
        <v>7</v>
      </c>
      <c r="AX337" s="10" t="s">
        <v>27</v>
      </c>
      <c r="AY337" s="179" t="s">
        <v>159</v>
      </c>
    </row>
    <row r="338" spans="2:65" s="1" customFormat="1" ht="22.5" customHeight="1">
      <c r="B338" s="132"/>
      <c r="C338" s="196" t="s">
        <v>524</v>
      </c>
      <c r="D338" s="196" t="s">
        <v>245</v>
      </c>
      <c r="E338" s="197" t="s">
        <v>525</v>
      </c>
      <c r="F338" s="290" t="s">
        <v>526</v>
      </c>
      <c r="G338" s="290"/>
      <c r="H338" s="290"/>
      <c r="I338" s="290"/>
      <c r="J338" s="198" t="s">
        <v>300</v>
      </c>
      <c r="K338" s="199">
        <v>252.35</v>
      </c>
      <c r="L338" s="200">
        <v>0</v>
      </c>
      <c r="M338" s="291"/>
      <c r="N338" s="291"/>
      <c r="O338" s="292"/>
      <c r="P338" s="274">
        <f>ROUND(V338*K338,2)</f>
        <v>0</v>
      </c>
      <c r="Q338" s="274"/>
      <c r="R338" s="135"/>
      <c r="T338" s="168" t="s">
        <v>5</v>
      </c>
      <c r="U338" s="47" t="s">
        <v>53</v>
      </c>
      <c r="V338" s="118">
        <f>L338+M338</f>
        <v>0</v>
      </c>
      <c r="W338" s="118">
        <f>ROUND(L338*K338,2)</f>
        <v>0</v>
      </c>
      <c r="X338" s="118">
        <f>ROUND(M338*K338,2)</f>
        <v>0</v>
      </c>
      <c r="Y338" s="39"/>
      <c r="Z338" s="169">
        <f>Y338*K338</f>
        <v>0</v>
      </c>
      <c r="AA338" s="169">
        <v>0.102</v>
      </c>
      <c r="AB338" s="169">
        <f>AA338*K338</f>
        <v>25.7397</v>
      </c>
      <c r="AC338" s="169">
        <v>0</v>
      </c>
      <c r="AD338" s="170">
        <f>AC338*K338</f>
        <v>0</v>
      </c>
      <c r="AR338" s="20" t="s">
        <v>248</v>
      </c>
      <c r="AT338" s="20" t="s">
        <v>245</v>
      </c>
      <c r="AU338" s="20" t="s">
        <v>110</v>
      </c>
      <c r="AY338" s="20" t="s">
        <v>159</v>
      </c>
      <c r="BE338" s="105">
        <f>IF(U338="základní",P338,0)</f>
        <v>0</v>
      </c>
      <c r="BF338" s="105">
        <f>IF(U338="snížená",P338,0)</f>
        <v>0</v>
      </c>
      <c r="BG338" s="105">
        <f>IF(U338="zákl. přenesená",P338,0)</f>
        <v>0</v>
      </c>
      <c r="BH338" s="105">
        <f>IF(U338="sníž. přenesená",P338,0)</f>
        <v>0</v>
      </c>
      <c r="BI338" s="105">
        <f>IF(U338="nulová",P338,0)</f>
        <v>0</v>
      </c>
      <c r="BJ338" s="20" t="s">
        <v>27</v>
      </c>
      <c r="BK338" s="105">
        <f>ROUND(V338*K338,2)</f>
        <v>0</v>
      </c>
      <c r="BL338" s="20" t="s">
        <v>165</v>
      </c>
      <c r="BM338" s="20" t="s">
        <v>527</v>
      </c>
    </row>
    <row r="339" spans="2:47" s="1" customFormat="1" ht="22.5" customHeight="1">
      <c r="B339" s="38"/>
      <c r="C339" s="39"/>
      <c r="D339" s="39"/>
      <c r="E339" s="39"/>
      <c r="F339" s="276" t="s">
        <v>528</v>
      </c>
      <c r="G339" s="277"/>
      <c r="H339" s="277"/>
      <c r="I339" s="277"/>
      <c r="J339" s="39"/>
      <c r="K339" s="39"/>
      <c r="L339" s="39"/>
      <c r="M339" s="39"/>
      <c r="N339" s="39"/>
      <c r="O339" s="39"/>
      <c r="P339" s="39"/>
      <c r="Q339" s="39"/>
      <c r="R339" s="40"/>
      <c r="T339" s="171"/>
      <c r="U339" s="39"/>
      <c r="V339" s="39"/>
      <c r="W339" s="39"/>
      <c r="X339" s="39"/>
      <c r="Y339" s="39"/>
      <c r="Z339" s="39"/>
      <c r="AA339" s="39"/>
      <c r="AB339" s="39"/>
      <c r="AC339" s="39"/>
      <c r="AD339" s="77"/>
      <c r="AT339" s="20" t="s">
        <v>168</v>
      </c>
      <c r="AU339" s="20" t="s">
        <v>110</v>
      </c>
    </row>
    <row r="340" spans="2:51" s="10" customFormat="1" ht="22.5" customHeight="1">
      <c r="B340" s="172"/>
      <c r="C340" s="173"/>
      <c r="D340" s="173"/>
      <c r="E340" s="174" t="s">
        <v>5</v>
      </c>
      <c r="F340" s="282" t="s">
        <v>529</v>
      </c>
      <c r="G340" s="283"/>
      <c r="H340" s="283"/>
      <c r="I340" s="283"/>
      <c r="J340" s="173"/>
      <c r="K340" s="175">
        <v>252.35</v>
      </c>
      <c r="L340" s="173"/>
      <c r="M340" s="173"/>
      <c r="N340" s="173"/>
      <c r="O340" s="173"/>
      <c r="P340" s="173"/>
      <c r="Q340" s="173"/>
      <c r="R340" s="176"/>
      <c r="T340" s="177"/>
      <c r="U340" s="173"/>
      <c r="V340" s="173"/>
      <c r="W340" s="173"/>
      <c r="X340" s="173"/>
      <c r="Y340" s="173"/>
      <c r="Z340" s="173"/>
      <c r="AA340" s="173"/>
      <c r="AB340" s="173"/>
      <c r="AC340" s="173"/>
      <c r="AD340" s="178"/>
      <c r="AT340" s="179" t="s">
        <v>170</v>
      </c>
      <c r="AU340" s="179" t="s">
        <v>110</v>
      </c>
      <c r="AV340" s="10" t="s">
        <v>110</v>
      </c>
      <c r="AW340" s="10" t="s">
        <v>7</v>
      </c>
      <c r="AX340" s="10" t="s">
        <v>90</v>
      </c>
      <c r="AY340" s="179" t="s">
        <v>159</v>
      </c>
    </row>
    <row r="341" spans="2:51" s="12" customFormat="1" ht="22.5" customHeight="1">
      <c r="B341" s="188"/>
      <c r="C341" s="189"/>
      <c r="D341" s="189"/>
      <c r="E341" s="190" t="s">
        <v>5</v>
      </c>
      <c r="F341" s="286" t="s">
        <v>185</v>
      </c>
      <c r="G341" s="287"/>
      <c r="H341" s="287"/>
      <c r="I341" s="287"/>
      <c r="J341" s="189"/>
      <c r="K341" s="191">
        <v>252.35</v>
      </c>
      <c r="L341" s="189"/>
      <c r="M341" s="189"/>
      <c r="N341" s="189"/>
      <c r="O341" s="189"/>
      <c r="P341" s="189"/>
      <c r="Q341" s="189"/>
      <c r="R341" s="192"/>
      <c r="T341" s="193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94"/>
      <c r="AT341" s="195" t="s">
        <v>170</v>
      </c>
      <c r="AU341" s="195" t="s">
        <v>110</v>
      </c>
      <c r="AV341" s="12" t="s">
        <v>165</v>
      </c>
      <c r="AW341" s="12" t="s">
        <v>7</v>
      </c>
      <c r="AX341" s="12" t="s">
        <v>27</v>
      </c>
      <c r="AY341" s="195" t="s">
        <v>159</v>
      </c>
    </row>
    <row r="342" spans="2:65" s="1" customFormat="1" ht="31.5" customHeight="1">
      <c r="B342" s="132"/>
      <c r="C342" s="196" t="s">
        <v>530</v>
      </c>
      <c r="D342" s="196" t="s">
        <v>245</v>
      </c>
      <c r="E342" s="197" t="s">
        <v>531</v>
      </c>
      <c r="F342" s="290" t="s">
        <v>532</v>
      </c>
      <c r="G342" s="290"/>
      <c r="H342" s="290"/>
      <c r="I342" s="290"/>
      <c r="J342" s="198" t="s">
        <v>300</v>
      </c>
      <c r="K342" s="199">
        <v>7.21</v>
      </c>
      <c r="L342" s="200">
        <v>0</v>
      </c>
      <c r="M342" s="291"/>
      <c r="N342" s="291"/>
      <c r="O342" s="292"/>
      <c r="P342" s="274">
        <f>ROUND(V342*K342,2)</f>
        <v>0</v>
      </c>
      <c r="Q342" s="274"/>
      <c r="R342" s="135"/>
      <c r="T342" s="168" t="s">
        <v>5</v>
      </c>
      <c r="U342" s="47" t="s">
        <v>53</v>
      </c>
      <c r="V342" s="118">
        <f>L342+M342</f>
        <v>0</v>
      </c>
      <c r="W342" s="118">
        <f>ROUND(L342*K342,2)</f>
        <v>0</v>
      </c>
      <c r="X342" s="118">
        <f>ROUND(M342*K342,2)</f>
        <v>0</v>
      </c>
      <c r="Y342" s="39"/>
      <c r="Z342" s="169">
        <f>Y342*K342</f>
        <v>0</v>
      </c>
      <c r="AA342" s="169">
        <v>0.064</v>
      </c>
      <c r="AB342" s="169">
        <f>AA342*K342</f>
        <v>0.46144</v>
      </c>
      <c r="AC342" s="169">
        <v>0</v>
      </c>
      <c r="AD342" s="170">
        <f>AC342*K342</f>
        <v>0</v>
      </c>
      <c r="AR342" s="20" t="s">
        <v>248</v>
      </c>
      <c r="AT342" s="20" t="s">
        <v>245</v>
      </c>
      <c r="AU342" s="20" t="s">
        <v>110</v>
      </c>
      <c r="AY342" s="20" t="s">
        <v>159</v>
      </c>
      <c r="BE342" s="105">
        <f>IF(U342="základní",P342,0)</f>
        <v>0</v>
      </c>
      <c r="BF342" s="105">
        <f>IF(U342="snížená",P342,0)</f>
        <v>0</v>
      </c>
      <c r="BG342" s="105">
        <f>IF(U342="zákl. přenesená",P342,0)</f>
        <v>0</v>
      </c>
      <c r="BH342" s="105">
        <f>IF(U342="sníž. přenesená",P342,0)</f>
        <v>0</v>
      </c>
      <c r="BI342" s="105">
        <f>IF(U342="nulová",P342,0)</f>
        <v>0</v>
      </c>
      <c r="BJ342" s="20" t="s">
        <v>27</v>
      </c>
      <c r="BK342" s="105">
        <f>ROUND(V342*K342,2)</f>
        <v>0</v>
      </c>
      <c r="BL342" s="20" t="s">
        <v>165</v>
      </c>
      <c r="BM342" s="20" t="s">
        <v>533</v>
      </c>
    </row>
    <row r="343" spans="2:47" s="1" customFormat="1" ht="22.5" customHeight="1">
      <c r="B343" s="38"/>
      <c r="C343" s="39"/>
      <c r="D343" s="39"/>
      <c r="E343" s="39"/>
      <c r="F343" s="276" t="s">
        <v>534</v>
      </c>
      <c r="G343" s="277"/>
      <c r="H343" s="277"/>
      <c r="I343" s="277"/>
      <c r="J343" s="39"/>
      <c r="K343" s="39"/>
      <c r="L343" s="39"/>
      <c r="M343" s="39"/>
      <c r="N343" s="39"/>
      <c r="O343" s="39"/>
      <c r="P343" s="39"/>
      <c r="Q343" s="39"/>
      <c r="R343" s="40"/>
      <c r="T343" s="171"/>
      <c r="U343" s="39"/>
      <c r="V343" s="39"/>
      <c r="W343" s="39"/>
      <c r="X343" s="39"/>
      <c r="Y343" s="39"/>
      <c r="Z343" s="39"/>
      <c r="AA343" s="39"/>
      <c r="AB343" s="39"/>
      <c r="AC343" s="39"/>
      <c r="AD343" s="77"/>
      <c r="AT343" s="20" t="s">
        <v>168</v>
      </c>
      <c r="AU343" s="20" t="s">
        <v>110</v>
      </c>
    </row>
    <row r="344" spans="2:51" s="10" customFormat="1" ht="22.5" customHeight="1">
      <c r="B344" s="172"/>
      <c r="C344" s="173"/>
      <c r="D344" s="173"/>
      <c r="E344" s="174" t="s">
        <v>5</v>
      </c>
      <c r="F344" s="282" t="s">
        <v>535</v>
      </c>
      <c r="G344" s="283"/>
      <c r="H344" s="283"/>
      <c r="I344" s="283"/>
      <c r="J344" s="173"/>
      <c r="K344" s="175">
        <v>7.21</v>
      </c>
      <c r="L344" s="173"/>
      <c r="M344" s="173"/>
      <c r="N344" s="173"/>
      <c r="O344" s="173"/>
      <c r="P344" s="173"/>
      <c r="Q344" s="173"/>
      <c r="R344" s="176"/>
      <c r="T344" s="177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8"/>
      <c r="AT344" s="179" t="s">
        <v>170</v>
      </c>
      <c r="AU344" s="179" t="s">
        <v>110</v>
      </c>
      <c r="AV344" s="10" t="s">
        <v>110</v>
      </c>
      <c r="AW344" s="10" t="s">
        <v>7</v>
      </c>
      <c r="AX344" s="10" t="s">
        <v>27</v>
      </c>
      <c r="AY344" s="179" t="s">
        <v>159</v>
      </c>
    </row>
    <row r="345" spans="2:65" s="1" customFormat="1" ht="44.25" customHeight="1">
      <c r="B345" s="132"/>
      <c r="C345" s="163" t="s">
        <v>536</v>
      </c>
      <c r="D345" s="163" t="s">
        <v>161</v>
      </c>
      <c r="E345" s="164" t="s">
        <v>537</v>
      </c>
      <c r="F345" s="273" t="s">
        <v>538</v>
      </c>
      <c r="G345" s="273"/>
      <c r="H345" s="273"/>
      <c r="I345" s="273"/>
      <c r="J345" s="165" t="s">
        <v>293</v>
      </c>
      <c r="K345" s="166">
        <v>60</v>
      </c>
      <c r="L345" s="167">
        <v>0</v>
      </c>
      <c r="M345" s="275">
        <v>0</v>
      </c>
      <c r="N345" s="275"/>
      <c r="O345" s="275"/>
      <c r="P345" s="274">
        <f>ROUND(V345*K345,2)</f>
        <v>0</v>
      </c>
      <c r="Q345" s="274"/>
      <c r="R345" s="135"/>
      <c r="T345" s="168" t="s">
        <v>5</v>
      </c>
      <c r="U345" s="47" t="s">
        <v>53</v>
      </c>
      <c r="V345" s="118">
        <f>L345+M345</f>
        <v>0</v>
      </c>
      <c r="W345" s="118">
        <f>ROUND(L345*K345,2)</f>
        <v>0</v>
      </c>
      <c r="X345" s="118">
        <f>ROUND(M345*K345,2)</f>
        <v>0</v>
      </c>
      <c r="Y345" s="39"/>
      <c r="Z345" s="169">
        <f>Y345*K345</f>
        <v>0</v>
      </c>
      <c r="AA345" s="169">
        <v>0.1295</v>
      </c>
      <c r="AB345" s="169">
        <f>AA345*K345</f>
        <v>7.7700000000000005</v>
      </c>
      <c r="AC345" s="169">
        <v>0</v>
      </c>
      <c r="AD345" s="170">
        <f>AC345*K345</f>
        <v>0</v>
      </c>
      <c r="AR345" s="20" t="s">
        <v>165</v>
      </c>
      <c r="AT345" s="20" t="s">
        <v>161</v>
      </c>
      <c r="AU345" s="20" t="s">
        <v>110</v>
      </c>
      <c r="AY345" s="20" t="s">
        <v>159</v>
      </c>
      <c r="BE345" s="105">
        <f>IF(U345="základní",P345,0)</f>
        <v>0</v>
      </c>
      <c r="BF345" s="105">
        <f>IF(U345="snížená",P345,0)</f>
        <v>0</v>
      </c>
      <c r="BG345" s="105">
        <f>IF(U345="zákl. přenesená",P345,0)</f>
        <v>0</v>
      </c>
      <c r="BH345" s="105">
        <f>IF(U345="sníž. přenesená",P345,0)</f>
        <v>0</v>
      </c>
      <c r="BI345" s="105">
        <f>IF(U345="nulová",P345,0)</f>
        <v>0</v>
      </c>
      <c r="BJ345" s="20" t="s">
        <v>27</v>
      </c>
      <c r="BK345" s="105">
        <f>ROUND(V345*K345,2)</f>
        <v>0</v>
      </c>
      <c r="BL345" s="20" t="s">
        <v>165</v>
      </c>
      <c r="BM345" s="20" t="s">
        <v>539</v>
      </c>
    </row>
    <row r="346" spans="2:47" s="1" customFormat="1" ht="22.5" customHeight="1">
      <c r="B346" s="38"/>
      <c r="C346" s="39"/>
      <c r="D346" s="39"/>
      <c r="E346" s="39"/>
      <c r="F346" s="276" t="s">
        <v>540</v>
      </c>
      <c r="G346" s="277"/>
      <c r="H346" s="277"/>
      <c r="I346" s="277"/>
      <c r="J346" s="39"/>
      <c r="K346" s="39"/>
      <c r="L346" s="39"/>
      <c r="M346" s="39"/>
      <c r="N346" s="39"/>
      <c r="O346" s="39"/>
      <c r="P346" s="39"/>
      <c r="Q346" s="39"/>
      <c r="R346" s="40"/>
      <c r="T346" s="171"/>
      <c r="U346" s="39"/>
      <c r="V346" s="39"/>
      <c r="W346" s="39"/>
      <c r="X346" s="39"/>
      <c r="Y346" s="39"/>
      <c r="Z346" s="39"/>
      <c r="AA346" s="39"/>
      <c r="AB346" s="39"/>
      <c r="AC346" s="39"/>
      <c r="AD346" s="77"/>
      <c r="AT346" s="20" t="s">
        <v>168</v>
      </c>
      <c r="AU346" s="20" t="s">
        <v>110</v>
      </c>
    </row>
    <row r="347" spans="2:51" s="10" customFormat="1" ht="22.5" customHeight="1">
      <c r="B347" s="172"/>
      <c r="C347" s="173"/>
      <c r="D347" s="173"/>
      <c r="E347" s="174" t="s">
        <v>5</v>
      </c>
      <c r="F347" s="282" t="s">
        <v>348</v>
      </c>
      <c r="G347" s="283"/>
      <c r="H347" s="283"/>
      <c r="I347" s="283"/>
      <c r="J347" s="173"/>
      <c r="K347" s="175">
        <v>60</v>
      </c>
      <c r="L347" s="173"/>
      <c r="M347" s="173"/>
      <c r="N347" s="173"/>
      <c r="O347" s="173"/>
      <c r="P347" s="173"/>
      <c r="Q347" s="173"/>
      <c r="R347" s="176"/>
      <c r="T347" s="177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8"/>
      <c r="AT347" s="179" t="s">
        <v>170</v>
      </c>
      <c r="AU347" s="179" t="s">
        <v>110</v>
      </c>
      <c r="AV347" s="10" t="s">
        <v>110</v>
      </c>
      <c r="AW347" s="10" t="s">
        <v>7</v>
      </c>
      <c r="AX347" s="10" t="s">
        <v>90</v>
      </c>
      <c r="AY347" s="179" t="s">
        <v>159</v>
      </c>
    </row>
    <row r="348" spans="2:51" s="12" customFormat="1" ht="22.5" customHeight="1">
      <c r="B348" s="188"/>
      <c r="C348" s="189"/>
      <c r="D348" s="189"/>
      <c r="E348" s="190" t="s">
        <v>5</v>
      </c>
      <c r="F348" s="286" t="s">
        <v>185</v>
      </c>
      <c r="G348" s="287"/>
      <c r="H348" s="287"/>
      <c r="I348" s="287"/>
      <c r="J348" s="189"/>
      <c r="K348" s="191">
        <v>60</v>
      </c>
      <c r="L348" s="189"/>
      <c r="M348" s="189"/>
      <c r="N348" s="189"/>
      <c r="O348" s="189"/>
      <c r="P348" s="189"/>
      <c r="Q348" s="189"/>
      <c r="R348" s="192"/>
      <c r="T348" s="193"/>
      <c r="U348" s="189"/>
      <c r="V348" s="189"/>
      <c r="W348" s="189"/>
      <c r="X348" s="189"/>
      <c r="Y348" s="189"/>
      <c r="Z348" s="189"/>
      <c r="AA348" s="189"/>
      <c r="AB348" s="189"/>
      <c r="AC348" s="189"/>
      <c r="AD348" s="194"/>
      <c r="AT348" s="195" t="s">
        <v>170</v>
      </c>
      <c r="AU348" s="195" t="s">
        <v>110</v>
      </c>
      <c r="AV348" s="12" t="s">
        <v>165</v>
      </c>
      <c r="AW348" s="12" t="s">
        <v>7</v>
      </c>
      <c r="AX348" s="12" t="s">
        <v>27</v>
      </c>
      <c r="AY348" s="195" t="s">
        <v>159</v>
      </c>
    </row>
    <row r="349" spans="2:65" s="1" customFormat="1" ht="31.5" customHeight="1">
      <c r="B349" s="132"/>
      <c r="C349" s="196" t="s">
        <v>541</v>
      </c>
      <c r="D349" s="196" t="s">
        <v>245</v>
      </c>
      <c r="E349" s="197" t="s">
        <v>542</v>
      </c>
      <c r="F349" s="290" t="s">
        <v>543</v>
      </c>
      <c r="G349" s="290"/>
      <c r="H349" s="290"/>
      <c r="I349" s="290"/>
      <c r="J349" s="198" t="s">
        <v>300</v>
      </c>
      <c r="K349" s="199">
        <v>123.6</v>
      </c>
      <c r="L349" s="200">
        <v>0</v>
      </c>
      <c r="M349" s="291"/>
      <c r="N349" s="291"/>
      <c r="O349" s="292"/>
      <c r="P349" s="274">
        <f>ROUND(V349*K349,2)</f>
        <v>0</v>
      </c>
      <c r="Q349" s="274"/>
      <c r="R349" s="135"/>
      <c r="T349" s="168" t="s">
        <v>5</v>
      </c>
      <c r="U349" s="47" t="s">
        <v>53</v>
      </c>
      <c r="V349" s="118">
        <f>L349+M349</f>
        <v>0</v>
      </c>
      <c r="W349" s="118">
        <f>ROUND(L349*K349,2)</f>
        <v>0</v>
      </c>
      <c r="X349" s="118">
        <f>ROUND(M349*K349,2)</f>
        <v>0</v>
      </c>
      <c r="Y349" s="39"/>
      <c r="Z349" s="169">
        <f>Y349*K349</f>
        <v>0</v>
      </c>
      <c r="AA349" s="169">
        <v>0.014</v>
      </c>
      <c r="AB349" s="169">
        <f>AA349*K349</f>
        <v>1.7304</v>
      </c>
      <c r="AC349" s="169">
        <v>0</v>
      </c>
      <c r="AD349" s="170">
        <f>AC349*K349</f>
        <v>0</v>
      </c>
      <c r="AR349" s="20" t="s">
        <v>248</v>
      </c>
      <c r="AT349" s="20" t="s">
        <v>245</v>
      </c>
      <c r="AU349" s="20" t="s">
        <v>110</v>
      </c>
      <c r="AY349" s="20" t="s">
        <v>159</v>
      </c>
      <c r="BE349" s="105">
        <f>IF(U349="základní",P349,0)</f>
        <v>0</v>
      </c>
      <c r="BF349" s="105">
        <f>IF(U349="snížená",P349,0)</f>
        <v>0</v>
      </c>
      <c r="BG349" s="105">
        <f>IF(U349="zákl. přenesená",P349,0)</f>
        <v>0</v>
      </c>
      <c r="BH349" s="105">
        <f>IF(U349="sníž. přenesená",P349,0)</f>
        <v>0</v>
      </c>
      <c r="BI349" s="105">
        <f>IF(U349="nulová",P349,0)</f>
        <v>0</v>
      </c>
      <c r="BJ349" s="20" t="s">
        <v>27</v>
      </c>
      <c r="BK349" s="105">
        <f>ROUND(V349*K349,2)</f>
        <v>0</v>
      </c>
      <c r="BL349" s="20" t="s">
        <v>165</v>
      </c>
      <c r="BM349" s="20" t="s">
        <v>544</v>
      </c>
    </row>
    <row r="350" spans="2:47" s="1" customFormat="1" ht="22.5" customHeight="1">
      <c r="B350" s="38"/>
      <c r="C350" s="39"/>
      <c r="D350" s="39"/>
      <c r="E350" s="39"/>
      <c r="F350" s="276" t="s">
        <v>545</v>
      </c>
      <c r="G350" s="277"/>
      <c r="H350" s="277"/>
      <c r="I350" s="277"/>
      <c r="J350" s="39"/>
      <c r="K350" s="39"/>
      <c r="L350" s="39"/>
      <c r="M350" s="39"/>
      <c r="N350" s="39"/>
      <c r="O350" s="39"/>
      <c r="P350" s="39"/>
      <c r="Q350" s="39"/>
      <c r="R350" s="40"/>
      <c r="T350" s="171"/>
      <c r="U350" s="39"/>
      <c r="V350" s="39"/>
      <c r="W350" s="39"/>
      <c r="X350" s="39"/>
      <c r="Y350" s="39"/>
      <c r="Z350" s="39"/>
      <c r="AA350" s="39"/>
      <c r="AB350" s="39"/>
      <c r="AC350" s="39"/>
      <c r="AD350" s="77"/>
      <c r="AT350" s="20" t="s">
        <v>168</v>
      </c>
      <c r="AU350" s="20" t="s">
        <v>110</v>
      </c>
    </row>
    <row r="351" spans="2:51" s="10" customFormat="1" ht="22.5" customHeight="1">
      <c r="B351" s="172"/>
      <c r="C351" s="173"/>
      <c r="D351" s="173"/>
      <c r="E351" s="174" t="s">
        <v>5</v>
      </c>
      <c r="F351" s="282" t="s">
        <v>546</v>
      </c>
      <c r="G351" s="283"/>
      <c r="H351" s="283"/>
      <c r="I351" s="283"/>
      <c r="J351" s="173"/>
      <c r="K351" s="175">
        <v>123.6</v>
      </c>
      <c r="L351" s="173"/>
      <c r="M351" s="173"/>
      <c r="N351" s="173"/>
      <c r="O351" s="173"/>
      <c r="P351" s="173"/>
      <c r="Q351" s="173"/>
      <c r="R351" s="176"/>
      <c r="T351" s="177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8"/>
      <c r="AT351" s="179" t="s">
        <v>170</v>
      </c>
      <c r="AU351" s="179" t="s">
        <v>110</v>
      </c>
      <c r="AV351" s="10" t="s">
        <v>110</v>
      </c>
      <c r="AW351" s="10" t="s">
        <v>7</v>
      </c>
      <c r="AX351" s="10" t="s">
        <v>90</v>
      </c>
      <c r="AY351" s="179" t="s">
        <v>159</v>
      </c>
    </row>
    <row r="352" spans="2:51" s="12" customFormat="1" ht="22.5" customHeight="1">
      <c r="B352" s="188"/>
      <c r="C352" s="189"/>
      <c r="D352" s="189"/>
      <c r="E352" s="190" t="s">
        <v>5</v>
      </c>
      <c r="F352" s="286" t="s">
        <v>185</v>
      </c>
      <c r="G352" s="287"/>
      <c r="H352" s="287"/>
      <c r="I352" s="287"/>
      <c r="J352" s="189"/>
      <c r="K352" s="191">
        <v>123.6</v>
      </c>
      <c r="L352" s="189"/>
      <c r="M352" s="189"/>
      <c r="N352" s="189"/>
      <c r="O352" s="189"/>
      <c r="P352" s="189"/>
      <c r="Q352" s="189"/>
      <c r="R352" s="192"/>
      <c r="T352" s="193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94"/>
      <c r="AT352" s="195" t="s">
        <v>170</v>
      </c>
      <c r="AU352" s="195" t="s">
        <v>110</v>
      </c>
      <c r="AV352" s="12" t="s">
        <v>165</v>
      </c>
      <c r="AW352" s="12" t="s">
        <v>7</v>
      </c>
      <c r="AX352" s="12" t="s">
        <v>27</v>
      </c>
      <c r="AY352" s="195" t="s">
        <v>159</v>
      </c>
    </row>
    <row r="353" spans="2:65" s="1" customFormat="1" ht="31.5" customHeight="1">
      <c r="B353" s="132"/>
      <c r="C353" s="163" t="s">
        <v>547</v>
      </c>
      <c r="D353" s="163" t="s">
        <v>161</v>
      </c>
      <c r="E353" s="164" t="s">
        <v>548</v>
      </c>
      <c r="F353" s="273" t="s">
        <v>549</v>
      </c>
      <c r="G353" s="273"/>
      <c r="H353" s="273"/>
      <c r="I353" s="273"/>
      <c r="J353" s="165" t="s">
        <v>293</v>
      </c>
      <c r="K353" s="166">
        <v>66</v>
      </c>
      <c r="L353" s="167">
        <v>0</v>
      </c>
      <c r="M353" s="275">
        <v>0</v>
      </c>
      <c r="N353" s="275"/>
      <c r="O353" s="275"/>
      <c r="P353" s="274">
        <f>ROUND(V353*K353,2)</f>
        <v>0</v>
      </c>
      <c r="Q353" s="274"/>
      <c r="R353" s="135"/>
      <c r="T353" s="168" t="s">
        <v>5</v>
      </c>
      <c r="U353" s="47" t="s">
        <v>53</v>
      </c>
      <c r="V353" s="118">
        <f>L353+M353</f>
        <v>0</v>
      </c>
      <c r="W353" s="118">
        <f>ROUND(L353*K353,2)</f>
        <v>0</v>
      </c>
      <c r="X353" s="118">
        <f>ROUND(M353*K353,2)</f>
        <v>0</v>
      </c>
      <c r="Y353" s="39"/>
      <c r="Z353" s="169">
        <f>Y353*K353</f>
        <v>0</v>
      </c>
      <c r="AA353" s="169">
        <v>0.43819</v>
      </c>
      <c r="AB353" s="169">
        <f>AA353*K353</f>
        <v>28.920540000000003</v>
      </c>
      <c r="AC353" s="169">
        <v>0</v>
      </c>
      <c r="AD353" s="170">
        <f>AC353*K353</f>
        <v>0</v>
      </c>
      <c r="AR353" s="20" t="s">
        <v>165</v>
      </c>
      <c r="AT353" s="20" t="s">
        <v>161</v>
      </c>
      <c r="AU353" s="20" t="s">
        <v>110</v>
      </c>
      <c r="AY353" s="20" t="s">
        <v>159</v>
      </c>
      <c r="BE353" s="105">
        <f>IF(U353="základní",P353,0)</f>
        <v>0</v>
      </c>
      <c r="BF353" s="105">
        <f>IF(U353="snížená",P353,0)</f>
        <v>0</v>
      </c>
      <c r="BG353" s="105">
        <f>IF(U353="zákl. přenesená",P353,0)</f>
        <v>0</v>
      </c>
      <c r="BH353" s="105">
        <f>IF(U353="sníž. přenesená",P353,0)</f>
        <v>0</v>
      </c>
      <c r="BI353" s="105">
        <f>IF(U353="nulová",P353,0)</f>
        <v>0</v>
      </c>
      <c r="BJ353" s="20" t="s">
        <v>27</v>
      </c>
      <c r="BK353" s="105">
        <f>ROUND(V353*K353,2)</f>
        <v>0</v>
      </c>
      <c r="BL353" s="20" t="s">
        <v>165</v>
      </c>
      <c r="BM353" s="20" t="s">
        <v>550</v>
      </c>
    </row>
    <row r="354" spans="2:47" s="1" customFormat="1" ht="22.5" customHeight="1">
      <c r="B354" s="38"/>
      <c r="C354" s="39"/>
      <c r="D354" s="39"/>
      <c r="E354" s="39"/>
      <c r="F354" s="276" t="s">
        <v>551</v>
      </c>
      <c r="G354" s="277"/>
      <c r="H354" s="277"/>
      <c r="I354" s="277"/>
      <c r="J354" s="39"/>
      <c r="K354" s="39"/>
      <c r="L354" s="39"/>
      <c r="M354" s="39"/>
      <c r="N354" s="39"/>
      <c r="O354" s="39"/>
      <c r="P354" s="39"/>
      <c r="Q354" s="39"/>
      <c r="R354" s="40"/>
      <c r="T354" s="171"/>
      <c r="U354" s="39"/>
      <c r="V354" s="39"/>
      <c r="W354" s="39"/>
      <c r="X354" s="39"/>
      <c r="Y354" s="39"/>
      <c r="Z354" s="39"/>
      <c r="AA354" s="39"/>
      <c r="AB354" s="39"/>
      <c r="AC354" s="39"/>
      <c r="AD354" s="77"/>
      <c r="AT354" s="20" t="s">
        <v>168</v>
      </c>
      <c r="AU354" s="20" t="s">
        <v>110</v>
      </c>
    </row>
    <row r="355" spans="2:51" s="10" customFormat="1" ht="22.5" customHeight="1">
      <c r="B355" s="172"/>
      <c r="C355" s="173"/>
      <c r="D355" s="173"/>
      <c r="E355" s="174" t="s">
        <v>5</v>
      </c>
      <c r="F355" s="282" t="s">
        <v>552</v>
      </c>
      <c r="G355" s="283"/>
      <c r="H355" s="283"/>
      <c r="I355" s="283"/>
      <c r="J355" s="173"/>
      <c r="K355" s="175">
        <v>66</v>
      </c>
      <c r="L355" s="173"/>
      <c r="M355" s="173"/>
      <c r="N355" s="173"/>
      <c r="O355" s="173"/>
      <c r="P355" s="173"/>
      <c r="Q355" s="173"/>
      <c r="R355" s="176"/>
      <c r="T355" s="177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8"/>
      <c r="AT355" s="179" t="s">
        <v>170</v>
      </c>
      <c r="AU355" s="179" t="s">
        <v>110</v>
      </c>
      <c r="AV355" s="10" t="s">
        <v>110</v>
      </c>
      <c r="AW355" s="10" t="s">
        <v>7</v>
      </c>
      <c r="AX355" s="10" t="s">
        <v>90</v>
      </c>
      <c r="AY355" s="179" t="s">
        <v>159</v>
      </c>
    </row>
    <row r="356" spans="2:51" s="12" customFormat="1" ht="22.5" customHeight="1">
      <c r="B356" s="188"/>
      <c r="C356" s="189"/>
      <c r="D356" s="189"/>
      <c r="E356" s="190" t="s">
        <v>5</v>
      </c>
      <c r="F356" s="286" t="s">
        <v>185</v>
      </c>
      <c r="G356" s="287"/>
      <c r="H356" s="287"/>
      <c r="I356" s="287"/>
      <c r="J356" s="189"/>
      <c r="K356" s="191">
        <v>66</v>
      </c>
      <c r="L356" s="189"/>
      <c r="M356" s="189"/>
      <c r="N356" s="189"/>
      <c r="O356" s="189"/>
      <c r="P356" s="189"/>
      <c r="Q356" s="189"/>
      <c r="R356" s="192"/>
      <c r="T356" s="193"/>
      <c r="U356" s="189"/>
      <c r="V356" s="189"/>
      <c r="W356" s="189"/>
      <c r="X356" s="189"/>
      <c r="Y356" s="189"/>
      <c r="Z356" s="189"/>
      <c r="AA356" s="189"/>
      <c r="AB356" s="189"/>
      <c r="AC356" s="189"/>
      <c r="AD356" s="194"/>
      <c r="AT356" s="195" t="s">
        <v>170</v>
      </c>
      <c r="AU356" s="195" t="s">
        <v>110</v>
      </c>
      <c r="AV356" s="12" t="s">
        <v>165</v>
      </c>
      <c r="AW356" s="12" t="s">
        <v>7</v>
      </c>
      <c r="AX356" s="12" t="s">
        <v>27</v>
      </c>
      <c r="AY356" s="195" t="s">
        <v>159</v>
      </c>
    </row>
    <row r="357" spans="2:65" s="1" customFormat="1" ht="31.5" customHeight="1">
      <c r="B357" s="132"/>
      <c r="C357" s="163" t="s">
        <v>553</v>
      </c>
      <c r="D357" s="163" t="s">
        <v>161</v>
      </c>
      <c r="E357" s="164" t="s">
        <v>554</v>
      </c>
      <c r="F357" s="273" t="s">
        <v>555</v>
      </c>
      <c r="G357" s="273"/>
      <c r="H357" s="273"/>
      <c r="I357" s="273"/>
      <c r="J357" s="165" t="s">
        <v>300</v>
      </c>
      <c r="K357" s="166">
        <v>1</v>
      </c>
      <c r="L357" s="167">
        <v>0</v>
      </c>
      <c r="M357" s="275">
        <v>0</v>
      </c>
      <c r="N357" s="275"/>
      <c r="O357" s="275"/>
      <c r="P357" s="274">
        <f>ROUND(V357*K357,2)</f>
        <v>0</v>
      </c>
      <c r="Q357" s="274"/>
      <c r="R357" s="135"/>
      <c r="T357" s="168" t="s">
        <v>5</v>
      </c>
      <c r="U357" s="47" t="s">
        <v>53</v>
      </c>
      <c r="V357" s="118">
        <f>L357+M357</f>
        <v>0</v>
      </c>
      <c r="W357" s="118">
        <f>ROUND(L357*K357,2)</f>
        <v>0</v>
      </c>
      <c r="X357" s="118">
        <f>ROUND(M357*K357,2)</f>
        <v>0</v>
      </c>
      <c r="Y357" s="39"/>
      <c r="Z357" s="169">
        <f>Y357*K357</f>
        <v>0</v>
      </c>
      <c r="AA357" s="169">
        <v>0.26532</v>
      </c>
      <c r="AB357" s="169">
        <f>AA357*K357</f>
        <v>0.26532</v>
      </c>
      <c r="AC357" s="169">
        <v>0</v>
      </c>
      <c r="AD357" s="170">
        <f>AC357*K357</f>
        <v>0</v>
      </c>
      <c r="AR357" s="20" t="s">
        <v>165</v>
      </c>
      <c r="AT357" s="20" t="s">
        <v>161</v>
      </c>
      <c r="AU357" s="20" t="s">
        <v>110</v>
      </c>
      <c r="AY357" s="20" t="s">
        <v>159</v>
      </c>
      <c r="BE357" s="105">
        <f>IF(U357="základní",P357,0)</f>
        <v>0</v>
      </c>
      <c r="BF357" s="105">
        <f>IF(U357="snížená",P357,0)</f>
        <v>0</v>
      </c>
      <c r="BG357" s="105">
        <f>IF(U357="zákl. přenesená",P357,0)</f>
        <v>0</v>
      </c>
      <c r="BH357" s="105">
        <f>IF(U357="sníž. přenesená",P357,0)</f>
        <v>0</v>
      </c>
      <c r="BI357" s="105">
        <f>IF(U357="nulová",P357,0)</f>
        <v>0</v>
      </c>
      <c r="BJ357" s="20" t="s">
        <v>27</v>
      </c>
      <c r="BK357" s="105">
        <f>ROUND(V357*K357,2)</f>
        <v>0</v>
      </c>
      <c r="BL357" s="20" t="s">
        <v>165</v>
      </c>
      <c r="BM357" s="20" t="s">
        <v>556</v>
      </c>
    </row>
    <row r="358" spans="2:47" s="1" customFormat="1" ht="22.5" customHeight="1">
      <c r="B358" s="38"/>
      <c r="C358" s="39"/>
      <c r="D358" s="39"/>
      <c r="E358" s="39"/>
      <c r="F358" s="276" t="s">
        <v>557</v>
      </c>
      <c r="G358" s="277"/>
      <c r="H358" s="277"/>
      <c r="I358" s="277"/>
      <c r="J358" s="39"/>
      <c r="K358" s="39"/>
      <c r="L358" s="39"/>
      <c r="M358" s="39"/>
      <c r="N358" s="39"/>
      <c r="O358" s="39"/>
      <c r="P358" s="39"/>
      <c r="Q358" s="39"/>
      <c r="R358" s="40"/>
      <c r="T358" s="171"/>
      <c r="U358" s="39"/>
      <c r="V358" s="39"/>
      <c r="W358" s="39"/>
      <c r="X358" s="39"/>
      <c r="Y358" s="39"/>
      <c r="Z358" s="39"/>
      <c r="AA358" s="39"/>
      <c r="AB358" s="39"/>
      <c r="AC358" s="39"/>
      <c r="AD358" s="77"/>
      <c r="AT358" s="20" t="s">
        <v>168</v>
      </c>
      <c r="AU358" s="20" t="s">
        <v>110</v>
      </c>
    </row>
    <row r="359" spans="2:63" s="9" customFormat="1" ht="22.35" customHeight="1">
      <c r="B359" s="151"/>
      <c r="C359" s="152"/>
      <c r="D359" s="162" t="s">
        <v>129</v>
      </c>
      <c r="E359" s="162"/>
      <c r="F359" s="162"/>
      <c r="G359" s="162"/>
      <c r="H359" s="162"/>
      <c r="I359" s="162"/>
      <c r="J359" s="162"/>
      <c r="K359" s="162"/>
      <c r="L359" s="162"/>
      <c r="M359" s="280">
        <f>BK359</f>
        <v>0</v>
      </c>
      <c r="N359" s="281"/>
      <c r="O359" s="281"/>
      <c r="P359" s="281"/>
      <c r="Q359" s="281"/>
      <c r="R359" s="154"/>
      <c r="T359" s="155"/>
      <c r="U359" s="152"/>
      <c r="V359" s="152"/>
      <c r="W359" s="156">
        <f>SUM(W360:W373)</f>
        <v>0</v>
      </c>
      <c r="X359" s="156">
        <f>SUM(X360:X373)</f>
        <v>0</v>
      </c>
      <c r="Y359" s="152"/>
      <c r="Z359" s="157">
        <f>SUM(Z360:Z373)</f>
        <v>0</v>
      </c>
      <c r="AA359" s="152"/>
      <c r="AB359" s="157">
        <f>SUM(AB360:AB373)</f>
        <v>0.25732</v>
      </c>
      <c r="AC359" s="152"/>
      <c r="AD359" s="158">
        <f>SUM(AD360:AD373)</f>
        <v>0</v>
      </c>
      <c r="AR359" s="159" t="s">
        <v>27</v>
      </c>
      <c r="AT359" s="160" t="s">
        <v>89</v>
      </c>
      <c r="AU359" s="160" t="s">
        <v>110</v>
      </c>
      <c r="AY359" s="159" t="s">
        <v>159</v>
      </c>
      <c r="BK359" s="161">
        <f>SUM(BK360:BK373)</f>
        <v>0</v>
      </c>
    </row>
    <row r="360" spans="2:65" s="1" customFormat="1" ht="31.5" customHeight="1">
      <c r="B360" s="132"/>
      <c r="C360" s="163" t="s">
        <v>558</v>
      </c>
      <c r="D360" s="163" t="s">
        <v>161</v>
      </c>
      <c r="E360" s="164" t="s">
        <v>559</v>
      </c>
      <c r="F360" s="273" t="s">
        <v>560</v>
      </c>
      <c r="G360" s="273"/>
      <c r="H360" s="273"/>
      <c r="I360" s="273"/>
      <c r="J360" s="165" t="s">
        <v>300</v>
      </c>
      <c r="K360" s="166">
        <v>2</v>
      </c>
      <c r="L360" s="167">
        <v>0</v>
      </c>
      <c r="M360" s="275">
        <v>0</v>
      </c>
      <c r="N360" s="275"/>
      <c r="O360" s="275"/>
      <c r="P360" s="274">
        <f>ROUND(V360*K360,2)</f>
        <v>0</v>
      </c>
      <c r="Q360" s="274"/>
      <c r="R360" s="135"/>
      <c r="T360" s="168" t="s">
        <v>5</v>
      </c>
      <c r="U360" s="47" t="s">
        <v>53</v>
      </c>
      <c r="V360" s="118">
        <f>L360+M360</f>
        <v>0</v>
      </c>
      <c r="W360" s="118">
        <f>ROUND(L360*K360,2)</f>
        <v>0</v>
      </c>
      <c r="X360" s="118">
        <f>ROUND(M360*K360,2)</f>
        <v>0</v>
      </c>
      <c r="Y360" s="39"/>
      <c r="Z360" s="169">
        <f>Y360*K360</f>
        <v>0</v>
      </c>
      <c r="AA360" s="169">
        <v>0.0007</v>
      </c>
      <c r="AB360" s="169">
        <f>AA360*K360</f>
        <v>0.0014</v>
      </c>
      <c r="AC360" s="169">
        <v>0</v>
      </c>
      <c r="AD360" s="170">
        <f>AC360*K360</f>
        <v>0</v>
      </c>
      <c r="AR360" s="20" t="s">
        <v>165</v>
      </c>
      <c r="AT360" s="20" t="s">
        <v>161</v>
      </c>
      <c r="AU360" s="20" t="s">
        <v>294</v>
      </c>
      <c r="AY360" s="20" t="s">
        <v>159</v>
      </c>
      <c r="BE360" s="105">
        <f>IF(U360="základní",P360,0)</f>
        <v>0</v>
      </c>
      <c r="BF360" s="105">
        <f>IF(U360="snížená",P360,0)</f>
        <v>0</v>
      </c>
      <c r="BG360" s="105">
        <f>IF(U360="zákl. přenesená",P360,0)</f>
        <v>0</v>
      </c>
      <c r="BH360" s="105">
        <f>IF(U360="sníž. přenesená",P360,0)</f>
        <v>0</v>
      </c>
      <c r="BI360" s="105">
        <f>IF(U360="nulová",P360,0)</f>
        <v>0</v>
      </c>
      <c r="BJ360" s="20" t="s">
        <v>27</v>
      </c>
      <c r="BK360" s="105">
        <f>ROUND(V360*K360,2)</f>
        <v>0</v>
      </c>
      <c r="BL360" s="20" t="s">
        <v>165</v>
      </c>
      <c r="BM360" s="20" t="s">
        <v>561</v>
      </c>
    </row>
    <row r="361" spans="2:47" s="1" customFormat="1" ht="22.5" customHeight="1">
      <c r="B361" s="38"/>
      <c r="C361" s="39"/>
      <c r="D361" s="39"/>
      <c r="E361" s="39"/>
      <c r="F361" s="276" t="s">
        <v>562</v>
      </c>
      <c r="G361" s="277"/>
      <c r="H361" s="277"/>
      <c r="I361" s="277"/>
      <c r="J361" s="39"/>
      <c r="K361" s="39"/>
      <c r="L361" s="39"/>
      <c r="M361" s="39"/>
      <c r="N361" s="39"/>
      <c r="O361" s="39"/>
      <c r="P361" s="39"/>
      <c r="Q361" s="39"/>
      <c r="R361" s="40"/>
      <c r="T361" s="171"/>
      <c r="U361" s="39"/>
      <c r="V361" s="39"/>
      <c r="W361" s="39"/>
      <c r="X361" s="39"/>
      <c r="Y361" s="39"/>
      <c r="Z361" s="39"/>
      <c r="AA361" s="39"/>
      <c r="AB361" s="39"/>
      <c r="AC361" s="39"/>
      <c r="AD361" s="77"/>
      <c r="AT361" s="20" t="s">
        <v>168</v>
      </c>
      <c r="AU361" s="20" t="s">
        <v>294</v>
      </c>
    </row>
    <row r="362" spans="2:65" s="1" customFormat="1" ht="31.5" customHeight="1">
      <c r="B362" s="132"/>
      <c r="C362" s="163" t="s">
        <v>563</v>
      </c>
      <c r="D362" s="163" t="s">
        <v>161</v>
      </c>
      <c r="E362" s="164" t="s">
        <v>564</v>
      </c>
      <c r="F362" s="273" t="s">
        <v>565</v>
      </c>
      <c r="G362" s="273"/>
      <c r="H362" s="273"/>
      <c r="I362" s="273"/>
      <c r="J362" s="165" t="s">
        <v>300</v>
      </c>
      <c r="K362" s="166">
        <v>2</v>
      </c>
      <c r="L362" s="167">
        <v>0</v>
      </c>
      <c r="M362" s="275">
        <v>0</v>
      </c>
      <c r="N362" s="275"/>
      <c r="O362" s="275"/>
      <c r="P362" s="274">
        <f>ROUND(V362*K362,2)</f>
        <v>0</v>
      </c>
      <c r="Q362" s="274"/>
      <c r="R362" s="135"/>
      <c r="T362" s="168" t="s">
        <v>5</v>
      </c>
      <c r="U362" s="47" t="s">
        <v>53</v>
      </c>
      <c r="V362" s="118">
        <f>L362+M362</f>
        <v>0</v>
      </c>
      <c r="W362" s="118">
        <f>ROUND(L362*K362,2)</f>
        <v>0</v>
      </c>
      <c r="X362" s="118">
        <f>ROUND(M362*K362,2)</f>
        <v>0</v>
      </c>
      <c r="Y362" s="39"/>
      <c r="Z362" s="169">
        <f>Y362*K362</f>
        <v>0</v>
      </c>
      <c r="AA362" s="169">
        <v>0.11241</v>
      </c>
      <c r="AB362" s="169">
        <f>AA362*K362</f>
        <v>0.22482</v>
      </c>
      <c r="AC362" s="169">
        <v>0</v>
      </c>
      <c r="AD362" s="170">
        <f>AC362*K362</f>
        <v>0</v>
      </c>
      <c r="AR362" s="20" t="s">
        <v>165</v>
      </c>
      <c r="AT362" s="20" t="s">
        <v>161</v>
      </c>
      <c r="AU362" s="20" t="s">
        <v>294</v>
      </c>
      <c r="AY362" s="20" t="s">
        <v>159</v>
      </c>
      <c r="BE362" s="105">
        <f>IF(U362="základní",P362,0)</f>
        <v>0</v>
      </c>
      <c r="BF362" s="105">
        <f>IF(U362="snížená",P362,0)</f>
        <v>0</v>
      </c>
      <c r="BG362" s="105">
        <f>IF(U362="zákl. přenesená",P362,0)</f>
        <v>0</v>
      </c>
      <c r="BH362" s="105">
        <f>IF(U362="sníž. přenesená",P362,0)</f>
        <v>0</v>
      </c>
      <c r="BI362" s="105">
        <f>IF(U362="nulová",P362,0)</f>
        <v>0</v>
      </c>
      <c r="BJ362" s="20" t="s">
        <v>27</v>
      </c>
      <c r="BK362" s="105">
        <f>ROUND(V362*K362,2)</f>
        <v>0</v>
      </c>
      <c r="BL362" s="20" t="s">
        <v>165</v>
      </c>
      <c r="BM362" s="20" t="s">
        <v>566</v>
      </c>
    </row>
    <row r="363" spans="2:47" s="1" customFormat="1" ht="22.5" customHeight="1">
      <c r="B363" s="38"/>
      <c r="C363" s="39"/>
      <c r="D363" s="39"/>
      <c r="E363" s="39"/>
      <c r="F363" s="276" t="s">
        <v>567</v>
      </c>
      <c r="G363" s="277"/>
      <c r="H363" s="277"/>
      <c r="I363" s="277"/>
      <c r="J363" s="39"/>
      <c r="K363" s="39"/>
      <c r="L363" s="39"/>
      <c r="M363" s="39"/>
      <c r="N363" s="39"/>
      <c r="O363" s="39"/>
      <c r="P363" s="39"/>
      <c r="Q363" s="39"/>
      <c r="R363" s="40"/>
      <c r="T363" s="171"/>
      <c r="U363" s="39"/>
      <c r="V363" s="39"/>
      <c r="W363" s="39"/>
      <c r="X363" s="39"/>
      <c r="Y363" s="39"/>
      <c r="Z363" s="39"/>
      <c r="AA363" s="39"/>
      <c r="AB363" s="39"/>
      <c r="AC363" s="39"/>
      <c r="AD363" s="77"/>
      <c r="AT363" s="20" t="s">
        <v>168</v>
      </c>
      <c r="AU363" s="20" t="s">
        <v>294</v>
      </c>
    </row>
    <row r="364" spans="2:65" s="1" customFormat="1" ht="22.5" customHeight="1">
      <c r="B364" s="132"/>
      <c r="C364" s="196" t="s">
        <v>568</v>
      </c>
      <c r="D364" s="196" t="s">
        <v>245</v>
      </c>
      <c r="E364" s="197" t="s">
        <v>569</v>
      </c>
      <c r="F364" s="290" t="s">
        <v>570</v>
      </c>
      <c r="G364" s="290"/>
      <c r="H364" s="290"/>
      <c r="I364" s="290"/>
      <c r="J364" s="198" t="s">
        <v>300</v>
      </c>
      <c r="K364" s="199">
        <v>2</v>
      </c>
      <c r="L364" s="200">
        <v>0</v>
      </c>
      <c r="M364" s="291"/>
      <c r="N364" s="291"/>
      <c r="O364" s="292"/>
      <c r="P364" s="274">
        <f>ROUND(V364*K364,2)</f>
        <v>0</v>
      </c>
      <c r="Q364" s="274"/>
      <c r="R364" s="135"/>
      <c r="T364" s="168" t="s">
        <v>5</v>
      </c>
      <c r="U364" s="47" t="s">
        <v>53</v>
      </c>
      <c r="V364" s="118">
        <f>L364+M364</f>
        <v>0</v>
      </c>
      <c r="W364" s="118">
        <f>ROUND(L364*K364,2)</f>
        <v>0</v>
      </c>
      <c r="X364" s="118">
        <f>ROUND(M364*K364,2)</f>
        <v>0</v>
      </c>
      <c r="Y364" s="39"/>
      <c r="Z364" s="169">
        <f>Y364*K364</f>
        <v>0</v>
      </c>
      <c r="AA364" s="169">
        <v>0.0025</v>
      </c>
      <c r="AB364" s="169">
        <f>AA364*K364</f>
        <v>0.005</v>
      </c>
      <c r="AC364" s="169">
        <v>0</v>
      </c>
      <c r="AD364" s="170">
        <f>AC364*K364</f>
        <v>0</v>
      </c>
      <c r="AR364" s="20" t="s">
        <v>248</v>
      </c>
      <c r="AT364" s="20" t="s">
        <v>245</v>
      </c>
      <c r="AU364" s="20" t="s">
        <v>294</v>
      </c>
      <c r="AY364" s="20" t="s">
        <v>159</v>
      </c>
      <c r="BE364" s="105">
        <f>IF(U364="základní",P364,0)</f>
        <v>0</v>
      </c>
      <c r="BF364" s="105">
        <f>IF(U364="snížená",P364,0)</f>
        <v>0</v>
      </c>
      <c r="BG364" s="105">
        <f>IF(U364="zákl. přenesená",P364,0)</f>
        <v>0</v>
      </c>
      <c r="BH364" s="105">
        <f>IF(U364="sníž. přenesená",P364,0)</f>
        <v>0</v>
      </c>
      <c r="BI364" s="105">
        <f>IF(U364="nulová",P364,0)</f>
        <v>0</v>
      </c>
      <c r="BJ364" s="20" t="s">
        <v>27</v>
      </c>
      <c r="BK364" s="105">
        <f>ROUND(V364*K364,2)</f>
        <v>0</v>
      </c>
      <c r="BL364" s="20" t="s">
        <v>165</v>
      </c>
      <c r="BM364" s="20" t="s">
        <v>571</v>
      </c>
    </row>
    <row r="365" spans="2:47" s="1" customFormat="1" ht="22.5" customHeight="1">
      <c r="B365" s="38"/>
      <c r="C365" s="39"/>
      <c r="D365" s="39"/>
      <c r="E365" s="39"/>
      <c r="F365" s="276" t="s">
        <v>572</v>
      </c>
      <c r="G365" s="277"/>
      <c r="H365" s="277"/>
      <c r="I365" s="277"/>
      <c r="J365" s="39"/>
      <c r="K365" s="39"/>
      <c r="L365" s="39"/>
      <c r="M365" s="39"/>
      <c r="N365" s="39"/>
      <c r="O365" s="39"/>
      <c r="P365" s="39"/>
      <c r="Q365" s="39"/>
      <c r="R365" s="40"/>
      <c r="T365" s="171"/>
      <c r="U365" s="39"/>
      <c r="V365" s="39"/>
      <c r="W365" s="39"/>
      <c r="X365" s="39"/>
      <c r="Y365" s="39"/>
      <c r="Z365" s="39"/>
      <c r="AA365" s="39"/>
      <c r="AB365" s="39"/>
      <c r="AC365" s="39"/>
      <c r="AD365" s="77"/>
      <c r="AT365" s="20" t="s">
        <v>168</v>
      </c>
      <c r="AU365" s="20" t="s">
        <v>294</v>
      </c>
    </row>
    <row r="366" spans="2:65" s="1" customFormat="1" ht="22.5" customHeight="1">
      <c r="B366" s="132"/>
      <c r="C366" s="196" t="s">
        <v>11</v>
      </c>
      <c r="D366" s="196" t="s">
        <v>245</v>
      </c>
      <c r="E366" s="197" t="s">
        <v>573</v>
      </c>
      <c r="F366" s="290" t="s">
        <v>574</v>
      </c>
      <c r="G366" s="290"/>
      <c r="H366" s="290"/>
      <c r="I366" s="290"/>
      <c r="J366" s="198" t="s">
        <v>300</v>
      </c>
      <c r="K366" s="199">
        <v>1</v>
      </c>
      <c r="L366" s="200">
        <v>0</v>
      </c>
      <c r="M366" s="291"/>
      <c r="N366" s="291"/>
      <c r="O366" s="292"/>
      <c r="P366" s="274">
        <f>ROUND(V366*K366,2)</f>
        <v>0</v>
      </c>
      <c r="Q366" s="274"/>
      <c r="R366" s="135"/>
      <c r="T366" s="168" t="s">
        <v>5</v>
      </c>
      <c r="U366" s="47" t="s">
        <v>53</v>
      </c>
      <c r="V366" s="118">
        <f>L366+M366</f>
        <v>0</v>
      </c>
      <c r="W366" s="118">
        <f>ROUND(L366*K366,2)</f>
        <v>0</v>
      </c>
      <c r="X366" s="118">
        <f>ROUND(M366*K366,2)</f>
        <v>0</v>
      </c>
      <c r="Y366" s="39"/>
      <c r="Z366" s="169">
        <f>Y366*K366</f>
        <v>0</v>
      </c>
      <c r="AA366" s="169">
        <v>0.003</v>
      </c>
      <c r="AB366" s="169">
        <f>AA366*K366</f>
        <v>0.003</v>
      </c>
      <c r="AC366" s="169">
        <v>0</v>
      </c>
      <c r="AD366" s="170">
        <f>AC366*K366</f>
        <v>0</v>
      </c>
      <c r="AR366" s="20" t="s">
        <v>248</v>
      </c>
      <c r="AT366" s="20" t="s">
        <v>245</v>
      </c>
      <c r="AU366" s="20" t="s">
        <v>294</v>
      </c>
      <c r="AY366" s="20" t="s">
        <v>159</v>
      </c>
      <c r="BE366" s="105">
        <f>IF(U366="základní",P366,0)</f>
        <v>0</v>
      </c>
      <c r="BF366" s="105">
        <f>IF(U366="snížená",P366,0)</f>
        <v>0</v>
      </c>
      <c r="BG366" s="105">
        <f>IF(U366="zákl. přenesená",P366,0)</f>
        <v>0</v>
      </c>
      <c r="BH366" s="105">
        <f>IF(U366="sníž. přenesená",P366,0)</f>
        <v>0</v>
      </c>
      <c r="BI366" s="105">
        <f>IF(U366="nulová",P366,0)</f>
        <v>0</v>
      </c>
      <c r="BJ366" s="20" t="s">
        <v>27</v>
      </c>
      <c r="BK366" s="105">
        <f>ROUND(V366*K366,2)</f>
        <v>0</v>
      </c>
      <c r="BL366" s="20" t="s">
        <v>165</v>
      </c>
      <c r="BM366" s="20" t="s">
        <v>575</v>
      </c>
    </row>
    <row r="367" spans="2:47" s="1" customFormat="1" ht="22.5" customHeight="1">
      <c r="B367" s="38"/>
      <c r="C367" s="39"/>
      <c r="D367" s="39"/>
      <c r="E367" s="39"/>
      <c r="F367" s="276" t="s">
        <v>576</v>
      </c>
      <c r="G367" s="277"/>
      <c r="H367" s="277"/>
      <c r="I367" s="277"/>
      <c r="J367" s="39"/>
      <c r="K367" s="39"/>
      <c r="L367" s="39"/>
      <c r="M367" s="39"/>
      <c r="N367" s="39"/>
      <c r="O367" s="39"/>
      <c r="P367" s="39"/>
      <c r="Q367" s="39"/>
      <c r="R367" s="40"/>
      <c r="T367" s="171"/>
      <c r="U367" s="39"/>
      <c r="V367" s="39"/>
      <c r="W367" s="39"/>
      <c r="X367" s="39"/>
      <c r="Y367" s="39"/>
      <c r="Z367" s="39"/>
      <c r="AA367" s="39"/>
      <c r="AB367" s="39"/>
      <c r="AC367" s="39"/>
      <c r="AD367" s="77"/>
      <c r="AT367" s="20" t="s">
        <v>168</v>
      </c>
      <c r="AU367" s="20" t="s">
        <v>294</v>
      </c>
    </row>
    <row r="368" spans="2:65" s="1" customFormat="1" ht="31.5" customHeight="1">
      <c r="B368" s="132"/>
      <c r="C368" s="196" t="s">
        <v>577</v>
      </c>
      <c r="D368" s="196" t="s">
        <v>245</v>
      </c>
      <c r="E368" s="197" t="s">
        <v>578</v>
      </c>
      <c r="F368" s="290" t="s">
        <v>579</v>
      </c>
      <c r="G368" s="290"/>
      <c r="H368" s="290"/>
      <c r="I368" s="290"/>
      <c r="J368" s="198" t="s">
        <v>300</v>
      </c>
      <c r="K368" s="199">
        <v>1</v>
      </c>
      <c r="L368" s="200">
        <v>0</v>
      </c>
      <c r="M368" s="291"/>
      <c r="N368" s="291"/>
      <c r="O368" s="292"/>
      <c r="P368" s="274">
        <f>ROUND(V368*K368,2)</f>
        <v>0</v>
      </c>
      <c r="Q368" s="274"/>
      <c r="R368" s="135"/>
      <c r="T368" s="168" t="s">
        <v>5</v>
      </c>
      <c r="U368" s="47" t="s">
        <v>53</v>
      </c>
      <c r="V368" s="118">
        <f>L368+M368</f>
        <v>0</v>
      </c>
      <c r="W368" s="118">
        <f>ROUND(L368*K368,2)</f>
        <v>0</v>
      </c>
      <c r="X368" s="118">
        <f>ROUND(M368*K368,2)</f>
        <v>0</v>
      </c>
      <c r="Y368" s="39"/>
      <c r="Z368" s="169">
        <f>Y368*K368</f>
        <v>0</v>
      </c>
      <c r="AA368" s="169">
        <v>0.0021</v>
      </c>
      <c r="AB368" s="169">
        <f>AA368*K368</f>
        <v>0.0021</v>
      </c>
      <c r="AC368" s="169">
        <v>0</v>
      </c>
      <c r="AD368" s="170">
        <f>AC368*K368</f>
        <v>0</v>
      </c>
      <c r="AR368" s="20" t="s">
        <v>248</v>
      </c>
      <c r="AT368" s="20" t="s">
        <v>245</v>
      </c>
      <c r="AU368" s="20" t="s">
        <v>294</v>
      </c>
      <c r="AY368" s="20" t="s">
        <v>159</v>
      </c>
      <c r="BE368" s="105">
        <f>IF(U368="základní",P368,0)</f>
        <v>0</v>
      </c>
      <c r="BF368" s="105">
        <f>IF(U368="snížená",P368,0)</f>
        <v>0</v>
      </c>
      <c r="BG368" s="105">
        <f>IF(U368="zákl. přenesená",P368,0)</f>
        <v>0</v>
      </c>
      <c r="BH368" s="105">
        <f>IF(U368="sníž. přenesená",P368,0)</f>
        <v>0</v>
      </c>
      <c r="BI368" s="105">
        <f>IF(U368="nulová",P368,0)</f>
        <v>0</v>
      </c>
      <c r="BJ368" s="20" t="s">
        <v>27</v>
      </c>
      <c r="BK368" s="105">
        <f>ROUND(V368*K368,2)</f>
        <v>0</v>
      </c>
      <c r="BL368" s="20" t="s">
        <v>165</v>
      </c>
      <c r="BM368" s="20" t="s">
        <v>580</v>
      </c>
    </row>
    <row r="369" spans="2:47" s="1" customFormat="1" ht="22.5" customHeight="1">
      <c r="B369" s="38"/>
      <c r="C369" s="39"/>
      <c r="D369" s="39"/>
      <c r="E369" s="39"/>
      <c r="F369" s="276" t="s">
        <v>581</v>
      </c>
      <c r="G369" s="277"/>
      <c r="H369" s="277"/>
      <c r="I369" s="277"/>
      <c r="J369" s="39"/>
      <c r="K369" s="39"/>
      <c r="L369" s="39"/>
      <c r="M369" s="39"/>
      <c r="N369" s="39"/>
      <c r="O369" s="39"/>
      <c r="P369" s="39"/>
      <c r="Q369" s="39"/>
      <c r="R369" s="40"/>
      <c r="T369" s="171"/>
      <c r="U369" s="39"/>
      <c r="V369" s="39"/>
      <c r="W369" s="39"/>
      <c r="X369" s="39"/>
      <c r="Y369" s="39"/>
      <c r="Z369" s="39"/>
      <c r="AA369" s="39"/>
      <c r="AB369" s="39"/>
      <c r="AC369" s="39"/>
      <c r="AD369" s="77"/>
      <c r="AT369" s="20" t="s">
        <v>168</v>
      </c>
      <c r="AU369" s="20" t="s">
        <v>294</v>
      </c>
    </row>
    <row r="370" spans="2:65" s="1" customFormat="1" ht="31.5" customHeight="1">
      <c r="B370" s="132"/>
      <c r="C370" s="163" t="s">
        <v>582</v>
      </c>
      <c r="D370" s="163" t="s">
        <v>161</v>
      </c>
      <c r="E370" s="164" t="s">
        <v>583</v>
      </c>
      <c r="F370" s="273" t="s">
        <v>584</v>
      </c>
      <c r="G370" s="273"/>
      <c r="H370" s="273"/>
      <c r="I370" s="273"/>
      <c r="J370" s="165" t="s">
        <v>234</v>
      </c>
      <c r="K370" s="166">
        <v>35</v>
      </c>
      <c r="L370" s="167">
        <v>0</v>
      </c>
      <c r="M370" s="275">
        <v>0</v>
      </c>
      <c r="N370" s="275"/>
      <c r="O370" s="275"/>
      <c r="P370" s="274">
        <f>ROUND(V370*K370,2)</f>
        <v>0</v>
      </c>
      <c r="Q370" s="274"/>
      <c r="R370" s="135"/>
      <c r="T370" s="168" t="s">
        <v>5</v>
      </c>
      <c r="U370" s="47" t="s">
        <v>53</v>
      </c>
      <c r="V370" s="118">
        <f>L370+M370</f>
        <v>0</v>
      </c>
      <c r="W370" s="118">
        <f>ROUND(L370*K370,2)</f>
        <v>0</v>
      </c>
      <c r="X370" s="118">
        <f>ROUND(M370*K370,2)</f>
        <v>0</v>
      </c>
      <c r="Y370" s="39"/>
      <c r="Z370" s="169">
        <f>Y370*K370</f>
        <v>0</v>
      </c>
      <c r="AA370" s="169">
        <v>0.0006</v>
      </c>
      <c r="AB370" s="169">
        <f>AA370*K370</f>
        <v>0.020999999999999998</v>
      </c>
      <c r="AC370" s="169">
        <v>0</v>
      </c>
      <c r="AD370" s="170">
        <f>AC370*K370</f>
        <v>0</v>
      </c>
      <c r="AR370" s="20" t="s">
        <v>165</v>
      </c>
      <c r="AT370" s="20" t="s">
        <v>161</v>
      </c>
      <c r="AU370" s="20" t="s">
        <v>294</v>
      </c>
      <c r="AY370" s="20" t="s">
        <v>159</v>
      </c>
      <c r="BE370" s="105">
        <f>IF(U370="základní",P370,0)</f>
        <v>0</v>
      </c>
      <c r="BF370" s="105">
        <f>IF(U370="snížená",P370,0)</f>
        <v>0</v>
      </c>
      <c r="BG370" s="105">
        <f>IF(U370="zákl. přenesená",P370,0)</f>
        <v>0</v>
      </c>
      <c r="BH370" s="105">
        <f>IF(U370="sníž. přenesená",P370,0)</f>
        <v>0</v>
      </c>
      <c r="BI370" s="105">
        <f>IF(U370="nulová",P370,0)</f>
        <v>0</v>
      </c>
      <c r="BJ370" s="20" t="s">
        <v>27</v>
      </c>
      <c r="BK370" s="105">
        <f>ROUND(V370*K370,2)</f>
        <v>0</v>
      </c>
      <c r="BL370" s="20" t="s">
        <v>165</v>
      </c>
      <c r="BM370" s="20" t="s">
        <v>585</v>
      </c>
    </row>
    <row r="371" spans="2:47" s="1" customFormat="1" ht="22.5" customHeight="1">
      <c r="B371" s="38"/>
      <c r="C371" s="39"/>
      <c r="D371" s="39"/>
      <c r="E371" s="39"/>
      <c r="F371" s="276" t="s">
        <v>586</v>
      </c>
      <c r="G371" s="277"/>
      <c r="H371" s="277"/>
      <c r="I371" s="277"/>
      <c r="J371" s="39"/>
      <c r="K371" s="39"/>
      <c r="L371" s="39"/>
      <c r="M371" s="39"/>
      <c r="N371" s="39"/>
      <c r="O371" s="39"/>
      <c r="P371" s="39"/>
      <c r="Q371" s="39"/>
      <c r="R371" s="40"/>
      <c r="T371" s="171"/>
      <c r="U371" s="39"/>
      <c r="V371" s="39"/>
      <c r="W371" s="39"/>
      <c r="X371" s="39"/>
      <c r="Y371" s="39"/>
      <c r="Z371" s="39"/>
      <c r="AA371" s="39"/>
      <c r="AB371" s="39"/>
      <c r="AC371" s="39"/>
      <c r="AD371" s="77"/>
      <c r="AT371" s="20" t="s">
        <v>168</v>
      </c>
      <c r="AU371" s="20" t="s">
        <v>294</v>
      </c>
    </row>
    <row r="372" spans="2:51" s="11" customFormat="1" ht="22.5" customHeight="1">
      <c r="B372" s="180"/>
      <c r="C372" s="181"/>
      <c r="D372" s="181"/>
      <c r="E372" s="182" t="s">
        <v>5</v>
      </c>
      <c r="F372" s="284" t="s">
        <v>587</v>
      </c>
      <c r="G372" s="285"/>
      <c r="H372" s="285"/>
      <c r="I372" s="285"/>
      <c r="J372" s="181"/>
      <c r="K372" s="183" t="s">
        <v>5</v>
      </c>
      <c r="L372" s="181"/>
      <c r="M372" s="181"/>
      <c r="N372" s="181"/>
      <c r="O372" s="181"/>
      <c r="P372" s="181"/>
      <c r="Q372" s="181"/>
      <c r="R372" s="184"/>
      <c r="T372" s="185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6"/>
      <c r="AT372" s="187" t="s">
        <v>170</v>
      </c>
      <c r="AU372" s="187" t="s">
        <v>294</v>
      </c>
      <c r="AV372" s="11" t="s">
        <v>27</v>
      </c>
      <c r="AW372" s="11" t="s">
        <v>7</v>
      </c>
      <c r="AX372" s="11" t="s">
        <v>90</v>
      </c>
      <c r="AY372" s="187" t="s">
        <v>159</v>
      </c>
    </row>
    <row r="373" spans="2:51" s="10" customFormat="1" ht="22.5" customHeight="1">
      <c r="B373" s="172"/>
      <c r="C373" s="173"/>
      <c r="D373" s="173"/>
      <c r="E373" s="174" t="s">
        <v>5</v>
      </c>
      <c r="F373" s="282" t="s">
        <v>588</v>
      </c>
      <c r="G373" s="283"/>
      <c r="H373" s="283"/>
      <c r="I373" s="283"/>
      <c r="J373" s="173"/>
      <c r="K373" s="175">
        <v>35</v>
      </c>
      <c r="L373" s="173"/>
      <c r="M373" s="173"/>
      <c r="N373" s="173"/>
      <c r="O373" s="173"/>
      <c r="P373" s="173"/>
      <c r="Q373" s="173"/>
      <c r="R373" s="176"/>
      <c r="T373" s="177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8"/>
      <c r="AT373" s="179" t="s">
        <v>170</v>
      </c>
      <c r="AU373" s="179" t="s">
        <v>294</v>
      </c>
      <c r="AV373" s="10" t="s">
        <v>110</v>
      </c>
      <c r="AW373" s="10" t="s">
        <v>7</v>
      </c>
      <c r="AX373" s="10" t="s">
        <v>27</v>
      </c>
      <c r="AY373" s="179" t="s">
        <v>159</v>
      </c>
    </row>
    <row r="374" spans="2:63" s="9" customFormat="1" ht="22.35" customHeight="1">
      <c r="B374" s="151"/>
      <c r="C374" s="152"/>
      <c r="D374" s="162" t="s">
        <v>130</v>
      </c>
      <c r="E374" s="162"/>
      <c r="F374" s="162"/>
      <c r="G374" s="162"/>
      <c r="H374" s="162"/>
      <c r="I374" s="162"/>
      <c r="J374" s="162"/>
      <c r="K374" s="162"/>
      <c r="L374" s="162"/>
      <c r="M374" s="280">
        <f>BK374</f>
        <v>0</v>
      </c>
      <c r="N374" s="281"/>
      <c r="O374" s="281"/>
      <c r="P374" s="281"/>
      <c r="Q374" s="281"/>
      <c r="R374" s="154"/>
      <c r="T374" s="155"/>
      <c r="U374" s="152"/>
      <c r="V374" s="152"/>
      <c r="W374" s="156">
        <f>W375</f>
        <v>0</v>
      </c>
      <c r="X374" s="156">
        <f>X375</f>
        <v>0</v>
      </c>
      <c r="Y374" s="152"/>
      <c r="Z374" s="157">
        <f>Z375</f>
        <v>0</v>
      </c>
      <c r="AA374" s="152"/>
      <c r="AB374" s="157">
        <f>AB375</f>
        <v>0</v>
      </c>
      <c r="AC374" s="152"/>
      <c r="AD374" s="158">
        <f>AD375</f>
        <v>0</v>
      </c>
      <c r="AR374" s="159" t="s">
        <v>27</v>
      </c>
      <c r="AT374" s="160" t="s">
        <v>89</v>
      </c>
      <c r="AU374" s="160" t="s">
        <v>110</v>
      </c>
      <c r="AY374" s="159" t="s">
        <v>159</v>
      </c>
      <c r="BK374" s="161">
        <f>BK375</f>
        <v>0</v>
      </c>
    </row>
    <row r="375" spans="2:65" s="1" customFormat="1" ht="31.5" customHeight="1">
      <c r="B375" s="132"/>
      <c r="C375" s="163" t="s">
        <v>27</v>
      </c>
      <c r="D375" s="163" t="s">
        <v>161</v>
      </c>
      <c r="E375" s="164" t="s">
        <v>589</v>
      </c>
      <c r="F375" s="273" t="s">
        <v>590</v>
      </c>
      <c r="G375" s="273"/>
      <c r="H375" s="273"/>
      <c r="I375" s="273"/>
      <c r="J375" s="165" t="s">
        <v>211</v>
      </c>
      <c r="K375" s="166">
        <v>610.975</v>
      </c>
      <c r="L375" s="167">
        <v>0</v>
      </c>
      <c r="M375" s="275">
        <v>0</v>
      </c>
      <c r="N375" s="275"/>
      <c r="O375" s="275"/>
      <c r="P375" s="274">
        <f>ROUND(V375*K375,2)</f>
        <v>0</v>
      </c>
      <c r="Q375" s="274"/>
      <c r="R375" s="135"/>
      <c r="T375" s="168" t="s">
        <v>5</v>
      </c>
      <c r="U375" s="47" t="s">
        <v>53</v>
      </c>
      <c r="V375" s="118">
        <f>L375+M375</f>
        <v>0</v>
      </c>
      <c r="W375" s="118">
        <f>ROUND(L375*K375,2)</f>
        <v>0</v>
      </c>
      <c r="X375" s="118">
        <f>ROUND(M375*K375,2)</f>
        <v>0</v>
      </c>
      <c r="Y375" s="39"/>
      <c r="Z375" s="169">
        <f>Y375*K375</f>
        <v>0</v>
      </c>
      <c r="AA375" s="169">
        <v>0</v>
      </c>
      <c r="AB375" s="169">
        <f>AA375*K375</f>
        <v>0</v>
      </c>
      <c r="AC375" s="169">
        <v>0</v>
      </c>
      <c r="AD375" s="170">
        <f>AC375*K375</f>
        <v>0</v>
      </c>
      <c r="AR375" s="20" t="s">
        <v>165</v>
      </c>
      <c r="AT375" s="20" t="s">
        <v>161</v>
      </c>
      <c r="AU375" s="20" t="s">
        <v>294</v>
      </c>
      <c r="AY375" s="20" t="s">
        <v>159</v>
      </c>
      <c r="BE375" s="105">
        <f>IF(U375="základní",P375,0)</f>
        <v>0</v>
      </c>
      <c r="BF375" s="105">
        <f>IF(U375="snížená",P375,0)</f>
        <v>0</v>
      </c>
      <c r="BG375" s="105">
        <f>IF(U375="zákl. přenesená",P375,0)</f>
        <v>0</v>
      </c>
      <c r="BH375" s="105">
        <f>IF(U375="sníž. přenesená",P375,0)</f>
        <v>0</v>
      </c>
      <c r="BI375" s="105">
        <f>IF(U375="nulová",P375,0)</f>
        <v>0</v>
      </c>
      <c r="BJ375" s="20" t="s">
        <v>27</v>
      </c>
      <c r="BK375" s="105">
        <f>ROUND(V375*K375,2)</f>
        <v>0</v>
      </c>
      <c r="BL375" s="20" t="s">
        <v>165</v>
      </c>
      <c r="BM375" s="20" t="s">
        <v>591</v>
      </c>
    </row>
    <row r="376" spans="2:63" s="1" customFormat="1" ht="49.9" customHeight="1">
      <c r="B376" s="38"/>
      <c r="C376" s="39"/>
      <c r="D376" s="153" t="s">
        <v>592</v>
      </c>
      <c r="E376" s="39"/>
      <c r="F376" s="39"/>
      <c r="G376" s="39"/>
      <c r="H376" s="39"/>
      <c r="I376" s="39"/>
      <c r="J376" s="39"/>
      <c r="K376" s="39"/>
      <c r="L376" s="39"/>
      <c r="M376" s="300">
        <f>BK376</f>
        <v>0</v>
      </c>
      <c r="N376" s="301"/>
      <c r="O376" s="301"/>
      <c r="P376" s="301"/>
      <c r="Q376" s="301"/>
      <c r="R376" s="40"/>
      <c r="T376" s="171"/>
      <c r="U376" s="39"/>
      <c r="V376" s="39"/>
      <c r="W376" s="156">
        <f>SUM(W377:W381)</f>
        <v>0</v>
      </c>
      <c r="X376" s="156">
        <f>SUM(X377:X381)</f>
        <v>0</v>
      </c>
      <c r="Y376" s="39"/>
      <c r="Z376" s="39"/>
      <c r="AA376" s="39"/>
      <c r="AB376" s="39"/>
      <c r="AC376" s="39"/>
      <c r="AD376" s="77"/>
      <c r="AT376" s="20" t="s">
        <v>89</v>
      </c>
      <c r="AU376" s="20" t="s">
        <v>90</v>
      </c>
      <c r="AY376" s="20" t="s">
        <v>593</v>
      </c>
      <c r="BK376" s="105">
        <f>SUM(BK377:BK381)</f>
        <v>0</v>
      </c>
    </row>
    <row r="377" spans="2:63" s="1" customFormat="1" ht="22.35" customHeight="1">
      <c r="B377" s="38"/>
      <c r="C377" s="201" t="s">
        <v>5</v>
      </c>
      <c r="D377" s="201" t="s">
        <v>161</v>
      </c>
      <c r="E377" s="202" t="s">
        <v>5</v>
      </c>
      <c r="F377" s="296" t="s">
        <v>5</v>
      </c>
      <c r="G377" s="296"/>
      <c r="H377" s="296"/>
      <c r="I377" s="296"/>
      <c r="J377" s="203" t="s">
        <v>5</v>
      </c>
      <c r="K377" s="204"/>
      <c r="L377" s="204"/>
      <c r="M377" s="298"/>
      <c r="N377" s="299"/>
      <c r="O377" s="299"/>
      <c r="P377" s="297">
        <f>BK377</f>
        <v>0</v>
      </c>
      <c r="Q377" s="297"/>
      <c r="R377" s="40"/>
      <c r="T377" s="168" t="s">
        <v>5</v>
      </c>
      <c r="U377" s="205" t="s">
        <v>53</v>
      </c>
      <c r="V377" s="118">
        <f>L377+M377</f>
        <v>0</v>
      </c>
      <c r="W377" s="206">
        <f>L377*K377</f>
        <v>0</v>
      </c>
      <c r="X377" s="206">
        <f>M377*K377</f>
        <v>0</v>
      </c>
      <c r="Y377" s="39"/>
      <c r="Z377" s="39"/>
      <c r="AA377" s="39"/>
      <c r="AB377" s="39"/>
      <c r="AC377" s="39"/>
      <c r="AD377" s="77"/>
      <c r="AT377" s="20" t="s">
        <v>593</v>
      </c>
      <c r="AU377" s="20" t="s">
        <v>27</v>
      </c>
      <c r="AY377" s="20" t="s">
        <v>593</v>
      </c>
      <c r="BE377" s="105">
        <f>IF(U377="základní",P377,0)</f>
        <v>0</v>
      </c>
      <c r="BF377" s="105">
        <f>IF(U377="snížená",P377,0)</f>
        <v>0</v>
      </c>
      <c r="BG377" s="105">
        <f>IF(U377="zákl. přenesená",P377,0)</f>
        <v>0</v>
      </c>
      <c r="BH377" s="105">
        <f>IF(U377="sníž. přenesená",P377,0)</f>
        <v>0</v>
      </c>
      <c r="BI377" s="105">
        <f>IF(U377="nulová",P377,0)</f>
        <v>0</v>
      </c>
      <c r="BJ377" s="20" t="s">
        <v>27</v>
      </c>
      <c r="BK377" s="105">
        <f>V377*K377</f>
        <v>0</v>
      </c>
    </row>
    <row r="378" spans="2:63" s="1" customFormat="1" ht="22.35" customHeight="1">
      <c r="B378" s="38"/>
      <c r="C378" s="201" t="s">
        <v>5</v>
      </c>
      <c r="D378" s="201" t="s">
        <v>161</v>
      </c>
      <c r="E378" s="202" t="s">
        <v>5</v>
      </c>
      <c r="F378" s="296" t="s">
        <v>5</v>
      </c>
      <c r="G378" s="296"/>
      <c r="H378" s="296"/>
      <c r="I378" s="296"/>
      <c r="J378" s="203" t="s">
        <v>5</v>
      </c>
      <c r="K378" s="204"/>
      <c r="L378" s="204"/>
      <c r="M378" s="298"/>
      <c r="N378" s="299"/>
      <c r="O378" s="299"/>
      <c r="P378" s="297">
        <f>BK378</f>
        <v>0</v>
      </c>
      <c r="Q378" s="297"/>
      <c r="R378" s="40"/>
      <c r="T378" s="168" t="s">
        <v>5</v>
      </c>
      <c r="U378" s="205" t="s">
        <v>53</v>
      </c>
      <c r="V378" s="118">
        <f>L378+M378</f>
        <v>0</v>
      </c>
      <c r="W378" s="206">
        <f>L378*K378</f>
        <v>0</v>
      </c>
      <c r="X378" s="206">
        <f>M378*K378</f>
        <v>0</v>
      </c>
      <c r="Y378" s="39"/>
      <c r="Z378" s="39"/>
      <c r="AA378" s="39"/>
      <c r="AB378" s="39"/>
      <c r="AC378" s="39"/>
      <c r="AD378" s="77"/>
      <c r="AT378" s="20" t="s">
        <v>593</v>
      </c>
      <c r="AU378" s="20" t="s">
        <v>27</v>
      </c>
      <c r="AY378" s="20" t="s">
        <v>593</v>
      </c>
      <c r="BE378" s="105">
        <f>IF(U378="základní",P378,0)</f>
        <v>0</v>
      </c>
      <c r="BF378" s="105">
        <f>IF(U378="snížená",P378,0)</f>
        <v>0</v>
      </c>
      <c r="BG378" s="105">
        <f>IF(U378="zákl. přenesená",P378,0)</f>
        <v>0</v>
      </c>
      <c r="BH378" s="105">
        <f>IF(U378="sníž. přenesená",P378,0)</f>
        <v>0</v>
      </c>
      <c r="BI378" s="105">
        <f>IF(U378="nulová",P378,0)</f>
        <v>0</v>
      </c>
      <c r="BJ378" s="20" t="s">
        <v>27</v>
      </c>
      <c r="BK378" s="105">
        <f>V378*K378</f>
        <v>0</v>
      </c>
    </row>
    <row r="379" spans="2:63" s="1" customFormat="1" ht="22.35" customHeight="1">
      <c r="B379" s="38"/>
      <c r="C379" s="201" t="s">
        <v>5</v>
      </c>
      <c r="D379" s="201" t="s">
        <v>161</v>
      </c>
      <c r="E379" s="202" t="s">
        <v>5</v>
      </c>
      <c r="F379" s="296" t="s">
        <v>5</v>
      </c>
      <c r="G379" s="296"/>
      <c r="H379" s="296"/>
      <c r="I379" s="296"/>
      <c r="J379" s="203" t="s">
        <v>5</v>
      </c>
      <c r="K379" s="204"/>
      <c r="L379" s="204"/>
      <c r="M379" s="298"/>
      <c r="N379" s="299"/>
      <c r="O379" s="299"/>
      <c r="P379" s="297">
        <f>BK379</f>
        <v>0</v>
      </c>
      <c r="Q379" s="297"/>
      <c r="R379" s="40"/>
      <c r="T379" s="168" t="s">
        <v>5</v>
      </c>
      <c r="U379" s="205" t="s">
        <v>53</v>
      </c>
      <c r="V379" s="118">
        <f>L379+M379</f>
        <v>0</v>
      </c>
      <c r="W379" s="206">
        <f>L379*K379</f>
        <v>0</v>
      </c>
      <c r="X379" s="206">
        <f>M379*K379</f>
        <v>0</v>
      </c>
      <c r="Y379" s="39"/>
      <c r="Z379" s="39"/>
      <c r="AA379" s="39"/>
      <c r="AB379" s="39"/>
      <c r="AC379" s="39"/>
      <c r="AD379" s="77"/>
      <c r="AT379" s="20" t="s">
        <v>593</v>
      </c>
      <c r="AU379" s="20" t="s">
        <v>27</v>
      </c>
      <c r="AY379" s="20" t="s">
        <v>593</v>
      </c>
      <c r="BE379" s="105">
        <f>IF(U379="základní",P379,0)</f>
        <v>0</v>
      </c>
      <c r="BF379" s="105">
        <f>IF(U379="snížená",P379,0)</f>
        <v>0</v>
      </c>
      <c r="BG379" s="105">
        <f>IF(U379="zákl. přenesená",P379,0)</f>
        <v>0</v>
      </c>
      <c r="BH379" s="105">
        <f>IF(U379="sníž. přenesená",P379,0)</f>
        <v>0</v>
      </c>
      <c r="BI379" s="105">
        <f>IF(U379="nulová",P379,0)</f>
        <v>0</v>
      </c>
      <c r="BJ379" s="20" t="s">
        <v>27</v>
      </c>
      <c r="BK379" s="105">
        <f>V379*K379</f>
        <v>0</v>
      </c>
    </row>
    <row r="380" spans="2:63" s="1" customFormat="1" ht="22.35" customHeight="1">
      <c r="B380" s="38"/>
      <c r="C380" s="201" t="s">
        <v>5</v>
      </c>
      <c r="D380" s="201" t="s">
        <v>161</v>
      </c>
      <c r="E380" s="202" t="s">
        <v>5</v>
      </c>
      <c r="F380" s="296" t="s">
        <v>5</v>
      </c>
      <c r="G380" s="296"/>
      <c r="H380" s="296"/>
      <c r="I380" s="296"/>
      <c r="J380" s="203" t="s">
        <v>5</v>
      </c>
      <c r="K380" s="204"/>
      <c r="L380" s="204"/>
      <c r="M380" s="298"/>
      <c r="N380" s="299"/>
      <c r="O380" s="299"/>
      <c r="P380" s="297">
        <f>BK380</f>
        <v>0</v>
      </c>
      <c r="Q380" s="297"/>
      <c r="R380" s="40"/>
      <c r="T380" s="168" t="s">
        <v>5</v>
      </c>
      <c r="U380" s="205" t="s">
        <v>53</v>
      </c>
      <c r="V380" s="118">
        <f>L380+M380</f>
        <v>0</v>
      </c>
      <c r="W380" s="206">
        <f>L380*K380</f>
        <v>0</v>
      </c>
      <c r="X380" s="206">
        <f>M380*K380</f>
        <v>0</v>
      </c>
      <c r="Y380" s="39"/>
      <c r="Z380" s="39"/>
      <c r="AA380" s="39"/>
      <c r="AB380" s="39"/>
      <c r="AC380" s="39"/>
      <c r="AD380" s="77"/>
      <c r="AT380" s="20" t="s">
        <v>593</v>
      </c>
      <c r="AU380" s="20" t="s">
        <v>27</v>
      </c>
      <c r="AY380" s="20" t="s">
        <v>593</v>
      </c>
      <c r="BE380" s="105">
        <f>IF(U380="základní",P380,0)</f>
        <v>0</v>
      </c>
      <c r="BF380" s="105">
        <f>IF(U380="snížená",P380,0)</f>
        <v>0</v>
      </c>
      <c r="BG380" s="105">
        <f>IF(U380="zákl. přenesená",P380,0)</f>
        <v>0</v>
      </c>
      <c r="BH380" s="105">
        <f>IF(U380="sníž. přenesená",P380,0)</f>
        <v>0</v>
      </c>
      <c r="BI380" s="105">
        <f>IF(U380="nulová",P380,0)</f>
        <v>0</v>
      </c>
      <c r="BJ380" s="20" t="s">
        <v>27</v>
      </c>
      <c r="BK380" s="105">
        <f>V380*K380</f>
        <v>0</v>
      </c>
    </row>
    <row r="381" spans="2:63" s="1" customFormat="1" ht="22.35" customHeight="1">
      <c r="B381" s="38"/>
      <c r="C381" s="201" t="s">
        <v>5</v>
      </c>
      <c r="D381" s="201" t="s">
        <v>161</v>
      </c>
      <c r="E381" s="202" t="s">
        <v>5</v>
      </c>
      <c r="F381" s="296" t="s">
        <v>5</v>
      </c>
      <c r="G381" s="296"/>
      <c r="H381" s="296"/>
      <c r="I381" s="296"/>
      <c r="J381" s="203" t="s">
        <v>5</v>
      </c>
      <c r="K381" s="204"/>
      <c r="L381" s="204"/>
      <c r="M381" s="298"/>
      <c r="N381" s="299"/>
      <c r="O381" s="299"/>
      <c r="P381" s="297">
        <f>BK381</f>
        <v>0</v>
      </c>
      <c r="Q381" s="297"/>
      <c r="R381" s="40"/>
      <c r="T381" s="168" t="s">
        <v>5</v>
      </c>
      <c r="U381" s="205" t="s">
        <v>53</v>
      </c>
      <c r="V381" s="207">
        <f>L381+M381</f>
        <v>0</v>
      </c>
      <c r="W381" s="208">
        <f>L381*K381</f>
        <v>0</v>
      </c>
      <c r="X381" s="208">
        <f>M381*K381</f>
        <v>0</v>
      </c>
      <c r="Y381" s="59"/>
      <c r="Z381" s="59"/>
      <c r="AA381" s="59"/>
      <c r="AB381" s="59"/>
      <c r="AC381" s="59"/>
      <c r="AD381" s="61"/>
      <c r="AT381" s="20" t="s">
        <v>593</v>
      </c>
      <c r="AU381" s="20" t="s">
        <v>27</v>
      </c>
      <c r="AY381" s="20" t="s">
        <v>593</v>
      </c>
      <c r="BE381" s="105">
        <f>IF(U381="základní",P381,0)</f>
        <v>0</v>
      </c>
      <c r="BF381" s="105">
        <f>IF(U381="snížená",P381,0)</f>
        <v>0</v>
      </c>
      <c r="BG381" s="105">
        <f>IF(U381="zákl. přenesená",P381,0)</f>
        <v>0</v>
      </c>
      <c r="BH381" s="105">
        <f>IF(U381="sníž. přenesená",P381,0)</f>
        <v>0</v>
      </c>
      <c r="BI381" s="105">
        <f>IF(U381="nulová",P381,0)</f>
        <v>0</v>
      </c>
      <c r="BJ381" s="20" t="s">
        <v>27</v>
      </c>
      <c r="BK381" s="105">
        <f>V381*K381</f>
        <v>0</v>
      </c>
    </row>
    <row r="382" spans="2:18" s="1" customFormat="1" ht="6.95" customHeight="1">
      <c r="B382" s="62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4"/>
    </row>
  </sheetData>
  <mergeCells count="529">
    <mergeCell ref="S2:AF2"/>
    <mergeCell ref="M255:Q255"/>
    <mergeCell ref="M261:Q261"/>
    <mergeCell ref="M266:Q266"/>
    <mergeCell ref="M275:Q275"/>
    <mergeCell ref="M315:Q315"/>
    <mergeCell ref="M359:Q359"/>
    <mergeCell ref="M374:Q374"/>
    <mergeCell ref="M376:Q376"/>
    <mergeCell ref="M120:Q120"/>
    <mergeCell ref="M121:Q12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H1:K1"/>
    <mergeCell ref="F379:I379"/>
    <mergeCell ref="P379:Q379"/>
    <mergeCell ref="M379:O379"/>
    <mergeCell ref="F380:I380"/>
    <mergeCell ref="P380:Q380"/>
    <mergeCell ref="M380:O380"/>
    <mergeCell ref="F381:I381"/>
    <mergeCell ref="P381:Q381"/>
    <mergeCell ref="M381:O381"/>
    <mergeCell ref="F373:I373"/>
    <mergeCell ref="F375:I375"/>
    <mergeCell ref="P375:Q375"/>
    <mergeCell ref="M375:O375"/>
    <mergeCell ref="F377:I377"/>
    <mergeCell ref="P377:Q377"/>
    <mergeCell ref="M377:O377"/>
    <mergeCell ref="F378:I378"/>
    <mergeCell ref="P378:Q378"/>
    <mergeCell ref="M378:O378"/>
    <mergeCell ref="F368:I368"/>
    <mergeCell ref="P368:Q368"/>
    <mergeCell ref="M368:O368"/>
    <mergeCell ref="F369:I369"/>
    <mergeCell ref="F370:I370"/>
    <mergeCell ref="P370:Q370"/>
    <mergeCell ref="M370:O370"/>
    <mergeCell ref="F371:I371"/>
    <mergeCell ref="F372:I372"/>
    <mergeCell ref="F363:I363"/>
    <mergeCell ref="F364:I364"/>
    <mergeCell ref="P364:Q364"/>
    <mergeCell ref="M364:O364"/>
    <mergeCell ref="F365:I365"/>
    <mergeCell ref="F366:I366"/>
    <mergeCell ref="P366:Q366"/>
    <mergeCell ref="M366:O366"/>
    <mergeCell ref="F367:I367"/>
    <mergeCell ref="F357:I357"/>
    <mergeCell ref="P357:Q357"/>
    <mergeCell ref="M357:O357"/>
    <mergeCell ref="F358:I358"/>
    <mergeCell ref="F360:I360"/>
    <mergeCell ref="P360:Q360"/>
    <mergeCell ref="M360:O360"/>
    <mergeCell ref="F361:I361"/>
    <mergeCell ref="F362:I362"/>
    <mergeCell ref="P362:Q362"/>
    <mergeCell ref="M362:O362"/>
    <mergeCell ref="F350:I350"/>
    <mergeCell ref="F351:I351"/>
    <mergeCell ref="F352:I352"/>
    <mergeCell ref="F353:I353"/>
    <mergeCell ref="P353:Q353"/>
    <mergeCell ref="M353:O353"/>
    <mergeCell ref="F354:I354"/>
    <mergeCell ref="F355:I355"/>
    <mergeCell ref="F356:I356"/>
    <mergeCell ref="F343:I343"/>
    <mergeCell ref="F344:I344"/>
    <mergeCell ref="F345:I345"/>
    <mergeCell ref="P345:Q345"/>
    <mergeCell ref="M345:O345"/>
    <mergeCell ref="F346:I346"/>
    <mergeCell ref="F347:I347"/>
    <mergeCell ref="F348:I348"/>
    <mergeCell ref="F349:I349"/>
    <mergeCell ref="P349:Q349"/>
    <mergeCell ref="M349:O349"/>
    <mergeCell ref="F337:I337"/>
    <mergeCell ref="F338:I338"/>
    <mergeCell ref="P338:Q338"/>
    <mergeCell ref="M338:O338"/>
    <mergeCell ref="F339:I339"/>
    <mergeCell ref="F340:I340"/>
    <mergeCell ref="F341:I341"/>
    <mergeCell ref="F342:I342"/>
    <mergeCell ref="P342:Q342"/>
    <mergeCell ref="M342:O342"/>
    <mergeCell ref="F330:I330"/>
    <mergeCell ref="F331:I331"/>
    <mergeCell ref="F332:I332"/>
    <mergeCell ref="F333:I333"/>
    <mergeCell ref="F334:I334"/>
    <mergeCell ref="F335:I335"/>
    <mergeCell ref="P335:Q335"/>
    <mergeCell ref="M335:O335"/>
    <mergeCell ref="F336:I336"/>
    <mergeCell ref="F323:I323"/>
    <mergeCell ref="F324:I324"/>
    <mergeCell ref="F325:I325"/>
    <mergeCell ref="F326:I326"/>
    <mergeCell ref="P326:Q326"/>
    <mergeCell ref="M326:O326"/>
    <mergeCell ref="F327:I327"/>
    <mergeCell ref="F328:I328"/>
    <mergeCell ref="F329:I329"/>
    <mergeCell ref="F317:I317"/>
    <mergeCell ref="F318:I318"/>
    <mergeCell ref="P318:Q318"/>
    <mergeCell ref="M318:O318"/>
    <mergeCell ref="F319:I319"/>
    <mergeCell ref="F320:I320"/>
    <mergeCell ref="F321:I321"/>
    <mergeCell ref="F322:I322"/>
    <mergeCell ref="P322:Q322"/>
    <mergeCell ref="M322:O322"/>
    <mergeCell ref="F310:I310"/>
    <mergeCell ref="F311:I311"/>
    <mergeCell ref="F312:I312"/>
    <mergeCell ref="F313:I313"/>
    <mergeCell ref="P313:Q313"/>
    <mergeCell ref="M313:O313"/>
    <mergeCell ref="F314:I314"/>
    <mergeCell ref="F316:I316"/>
    <mergeCell ref="P316:Q316"/>
    <mergeCell ref="M316:O316"/>
    <mergeCell ref="F303:I303"/>
    <mergeCell ref="F304:I304"/>
    <mergeCell ref="F305:I305"/>
    <mergeCell ref="F306:I306"/>
    <mergeCell ref="P306:Q306"/>
    <mergeCell ref="M306:O306"/>
    <mergeCell ref="F307:I307"/>
    <mergeCell ref="F308:I308"/>
    <mergeCell ref="F309:I309"/>
    <mergeCell ref="P309:Q309"/>
    <mergeCell ref="M309:O309"/>
    <mergeCell ref="F296:I296"/>
    <mergeCell ref="F297:I297"/>
    <mergeCell ref="P297:Q297"/>
    <mergeCell ref="M297:O297"/>
    <mergeCell ref="F298:I298"/>
    <mergeCell ref="F299:I299"/>
    <mergeCell ref="F300:I300"/>
    <mergeCell ref="F301:I301"/>
    <mergeCell ref="F302:I302"/>
    <mergeCell ref="F291:I291"/>
    <mergeCell ref="P291:Q291"/>
    <mergeCell ref="M291:O291"/>
    <mergeCell ref="F292:I292"/>
    <mergeCell ref="F293:I293"/>
    <mergeCell ref="P293:Q293"/>
    <mergeCell ref="M293:O293"/>
    <mergeCell ref="F294:I294"/>
    <mergeCell ref="F295:I295"/>
    <mergeCell ref="P295:Q295"/>
    <mergeCell ref="M295:O295"/>
    <mergeCell ref="F286:I286"/>
    <mergeCell ref="F287:I287"/>
    <mergeCell ref="P287:Q287"/>
    <mergeCell ref="M287:O287"/>
    <mergeCell ref="F288:I288"/>
    <mergeCell ref="F289:I289"/>
    <mergeCell ref="P289:Q289"/>
    <mergeCell ref="M289:O289"/>
    <mergeCell ref="F290:I290"/>
    <mergeCell ref="F279:I279"/>
    <mergeCell ref="F280:I280"/>
    <mergeCell ref="F281:I281"/>
    <mergeCell ref="F282:I282"/>
    <mergeCell ref="F283:I283"/>
    <mergeCell ref="P283:Q283"/>
    <mergeCell ref="M283:O283"/>
    <mergeCell ref="F284:I284"/>
    <mergeCell ref="F285:I285"/>
    <mergeCell ref="F273:I273"/>
    <mergeCell ref="P273:Q273"/>
    <mergeCell ref="M273:O273"/>
    <mergeCell ref="F274:I274"/>
    <mergeCell ref="F276:I276"/>
    <mergeCell ref="P276:Q276"/>
    <mergeCell ref="M276:O276"/>
    <mergeCell ref="F277:I277"/>
    <mergeCell ref="F278:I278"/>
    <mergeCell ref="F268:I268"/>
    <mergeCell ref="P268:Q268"/>
    <mergeCell ref="M268:O268"/>
    <mergeCell ref="F269:I269"/>
    <mergeCell ref="P269:Q269"/>
    <mergeCell ref="M269:O269"/>
    <mergeCell ref="F270:I270"/>
    <mergeCell ref="F271:I271"/>
    <mergeCell ref="F272:I272"/>
    <mergeCell ref="P272:Q272"/>
    <mergeCell ref="M272:O272"/>
    <mergeCell ref="F262:I262"/>
    <mergeCell ref="P262:Q262"/>
    <mergeCell ref="M262:O262"/>
    <mergeCell ref="F263:I263"/>
    <mergeCell ref="F264:I264"/>
    <mergeCell ref="F265:I265"/>
    <mergeCell ref="F267:I267"/>
    <mergeCell ref="P267:Q267"/>
    <mergeCell ref="M267:O267"/>
    <mergeCell ref="F256:I256"/>
    <mergeCell ref="P256:Q256"/>
    <mergeCell ref="M256:O256"/>
    <mergeCell ref="F257:I257"/>
    <mergeCell ref="F258:I258"/>
    <mergeCell ref="P258:Q258"/>
    <mergeCell ref="M258:O258"/>
    <mergeCell ref="F259:I259"/>
    <mergeCell ref="F260:I260"/>
    <mergeCell ref="F250:I250"/>
    <mergeCell ref="F251:I251"/>
    <mergeCell ref="P251:Q251"/>
    <mergeCell ref="M251:O251"/>
    <mergeCell ref="F252:I252"/>
    <mergeCell ref="F253:I253"/>
    <mergeCell ref="P253:Q253"/>
    <mergeCell ref="M253:O253"/>
    <mergeCell ref="F254:I254"/>
    <mergeCell ref="F245:I245"/>
    <mergeCell ref="F246:I246"/>
    <mergeCell ref="F247:I247"/>
    <mergeCell ref="P247:Q247"/>
    <mergeCell ref="M247:O247"/>
    <mergeCell ref="F248:I248"/>
    <mergeCell ref="F249:I249"/>
    <mergeCell ref="P249:Q249"/>
    <mergeCell ref="M249:O249"/>
    <mergeCell ref="F238:I238"/>
    <mergeCell ref="F239:I239"/>
    <mergeCell ref="F240:I240"/>
    <mergeCell ref="F241:I241"/>
    <mergeCell ref="P241:Q241"/>
    <mergeCell ref="M241:O241"/>
    <mergeCell ref="F242:I242"/>
    <mergeCell ref="F243:I243"/>
    <mergeCell ref="F244:I244"/>
    <mergeCell ref="P244:Q244"/>
    <mergeCell ref="M244:O244"/>
    <mergeCell ref="F231:I231"/>
    <mergeCell ref="F232:I232"/>
    <mergeCell ref="F233:I233"/>
    <mergeCell ref="P233:Q233"/>
    <mergeCell ref="M233:O233"/>
    <mergeCell ref="F234:I234"/>
    <mergeCell ref="F235:I235"/>
    <mergeCell ref="F237:I237"/>
    <mergeCell ref="P237:Q237"/>
    <mergeCell ref="M237:O237"/>
    <mergeCell ref="M236:Q236"/>
    <mergeCell ref="F225:I225"/>
    <mergeCell ref="F226:I226"/>
    <mergeCell ref="F227:I227"/>
    <mergeCell ref="P227:Q227"/>
    <mergeCell ref="M227:O227"/>
    <mergeCell ref="F228:I228"/>
    <mergeCell ref="F229:I229"/>
    <mergeCell ref="F230:I230"/>
    <mergeCell ref="P230:Q230"/>
    <mergeCell ref="M230:O230"/>
    <mergeCell ref="F219:I219"/>
    <mergeCell ref="F220:I220"/>
    <mergeCell ref="P220:Q220"/>
    <mergeCell ref="M220:O220"/>
    <mergeCell ref="F221:I221"/>
    <mergeCell ref="F222:I222"/>
    <mergeCell ref="F223:I223"/>
    <mergeCell ref="F224:I224"/>
    <mergeCell ref="P224:Q224"/>
    <mergeCell ref="M224:O224"/>
    <mergeCell ref="F214:I214"/>
    <mergeCell ref="F215:I215"/>
    <mergeCell ref="F216:I216"/>
    <mergeCell ref="P216:Q216"/>
    <mergeCell ref="M216:O216"/>
    <mergeCell ref="F217:I217"/>
    <mergeCell ref="F218:I218"/>
    <mergeCell ref="P218:Q218"/>
    <mergeCell ref="M218:O218"/>
    <mergeCell ref="F209:I209"/>
    <mergeCell ref="F210:I210"/>
    <mergeCell ref="P210:Q210"/>
    <mergeCell ref="M210:O210"/>
    <mergeCell ref="F211:I211"/>
    <mergeCell ref="F212:I212"/>
    <mergeCell ref="P212:Q212"/>
    <mergeCell ref="M212:O212"/>
    <mergeCell ref="F213:I213"/>
    <mergeCell ref="F205:I205"/>
    <mergeCell ref="P205:Q205"/>
    <mergeCell ref="M205:O205"/>
    <mergeCell ref="F206:I206"/>
    <mergeCell ref="P206:Q206"/>
    <mergeCell ref="M206:O206"/>
    <mergeCell ref="F207:I207"/>
    <mergeCell ref="F208:I208"/>
    <mergeCell ref="P208:Q208"/>
    <mergeCell ref="M208:O208"/>
    <mergeCell ref="F200:I200"/>
    <mergeCell ref="F201:I201"/>
    <mergeCell ref="P201:Q201"/>
    <mergeCell ref="M201:O201"/>
    <mergeCell ref="F202:I202"/>
    <mergeCell ref="F203:I203"/>
    <mergeCell ref="P203:Q203"/>
    <mergeCell ref="M203:O203"/>
    <mergeCell ref="F204:I204"/>
    <mergeCell ref="F196:I196"/>
    <mergeCell ref="P196:Q196"/>
    <mergeCell ref="M196:O196"/>
    <mergeCell ref="F197:I197"/>
    <mergeCell ref="P197:Q197"/>
    <mergeCell ref="M197:O197"/>
    <mergeCell ref="F199:I199"/>
    <mergeCell ref="P199:Q199"/>
    <mergeCell ref="M199:O199"/>
    <mergeCell ref="M198:Q198"/>
    <mergeCell ref="F192:I192"/>
    <mergeCell ref="F193:I193"/>
    <mergeCell ref="P193:Q193"/>
    <mergeCell ref="M193:O193"/>
    <mergeCell ref="F194:I194"/>
    <mergeCell ref="P194:Q194"/>
    <mergeCell ref="M194:O194"/>
    <mergeCell ref="F195:I195"/>
    <mergeCell ref="P195:Q195"/>
    <mergeCell ref="M195:O195"/>
    <mergeCell ref="F186:I186"/>
    <mergeCell ref="F187:I187"/>
    <mergeCell ref="F188:I188"/>
    <mergeCell ref="P188:Q188"/>
    <mergeCell ref="M188:O188"/>
    <mergeCell ref="F189:I189"/>
    <mergeCell ref="F190:I190"/>
    <mergeCell ref="F191:I191"/>
    <mergeCell ref="P191:Q191"/>
    <mergeCell ref="M191:O191"/>
    <mergeCell ref="F180:I180"/>
    <mergeCell ref="F181:I181"/>
    <mergeCell ref="F182:I182"/>
    <mergeCell ref="F183:I183"/>
    <mergeCell ref="P183:Q183"/>
    <mergeCell ref="M183:O183"/>
    <mergeCell ref="F184:I184"/>
    <mergeCell ref="F185:I185"/>
    <mergeCell ref="P185:Q185"/>
    <mergeCell ref="M185:O185"/>
    <mergeCell ref="F175:I175"/>
    <mergeCell ref="P175:Q175"/>
    <mergeCell ref="M175:O175"/>
    <mergeCell ref="F176:I176"/>
    <mergeCell ref="F177:I177"/>
    <mergeCell ref="F178:I178"/>
    <mergeCell ref="F179:I179"/>
    <mergeCell ref="P179:Q179"/>
    <mergeCell ref="M179:O179"/>
    <mergeCell ref="F168:I168"/>
    <mergeCell ref="F169:I169"/>
    <mergeCell ref="F170:I170"/>
    <mergeCell ref="F171:I171"/>
    <mergeCell ref="P171:Q171"/>
    <mergeCell ref="M171:O171"/>
    <mergeCell ref="F172:I172"/>
    <mergeCell ref="F173:I173"/>
    <mergeCell ref="F174:I174"/>
    <mergeCell ref="F163:I163"/>
    <mergeCell ref="F164:I164"/>
    <mergeCell ref="P164:Q164"/>
    <mergeCell ref="M164:O164"/>
    <mergeCell ref="F165:I165"/>
    <mergeCell ref="F166:I166"/>
    <mergeCell ref="F167:I167"/>
    <mergeCell ref="P167:Q167"/>
    <mergeCell ref="M167:O167"/>
    <mergeCell ref="F157:I157"/>
    <mergeCell ref="F158:I158"/>
    <mergeCell ref="F159:I159"/>
    <mergeCell ref="F160:I160"/>
    <mergeCell ref="P160:Q160"/>
    <mergeCell ref="M160:O160"/>
    <mergeCell ref="F161:I161"/>
    <mergeCell ref="F162:I162"/>
    <mergeCell ref="P162:Q162"/>
    <mergeCell ref="M162:O162"/>
    <mergeCell ref="F150:I150"/>
    <mergeCell ref="P150:Q150"/>
    <mergeCell ref="M150:O150"/>
    <mergeCell ref="F151:I151"/>
    <mergeCell ref="F152:I152"/>
    <mergeCell ref="F153:I153"/>
    <mergeCell ref="F154:I154"/>
    <mergeCell ref="F155:I155"/>
    <mergeCell ref="F156:I156"/>
    <mergeCell ref="F143:I143"/>
    <mergeCell ref="F144:I144"/>
    <mergeCell ref="F145:I145"/>
    <mergeCell ref="P145:Q145"/>
    <mergeCell ref="M145:O145"/>
    <mergeCell ref="F146:I146"/>
    <mergeCell ref="F147:I147"/>
    <mergeCell ref="F148:I148"/>
    <mergeCell ref="F149:I149"/>
    <mergeCell ref="F136:I136"/>
    <mergeCell ref="F137:I137"/>
    <mergeCell ref="F138:I138"/>
    <mergeCell ref="F139:I139"/>
    <mergeCell ref="F140:I140"/>
    <mergeCell ref="F141:I141"/>
    <mergeCell ref="F142:I142"/>
    <mergeCell ref="P142:Q142"/>
    <mergeCell ref="M142:O142"/>
    <mergeCell ref="F129:I129"/>
    <mergeCell ref="F130:I130"/>
    <mergeCell ref="P130:Q130"/>
    <mergeCell ref="M130:O130"/>
    <mergeCell ref="F131:I131"/>
    <mergeCell ref="F132:I132"/>
    <mergeCell ref="F133:I133"/>
    <mergeCell ref="F134:I134"/>
    <mergeCell ref="F135:I135"/>
    <mergeCell ref="F123:I123"/>
    <mergeCell ref="P123:Q123"/>
    <mergeCell ref="M123:O123"/>
    <mergeCell ref="F127:I127"/>
    <mergeCell ref="P127:Q127"/>
    <mergeCell ref="M127:O127"/>
    <mergeCell ref="F128:I128"/>
    <mergeCell ref="M124:Q124"/>
    <mergeCell ref="M125:Q125"/>
    <mergeCell ref="M126:Q126"/>
    <mergeCell ref="D104:H104"/>
    <mergeCell ref="M104:Q104"/>
    <mergeCell ref="D105:H105"/>
    <mergeCell ref="M105:Q105"/>
    <mergeCell ref="M106:Q106"/>
    <mergeCell ref="L108:Q108"/>
    <mergeCell ref="C114:Q114"/>
    <mergeCell ref="F116:P116"/>
    <mergeCell ref="M118:P118"/>
    <mergeCell ref="H98:J98"/>
    <mergeCell ref="K98:L98"/>
    <mergeCell ref="M98:Q98"/>
    <mergeCell ref="M100:Q100"/>
    <mergeCell ref="D101:H101"/>
    <mergeCell ref="M101:Q101"/>
    <mergeCell ref="D102:H102"/>
    <mergeCell ref="M102:Q102"/>
    <mergeCell ref="D103:H103"/>
    <mergeCell ref="M103:Q103"/>
    <mergeCell ref="H95:J95"/>
    <mergeCell ref="K95:L95"/>
    <mergeCell ref="M95:Q95"/>
    <mergeCell ref="H96:J96"/>
    <mergeCell ref="K96:L96"/>
    <mergeCell ref="M96:Q96"/>
    <mergeCell ref="H97:J97"/>
    <mergeCell ref="K97:L97"/>
    <mergeCell ref="M97:Q97"/>
    <mergeCell ref="H92:J92"/>
    <mergeCell ref="K92:L92"/>
    <mergeCell ref="M92:Q92"/>
    <mergeCell ref="H93:J93"/>
    <mergeCell ref="K93:L93"/>
    <mergeCell ref="M93:Q93"/>
    <mergeCell ref="H94:J94"/>
    <mergeCell ref="K94:L94"/>
    <mergeCell ref="M94:Q94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86:J86"/>
    <mergeCell ref="K86:L86"/>
    <mergeCell ref="M86:Q86"/>
    <mergeCell ref="H87:J87"/>
    <mergeCell ref="K87:L87"/>
    <mergeCell ref="M87:Q87"/>
    <mergeCell ref="H88:J88"/>
    <mergeCell ref="K88:L88"/>
    <mergeCell ref="M88:Q88"/>
    <mergeCell ref="H37:J37"/>
    <mergeCell ref="M37:P37"/>
    <mergeCell ref="L39:P39"/>
    <mergeCell ref="C75:Q75"/>
    <mergeCell ref="F77:P77"/>
    <mergeCell ref="M79:P79"/>
    <mergeCell ref="M81:Q81"/>
    <mergeCell ref="M82:Q82"/>
    <mergeCell ref="C84:G84"/>
    <mergeCell ref="H84:J84"/>
    <mergeCell ref="K84:L84"/>
    <mergeCell ref="M84:Q84"/>
    <mergeCell ref="H33:J33"/>
    <mergeCell ref="M33:P33"/>
    <mergeCell ref="H34:J34"/>
    <mergeCell ref="M34:P34"/>
    <mergeCell ref="H35:J35"/>
    <mergeCell ref="M35:P35"/>
    <mergeCell ref="H36:J36"/>
    <mergeCell ref="M36:P36"/>
    <mergeCell ref="O16:P16"/>
    <mergeCell ref="O17:P17"/>
    <mergeCell ref="O19:P19"/>
    <mergeCell ref="O20:P20"/>
    <mergeCell ref="E23:L23"/>
    <mergeCell ref="M26:P26"/>
    <mergeCell ref="M27:P27"/>
    <mergeCell ref="M28:P28"/>
    <mergeCell ref="M29:P29"/>
  </mergeCells>
  <dataValidations count="2">
    <dataValidation type="list" allowBlank="1" showInputMessage="1" showErrorMessage="1" error="Povoleny jsou hodnoty K, M." sqref="D377:D382">
      <formula1>"K, M"</formula1>
    </dataValidation>
    <dataValidation type="list" allowBlank="1" showInputMessage="1" showErrorMessage="1" error="Povoleny jsou hodnoty základní, snížená, zákl. přenesená, sníž. přenesená, nulová." sqref="U377:U38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4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Janásek</dc:creator>
  <cp:keywords/>
  <dc:description/>
  <cp:lastModifiedBy>Křížová Monika, Mgr.</cp:lastModifiedBy>
  <dcterms:created xsi:type="dcterms:W3CDTF">2017-06-27T08:37:41Z</dcterms:created>
  <dcterms:modified xsi:type="dcterms:W3CDTF">2017-06-28T10:18:31Z</dcterms:modified>
  <cp:category/>
  <cp:version/>
  <cp:contentType/>
  <cp:contentStatus/>
</cp:coreProperties>
</file>