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10035" activeTab="1"/>
  </bookViews>
  <sheets>
    <sheet name="Rekapitulace stavby" sheetId="1" r:id="rId1"/>
    <sheet name="M160508_SLADKOVSK - SO 30..." sheetId="2" r:id="rId2"/>
  </sheets>
  <definedNames/>
  <calcPr calcId="152511"/>
</workbook>
</file>

<file path=xl/sharedStrings.xml><?xml version="1.0" encoding="utf-8"?>
<sst xmlns="http://schemas.openxmlformats.org/spreadsheetml/2006/main" count="754" uniqueCount="276">
  <si>
    <t>Export VZ</t>
  </si>
  <si>
    <t>List obsahuje:</t>
  </si>
  <si>
    <t>3.0</t>
  </si>
  <si>
    <t>ZAMOK</t>
  </si>
  <si>
    <t>False</t>
  </si>
  <si>
    <t>{5d9e863c-d500-4563-8b5a-469e6ed4e307}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</si>
  <si>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</si>
  <si>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</si>
  <si>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</si>
  <si>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</si>
  <si>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</si>
  <si>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</si>
  <si>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</si>
  <si>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M160508_SLADKOVSK</t>
  </si>
  <si>
    <t>Stavba:</t>
  </si>
  <si>
    <t>SO 301 - ODVODNĚNÍ</t>
  </si>
  <si>
    <t>0,1</t>
  </si>
  <si>
    <t>KSO:</t>
  </si>
  <si>
    <t/>
  </si>
  <si>
    <t>CC-CZ:</t>
  </si>
  <si>
    <t>1</t>
  </si>
  <si>
    <t>Místo:</t>
  </si>
  <si>
    <t>SLADKOVSKÉHO 37, OLOMOUC</t>
  </si>
  <si>
    <t>Datum:</t>
  </si>
  <si>
    <t>1.12.2016</t>
  </si>
  <si>
    <t>10</t>
  </si>
  <si>
    <t>100</t>
  </si>
  <si>
    <t>Zadavatel:</t>
  </si>
  <si>
    <t>IČ:</t>
  </si>
  <si>
    <t>ČESKÁ REPUBLIKA – GENERÁLNÍ ŘEDITELSTVÍ CEL</t>
  </si>
  <si>
    <t>DIČ:</t>
  </si>
  <si>
    <t>Uchazeč:</t>
  </si>
  <si>
    <t xml:space="preserve"> 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</si>
  <si>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</si>
  <si>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</si>
  <si>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</si>
  <si>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</si>
  <si>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</si>
  <si>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</si>
  <si>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</si>
  <si>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</si>
  <si>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</si>
  <si>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</si>
  <si>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</si>
  <si>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</si>
  <si>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</si>
  <si>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</si>
  <si>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</si>
  <si>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</si>
  <si>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</si>
  <si>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</si>
  <si>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</si>
  <si>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</si>
  <si>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</si>
  <si>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</si>
  <si>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</si>
  <si>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</si>
  <si>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</si>
  <si>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</si>
  <si>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</si>
  <si>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</si>
  <si>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</si>
  <si>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</si>
  <si>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</si>
  <si>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</si>
  <si>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</si>
  <si>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</si>
  <si>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</si>
  <si>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</si>
  <si>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</si>
  <si>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</si>
  <si>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</si>
  <si>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</si>
  <si>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</si>
  <si>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</si>
  <si>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</si>
  <si>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</si>
  <si>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</si>
  <si>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</si>
  <si>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</si>
  <si>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</si>
  <si>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</si>
  <si>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</si>
  <si>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</si>
  <si>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</si>
  <si>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</si>
  <si>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</si>
  <si>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</si>
  <si>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PSV - Práce a dodávky PSV</t>
  </si>
  <si>
    <t xml:space="preserve">    721 - Zdravotechnika - vnitřní kanalizace</t>
  </si>
  <si>
    <t>960 -   Kompletační činnost</t>
  </si>
  <si>
    <t>OST - 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</si>
  <si>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</si>
  <si>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</si>
  <si>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</si>
  <si>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</si>
  <si>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</si>
  <si>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</si>
  <si>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</si>
  <si>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</si>
  <si>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</si>
  <si>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</si>
  <si>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</si>
  <si>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</si>
  <si>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</si>
  <si>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</si>
  <si>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</si>
  <si>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</si>
  <si>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</si>
  <si>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</si>
  <si>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34</t>
  </si>
  <si>
    <t>K</t>
  </si>
  <si>
    <t>131201202</t>
  </si>
  <si>
    <t>Hloubení zapažených jam a zářezů s urovnáním dna do předepsaného profilu a spádu v hornině tř. 3 přes 100 do 1 000 m3</t>
  </si>
  <si>
    <t>m3</t>
  </si>
  <si>
    <t>4</t>
  </si>
  <si>
    <t>-677762254</t>
  </si>
  <si>
    <t>VV</t>
  </si>
  <si>
    <t>2,6*13*1,1+0,7*0,8*40+1,0*0,8*25,6+1,05*0,8*1,05*38,5+4*1,0*2,6</t>
  </si>
  <si>
    <t>36</t>
  </si>
  <si>
    <t>132101202</t>
  </si>
  <si>
    <t>Hloubení zapažených i nezapažených rýh šířky přes 600 do 2 000 mm s urovnáním dna do předepsaného profilu a spádu v horninách tř. 1 a 2 přes 100 do 1 000 m3</t>
  </si>
  <si>
    <t>-1413677055</t>
  </si>
  <si>
    <t>12*7*2,6+3*3*3</t>
  </si>
  <si>
    <t>37</t>
  </si>
  <si>
    <t>132212209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</si>
  <si>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</si>
  <si>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-716560514</t>
  </si>
  <si>
    <t>38</t>
  </si>
  <si>
    <t>151103101</t>
  </si>
  <si>
    <t>Zřízení pažení a rozepření stěn výkopu kolejového lože plochy do 20 m2 pro jakoukoliv mezerovitost příložné, hloubky do 2 m</t>
  </si>
  <si>
    <t>m2</t>
  </si>
  <si>
    <t>12357345</t>
  </si>
  <si>
    <t>39</t>
  </si>
  <si>
    <t>151103111</t>
  </si>
  <si>
    <t>Odstranění pažení a rozepření stěn výkopu kolejového lože plochy do 20 m2 s uložením materiálu na vzdálenost do 3 m od kraje výkopu příložné, hloubky do 2 m</t>
  </si>
  <si>
    <t>-1805531291</t>
  </si>
  <si>
    <t>3</t>
  </si>
  <si>
    <t>1426965859</t>
  </si>
  <si>
    <t>171201201</t>
  </si>
  <si>
    <t>Uložení sypaniny na skládky</t>
  </si>
  <si>
    <t>53051553</t>
  </si>
  <si>
    <t>5</t>
  </si>
  <si>
    <t>174101101</t>
  </si>
  <si>
    <t>Zásyp jam, šachet rýh nebo kolem objektů sypaninou se zhutněním</t>
  </si>
  <si>
    <t>1191963589</t>
  </si>
  <si>
    <t>6</t>
  </si>
  <si>
    <t>M</t>
  </si>
  <si>
    <t>190000001</t>
  </si>
  <si>
    <t>Poplatek za skládku</t>
  </si>
  <si>
    <t>t</t>
  </si>
  <si>
    <t>8</t>
  </si>
  <si>
    <t>-629421625</t>
  </si>
  <si>
    <t>41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</si>
  <si>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</si>
  <si>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</si>
  <si>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532620982</t>
  </si>
  <si>
    <t>Vodorovné konstrukce</t>
  </si>
  <si>
    <t>40</t>
  </si>
  <si>
    <t>451572111</t>
  </si>
  <si>
    <t>Lože pod potrubí, stoky a drobné objekty v otevřeném výkopu z kameniva drobného těženého 0 až 4 mm</t>
  </si>
  <si>
    <t>1232492057</t>
  </si>
  <si>
    <t>42</t>
  </si>
  <si>
    <t>452321151</t>
  </si>
  <si>
    <t>Podkladní a zajišťovací konstrukce z betonu železového v otevřeném výkopu desky pod potrubí, stoky a drobné objekty z betonu tř. C 20/25</t>
  </si>
  <si>
    <t>1227546979</t>
  </si>
  <si>
    <t>Trubní vedení</t>
  </si>
  <si>
    <t>7</t>
  </si>
  <si>
    <t>592240680</t>
  </si>
  <si>
    <t xml:space="preserve">Retenční nádrž, odlučovač lehkých kapalin vč. dopravy a montáže </t>
  </si>
  <si>
    <t>kus</t>
  </si>
  <si>
    <t>1184516764</t>
  </si>
  <si>
    <t>52</t>
  </si>
  <si>
    <t>817354111</t>
  </si>
  <si>
    <t>Montáž betonových útesů s hrdlem na potrubí betonovém a železobetonovém DN 200</t>
  </si>
  <si>
    <t>261457423</t>
  </si>
  <si>
    <t>53</t>
  </si>
  <si>
    <t>286174050</t>
  </si>
  <si>
    <t>Připojovací tvarovka na betonovou stoku</t>
  </si>
  <si>
    <t>1202496163</t>
  </si>
  <si>
    <t>46</t>
  </si>
  <si>
    <t>871310310</t>
  </si>
  <si>
    <t>Montáž kanalizačního potrubí z plastů z polypropylenu PP hladkého plnostěnného SN 10 DN 150</t>
  </si>
  <si>
    <t>m</t>
  </si>
  <si>
    <t>16</t>
  </si>
  <si>
    <t>338302026</t>
  </si>
  <si>
    <t>47</t>
  </si>
  <si>
    <t>286171230</t>
  </si>
  <si>
    <t>trubka kanalizační PP SN 10, dl.6m, DN 150</t>
  </si>
  <si>
    <t>32</t>
  </si>
  <si>
    <t>388268850</t>
  </si>
  <si>
    <t>48</t>
  </si>
  <si>
    <t>871350310</t>
  </si>
  <si>
    <t>Montáž kanalizačního potrubí z plastů z polypropylenu PP hladkého plnostěnného SN 10 DN 200</t>
  </si>
  <si>
    <t>-292584311</t>
  </si>
  <si>
    <t>49</t>
  </si>
  <si>
    <t>286171240</t>
  </si>
  <si>
    <t>trubka kanalizační PP SN 10, dl.6m, DN 200</t>
  </si>
  <si>
    <t>870650347</t>
  </si>
  <si>
    <t>50</t>
  </si>
  <si>
    <t>871360310</t>
  </si>
  <si>
    <t>Montáž kanalizačního potrubí z plastů z polypropylenu PP hladkého plnostěnného SN 10 DN 250</t>
  </si>
  <si>
    <t>1010827376</t>
  </si>
  <si>
    <t>51</t>
  </si>
  <si>
    <t>286171040</t>
  </si>
  <si>
    <t>trubka kanalizační PP SN 10, dl. 1m, DN 250</t>
  </si>
  <si>
    <t>-817630183</t>
  </si>
  <si>
    <t>45</t>
  </si>
  <si>
    <t>894811141</t>
  </si>
  <si>
    <t>1637087476</t>
  </si>
  <si>
    <t>43</t>
  </si>
  <si>
    <t>894811167</t>
  </si>
  <si>
    <t>Revizní šachta z tvrdého PVC v otevřeném výkopu [systém RV] typ přímý (DN šachty/DN trubního vedení) DN 400/200, odolnost vnějšímu tlaku 40 t, hloubka od 2480 do 2780 mm</t>
  </si>
  <si>
    <t>-375154597</t>
  </si>
  <si>
    <t>44</t>
  </si>
  <si>
    <t>-748673260</t>
  </si>
  <si>
    <t>998</t>
  </si>
  <si>
    <t>Přesun hmot</t>
  </si>
  <si>
    <t>54</t>
  </si>
  <si>
    <t>998276101</t>
  </si>
  <si>
    <t>Přesun hmot pro trubní vedení hloubené z trub z plastických hmot nebo sklolaminátových pro vodovody nebo kanalizace v otevřeném výkopu dopravní vzdálenost do 15 m</t>
  </si>
  <si>
    <t>-838514920</t>
  </si>
  <si>
    <t>PSV</t>
  </si>
  <si>
    <t>Práce a dodávky PSV</t>
  </si>
  <si>
    <t>721</t>
  </si>
  <si>
    <t>Zdravotechnika - vnitřní kanalizace</t>
  </si>
  <si>
    <t>33</t>
  </si>
  <si>
    <t>721290112</t>
  </si>
  <si>
    <t>Zkouška těsnosti kanalizace v objektech vodou DN 150 nebo DN 200</t>
  </si>
  <si>
    <t>906849691</t>
  </si>
  <si>
    <t>960</t>
  </si>
  <si>
    <t xml:space="preserve">  Kompletační činnost</t>
  </si>
  <si>
    <t>13</t>
  </si>
  <si>
    <t>045203001</t>
  </si>
  <si>
    <t>Kompletační a koordinační činnost na řízení subdodavatelů</t>
  </si>
  <si>
    <t>soubor</t>
  </si>
  <si>
    <t>1024</t>
  </si>
  <si>
    <t>-41992922</t>
  </si>
  <si>
    <t>P</t>
  </si>
  <si>
    <t>Poznámka k položce:
Náklad zhotovitele na řízení a koordinaci subdodavatelů
V případě, že všechny práce budou prováděny vlastními pracovníky, lze tuto položku ocenit nulovou za podmínky, že tato skutečnost bude zapsána do poznámky položky.</t>
  </si>
  <si>
    <t>OST</t>
  </si>
  <si>
    <t xml:space="preserve"> Ostatní náklady</t>
  </si>
  <si>
    <t>19</t>
  </si>
  <si>
    <t>013254101</t>
  </si>
  <si>
    <t>Monitoring průběhu výstavby</t>
  </si>
  <si>
    <t>-1123347627</t>
  </si>
  <si>
    <t>Poznámka k položce:
Fotografie nebo videozáznamy zakrývaných konstrukcí a jiných skutečností rozhodných např. pro vícepráce a méněpráce</t>
  </si>
  <si>
    <t>20</t>
  </si>
  <si>
    <t>043103001</t>
  </si>
  <si>
    <t xml:space="preserve">Náklady na provedení zkoušek, revizí a měření </t>
  </si>
  <si>
    <t>-693224184</t>
  </si>
  <si>
    <t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</t>
  </si>
  <si>
    <t>049103001</t>
  </si>
  <si>
    <t>Inženýrská činnost zkoušky a ostatní měření inženýrská činnost ostatní náklady vzniklé v souvislosti s realizací stavby</t>
  </si>
  <si>
    <t>-75999322</t>
  </si>
  <si>
    <t>Poznámka k položce:
Například:
- vyřízení záborů, žádostí o uzavírky
- vyřízení stanovisek dotčených orgánů ke kolaudaci
- zpracování havarijního a povodňového plánu
- jednání s úřady v zastoupení</t>
  </si>
  <si>
    <t>162701105</t>
  </si>
  <si>
    <t>Vodorovné přemístění do 10000 m výkopku/sypaniny z horniny tř. 1 až 4</t>
  </si>
  <si>
    <t>3a</t>
  </si>
  <si>
    <t>162701109</t>
  </si>
  <si>
    <t>Příplatek k vodorovnému přemístění výkopku/sypaniny z horniny tř. 1 až 4 ZKD 1000 m přes 10000 m</t>
  </si>
  <si>
    <t>894411121</t>
  </si>
  <si>
    <t>Zřízení šachet kanalizačních z betonových dílců na potrubí DN nad 200 do 300 dno beton tř. C 25/30</t>
  </si>
  <si>
    <t>592243820</t>
  </si>
  <si>
    <t>skruž betonová šachtová TBS-Q 1000/500 SP D 100x50x12 cm</t>
  </si>
  <si>
    <t>skruž betonová šachtová TBS-Q 1000/250 SP D 100x25x12 cm</t>
  </si>
  <si>
    <t>592243830</t>
  </si>
  <si>
    <t>592241830</t>
  </si>
  <si>
    <t>dno betonové šachtové kulaté TZZ-Q 1000/600</t>
  </si>
  <si>
    <t>592241300</t>
  </si>
  <si>
    <t>deska betonová přechodová TZK-Q 625/200</t>
  </si>
  <si>
    <t>592246600</t>
  </si>
  <si>
    <t>poklop šachtový D 400 - BEGU-B-1, bez odvětrání</t>
  </si>
  <si>
    <t>Revizní šachta z tvrdého PVC v otevřeném výkopu [systém RV] typ pravý/přímý/levý (DN šachty/DN trubního vedení) DN 400/200, odolnost vnějšímu tlaku 40 t</t>
  </si>
  <si>
    <t>894811263</t>
  </si>
  <si>
    <t>Uliční vpust UV1 z tvrdého PVC v otevřeném výkopu vnitřní DN 400/160, odolnost vnějšímu tlaku 40 t, hloubka od 860 do 1230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</si>
</sst>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8" fillId="0" borderId="16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0" borderId="23" xfId="0" applyNumberFormat="1" applyFont="1" applyBorder="1" applyAlignment="1" applyProtection="1">
      <alignment vertical="center"/>
      <protection/>
    </xf>
    <xf numFmtId="166" fontId="23" fillId="0" borderId="23" xfId="0" applyNumberFormat="1" applyFont="1" applyBorder="1" applyAlignment="1" applyProtection="1">
      <alignment vertical="center"/>
      <protection/>
    </xf>
    <xf numFmtId="4" fontId="23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25" fillId="4" borderId="19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166" fontId="26" fillId="0" borderId="14" xfId="0" applyNumberFormat="1" applyFont="1" applyBorder="1" applyAlignment="1" applyProtection="1">
      <alignment/>
      <protection/>
    </xf>
    <xf numFmtId="4" fontId="2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0" borderId="27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9" fillId="0" borderId="27" xfId="0" applyFont="1" applyBorder="1" applyAlignment="1" applyProtection="1">
      <alignment horizontal="center" vertical="center"/>
      <protection/>
    </xf>
    <xf numFmtId="49" fontId="29" fillId="0" borderId="27" xfId="0" applyNumberFormat="1" applyFont="1" applyBorder="1" applyAlignment="1" applyProtection="1">
      <alignment horizontal="left" vertical="center" wrapText="1"/>
      <protection/>
    </xf>
    <xf numFmtId="0" fontId="29" fillId="0" borderId="27" xfId="0" applyFont="1" applyBorder="1" applyAlignment="1" applyProtection="1">
      <alignment horizontal="left" vertical="center" wrapText="1"/>
      <protection/>
    </xf>
    <xf numFmtId="0" fontId="29" fillId="0" borderId="27" xfId="0" applyFont="1" applyBorder="1" applyAlignment="1" applyProtection="1">
      <alignment horizontal="center" vertical="center" wrapText="1"/>
      <protection/>
    </xf>
    <xf numFmtId="167" fontId="29" fillId="0" borderId="27" xfId="0" applyNumberFormat="1" applyFont="1" applyBorder="1" applyAlignment="1" applyProtection="1">
      <alignment vertical="center"/>
      <protection/>
    </xf>
    <xf numFmtId="4" fontId="29" fillId="0" borderId="27" xfId="0" applyNumberFormat="1" applyFont="1" applyBorder="1" applyAlignment="1" applyProtection="1">
      <alignment vertical="center"/>
      <protection/>
    </xf>
    <xf numFmtId="0" fontId="29" fillId="0" borderId="4" xfId="0" applyFont="1" applyBorder="1" applyAlignment="1">
      <alignment vertical="center"/>
    </xf>
    <xf numFmtId="0" fontId="29" fillId="0" borderId="27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5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/>
    </xf>
    <xf numFmtId="0" fontId="0" fillId="0" borderId="0" xfId="0"/>
    <xf numFmtId="4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8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0" fillId="2" borderId="0" xfId="0" applyFill="1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4</v>
      </c>
      <c r="BU1" s="15" t="s">
        <v>4</v>
      </c>
      <c r="BV1" s="15" t="s">
        <v>5</v>
      </c>
    </row>
    <row r="2" spans="44:72" ht="36.95" customHeight="1"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S4" s="16" t="s">
        <v>11</v>
      </c>
    </row>
    <row r="5" spans="2:71" ht="14.45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195" t="s">
        <v>13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21"/>
      <c r="AQ5" s="23"/>
      <c r="BS5" s="16" t="s">
        <v>6</v>
      </c>
    </row>
    <row r="6" spans="2:71" ht="36.95" customHeight="1">
      <c r="B6" s="20"/>
      <c r="C6" s="21"/>
      <c r="D6" s="27" t="s">
        <v>14</v>
      </c>
      <c r="E6" s="21"/>
      <c r="F6" s="21"/>
      <c r="G6" s="21"/>
      <c r="H6" s="21"/>
      <c r="I6" s="21"/>
      <c r="J6" s="21"/>
      <c r="K6" s="197" t="s">
        <v>15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21"/>
      <c r="AQ6" s="23"/>
      <c r="BS6" s="16" t="s">
        <v>16</v>
      </c>
    </row>
    <row r="7" spans="2:71" ht="14.45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18</v>
      </c>
      <c r="AO7" s="21"/>
      <c r="AP7" s="21"/>
      <c r="AQ7" s="23"/>
      <c r="BS7" s="16" t="s">
        <v>20</v>
      </c>
    </row>
    <row r="8" spans="2:71" ht="14.45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6" t="s">
        <v>24</v>
      </c>
      <c r="AO8" s="21"/>
      <c r="AP8" s="21"/>
      <c r="AQ8" s="23"/>
      <c r="BS8" s="16" t="s">
        <v>25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S9" s="16" t="s">
        <v>26</v>
      </c>
    </row>
    <row r="10" spans="2:71" ht="14.45" customHeight="1">
      <c r="B10" s="20"/>
      <c r="C10" s="21"/>
      <c r="D10" s="28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28</v>
      </c>
      <c r="AL10" s="21"/>
      <c r="AM10" s="21"/>
      <c r="AN10" s="26" t="s">
        <v>18</v>
      </c>
      <c r="AO10" s="21"/>
      <c r="AP10" s="21"/>
      <c r="AQ10" s="23"/>
      <c r="BS10" s="16" t="s">
        <v>16</v>
      </c>
    </row>
    <row r="11" spans="2:71" ht="18.4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18</v>
      </c>
      <c r="AO11" s="21"/>
      <c r="AP11" s="21"/>
      <c r="AQ11" s="23"/>
      <c r="BS11" s="16" t="s">
        <v>16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S12" s="16" t="s">
        <v>16</v>
      </c>
    </row>
    <row r="13" spans="2:71" ht="14.45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28</v>
      </c>
      <c r="AL13" s="21"/>
      <c r="AM13" s="21"/>
      <c r="AN13" s="26" t="s">
        <v>18</v>
      </c>
      <c r="AO13" s="21"/>
      <c r="AP13" s="21"/>
      <c r="AQ13" s="23"/>
      <c r="BS13" s="16" t="s">
        <v>16</v>
      </c>
    </row>
    <row r="14" spans="2:71" ht="15">
      <c r="B14" s="20"/>
      <c r="C14" s="21"/>
      <c r="D14" s="21"/>
      <c r="E14" s="26" t="s">
        <v>32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8" t="s">
        <v>30</v>
      </c>
      <c r="AL14" s="21"/>
      <c r="AM14" s="21"/>
      <c r="AN14" s="26" t="s">
        <v>18</v>
      </c>
      <c r="AO14" s="21"/>
      <c r="AP14" s="21"/>
      <c r="AQ14" s="23"/>
      <c r="BS14" s="16" t="s">
        <v>16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S15" s="16" t="s">
        <v>4</v>
      </c>
    </row>
    <row r="16" spans="2:71" ht="14.45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28</v>
      </c>
      <c r="AL16" s="21"/>
      <c r="AM16" s="21"/>
      <c r="AN16" s="26" t="s">
        <v>18</v>
      </c>
      <c r="AO16" s="21"/>
      <c r="AP16" s="21"/>
      <c r="AQ16" s="23"/>
      <c r="BS16" s="16" t="s">
        <v>4</v>
      </c>
    </row>
    <row r="17" spans="2:7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18</v>
      </c>
      <c r="AO17" s="21"/>
      <c r="AP17" s="21"/>
      <c r="AQ17" s="23"/>
      <c r="BS17" s="16" t="s">
        <v>34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S18" s="16" t="s">
        <v>6</v>
      </c>
    </row>
    <row r="19" spans="2:71" ht="14.45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S19" s="16" t="s">
        <v>6</v>
      </c>
    </row>
    <row r="20" spans="2:71" ht="22.5" customHeight="1">
      <c r="B20" s="20"/>
      <c r="C20" s="21"/>
      <c r="D20" s="21"/>
      <c r="E20" s="198" t="s">
        <v>18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21"/>
      <c r="AP20" s="21"/>
      <c r="AQ20" s="23"/>
      <c r="BS20" s="16" t="s">
        <v>4</v>
      </c>
    </row>
    <row r="21" spans="2:43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</row>
    <row r="22" spans="2:43" ht="6.95" customHeight="1">
      <c r="B22" s="20"/>
      <c r="C22" s="2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1"/>
      <c r="AQ22" s="23"/>
    </row>
    <row r="23" spans="2:43" s="1" customFormat="1" ht="25.9" customHeight="1">
      <c r="B23" s="30"/>
      <c r="C23" s="31"/>
      <c r="D23" s="32" t="s">
        <v>36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199">
        <f>ROUND(AG51,2)</f>
        <v>0</v>
      </c>
      <c r="AL23" s="200"/>
      <c r="AM23" s="200"/>
      <c r="AN23" s="200"/>
      <c r="AO23" s="200"/>
      <c r="AP23" s="31"/>
      <c r="AQ23" s="34"/>
    </row>
    <row r="24" spans="2:43" s="1" customFormat="1" ht="6.9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4"/>
    </row>
    <row r="25" spans="2:43" s="1" customFormat="1" ht="13.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201" t="s">
        <v>37</v>
      </c>
      <c r="M25" s="202"/>
      <c r="N25" s="202"/>
      <c r="O25" s="202"/>
      <c r="P25" s="31"/>
      <c r="Q25" s="31"/>
      <c r="R25" s="31"/>
      <c r="S25" s="31"/>
      <c r="T25" s="31"/>
      <c r="U25" s="31"/>
      <c r="V25" s="31"/>
      <c r="W25" s="201" t="s">
        <v>38</v>
      </c>
      <c r="X25" s="202"/>
      <c r="Y25" s="202"/>
      <c r="Z25" s="202"/>
      <c r="AA25" s="202"/>
      <c r="AB25" s="202"/>
      <c r="AC25" s="202"/>
      <c r="AD25" s="202"/>
      <c r="AE25" s="202"/>
      <c r="AF25" s="31"/>
      <c r="AG25" s="31"/>
      <c r="AH25" s="31"/>
      <c r="AI25" s="31"/>
      <c r="AJ25" s="31"/>
      <c r="AK25" s="201" t="s">
        <v>39</v>
      </c>
      <c r="AL25" s="202"/>
      <c r="AM25" s="202"/>
      <c r="AN25" s="202"/>
      <c r="AO25" s="202"/>
      <c r="AP25" s="31"/>
      <c r="AQ25" s="34"/>
    </row>
    <row r="26" spans="2:43" s="2" customFormat="1" ht="14.45" customHeight="1">
      <c r="B26" s="36"/>
      <c r="C26" s="37"/>
      <c r="D26" s="38" t="s">
        <v>40</v>
      </c>
      <c r="E26" s="37"/>
      <c r="F26" s="38" t="s">
        <v>41</v>
      </c>
      <c r="G26" s="37"/>
      <c r="H26" s="37"/>
      <c r="I26" s="37"/>
      <c r="J26" s="37"/>
      <c r="K26" s="37"/>
      <c r="L26" s="203">
        <v>0.21</v>
      </c>
      <c r="M26" s="204"/>
      <c r="N26" s="204"/>
      <c r="O26" s="204"/>
      <c r="P26" s="37"/>
      <c r="Q26" s="37"/>
      <c r="R26" s="37"/>
      <c r="S26" s="37"/>
      <c r="T26" s="37"/>
      <c r="U26" s="37"/>
      <c r="V26" s="37"/>
      <c r="W26" s="205">
        <f>ROUND(AZ51,2)</f>
        <v>0</v>
      </c>
      <c r="X26" s="204"/>
      <c r="Y26" s="204"/>
      <c r="Z26" s="204"/>
      <c r="AA26" s="204"/>
      <c r="AB26" s="204"/>
      <c r="AC26" s="204"/>
      <c r="AD26" s="204"/>
      <c r="AE26" s="204"/>
      <c r="AF26" s="37"/>
      <c r="AG26" s="37"/>
      <c r="AH26" s="37"/>
      <c r="AI26" s="37"/>
      <c r="AJ26" s="37"/>
      <c r="AK26" s="205">
        <f>ROUND(AV51,2)</f>
        <v>0</v>
      </c>
      <c r="AL26" s="204"/>
      <c r="AM26" s="204"/>
      <c r="AN26" s="204"/>
      <c r="AO26" s="204"/>
      <c r="AP26" s="37"/>
      <c r="AQ26" s="39"/>
    </row>
    <row r="27" spans="2:43" s="2" customFormat="1" ht="14.45" customHeight="1">
      <c r="B27" s="36"/>
      <c r="C27" s="37"/>
      <c r="D27" s="37"/>
      <c r="E27" s="37"/>
      <c r="F27" s="38" t="s">
        <v>42</v>
      </c>
      <c r="G27" s="37"/>
      <c r="H27" s="37"/>
      <c r="I27" s="37"/>
      <c r="J27" s="37"/>
      <c r="K27" s="37"/>
      <c r="L27" s="203">
        <v>0.15</v>
      </c>
      <c r="M27" s="204"/>
      <c r="N27" s="204"/>
      <c r="O27" s="204"/>
      <c r="P27" s="37"/>
      <c r="Q27" s="37"/>
      <c r="R27" s="37"/>
      <c r="S27" s="37"/>
      <c r="T27" s="37"/>
      <c r="U27" s="37"/>
      <c r="V27" s="37"/>
      <c r="W27" s="205">
        <f>ROUND(BA51,2)</f>
        <v>0</v>
      </c>
      <c r="X27" s="204"/>
      <c r="Y27" s="204"/>
      <c r="Z27" s="204"/>
      <c r="AA27" s="204"/>
      <c r="AB27" s="204"/>
      <c r="AC27" s="204"/>
      <c r="AD27" s="204"/>
      <c r="AE27" s="204"/>
      <c r="AF27" s="37"/>
      <c r="AG27" s="37"/>
      <c r="AH27" s="37"/>
      <c r="AI27" s="37"/>
      <c r="AJ27" s="37"/>
      <c r="AK27" s="205">
        <f>ROUND(AW51,2)</f>
        <v>0</v>
      </c>
      <c r="AL27" s="204"/>
      <c r="AM27" s="204"/>
      <c r="AN27" s="204"/>
      <c r="AO27" s="204"/>
      <c r="AP27" s="37"/>
      <c r="AQ27" s="39"/>
    </row>
    <row r="28" spans="2:43" s="2" customFormat="1" ht="14.45" customHeight="1" hidden="1">
      <c r="B28" s="36"/>
      <c r="C28" s="37"/>
      <c r="D28" s="37"/>
      <c r="E28" s="37"/>
      <c r="F28" s="38" t="s">
        <v>43</v>
      </c>
      <c r="G28" s="37"/>
      <c r="H28" s="37"/>
      <c r="I28" s="37"/>
      <c r="J28" s="37"/>
      <c r="K28" s="37"/>
      <c r="L28" s="203">
        <v>0.21</v>
      </c>
      <c r="M28" s="204"/>
      <c r="N28" s="204"/>
      <c r="O28" s="204"/>
      <c r="P28" s="37"/>
      <c r="Q28" s="37"/>
      <c r="R28" s="37"/>
      <c r="S28" s="37"/>
      <c r="T28" s="37"/>
      <c r="U28" s="37"/>
      <c r="V28" s="37"/>
      <c r="W28" s="205">
        <f>ROUND(BB51,2)</f>
        <v>0</v>
      </c>
      <c r="X28" s="204"/>
      <c r="Y28" s="204"/>
      <c r="Z28" s="204"/>
      <c r="AA28" s="204"/>
      <c r="AB28" s="204"/>
      <c r="AC28" s="204"/>
      <c r="AD28" s="204"/>
      <c r="AE28" s="204"/>
      <c r="AF28" s="37"/>
      <c r="AG28" s="37"/>
      <c r="AH28" s="37"/>
      <c r="AI28" s="37"/>
      <c r="AJ28" s="37"/>
      <c r="AK28" s="205">
        <v>0</v>
      </c>
      <c r="AL28" s="204"/>
      <c r="AM28" s="204"/>
      <c r="AN28" s="204"/>
      <c r="AO28" s="204"/>
      <c r="AP28" s="37"/>
      <c r="AQ28" s="39"/>
    </row>
    <row r="29" spans="2:43" s="2" customFormat="1" ht="14.45" customHeight="1" hidden="1">
      <c r="B29" s="36"/>
      <c r="C29" s="37"/>
      <c r="D29" s="37"/>
      <c r="E29" s="37"/>
      <c r="F29" s="38" t="s">
        <v>44</v>
      </c>
      <c r="G29" s="37"/>
      <c r="H29" s="37"/>
      <c r="I29" s="37"/>
      <c r="J29" s="37"/>
      <c r="K29" s="37"/>
      <c r="L29" s="203">
        <v>0.15</v>
      </c>
      <c r="M29" s="204"/>
      <c r="N29" s="204"/>
      <c r="O29" s="204"/>
      <c r="P29" s="37"/>
      <c r="Q29" s="37"/>
      <c r="R29" s="37"/>
      <c r="S29" s="37"/>
      <c r="T29" s="37"/>
      <c r="U29" s="37"/>
      <c r="V29" s="37"/>
      <c r="W29" s="205">
        <f>ROUND(BC51,2)</f>
        <v>0</v>
      </c>
      <c r="X29" s="204"/>
      <c r="Y29" s="204"/>
      <c r="Z29" s="204"/>
      <c r="AA29" s="204"/>
      <c r="AB29" s="204"/>
      <c r="AC29" s="204"/>
      <c r="AD29" s="204"/>
      <c r="AE29" s="204"/>
      <c r="AF29" s="37"/>
      <c r="AG29" s="37"/>
      <c r="AH29" s="37"/>
      <c r="AI29" s="37"/>
      <c r="AJ29" s="37"/>
      <c r="AK29" s="205">
        <v>0</v>
      </c>
      <c r="AL29" s="204"/>
      <c r="AM29" s="204"/>
      <c r="AN29" s="204"/>
      <c r="AO29" s="204"/>
      <c r="AP29" s="37"/>
      <c r="AQ29" s="39"/>
    </row>
    <row r="30" spans="2:43" s="2" customFormat="1" ht="14.45" customHeight="1" hidden="1">
      <c r="B30" s="36"/>
      <c r="C30" s="37"/>
      <c r="D30" s="37"/>
      <c r="E30" s="37"/>
      <c r="F30" s="38" t="s">
        <v>45</v>
      </c>
      <c r="G30" s="37"/>
      <c r="H30" s="37"/>
      <c r="I30" s="37"/>
      <c r="J30" s="37"/>
      <c r="K30" s="37"/>
      <c r="L30" s="203">
        <v>0</v>
      </c>
      <c r="M30" s="204"/>
      <c r="N30" s="204"/>
      <c r="O30" s="204"/>
      <c r="P30" s="37"/>
      <c r="Q30" s="37"/>
      <c r="R30" s="37"/>
      <c r="S30" s="37"/>
      <c r="T30" s="37"/>
      <c r="U30" s="37"/>
      <c r="V30" s="37"/>
      <c r="W30" s="205">
        <f>ROUND(BD51,2)</f>
        <v>0</v>
      </c>
      <c r="X30" s="204"/>
      <c r="Y30" s="204"/>
      <c r="Z30" s="204"/>
      <c r="AA30" s="204"/>
      <c r="AB30" s="204"/>
      <c r="AC30" s="204"/>
      <c r="AD30" s="204"/>
      <c r="AE30" s="204"/>
      <c r="AF30" s="37"/>
      <c r="AG30" s="37"/>
      <c r="AH30" s="37"/>
      <c r="AI30" s="37"/>
      <c r="AJ30" s="37"/>
      <c r="AK30" s="205">
        <v>0</v>
      </c>
      <c r="AL30" s="204"/>
      <c r="AM30" s="204"/>
      <c r="AN30" s="204"/>
      <c r="AO30" s="204"/>
      <c r="AP30" s="37"/>
      <c r="AQ30" s="39"/>
    </row>
    <row r="31" spans="2:43" s="1" customFormat="1" ht="6.9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4"/>
    </row>
    <row r="32" spans="2:43" s="1" customFormat="1" ht="25.9" customHeight="1">
      <c r="B32" s="30"/>
      <c r="C32" s="40"/>
      <c r="D32" s="41" t="s">
        <v>46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47</v>
      </c>
      <c r="U32" s="42"/>
      <c r="V32" s="42"/>
      <c r="W32" s="42"/>
      <c r="X32" s="206" t="s">
        <v>48</v>
      </c>
      <c r="Y32" s="207"/>
      <c r="Z32" s="207"/>
      <c r="AA32" s="207"/>
      <c r="AB32" s="207"/>
      <c r="AC32" s="42"/>
      <c r="AD32" s="42"/>
      <c r="AE32" s="42"/>
      <c r="AF32" s="42"/>
      <c r="AG32" s="42"/>
      <c r="AH32" s="42"/>
      <c r="AI32" s="42"/>
      <c r="AJ32" s="42"/>
      <c r="AK32" s="208">
        <f>SUM(AK23:AK30)</f>
        <v>0</v>
      </c>
      <c r="AL32" s="207"/>
      <c r="AM32" s="207"/>
      <c r="AN32" s="207"/>
      <c r="AO32" s="209"/>
      <c r="AP32" s="40"/>
      <c r="AQ32" s="44"/>
    </row>
    <row r="33" spans="2:43" s="1" customFormat="1" ht="6.9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4"/>
    </row>
    <row r="34" spans="2:43" s="1" customFormat="1" ht="6.95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</row>
    <row r="38" spans="2:44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50"/>
    </row>
    <row r="39" spans="2:44" s="1" customFormat="1" ht="36.95" customHeight="1">
      <c r="B39" s="30"/>
      <c r="C39" s="51" t="s">
        <v>49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0"/>
    </row>
    <row r="40" spans="2:44" s="1" customFormat="1" ht="6.95" customHeight="1">
      <c r="B40" s="3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0"/>
    </row>
    <row r="41" spans="2:44" s="3" customFormat="1" ht="14.45" customHeight="1">
      <c r="B41" s="53"/>
      <c r="C41" s="54" t="s">
        <v>12</v>
      </c>
      <c r="D41" s="55"/>
      <c r="E41" s="55"/>
      <c r="F41" s="55"/>
      <c r="G41" s="55"/>
      <c r="H41" s="55"/>
      <c r="I41" s="55"/>
      <c r="J41" s="55"/>
      <c r="K41" s="55"/>
      <c r="L41" s="55" t="str">
        <f>K5</f>
        <v>M160508_SLADKOVSK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6"/>
    </row>
    <row r="42" spans="2:44" s="4" customFormat="1" ht="36.95" customHeight="1">
      <c r="B42" s="57"/>
      <c r="C42" s="58" t="s">
        <v>14</v>
      </c>
      <c r="D42" s="59"/>
      <c r="E42" s="59"/>
      <c r="F42" s="59"/>
      <c r="G42" s="59"/>
      <c r="H42" s="59"/>
      <c r="I42" s="59"/>
      <c r="J42" s="59"/>
      <c r="K42" s="59"/>
      <c r="L42" s="216" t="str">
        <f>K6</f>
        <v>SO 301 - ODVODNĚNÍ</v>
      </c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59"/>
      <c r="AQ42" s="59"/>
      <c r="AR42" s="60"/>
    </row>
    <row r="43" spans="2:44" s="1" customFormat="1" ht="6.95" customHeight="1">
      <c r="B43" s="30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0"/>
    </row>
    <row r="44" spans="2:44" s="1" customFormat="1" ht="15">
      <c r="B44" s="30"/>
      <c r="C44" s="54" t="s">
        <v>21</v>
      </c>
      <c r="D44" s="52"/>
      <c r="E44" s="52"/>
      <c r="F44" s="52"/>
      <c r="G44" s="52"/>
      <c r="H44" s="52"/>
      <c r="I44" s="52"/>
      <c r="J44" s="52"/>
      <c r="K44" s="52"/>
      <c r="L44" s="61" t="str">
        <f>IF(K8="","",K8)</f>
        <v>SLADKOVSKÉHO 37, OLOMOUC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4" t="s">
        <v>23</v>
      </c>
      <c r="AJ44" s="52"/>
      <c r="AK44" s="52"/>
      <c r="AL44" s="52"/>
      <c r="AM44" s="218" t="str">
        <f>IF(AN8="","",AN8)</f>
        <v>1.12.2016</v>
      </c>
      <c r="AN44" s="219"/>
      <c r="AO44" s="52"/>
      <c r="AP44" s="52"/>
      <c r="AQ44" s="52"/>
      <c r="AR44" s="50"/>
    </row>
    <row r="45" spans="2:44" s="1" customFormat="1" ht="6.95" customHeight="1">
      <c r="B45" s="3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0"/>
    </row>
    <row r="46" spans="2:56" s="1" customFormat="1" ht="15">
      <c r="B46" s="30"/>
      <c r="C46" s="54" t="s">
        <v>27</v>
      </c>
      <c r="D46" s="52"/>
      <c r="E46" s="52"/>
      <c r="F46" s="52"/>
      <c r="G46" s="52"/>
      <c r="H46" s="52"/>
      <c r="I46" s="52"/>
      <c r="J46" s="52"/>
      <c r="K46" s="52"/>
      <c r="L46" s="55" t="str">
        <f>IF(E11="","",E11)</f>
        <v>ČESKÁ REPUBLIKA – GENERÁLNÍ ŘEDITELSTVÍ CEL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4" t="s">
        <v>33</v>
      </c>
      <c r="AJ46" s="52"/>
      <c r="AK46" s="52"/>
      <c r="AL46" s="52"/>
      <c r="AM46" s="220" t="str">
        <f>IF(E17="","",E17)</f>
        <v xml:space="preserve"> </v>
      </c>
      <c r="AN46" s="219"/>
      <c r="AO46" s="219"/>
      <c r="AP46" s="219"/>
      <c r="AQ46" s="52"/>
      <c r="AR46" s="50"/>
      <c r="AS46" s="221" t="s">
        <v>50</v>
      </c>
      <c r="AT46" s="222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0"/>
      <c r="C47" s="54" t="s">
        <v>31</v>
      </c>
      <c r="D47" s="52"/>
      <c r="E47" s="52"/>
      <c r="F47" s="52"/>
      <c r="G47" s="52"/>
      <c r="H47" s="52"/>
      <c r="I47" s="52"/>
      <c r="J47" s="52"/>
      <c r="K47" s="52"/>
      <c r="L47" s="55" t="str">
        <f>IF(E14="","",E14)</f>
        <v xml:space="preserve"> 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0"/>
      <c r="AS47" s="223"/>
      <c r="AT47" s="224"/>
      <c r="AU47" s="65"/>
      <c r="AV47" s="65"/>
      <c r="AW47" s="65"/>
      <c r="AX47" s="65"/>
      <c r="AY47" s="65"/>
      <c r="AZ47" s="65"/>
      <c r="BA47" s="65"/>
      <c r="BB47" s="65"/>
      <c r="BC47" s="65"/>
      <c r="BD47" s="66"/>
    </row>
    <row r="48" spans="2:56" s="1" customFormat="1" ht="10.9" customHeight="1">
      <c r="B48" s="30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0"/>
      <c r="AS48" s="225"/>
      <c r="AT48" s="202"/>
      <c r="AU48" s="31"/>
      <c r="AV48" s="31"/>
      <c r="AW48" s="31"/>
      <c r="AX48" s="31"/>
      <c r="AY48" s="31"/>
      <c r="AZ48" s="31"/>
      <c r="BA48" s="31"/>
      <c r="BB48" s="31"/>
      <c r="BC48" s="31"/>
      <c r="BD48" s="68"/>
    </row>
    <row r="49" spans="2:56" s="1" customFormat="1" ht="29.25" customHeight="1">
      <c r="B49" s="30"/>
      <c r="C49" s="226" t="s">
        <v>51</v>
      </c>
      <c r="D49" s="227"/>
      <c r="E49" s="227"/>
      <c r="F49" s="227"/>
      <c r="G49" s="227"/>
      <c r="H49" s="69"/>
      <c r="I49" s="228" t="s">
        <v>52</v>
      </c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9" t="s">
        <v>53</v>
      </c>
      <c r="AH49" s="227"/>
      <c r="AI49" s="227"/>
      <c r="AJ49" s="227"/>
      <c r="AK49" s="227"/>
      <c r="AL49" s="227"/>
      <c r="AM49" s="227"/>
      <c r="AN49" s="228" t="s">
        <v>54</v>
      </c>
      <c r="AO49" s="227"/>
      <c r="AP49" s="227"/>
      <c r="AQ49" s="70" t="s">
        <v>55</v>
      </c>
      <c r="AR49" s="50"/>
      <c r="AS49" s="71" t="s">
        <v>56</v>
      </c>
      <c r="AT49" s="72" t="s">
        <v>57</v>
      </c>
      <c r="AU49" s="72" t="s">
        <v>58</v>
      </c>
      <c r="AV49" s="72" t="s">
        <v>59</v>
      </c>
      <c r="AW49" s="72" t="s">
        <v>60</v>
      </c>
      <c r="AX49" s="72" t="s">
        <v>61</v>
      </c>
      <c r="AY49" s="72" t="s">
        <v>62</v>
      </c>
      <c r="AZ49" s="72" t="s">
        <v>63</v>
      </c>
      <c r="BA49" s="72" t="s">
        <v>64</v>
      </c>
      <c r="BB49" s="72" t="s">
        <v>65</v>
      </c>
      <c r="BC49" s="72" t="s">
        <v>66</v>
      </c>
      <c r="BD49" s="73" t="s">
        <v>67</v>
      </c>
    </row>
    <row r="50" spans="2:56" s="1" customFormat="1" ht="10.9" customHeight="1">
      <c r="B50" s="30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0"/>
      <c r="AS50" s="74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90" s="4" customFormat="1" ht="32.45" customHeight="1">
      <c r="B51" s="57"/>
      <c r="C51" s="77" t="s">
        <v>68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214">
        <f>ROUND(AG52,2)</f>
        <v>0</v>
      </c>
      <c r="AH51" s="214"/>
      <c r="AI51" s="214"/>
      <c r="AJ51" s="214"/>
      <c r="AK51" s="214"/>
      <c r="AL51" s="214"/>
      <c r="AM51" s="214"/>
      <c r="AN51" s="215">
        <f>SUM(AG51,AT51)</f>
        <v>0</v>
      </c>
      <c r="AO51" s="215"/>
      <c r="AP51" s="215"/>
      <c r="AQ51" s="79" t="s">
        <v>18</v>
      </c>
      <c r="AR51" s="60"/>
      <c r="AS51" s="80">
        <f>ROUND(AS52,2)</f>
        <v>0</v>
      </c>
      <c r="AT51" s="81">
        <f>ROUND(SUM(AV51:AW51),2)</f>
        <v>0</v>
      </c>
      <c r="AU51" s="82">
        <f>ROUND(AU52,5)</f>
        <v>650.23006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ROUND(AZ52,2)</f>
        <v>0</v>
      </c>
      <c r="BA51" s="81">
        <f>ROUND(BA52,2)</f>
        <v>0</v>
      </c>
      <c r="BB51" s="81">
        <f>ROUND(BB52,2)</f>
        <v>0</v>
      </c>
      <c r="BC51" s="81">
        <f>ROUND(BC52,2)</f>
        <v>0</v>
      </c>
      <c r="BD51" s="83">
        <f>ROUND(BD52,2)</f>
        <v>0</v>
      </c>
      <c r="BS51" s="84" t="s">
        <v>69</v>
      </c>
      <c r="BT51" s="84" t="s">
        <v>70</v>
      </c>
      <c r="BV51" s="84" t="s">
        <v>71</v>
      </c>
      <c r="BW51" s="84" t="s">
        <v>5</v>
      </c>
      <c r="BX51" s="84" t="s">
        <v>72</v>
      </c>
      <c r="CL51" s="84" t="s">
        <v>18</v>
      </c>
    </row>
    <row r="52" spans="2:90" s="5" customFormat="1" ht="53.25" customHeight="1">
      <c r="B52" s="85"/>
      <c r="C52" s="86"/>
      <c r="D52" s="213" t="s">
        <v>13</v>
      </c>
      <c r="E52" s="212"/>
      <c r="F52" s="212"/>
      <c r="G52" s="212"/>
      <c r="H52" s="212"/>
      <c r="I52" s="87"/>
      <c r="J52" s="213" t="s">
        <v>15</v>
      </c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1">
        <f>'M160508_SLADKOVSK - SO 30...'!J25</f>
        <v>0</v>
      </c>
      <c r="AH52" s="212"/>
      <c r="AI52" s="212"/>
      <c r="AJ52" s="212"/>
      <c r="AK52" s="212"/>
      <c r="AL52" s="212"/>
      <c r="AM52" s="212"/>
      <c r="AN52" s="211">
        <f>SUM(AG52,AT52)</f>
        <v>0</v>
      </c>
      <c r="AO52" s="212"/>
      <c r="AP52" s="212"/>
      <c r="AQ52" s="88" t="s">
        <v>73</v>
      </c>
      <c r="AR52" s="89"/>
      <c r="AS52" s="90">
        <v>0</v>
      </c>
      <c r="AT52" s="91">
        <f>ROUND(SUM(AV52:AW52),2)</f>
        <v>0</v>
      </c>
      <c r="AU52" s="92">
        <f>'M160508_SLADKOVSK - SO 30...'!P79</f>
        <v>650.230055</v>
      </c>
      <c r="AV52" s="91">
        <f>'M160508_SLADKOVSK - SO 30...'!J28</f>
        <v>0</v>
      </c>
      <c r="AW52" s="91">
        <f>'M160508_SLADKOVSK - SO 30...'!J29</f>
        <v>0</v>
      </c>
      <c r="AX52" s="91">
        <f>'M160508_SLADKOVSK - SO 30...'!J30</f>
        <v>0</v>
      </c>
      <c r="AY52" s="91">
        <f>'M160508_SLADKOVSK - SO 30...'!J31</f>
        <v>0</v>
      </c>
      <c r="AZ52" s="91">
        <f>'M160508_SLADKOVSK - SO 30...'!F28</f>
        <v>0</v>
      </c>
      <c r="BA52" s="91">
        <f>'M160508_SLADKOVSK - SO 30...'!F29</f>
        <v>0</v>
      </c>
      <c r="BB52" s="91">
        <f>'M160508_SLADKOVSK - SO 30...'!F30</f>
        <v>0</v>
      </c>
      <c r="BC52" s="91">
        <f>'M160508_SLADKOVSK - SO 30...'!F31</f>
        <v>0</v>
      </c>
      <c r="BD52" s="93">
        <f>'M160508_SLADKOVSK - SO 30...'!F32</f>
        <v>0</v>
      </c>
      <c r="BT52" s="94" t="s">
        <v>20</v>
      </c>
      <c r="BU52" s="94" t="s">
        <v>74</v>
      </c>
      <c r="BV52" s="94" t="s">
        <v>71</v>
      </c>
      <c r="BW52" s="94" t="s">
        <v>5</v>
      </c>
      <c r="BX52" s="94" t="s">
        <v>72</v>
      </c>
      <c r="CL52" s="94" t="s">
        <v>18</v>
      </c>
    </row>
    <row r="53" spans="2:44" s="1" customFormat="1" ht="30" customHeight="1">
      <c r="B53" s="3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0"/>
    </row>
    <row r="54" spans="2:44" s="1" customFormat="1" ht="6.95" customHeight="1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</sheetData>
  <mergeCells count="39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2"/>
  <sheetViews>
    <sheetView showGridLines="0" tabSelected="1" workbookViewId="0" topLeftCell="A1">
      <pane ySplit="1" topLeftCell="A103" activePane="bottomLeft" state="frozen"/>
      <selection pane="bottomLeft" activeCell="E116" sqref="E1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13"/>
      <c r="C1" s="13"/>
      <c r="D1" s="14" t="s">
        <v>1</v>
      </c>
      <c r="E1" s="13"/>
      <c r="F1" s="13"/>
      <c r="G1" s="230"/>
      <c r="H1" s="230"/>
      <c r="I1" s="13"/>
      <c r="J1" s="13"/>
      <c r="K1" s="14" t="s">
        <v>75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2:46" ht="36.95" customHeight="1"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6" t="s">
        <v>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76</v>
      </c>
    </row>
    <row r="4" spans="2:46" ht="36.95" customHeight="1">
      <c r="B4" s="20"/>
      <c r="C4" s="21"/>
      <c r="D4" s="22" t="s">
        <v>77</v>
      </c>
      <c r="E4" s="21"/>
      <c r="F4" s="21"/>
      <c r="G4" s="21"/>
      <c r="H4" s="21"/>
      <c r="I4" s="21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21"/>
      <c r="J5" s="21"/>
      <c r="K5" s="23"/>
    </row>
    <row r="6" spans="2:11" s="1" customFormat="1" ht="15">
      <c r="B6" s="30"/>
      <c r="C6" s="31"/>
      <c r="D6" s="28" t="s">
        <v>14</v>
      </c>
      <c r="E6" s="31"/>
      <c r="F6" s="31"/>
      <c r="G6" s="31"/>
      <c r="H6" s="31"/>
      <c r="I6" s="31"/>
      <c r="J6" s="31"/>
      <c r="K6" s="34"/>
    </row>
    <row r="7" spans="2:11" s="1" customFormat="1" ht="36.95" customHeight="1">
      <c r="B7" s="30"/>
      <c r="C7" s="31"/>
      <c r="D7" s="31"/>
      <c r="E7" s="231" t="s">
        <v>15</v>
      </c>
      <c r="F7" s="202"/>
      <c r="G7" s="202"/>
      <c r="H7" s="202"/>
      <c r="I7" s="31"/>
      <c r="J7" s="31"/>
      <c r="K7" s="34"/>
    </row>
    <row r="8" spans="2:11" s="1" customFormat="1" ht="13.5">
      <c r="B8" s="30"/>
      <c r="C8" s="31"/>
      <c r="D8" s="31"/>
      <c r="E8" s="31"/>
      <c r="F8" s="31"/>
      <c r="G8" s="31"/>
      <c r="H8" s="31"/>
      <c r="I8" s="31"/>
      <c r="J8" s="31"/>
      <c r="K8" s="34"/>
    </row>
    <row r="9" spans="2:11" s="1" customFormat="1" ht="14.45" customHeight="1">
      <c r="B9" s="30"/>
      <c r="C9" s="31"/>
      <c r="D9" s="28" t="s">
        <v>17</v>
      </c>
      <c r="E9" s="31"/>
      <c r="F9" s="26" t="s">
        <v>18</v>
      </c>
      <c r="G9" s="31"/>
      <c r="H9" s="31"/>
      <c r="I9" s="28" t="s">
        <v>19</v>
      </c>
      <c r="J9" s="26" t="s">
        <v>18</v>
      </c>
      <c r="K9" s="34"/>
    </row>
    <row r="10" spans="2:11" s="1" customFormat="1" ht="14.45" customHeight="1">
      <c r="B10" s="30"/>
      <c r="C10" s="31"/>
      <c r="D10" s="28" t="s">
        <v>21</v>
      </c>
      <c r="E10" s="31"/>
      <c r="F10" s="26" t="s">
        <v>22</v>
      </c>
      <c r="G10" s="31"/>
      <c r="H10" s="31"/>
      <c r="I10" s="28" t="s">
        <v>23</v>
      </c>
      <c r="J10" s="95" t="str">
        <f>'Rekapitulace stavby'!AN8</f>
        <v>1.12.2016</v>
      </c>
      <c r="K10" s="34"/>
    </row>
    <row r="11" spans="2:11" s="1" customFormat="1" ht="10.9" customHeight="1">
      <c r="B11" s="30"/>
      <c r="C11" s="31"/>
      <c r="D11" s="31"/>
      <c r="E11" s="31"/>
      <c r="F11" s="31"/>
      <c r="G11" s="31"/>
      <c r="H11" s="31"/>
      <c r="I11" s="31"/>
      <c r="J11" s="31"/>
      <c r="K11" s="34"/>
    </row>
    <row r="12" spans="2:11" s="1" customFormat="1" ht="14.45" customHeight="1">
      <c r="B12" s="30"/>
      <c r="C12" s="31"/>
      <c r="D12" s="28" t="s">
        <v>27</v>
      </c>
      <c r="E12" s="31"/>
      <c r="F12" s="31"/>
      <c r="G12" s="31"/>
      <c r="H12" s="31"/>
      <c r="I12" s="28" t="s">
        <v>28</v>
      </c>
      <c r="J12" s="26" t="s">
        <v>18</v>
      </c>
      <c r="K12" s="34"/>
    </row>
    <row r="13" spans="2:11" s="1" customFormat="1" ht="18" customHeight="1">
      <c r="B13" s="30"/>
      <c r="C13" s="31"/>
      <c r="D13" s="31"/>
      <c r="E13" s="26" t="s">
        <v>29</v>
      </c>
      <c r="F13" s="31"/>
      <c r="G13" s="31"/>
      <c r="H13" s="31"/>
      <c r="I13" s="28" t="s">
        <v>30</v>
      </c>
      <c r="J13" s="26" t="s">
        <v>18</v>
      </c>
      <c r="K13" s="34"/>
    </row>
    <row r="14" spans="2:11" s="1" customFormat="1" ht="6.95" customHeight="1">
      <c r="B14" s="30"/>
      <c r="C14" s="31"/>
      <c r="D14" s="31"/>
      <c r="E14" s="31"/>
      <c r="F14" s="31"/>
      <c r="G14" s="31"/>
      <c r="H14" s="31"/>
      <c r="I14" s="31"/>
      <c r="J14" s="31"/>
      <c r="K14" s="34"/>
    </row>
    <row r="15" spans="2:11" s="1" customFormat="1" ht="14.45" customHeight="1">
      <c r="B15" s="30"/>
      <c r="C15" s="31"/>
      <c r="D15" s="28" t="s">
        <v>31</v>
      </c>
      <c r="E15" s="31"/>
      <c r="F15" s="31"/>
      <c r="G15" s="31"/>
      <c r="H15" s="31"/>
      <c r="I15" s="28" t="s">
        <v>28</v>
      </c>
      <c r="J15" s="26" t="str">
        <f>IF('Rekapitulace stavby'!AN13="Vyplň údaj","",IF('Rekapitulace stavby'!AN13="","",'Rekapitulace stavby'!AN13))</f>
        <v/>
      </c>
      <c r="K15" s="34"/>
    </row>
    <row r="16" spans="2:11" s="1" customFormat="1" ht="18" customHeight="1">
      <c r="B16" s="30"/>
      <c r="C16" s="31"/>
      <c r="D16" s="31"/>
      <c r="E16" s="26" t="str">
        <f>IF('Rekapitulace stavby'!E14="Vyplň údaj","",IF('Rekapitulace stavby'!E14="","",'Rekapitulace stavby'!E14))</f>
        <v xml:space="preserve"> </v>
      </c>
      <c r="F16" s="31"/>
      <c r="G16" s="31"/>
      <c r="H16" s="31"/>
      <c r="I16" s="28" t="s">
        <v>30</v>
      </c>
      <c r="J16" s="26" t="str">
        <f>IF('Rekapitulace stavby'!AN14="Vyplň údaj","",IF('Rekapitulace stavby'!AN14="","",'Rekapitulace stavby'!AN14))</f>
        <v/>
      </c>
      <c r="K16" s="34"/>
    </row>
    <row r="17" spans="2:11" s="1" customFormat="1" ht="6.95" customHeight="1">
      <c r="B17" s="30"/>
      <c r="C17" s="31"/>
      <c r="D17" s="31"/>
      <c r="E17" s="31"/>
      <c r="F17" s="31"/>
      <c r="G17" s="31"/>
      <c r="H17" s="31"/>
      <c r="I17" s="31"/>
      <c r="J17" s="31"/>
      <c r="K17" s="34"/>
    </row>
    <row r="18" spans="2:11" s="1" customFormat="1" ht="14.45" customHeight="1">
      <c r="B18" s="30"/>
      <c r="C18" s="31"/>
      <c r="D18" s="28" t="s">
        <v>33</v>
      </c>
      <c r="E18" s="31"/>
      <c r="F18" s="31"/>
      <c r="G18" s="31"/>
      <c r="H18" s="31"/>
      <c r="I18" s="28" t="s">
        <v>28</v>
      </c>
      <c r="J18" s="26" t="str">
        <f>IF('Rekapitulace stavby'!AN16="","",'Rekapitulace stavby'!AN16)</f>
        <v/>
      </c>
      <c r="K18" s="34"/>
    </row>
    <row r="19" spans="2:11" s="1" customFormat="1" ht="18" customHeight="1">
      <c r="B19" s="30"/>
      <c r="C19" s="31"/>
      <c r="D19" s="31"/>
      <c r="E19" s="26" t="str">
        <f>IF('Rekapitulace stavby'!E17="","",'Rekapitulace stavby'!E17)</f>
        <v xml:space="preserve"> </v>
      </c>
      <c r="F19" s="31"/>
      <c r="G19" s="31"/>
      <c r="H19" s="31"/>
      <c r="I19" s="28" t="s">
        <v>30</v>
      </c>
      <c r="J19" s="26" t="str">
        <f>IF('Rekapitulace stavby'!AN17="","",'Rekapitulace stavby'!AN17)</f>
        <v/>
      </c>
      <c r="K19" s="34"/>
    </row>
    <row r="20" spans="2:11" s="1" customFormat="1" ht="6.95" customHeight="1">
      <c r="B20" s="30"/>
      <c r="C20" s="31"/>
      <c r="D20" s="31"/>
      <c r="E20" s="31"/>
      <c r="F20" s="31"/>
      <c r="G20" s="31"/>
      <c r="H20" s="31"/>
      <c r="I20" s="31"/>
      <c r="J20" s="31"/>
      <c r="K20" s="34"/>
    </row>
    <row r="21" spans="2:11" s="1" customFormat="1" ht="14.45" customHeight="1">
      <c r="B21" s="30"/>
      <c r="C21" s="31"/>
      <c r="D21" s="28" t="s">
        <v>35</v>
      </c>
      <c r="E21" s="31"/>
      <c r="F21" s="31"/>
      <c r="G21" s="31"/>
      <c r="H21" s="31"/>
      <c r="I21" s="31"/>
      <c r="J21" s="31"/>
      <c r="K21" s="34"/>
    </row>
    <row r="22" spans="2:11" s="6" customFormat="1" ht="22.5" customHeight="1">
      <c r="B22" s="96"/>
      <c r="C22" s="97"/>
      <c r="D22" s="97"/>
      <c r="E22" s="198" t="s">
        <v>18</v>
      </c>
      <c r="F22" s="232"/>
      <c r="G22" s="232"/>
      <c r="H22" s="232"/>
      <c r="I22" s="97"/>
      <c r="J22" s="97"/>
      <c r="K22" s="98"/>
    </row>
    <row r="23" spans="2:11" s="1" customFormat="1" ht="6.95" customHeight="1">
      <c r="B23" s="30"/>
      <c r="C23" s="31"/>
      <c r="D23" s="31"/>
      <c r="E23" s="31"/>
      <c r="F23" s="31"/>
      <c r="G23" s="31"/>
      <c r="H23" s="31"/>
      <c r="I23" s="31"/>
      <c r="J23" s="31"/>
      <c r="K23" s="34"/>
    </row>
    <row r="24" spans="2:11" s="1" customFormat="1" ht="6.95" customHeight="1">
      <c r="B24" s="30"/>
      <c r="C24" s="31"/>
      <c r="D24" s="75"/>
      <c r="E24" s="75"/>
      <c r="F24" s="75"/>
      <c r="G24" s="75"/>
      <c r="H24" s="75"/>
      <c r="I24" s="75"/>
      <c r="J24" s="75"/>
      <c r="K24" s="99"/>
    </row>
    <row r="25" spans="2:11" s="1" customFormat="1" ht="25.35" customHeight="1">
      <c r="B25" s="30"/>
      <c r="C25" s="31"/>
      <c r="D25" s="100" t="s">
        <v>36</v>
      </c>
      <c r="E25" s="31"/>
      <c r="F25" s="31"/>
      <c r="G25" s="31"/>
      <c r="H25" s="31"/>
      <c r="I25" s="31"/>
      <c r="J25" s="101">
        <f>ROUND(J79,2)</f>
        <v>0</v>
      </c>
      <c r="K25" s="34"/>
    </row>
    <row r="26" spans="2:11" s="1" customFormat="1" ht="6.95" customHeight="1">
      <c r="B26" s="30"/>
      <c r="C26" s="31"/>
      <c r="D26" s="75"/>
      <c r="E26" s="75"/>
      <c r="F26" s="75"/>
      <c r="G26" s="75"/>
      <c r="H26" s="75"/>
      <c r="I26" s="75"/>
      <c r="J26" s="75"/>
      <c r="K26" s="99"/>
    </row>
    <row r="27" spans="2:11" s="1" customFormat="1" ht="14.45" customHeight="1">
      <c r="B27" s="30"/>
      <c r="C27" s="31"/>
      <c r="D27" s="31"/>
      <c r="E27" s="31"/>
      <c r="F27" s="35" t="s">
        <v>38</v>
      </c>
      <c r="G27" s="31"/>
      <c r="H27" s="31"/>
      <c r="I27" s="35" t="s">
        <v>37</v>
      </c>
      <c r="J27" s="35" t="s">
        <v>39</v>
      </c>
      <c r="K27" s="34"/>
    </row>
    <row r="28" spans="2:11" s="1" customFormat="1" ht="14.45" customHeight="1">
      <c r="B28" s="30"/>
      <c r="C28" s="31"/>
      <c r="D28" s="38" t="s">
        <v>40</v>
      </c>
      <c r="E28" s="38" t="s">
        <v>41</v>
      </c>
      <c r="F28" s="102">
        <f>ROUND(SUM(BE79:BE131),2)</f>
        <v>0</v>
      </c>
      <c r="G28" s="31"/>
      <c r="H28" s="31"/>
      <c r="I28" s="103">
        <v>0.21</v>
      </c>
      <c r="J28" s="102">
        <f>ROUND(ROUND((SUM(BE79:BE131)),2)*I28,2)</f>
        <v>0</v>
      </c>
      <c r="K28" s="34"/>
    </row>
    <row r="29" spans="2:11" s="1" customFormat="1" ht="14.45" customHeight="1">
      <c r="B29" s="30"/>
      <c r="C29" s="31"/>
      <c r="D29" s="31"/>
      <c r="E29" s="38" t="s">
        <v>42</v>
      </c>
      <c r="F29" s="102">
        <f>ROUND(SUM(BF79:BF131),2)</f>
        <v>0</v>
      </c>
      <c r="G29" s="31"/>
      <c r="H29" s="31"/>
      <c r="I29" s="103">
        <v>0.15</v>
      </c>
      <c r="J29" s="102">
        <f>ROUND(ROUND((SUM(BF79:BF131)),2)*I29,2)</f>
        <v>0</v>
      </c>
      <c r="K29" s="34"/>
    </row>
    <row r="30" spans="2:11" s="1" customFormat="1" ht="14.45" customHeight="1" hidden="1">
      <c r="B30" s="30"/>
      <c r="C30" s="31"/>
      <c r="D30" s="31"/>
      <c r="E30" s="38" t="s">
        <v>43</v>
      </c>
      <c r="F30" s="102">
        <f>ROUND(SUM(BG79:BG131),2)</f>
        <v>0</v>
      </c>
      <c r="G30" s="31"/>
      <c r="H30" s="31"/>
      <c r="I30" s="103">
        <v>0.21</v>
      </c>
      <c r="J30" s="102">
        <v>0</v>
      </c>
      <c r="K30" s="34"/>
    </row>
    <row r="31" spans="2:11" s="1" customFormat="1" ht="14.45" customHeight="1" hidden="1">
      <c r="B31" s="30"/>
      <c r="C31" s="31"/>
      <c r="D31" s="31"/>
      <c r="E31" s="38" t="s">
        <v>44</v>
      </c>
      <c r="F31" s="102">
        <f>ROUND(SUM(BH79:BH131),2)</f>
        <v>0</v>
      </c>
      <c r="G31" s="31"/>
      <c r="H31" s="31"/>
      <c r="I31" s="103">
        <v>0.15</v>
      </c>
      <c r="J31" s="102">
        <v>0</v>
      </c>
      <c r="K31" s="34"/>
    </row>
    <row r="32" spans="2:11" s="1" customFormat="1" ht="14.45" customHeight="1" hidden="1">
      <c r="B32" s="30"/>
      <c r="C32" s="31"/>
      <c r="D32" s="31"/>
      <c r="E32" s="38" t="s">
        <v>45</v>
      </c>
      <c r="F32" s="102">
        <f>ROUND(SUM(BI79:BI131),2)</f>
        <v>0</v>
      </c>
      <c r="G32" s="31"/>
      <c r="H32" s="31"/>
      <c r="I32" s="103">
        <v>0</v>
      </c>
      <c r="J32" s="102">
        <v>0</v>
      </c>
      <c r="K32" s="34"/>
    </row>
    <row r="33" spans="2:11" s="1" customFormat="1" ht="6.95" customHeight="1">
      <c r="B33" s="30"/>
      <c r="C33" s="31"/>
      <c r="D33" s="31"/>
      <c r="E33" s="31"/>
      <c r="F33" s="31"/>
      <c r="G33" s="31"/>
      <c r="H33" s="31"/>
      <c r="I33" s="31"/>
      <c r="J33" s="31"/>
      <c r="K33" s="34"/>
    </row>
    <row r="34" spans="2:11" s="1" customFormat="1" ht="25.35" customHeight="1">
      <c r="B34" s="30"/>
      <c r="C34" s="104"/>
      <c r="D34" s="105" t="s">
        <v>46</v>
      </c>
      <c r="E34" s="69"/>
      <c r="F34" s="69"/>
      <c r="G34" s="106" t="s">
        <v>47</v>
      </c>
      <c r="H34" s="107" t="s">
        <v>48</v>
      </c>
      <c r="I34" s="69"/>
      <c r="J34" s="108">
        <f>SUM(J25:J32)</f>
        <v>0</v>
      </c>
      <c r="K34" s="109"/>
    </row>
    <row r="35" spans="2:11" s="1" customFormat="1" ht="14.45" customHeight="1">
      <c r="B35" s="45"/>
      <c r="C35" s="46"/>
      <c r="D35" s="46"/>
      <c r="E35" s="46"/>
      <c r="F35" s="46"/>
      <c r="G35" s="46"/>
      <c r="H35" s="46"/>
      <c r="I35" s="46"/>
      <c r="J35" s="46"/>
      <c r="K35" s="47"/>
    </row>
    <row r="39" spans="2:11" s="1" customFormat="1" ht="6.95" customHeight="1">
      <c r="B39" s="110"/>
      <c r="C39" s="111"/>
      <c r="D39" s="111"/>
      <c r="E39" s="111"/>
      <c r="F39" s="111"/>
      <c r="G39" s="111"/>
      <c r="H39" s="111"/>
      <c r="I39" s="111"/>
      <c r="J39" s="111"/>
      <c r="K39" s="112"/>
    </row>
    <row r="40" spans="2:11" s="1" customFormat="1" ht="36.95" customHeight="1">
      <c r="B40" s="30"/>
      <c r="C40" s="22" t="s">
        <v>78</v>
      </c>
      <c r="D40" s="31"/>
      <c r="E40" s="31"/>
      <c r="F40" s="31"/>
      <c r="G40" s="31"/>
      <c r="H40" s="31"/>
      <c r="I40" s="31"/>
      <c r="J40" s="31"/>
      <c r="K40" s="34"/>
    </row>
    <row r="41" spans="2:11" s="1" customFormat="1" ht="6.95" customHeight="1">
      <c r="B41" s="30"/>
      <c r="C41" s="31"/>
      <c r="D41" s="31"/>
      <c r="E41" s="31"/>
      <c r="F41" s="31"/>
      <c r="G41" s="31"/>
      <c r="H41" s="31"/>
      <c r="I41" s="31"/>
      <c r="J41" s="31"/>
      <c r="K41" s="34"/>
    </row>
    <row r="42" spans="2:11" s="1" customFormat="1" ht="14.45" customHeight="1">
      <c r="B42" s="30"/>
      <c r="C42" s="28" t="s">
        <v>14</v>
      </c>
      <c r="D42" s="31"/>
      <c r="E42" s="31"/>
      <c r="F42" s="31"/>
      <c r="G42" s="31"/>
      <c r="H42" s="31"/>
      <c r="I42" s="31"/>
      <c r="J42" s="31"/>
      <c r="K42" s="34"/>
    </row>
    <row r="43" spans="2:11" s="1" customFormat="1" ht="23.25" customHeight="1">
      <c r="B43" s="30"/>
      <c r="C43" s="31"/>
      <c r="D43" s="31"/>
      <c r="E43" s="231" t="str">
        <f>E7</f>
        <v>SO 301 - ODVODNĚNÍ</v>
      </c>
      <c r="F43" s="202"/>
      <c r="G43" s="202"/>
      <c r="H43" s="202"/>
      <c r="I43" s="31"/>
      <c r="J43" s="31"/>
      <c r="K43" s="34"/>
    </row>
    <row r="44" spans="2:11" s="1" customFormat="1" ht="6.95" customHeight="1">
      <c r="B44" s="30"/>
      <c r="C44" s="31"/>
      <c r="D44" s="31"/>
      <c r="E44" s="31"/>
      <c r="F44" s="31"/>
      <c r="G44" s="31"/>
      <c r="H44" s="31"/>
      <c r="I44" s="31"/>
      <c r="J44" s="31"/>
      <c r="K44" s="34"/>
    </row>
    <row r="45" spans="2:11" s="1" customFormat="1" ht="18" customHeight="1">
      <c r="B45" s="30"/>
      <c r="C45" s="28" t="s">
        <v>21</v>
      </c>
      <c r="D45" s="31"/>
      <c r="E45" s="31"/>
      <c r="F45" s="26" t="str">
        <f>F10</f>
        <v>SLADKOVSKÉHO 37, OLOMOUC</v>
      </c>
      <c r="G45" s="31"/>
      <c r="H45" s="31"/>
      <c r="I45" s="28" t="s">
        <v>23</v>
      </c>
      <c r="J45" s="95" t="str">
        <f>IF(J10="","",J10)</f>
        <v>1.12.2016</v>
      </c>
      <c r="K45" s="34"/>
    </row>
    <row r="46" spans="2:11" s="1" customFormat="1" ht="6.95" customHeight="1">
      <c r="B46" s="30"/>
      <c r="C46" s="31"/>
      <c r="D46" s="31"/>
      <c r="E46" s="31"/>
      <c r="F46" s="31"/>
      <c r="G46" s="31"/>
      <c r="H46" s="31"/>
      <c r="I46" s="31"/>
      <c r="J46" s="31"/>
      <c r="K46" s="34"/>
    </row>
    <row r="47" spans="2:11" s="1" customFormat="1" ht="15">
      <c r="B47" s="30"/>
      <c r="C47" s="28" t="s">
        <v>27</v>
      </c>
      <c r="D47" s="31"/>
      <c r="E47" s="31"/>
      <c r="F47" s="26" t="str">
        <f>E13</f>
        <v>ČESKÁ REPUBLIKA – GENERÁLNÍ ŘEDITELSTVÍ CEL</v>
      </c>
      <c r="G47" s="31"/>
      <c r="H47" s="31"/>
      <c r="I47" s="28" t="s">
        <v>33</v>
      </c>
      <c r="J47" s="26" t="str">
        <f>E19</f>
        <v xml:space="preserve"> </v>
      </c>
      <c r="K47" s="34"/>
    </row>
    <row r="48" spans="2:11" s="1" customFormat="1" ht="14.45" customHeight="1">
      <c r="B48" s="30"/>
      <c r="C48" s="28" t="s">
        <v>31</v>
      </c>
      <c r="D48" s="31"/>
      <c r="E48" s="31"/>
      <c r="F48" s="26" t="str">
        <f>IF(E16="","",E16)</f>
        <v xml:space="preserve"> </v>
      </c>
      <c r="G48" s="31"/>
      <c r="H48" s="31"/>
      <c r="I48" s="31"/>
      <c r="J48" s="31"/>
      <c r="K48" s="34"/>
    </row>
    <row r="49" spans="2:11" s="1" customFormat="1" ht="10.35" customHeight="1">
      <c r="B49" s="30"/>
      <c r="C49" s="31"/>
      <c r="D49" s="31"/>
      <c r="E49" s="31"/>
      <c r="F49" s="31"/>
      <c r="G49" s="31"/>
      <c r="H49" s="31"/>
      <c r="I49" s="31"/>
      <c r="J49" s="31"/>
      <c r="K49" s="34"/>
    </row>
    <row r="50" spans="2:11" s="1" customFormat="1" ht="29.25" customHeight="1">
      <c r="B50" s="30"/>
      <c r="C50" s="113" t="s">
        <v>79</v>
      </c>
      <c r="D50" s="104"/>
      <c r="E50" s="104"/>
      <c r="F50" s="104"/>
      <c r="G50" s="104"/>
      <c r="H50" s="104"/>
      <c r="I50" s="104"/>
      <c r="J50" s="114" t="s">
        <v>80</v>
      </c>
      <c r="K50" s="115"/>
    </row>
    <row r="51" spans="2:11" s="1" customFormat="1" ht="10.35" customHeight="1">
      <c r="B51" s="30"/>
      <c r="C51" s="31"/>
      <c r="D51" s="31"/>
      <c r="E51" s="31"/>
      <c r="F51" s="31"/>
      <c r="G51" s="31"/>
      <c r="H51" s="31"/>
      <c r="I51" s="31"/>
      <c r="J51" s="31"/>
      <c r="K51" s="34"/>
    </row>
    <row r="52" spans="2:47" s="1" customFormat="1" ht="29.25" customHeight="1">
      <c r="B52" s="30"/>
      <c r="C52" s="116" t="s">
        <v>81</v>
      </c>
      <c r="D52" s="31"/>
      <c r="E52" s="31"/>
      <c r="F52" s="31"/>
      <c r="G52" s="31"/>
      <c r="H52" s="31"/>
      <c r="I52" s="31"/>
      <c r="J52" s="101">
        <f>J79</f>
        <v>0</v>
      </c>
      <c r="K52" s="34"/>
      <c r="AU52" s="16" t="s">
        <v>82</v>
      </c>
    </row>
    <row r="53" spans="2:11" s="7" customFormat="1" ht="24.95" customHeight="1">
      <c r="B53" s="117"/>
      <c r="C53" s="118"/>
      <c r="D53" s="119" t="s">
        <v>83</v>
      </c>
      <c r="E53" s="120"/>
      <c r="F53" s="120"/>
      <c r="G53" s="120"/>
      <c r="H53" s="120"/>
      <c r="I53" s="120"/>
      <c r="J53" s="121">
        <f>J80</f>
        <v>0</v>
      </c>
      <c r="K53" s="122"/>
    </row>
    <row r="54" spans="2:11" s="8" customFormat="1" ht="19.9" customHeight="1">
      <c r="B54" s="123"/>
      <c r="C54" s="124"/>
      <c r="D54" s="125" t="s">
        <v>84</v>
      </c>
      <c r="E54" s="126"/>
      <c r="F54" s="126"/>
      <c r="G54" s="126"/>
      <c r="H54" s="126"/>
      <c r="I54" s="126"/>
      <c r="J54" s="127">
        <f>J81</f>
        <v>0</v>
      </c>
      <c r="K54" s="128"/>
    </row>
    <row r="55" spans="2:11" s="8" customFormat="1" ht="19.9" customHeight="1">
      <c r="B55" s="123"/>
      <c r="C55" s="124"/>
      <c r="D55" s="125" t="s">
        <v>85</v>
      </c>
      <c r="E55" s="126"/>
      <c r="F55" s="126"/>
      <c r="G55" s="126"/>
      <c r="H55" s="126"/>
      <c r="I55" s="126"/>
      <c r="J55" s="127">
        <f>J95</f>
        <v>0</v>
      </c>
      <c r="K55" s="128"/>
    </row>
    <row r="56" spans="2:11" s="8" customFormat="1" ht="19.9" customHeight="1">
      <c r="B56" s="123"/>
      <c r="C56" s="124"/>
      <c r="D56" s="125" t="s">
        <v>86</v>
      </c>
      <c r="E56" s="126"/>
      <c r="F56" s="126"/>
      <c r="G56" s="126"/>
      <c r="H56" s="126"/>
      <c r="I56" s="126"/>
      <c r="J56" s="127">
        <f>J98</f>
        <v>0</v>
      </c>
      <c r="K56" s="128"/>
    </row>
    <row r="57" spans="2:11" s="8" customFormat="1" ht="19.9" customHeight="1">
      <c r="B57" s="123"/>
      <c r="C57" s="124"/>
      <c r="D57" s="125" t="s">
        <v>87</v>
      </c>
      <c r="E57" s="126"/>
      <c r="F57" s="126"/>
      <c r="G57" s="126"/>
      <c r="H57" s="126"/>
      <c r="I57" s="126"/>
      <c r="J57" s="127">
        <f>J117</f>
        <v>0</v>
      </c>
      <c r="K57" s="128"/>
    </row>
    <row r="58" spans="2:11" s="7" customFormat="1" ht="24.95" customHeight="1">
      <c r="B58" s="117"/>
      <c r="C58" s="118"/>
      <c r="D58" s="119" t="s">
        <v>88</v>
      </c>
      <c r="E58" s="120"/>
      <c r="F58" s="120"/>
      <c r="G58" s="120"/>
      <c r="H58" s="120"/>
      <c r="I58" s="120"/>
      <c r="J58" s="121">
        <f>J119</f>
        <v>0</v>
      </c>
      <c r="K58" s="122"/>
    </row>
    <row r="59" spans="2:11" s="8" customFormat="1" ht="19.9" customHeight="1">
      <c r="B59" s="123"/>
      <c r="C59" s="124"/>
      <c r="D59" s="125" t="s">
        <v>89</v>
      </c>
      <c r="E59" s="126"/>
      <c r="F59" s="126"/>
      <c r="G59" s="126"/>
      <c r="H59" s="126"/>
      <c r="I59" s="126"/>
      <c r="J59" s="127">
        <f>J120</f>
        <v>0</v>
      </c>
      <c r="K59" s="128"/>
    </row>
    <row r="60" spans="2:11" s="7" customFormat="1" ht="24.95" customHeight="1">
      <c r="B60" s="117"/>
      <c r="C60" s="118"/>
      <c r="D60" s="119" t="s">
        <v>90</v>
      </c>
      <c r="E60" s="120"/>
      <c r="F60" s="120"/>
      <c r="G60" s="120"/>
      <c r="H60" s="120"/>
      <c r="I60" s="120"/>
      <c r="J60" s="121">
        <f>J122</f>
        <v>0</v>
      </c>
      <c r="K60" s="122"/>
    </row>
    <row r="61" spans="2:11" s="7" customFormat="1" ht="24.95" customHeight="1">
      <c r="B61" s="117"/>
      <c r="C61" s="118"/>
      <c r="D61" s="119" t="s">
        <v>91</v>
      </c>
      <c r="E61" s="120"/>
      <c r="F61" s="120"/>
      <c r="G61" s="120"/>
      <c r="H61" s="120"/>
      <c r="I61" s="120"/>
      <c r="J61" s="121">
        <f>J125</f>
        <v>0</v>
      </c>
      <c r="K61" s="122"/>
    </row>
    <row r="62" spans="2:11" s="1" customFormat="1" ht="21.75" customHeight="1">
      <c r="B62" s="30"/>
      <c r="C62" s="31"/>
      <c r="D62" s="31"/>
      <c r="E62" s="31"/>
      <c r="F62" s="31"/>
      <c r="G62" s="31"/>
      <c r="H62" s="31"/>
      <c r="I62" s="31"/>
      <c r="J62" s="31"/>
      <c r="K62" s="34"/>
    </row>
    <row r="63" spans="2:11" s="1" customFormat="1" ht="6.95" customHeight="1"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1" customFormat="1" ht="6.9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2:12" s="1" customFormat="1" ht="36.95" customHeight="1">
      <c r="B68" s="30"/>
      <c r="C68" s="51" t="s">
        <v>92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2:12" s="1" customFormat="1" ht="6.95" customHeight="1">
      <c r="B69" s="30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2:12" s="1" customFormat="1" ht="14.45" customHeight="1">
      <c r="B70" s="30"/>
      <c r="C70" s="54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2:12" s="1" customFormat="1" ht="23.25" customHeight="1">
      <c r="B71" s="30"/>
      <c r="C71" s="52"/>
      <c r="D71" s="52"/>
      <c r="E71" s="216" t="str">
        <f>E7</f>
        <v>SO 301 - ODVODNĚNÍ</v>
      </c>
      <c r="F71" s="219"/>
      <c r="G71" s="219"/>
      <c r="H71" s="219"/>
      <c r="I71" s="52"/>
      <c r="J71" s="52"/>
      <c r="K71" s="52"/>
      <c r="L71" s="50"/>
    </row>
    <row r="72" spans="2:12" s="1" customFormat="1" ht="6.95" customHeight="1">
      <c r="B72" s="30"/>
      <c r="C72" s="52"/>
      <c r="D72" s="52"/>
      <c r="E72" s="52"/>
      <c r="F72" s="52"/>
      <c r="G72" s="52"/>
      <c r="H72" s="52"/>
      <c r="I72" s="52"/>
      <c r="J72" s="52"/>
      <c r="K72" s="52"/>
      <c r="L72" s="50"/>
    </row>
    <row r="73" spans="2:12" s="1" customFormat="1" ht="18" customHeight="1">
      <c r="B73" s="30"/>
      <c r="C73" s="54" t="s">
        <v>21</v>
      </c>
      <c r="D73" s="52"/>
      <c r="E73" s="52"/>
      <c r="F73" s="129" t="str">
        <f>F10</f>
        <v>SLADKOVSKÉHO 37, OLOMOUC</v>
      </c>
      <c r="G73" s="52"/>
      <c r="H73" s="52"/>
      <c r="I73" s="54" t="s">
        <v>23</v>
      </c>
      <c r="J73" s="62" t="str">
        <f>IF(J10="","",J10)</f>
        <v>1.12.2016</v>
      </c>
      <c r="K73" s="52"/>
      <c r="L73" s="50"/>
    </row>
    <row r="74" spans="2:12" s="1" customFormat="1" ht="6.95" customHeight="1">
      <c r="B74" s="30"/>
      <c r="C74" s="52"/>
      <c r="D74" s="52"/>
      <c r="E74" s="52"/>
      <c r="F74" s="52"/>
      <c r="G74" s="52"/>
      <c r="H74" s="52"/>
      <c r="I74" s="52"/>
      <c r="J74" s="52"/>
      <c r="K74" s="52"/>
      <c r="L74" s="50"/>
    </row>
    <row r="75" spans="2:12" s="1" customFormat="1" ht="15">
      <c r="B75" s="30"/>
      <c r="C75" s="54" t="s">
        <v>27</v>
      </c>
      <c r="D75" s="52"/>
      <c r="E75" s="52"/>
      <c r="F75" s="129" t="str">
        <f>E13</f>
        <v>ČESKÁ REPUBLIKA – GENERÁLNÍ ŘEDITELSTVÍ CEL</v>
      </c>
      <c r="G75" s="52"/>
      <c r="H75" s="52"/>
      <c r="I75" s="54" t="s">
        <v>33</v>
      </c>
      <c r="J75" s="129" t="str">
        <f>E19</f>
        <v xml:space="preserve"> </v>
      </c>
      <c r="K75" s="52"/>
      <c r="L75" s="50"/>
    </row>
    <row r="76" spans="2:12" s="1" customFormat="1" ht="14.45" customHeight="1">
      <c r="B76" s="30"/>
      <c r="C76" s="54" t="s">
        <v>31</v>
      </c>
      <c r="D76" s="52"/>
      <c r="E76" s="52"/>
      <c r="F76" s="129" t="str">
        <f>IF(E16="","",E16)</f>
        <v xml:space="preserve"> </v>
      </c>
      <c r="G76" s="52"/>
      <c r="H76" s="52"/>
      <c r="I76" s="52"/>
      <c r="J76" s="52"/>
      <c r="K76" s="52"/>
      <c r="L76" s="50"/>
    </row>
    <row r="77" spans="2:12" s="1" customFormat="1" ht="10.35" customHeight="1">
      <c r="B77" s="30"/>
      <c r="C77" s="52"/>
      <c r="D77" s="52"/>
      <c r="E77" s="52"/>
      <c r="F77" s="52"/>
      <c r="G77" s="52"/>
      <c r="H77" s="52"/>
      <c r="I77" s="52"/>
      <c r="J77" s="52"/>
      <c r="K77" s="52"/>
      <c r="L77" s="50"/>
    </row>
    <row r="78" spans="2:20" s="9" customFormat="1" ht="29.25" customHeight="1">
      <c r="B78" s="130"/>
      <c r="C78" s="131" t="s">
        <v>93</v>
      </c>
      <c r="D78" s="132" t="s">
        <v>55</v>
      </c>
      <c r="E78" s="132" t="s">
        <v>51</v>
      </c>
      <c r="F78" s="132" t="s">
        <v>94</v>
      </c>
      <c r="G78" s="132" t="s">
        <v>95</v>
      </c>
      <c r="H78" s="132" t="s">
        <v>96</v>
      </c>
      <c r="I78" s="133" t="s">
        <v>97</v>
      </c>
      <c r="J78" s="132" t="s">
        <v>80</v>
      </c>
      <c r="K78" s="134" t="s">
        <v>98</v>
      </c>
      <c r="L78" s="135"/>
      <c r="M78" s="71" t="s">
        <v>99</v>
      </c>
      <c r="N78" s="72" t="s">
        <v>40</v>
      </c>
      <c r="O78" s="72" t="s">
        <v>100</v>
      </c>
      <c r="P78" s="72" t="s">
        <v>101</v>
      </c>
      <c r="Q78" s="72" t="s">
        <v>102</v>
      </c>
      <c r="R78" s="72" t="s">
        <v>103</v>
      </c>
      <c r="S78" s="72" t="s">
        <v>104</v>
      </c>
      <c r="T78" s="73" t="s">
        <v>105</v>
      </c>
    </row>
    <row r="79" spans="2:63" s="1" customFormat="1" ht="29.25" customHeight="1">
      <c r="B79" s="30"/>
      <c r="C79" s="77" t="s">
        <v>81</v>
      </c>
      <c r="D79" s="52"/>
      <c r="E79" s="52"/>
      <c r="F79" s="52"/>
      <c r="G79" s="52"/>
      <c r="H79" s="52"/>
      <c r="I79" s="52"/>
      <c r="J79" s="136"/>
      <c r="K79" s="52"/>
      <c r="L79" s="50"/>
      <c r="M79" s="74"/>
      <c r="N79" s="75"/>
      <c r="O79" s="75"/>
      <c r="P79" s="137">
        <f>P80+P119+P122+P125</f>
        <v>650.230055</v>
      </c>
      <c r="Q79" s="75"/>
      <c r="R79" s="137">
        <f>R80+R119+R122+R125</f>
        <v>3.05714</v>
      </c>
      <c r="S79" s="75"/>
      <c r="T79" s="138">
        <f>T80+T119+T122+T125</f>
        <v>0</v>
      </c>
      <c r="AT79" s="16" t="s">
        <v>69</v>
      </c>
      <c r="AU79" s="16" t="s">
        <v>82</v>
      </c>
      <c r="BK79" s="139">
        <f>BK80+BK119+BK122+BK125</f>
        <v>0</v>
      </c>
    </row>
    <row r="80" spans="2:63" s="10" customFormat="1" ht="37.35" customHeight="1">
      <c r="B80" s="140"/>
      <c r="C80" s="141"/>
      <c r="D80" s="142" t="s">
        <v>69</v>
      </c>
      <c r="E80" s="143" t="s">
        <v>106</v>
      </c>
      <c r="F80" s="143" t="s">
        <v>107</v>
      </c>
      <c r="G80" s="141"/>
      <c r="H80" s="141"/>
      <c r="I80" s="141"/>
      <c r="J80" s="144"/>
      <c r="K80" s="141"/>
      <c r="L80" s="145"/>
      <c r="M80" s="146"/>
      <c r="N80" s="147"/>
      <c r="O80" s="147"/>
      <c r="P80" s="148">
        <f>P81+P95+P98+P117</f>
        <v>639.138055</v>
      </c>
      <c r="Q80" s="147"/>
      <c r="R80" s="148">
        <f>R81+R95+R98+R117</f>
        <v>3.05714</v>
      </c>
      <c r="S80" s="147"/>
      <c r="T80" s="149">
        <f>T81+T95+T98+T117</f>
        <v>0</v>
      </c>
      <c r="AR80" s="150" t="s">
        <v>20</v>
      </c>
      <c r="AT80" s="151" t="s">
        <v>69</v>
      </c>
      <c r="AU80" s="151" t="s">
        <v>70</v>
      </c>
      <c r="AY80" s="150" t="s">
        <v>108</v>
      </c>
      <c r="BK80" s="152">
        <f>BK81+BK95+BK98+BK117</f>
        <v>0</v>
      </c>
    </row>
    <row r="81" spans="2:63" s="10" customFormat="1" ht="19.9" customHeight="1">
      <c r="B81" s="140"/>
      <c r="C81" s="141"/>
      <c r="D81" s="153" t="s">
        <v>69</v>
      </c>
      <c r="E81" s="154" t="s">
        <v>20</v>
      </c>
      <c r="F81" s="154" t="s">
        <v>109</v>
      </c>
      <c r="G81" s="141"/>
      <c r="H81" s="141"/>
      <c r="I81" s="141"/>
      <c r="J81" s="155"/>
      <c r="K81" s="141"/>
      <c r="L81" s="145"/>
      <c r="M81" s="146"/>
      <c r="N81" s="147"/>
      <c r="O81" s="147"/>
      <c r="P81" s="148">
        <f>SUM(P82:P94)</f>
        <v>462.866535</v>
      </c>
      <c r="Q81" s="147"/>
      <c r="R81" s="148">
        <f>SUM(R82:R94)</f>
        <v>0.064</v>
      </c>
      <c r="S81" s="147"/>
      <c r="T81" s="149">
        <f>SUM(T82:T94)</f>
        <v>0</v>
      </c>
      <c r="AR81" s="150" t="s">
        <v>20</v>
      </c>
      <c r="AT81" s="151" t="s">
        <v>69</v>
      </c>
      <c r="AU81" s="151" t="s">
        <v>20</v>
      </c>
      <c r="AY81" s="150" t="s">
        <v>108</v>
      </c>
      <c r="BK81" s="152">
        <f>SUM(BK82:BK94)</f>
        <v>0</v>
      </c>
    </row>
    <row r="82" spans="2:65" s="1" customFormat="1" ht="31.5" customHeight="1">
      <c r="B82" s="30"/>
      <c r="C82" s="156" t="s">
        <v>110</v>
      </c>
      <c r="D82" s="156" t="s">
        <v>111</v>
      </c>
      <c r="E82" s="157" t="s">
        <v>112</v>
      </c>
      <c r="F82" s="158" t="s">
        <v>113</v>
      </c>
      <c r="G82" s="159" t="s">
        <v>114</v>
      </c>
      <c r="H82" s="160">
        <v>124.417</v>
      </c>
      <c r="I82" s="161"/>
      <c r="J82" s="161"/>
      <c r="K82" s="158"/>
      <c r="L82" s="50"/>
      <c r="M82" s="162" t="s">
        <v>18</v>
      </c>
      <c r="N82" s="163" t="s">
        <v>41</v>
      </c>
      <c r="O82" s="164">
        <v>1.556</v>
      </c>
      <c r="P82" s="164">
        <f>O82*H82</f>
        <v>193.59285200000002</v>
      </c>
      <c r="Q82" s="164">
        <v>0</v>
      </c>
      <c r="R82" s="164">
        <f>Q82*H82</f>
        <v>0</v>
      </c>
      <c r="S82" s="164">
        <v>0</v>
      </c>
      <c r="T82" s="165">
        <f>S82*H82</f>
        <v>0</v>
      </c>
      <c r="AR82" s="16" t="s">
        <v>115</v>
      </c>
      <c r="AT82" s="16" t="s">
        <v>111</v>
      </c>
      <c r="AU82" s="16" t="s">
        <v>76</v>
      </c>
      <c r="AY82" s="16" t="s">
        <v>108</v>
      </c>
      <c r="BE82" s="166">
        <f>IF(N82="základní",J82,0)</f>
        <v>0</v>
      </c>
      <c r="BF82" s="166">
        <f>IF(N82="snížená",J82,0)</f>
        <v>0</v>
      </c>
      <c r="BG82" s="166">
        <f>IF(N82="zákl. přenesená",J82,0)</f>
        <v>0</v>
      </c>
      <c r="BH82" s="166">
        <f>IF(N82="sníž. přenesená",J82,0)</f>
        <v>0</v>
      </c>
      <c r="BI82" s="166">
        <f>IF(N82="nulová",J82,0)</f>
        <v>0</v>
      </c>
      <c r="BJ82" s="16" t="s">
        <v>20</v>
      </c>
      <c r="BK82" s="166">
        <f>ROUND(I82*H82,2)</f>
        <v>0</v>
      </c>
      <c r="BL82" s="16" t="s">
        <v>115</v>
      </c>
      <c r="BM82" s="16" t="s">
        <v>116</v>
      </c>
    </row>
    <row r="83" spans="2:51" s="11" customFormat="1" ht="13.5">
      <c r="B83" s="167"/>
      <c r="C83" s="168"/>
      <c r="D83" s="169" t="s">
        <v>117</v>
      </c>
      <c r="E83" s="170" t="s">
        <v>18</v>
      </c>
      <c r="F83" s="171" t="s">
        <v>118</v>
      </c>
      <c r="G83" s="168"/>
      <c r="H83" s="172">
        <v>124.417</v>
      </c>
      <c r="I83" s="168"/>
      <c r="J83" s="168"/>
      <c r="K83" s="168"/>
      <c r="L83" s="173"/>
      <c r="M83" s="174"/>
      <c r="N83" s="175"/>
      <c r="O83" s="175"/>
      <c r="P83" s="175"/>
      <c r="Q83" s="175"/>
      <c r="R83" s="175"/>
      <c r="S83" s="175"/>
      <c r="T83" s="176"/>
      <c r="AT83" s="177" t="s">
        <v>117</v>
      </c>
      <c r="AU83" s="177" t="s">
        <v>76</v>
      </c>
      <c r="AV83" s="11" t="s">
        <v>76</v>
      </c>
      <c r="AW83" s="11" t="s">
        <v>34</v>
      </c>
      <c r="AX83" s="11" t="s">
        <v>20</v>
      </c>
      <c r="AY83" s="177" t="s">
        <v>108</v>
      </c>
    </row>
    <row r="84" spans="2:65" s="1" customFormat="1" ht="31.5" customHeight="1">
      <c r="B84" s="30"/>
      <c r="C84" s="156" t="s">
        <v>119</v>
      </c>
      <c r="D84" s="156" t="s">
        <v>111</v>
      </c>
      <c r="E84" s="157" t="s">
        <v>120</v>
      </c>
      <c r="F84" s="158" t="s">
        <v>121</v>
      </c>
      <c r="G84" s="159" t="s">
        <v>114</v>
      </c>
      <c r="H84" s="160">
        <v>245.4</v>
      </c>
      <c r="I84" s="161"/>
      <c r="J84" s="161"/>
      <c r="K84" s="158"/>
      <c r="L84" s="50"/>
      <c r="M84" s="162" t="s">
        <v>18</v>
      </c>
      <c r="N84" s="163" t="s">
        <v>41</v>
      </c>
      <c r="O84" s="164">
        <v>0.44</v>
      </c>
      <c r="P84" s="164">
        <f>O84*H84</f>
        <v>107.976</v>
      </c>
      <c r="Q84" s="164">
        <v>0</v>
      </c>
      <c r="R84" s="164">
        <f>Q84*H84</f>
        <v>0</v>
      </c>
      <c r="S84" s="164">
        <v>0</v>
      </c>
      <c r="T84" s="165">
        <f>S84*H84</f>
        <v>0</v>
      </c>
      <c r="AR84" s="16" t="s">
        <v>115</v>
      </c>
      <c r="AT84" s="16" t="s">
        <v>111</v>
      </c>
      <c r="AU84" s="16" t="s">
        <v>76</v>
      </c>
      <c r="AY84" s="16" t="s">
        <v>108</v>
      </c>
      <c r="BE84" s="166">
        <f>IF(N84="základní",J84,0)</f>
        <v>0</v>
      </c>
      <c r="BF84" s="166">
        <f>IF(N84="snížená",J84,0)</f>
        <v>0</v>
      </c>
      <c r="BG84" s="166">
        <f>IF(N84="zákl. přenesená",J84,0)</f>
        <v>0</v>
      </c>
      <c r="BH84" s="166">
        <f>IF(N84="sníž. přenesená",J84,0)</f>
        <v>0</v>
      </c>
      <c r="BI84" s="166">
        <f>IF(N84="nulová",J84,0)</f>
        <v>0</v>
      </c>
      <c r="BJ84" s="16" t="s">
        <v>20</v>
      </c>
      <c r="BK84" s="166">
        <f>ROUND(I84*H84,2)</f>
        <v>0</v>
      </c>
      <c r="BL84" s="16" t="s">
        <v>115</v>
      </c>
      <c r="BM84" s="16" t="s">
        <v>122</v>
      </c>
    </row>
    <row r="85" spans="2:51" s="11" customFormat="1" ht="13.5">
      <c r="B85" s="167"/>
      <c r="C85" s="168"/>
      <c r="D85" s="169" t="s">
        <v>117</v>
      </c>
      <c r="E85" s="170" t="s">
        <v>18</v>
      </c>
      <c r="F85" s="171" t="s">
        <v>123</v>
      </c>
      <c r="G85" s="168"/>
      <c r="H85" s="172">
        <v>245.4</v>
      </c>
      <c r="I85" s="168"/>
      <c r="J85" s="168"/>
      <c r="K85" s="168"/>
      <c r="L85" s="173"/>
      <c r="M85" s="174"/>
      <c r="N85" s="175"/>
      <c r="O85" s="175"/>
      <c r="P85" s="175"/>
      <c r="Q85" s="175"/>
      <c r="R85" s="175"/>
      <c r="S85" s="175"/>
      <c r="T85" s="176"/>
      <c r="AT85" s="177" t="s">
        <v>117</v>
      </c>
      <c r="AU85" s="177" t="s">
        <v>76</v>
      </c>
      <c r="AV85" s="11" t="s">
        <v>76</v>
      </c>
      <c r="AW85" s="11" t="s">
        <v>34</v>
      </c>
      <c r="AX85" s="11" t="s">
        <v>20</v>
      </c>
      <c r="AY85" s="177" t="s">
        <v>108</v>
      </c>
    </row>
    <row r="86" spans="2:65" s="1" customFormat="1" ht="44.25" customHeight="1">
      <c r="B86" s="30"/>
      <c r="C86" s="156" t="s">
        <v>124</v>
      </c>
      <c r="D86" s="156" t="s">
        <v>111</v>
      </c>
      <c r="E86" s="157" t="s">
        <v>125</v>
      </c>
      <c r="F86" s="158" t="s">
        <v>126</v>
      </c>
      <c r="G86" s="159" t="s">
        <v>114</v>
      </c>
      <c r="H86" s="160">
        <v>30</v>
      </c>
      <c r="I86" s="161"/>
      <c r="J86" s="161"/>
      <c r="K86" s="158"/>
      <c r="L86" s="50"/>
      <c r="M86" s="162" t="s">
        <v>18</v>
      </c>
      <c r="N86" s="163" t="s">
        <v>41</v>
      </c>
      <c r="O86" s="164">
        <v>0.706</v>
      </c>
      <c r="P86" s="164">
        <f aca="true" t="shared" si="0" ref="P86:P94">O86*H86</f>
        <v>21.18</v>
      </c>
      <c r="Q86" s="164">
        <v>0</v>
      </c>
      <c r="R86" s="164">
        <f aca="true" t="shared" si="1" ref="R86:R94">Q86*H86</f>
        <v>0</v>
      </c>
      <c r="S86" s="164">
        <v>0</v>
      </c>
      <c r="T86" s="165">
        <f aca="true" t="shared" si="2" ref="T86:T94">S86*H86</f>
        <v>0</v>
      </c>
      <c r="AR86" s="16" t="s">
        <v>115</v>
      </c>
      <c r="AT86" s="16" t="s">
        <v>111</v>
      </c>
      <c r="AU86" s="16" t="s">
        <v>76</v>
      </c>
      <c r="AY86" s="16" t="s">
        <v>108</v>
      </c>
      <c r="BE86" s="166">
        <f aca="true" t="shared" si="3" ref="BE86:BE94">IF(N86="základní",J86,0)</f>
        <v>0</v>
      </c>
      <c r="BF86" s="166">
        <f aca="true" t="shared" si="4" ref="BF86:BF94">IF(N86="snížená",J86,0)</f>
        <v>0</v>
      </c>
      <c r="BG86" s="166">
        <f aca="true" t="shared" si="5" ref="BG86:BG94">IF(N86="zákl. přenesená",J86,0)</f>
        <v>0</v>
      </c>
      <c r="BH86" s="166">
        <f aca="true" t="shared" si="6" ref="BH86:BH94">IF(N86="sníž. přenesená",J86,0)</f>
        <v>0</v>
      </c>
      <c r="BI86" s="166">
        <f aca="true" t="shared" si="7" ref="BI86:BI94">IF(N86="nulová",J86,0)</f>
        <v>0</v>
      </c>
      <c r="BJ86" s="16" t="s">
        <v>20</v>
      </c>
      <c r="BK86" s="166">
        <f aca="true" t="shared" si="8" ref="BK86:BK94">ROUND(I86*H86,2)</f>
        <v>0</v>
      </c>
      <c r="BL86" s="16" t="s">
        <v>115</v>
      </c>
      <c r="BM86" s="16" t="s">
        <v>127</v>
      </c>
    </row>
    <row r="87" spans="2:65" s="1" customFormat="1" ht="31.5" customHeight="1">
      <c r="B87" s="30"/>
      <c r="C87" s="156" t="s">
        <v>128</v>
      </c>
      <c r="D87" s="156" t="s">
        <v>111</v>
      </c>
      <c r="E87" s="157" t="s">
        <v>129</v>
      </c>
      <c r="F87" s="158" t="s">
        <v>130</v>
      </c>
      <c r="G87" s="159" t="s">
        <v>131</v>
      </c>
      <c r="H87" s="160">
        <v>32</v>
      </c>
      <c r="I87" s="161"/>
      <c r="J87" s="161"/>
      <c r="K87" s="158"/>
      <c r="L87" s="50"/>
      <c r="M87" s="162" t="s">
        <v>18</v>
      </c>
      <c r="N87" s="163" t="s">
        <v>41</v>
      </c>
      <c r="O87" s="164">
        <v>1.71</v>
      </c>
      <c r="P87" s="164">
        <f t="shared" si="0"/>
        <v>54.72</v>
      </c>
      <c r="Q87" s="164">
        <v>0.002</v>
      </c>
      <c r="R87" s="164">
        <f t="shared" si="1"/>
        <v>0.064</v>
      </c>
      <c r="S87" s="164">
        <v>0</v>
      </c>
      <c r="T87" s="165">
        <f t="shared" si="2"/>
        <v>0</v>
      </c>
      <c r="AR87" s="16" t="s">
        <v>115</v>
      </c>
      <c r="AT87" s="16" t="s">
        <v>111</v>
      </c>
      <c r="AU87" s="16" t="s">
        <v>76</v>
      </c>
      <c r="AY87" s="16" t="s">
        <v>108</v>
      </c>
      <c r="BE87" s="166">
        <f t="shared" si="3"/>
        <v>0</v>
      </c>
      <c r="BF87" s="166">
        <f t="shared" si="4"/>
        <v>0</v>
      </c>
      <c r="BG87" s="166">
        <f t="shared" si="5"/>
        <v>0</v>
      </c>
      <c r="BH87" s="166">
        <f t="shared" si="6"/>
        <v>0</v>
      </c>
      <c r="BI87" s="166">
        <f t="shared" si="7"/>
        <v>0</v>
      </c>
      <c r="BJ87" s="16" t="s">
        <v>20</v>
      </c>
      <c r="BK87" s="166">
        <f t="shared" si="8"/>
        <v>0</v>
      </c>
      <c r="BL87" s="16" t="s">
        <v>115</v>
      </c>
      <c r="BM87" s="16" t="s">
        <v>132</v>
      </c>
    </row>
    <row r="88" spans="2:65" s="1" customFormat="1" ht="31.5" customHeight="1">
      <c r="B88" s="30"/>
      <c r="C88" s="156" t="s">
        <v>133</v>
      </c>
      <c r="D88" s="156" t="s">
        <v>111</v>
      </c>
      <c r="E88" s="157" t="s">
        <v>134</v>
      </c>
      <c r="F88" s="158" t="s">
        <v>135</v>
      </c>
      <c r="G88" s="159" t="s">
        <v>131</v>
      </c>
      <c r="H88" s="160">
        <v>32</v>
      </c>
      <c r="I88" s="161"/>
      <c r="J88" s="161"/>
      <c r="K88" s="158"/>
      <c r="L88" s="50"/>
      <c r="M88" s="162" t="s">
        <v>18</v>
      </c>
      <c r="N88" s="163" t="s">
        <v>41</v>
      </c>
      <c r="O88" s="164">
        <v>0.881</v>
      </c>
      <c r="P88" s="164">
        <f t="shared" si="0"/>
        <v>28.192</v>
      </c>
      <c r="Q88" s="164">
        <v>0</v>
      </c>
      <c r="R88" s="164">
        <f t="shared" si="1"/>
        <v>0</v>
      </c>
      <c r="S88" s="164">
        <v>0</v>
      </c>
      <c r="T88" s="165">
        <f t="shared" si="2"/>
        <v>0</v>
      </c>
      <c r="AR88" s="16" t="s">
        <v>115</v>
      </c>
      <c r="AT88" s="16" t="s">
        <v>111</v>
      </c>
      <c r="AU88" s="16" t="s">
        <v>76</v>
      </c>
      <c r="AY88" s="16" t="s">
        <v>108</v>
      </c>
      <c r="BE88" s="166">
        <f t="shared" si="3"/>
        <v>0</v>
      </c>
      <c r="BF88" s="166">
        <f t="shared" si="4"/>
        <v>0</v>
      </c>
      <c r="BG88" s="166">
        <f t="shared" si="5"/>
        <v>0</v>
      </c>
      <c r="BH88" s="166">
        <f t="shared" si="6"/>
        <v>0</v>
      </c>
      <c r="BI88" s="166">
        <f t="shared" si="7"/>
        <v>0</v>
      </c>
      <c r="BJ88" s="16" t="s">
        <v>20</v>
      </c>
      <c r="BK88" s="166">
        <f t="shared" si="8"/>
        <v>0</v>
      </c>
      <c r="BL88" s="16" t="s">
        <v>115</v>
      </c>
      <c r="BM88" s="16" t="s">
        <v>136</v>
      </c>
    </row>
    <row r="89" spans="2:65" s="1" customFormat="1" ht="22.5" customHeight="1">
      <c r="B89" s="30"/>
      <c r="C89" s="156" t="s">
        <v>137</v>
      </c>
      <c r="D89" s="156" t="s">
        <v>111</v>
      </c>
      <c r="E89" s="157" t="s">
        <v>256</v>
      </c>
      <c r="F89" s="158" t="s">
        <v>257</v>
      </c>
      <c r="G89" s="159" t="s">
        <v>114</v>
      </c>
      <c r="H89" s="160">
        <v>290</v>
      </c>
      <c r="I89" s="161"/>
      <c r="J89" s="161"/>
      <c r="K89" s="158"/>
      <c r="L89" s="50"/>
      <c r="M89" s="162" t="s">
        <v>18</v>
      </c>
      <c r="N89" s="163" t="s">
        <v>41</v>
      </c>
      <c r="O89" s="164">
        <v>0.062</v>
      </c>
      <c r="P89" s="164">
        <f t="shared" si="0"/>
        <v>17.98</v>
      </c>
      <c r="Q89" s="164">
        <v>0</v>
      </c>
      <c r="R89" s="164">
        <f t="shared" si="1"/>
        <v>0</v>
      </c>
      <c r="S89" s="164">
        <v>0</v>
      </c>
      <c r="T89" s="165">
        <f t="shared" si="2"/>
        <v>0</v>
      </c>
      <c r="AR89" s="16" t="s">
        <v>115</v>
      </c>
      <c r="AT89" s="16" t="s">
        <v>111</v>
      </c>
      <c r="AU89" s="16" t="s">
        <v>76</v>
      </c>
      <c r="AY89" s="16" t="s">
        <v>108</v>
      </c>
      <c r="BE89" s="166">
        <f t="shared" si="3"/>
        <v>0</v>
      </c>
      <c r="BF89" s="166">
        <f t="shared" si="4"/>
        <v>0</v>
      </c>
      <c r="BG89" s="166">
        <f t="shared" si="5"/>
        <v>0</v>
      </c>
      <c r="BH89" s="166">
        <f t="shared" si="6"/>
        <v>0</v>
      </c>
      <c r="BI89" s="166">
        <f t="shared" si="7"/>
        <v>0</v>
      </c>
      <c r="BJ89" s="16" t="s">
        <v>20</v>
      </c>
      <c r="BK89" s="166">
        <f t="shared" si="8"/>
        <v>0</v>
      </c>
      <c r="BL89" s="16" t="s">
        <v>115</v>
      </c>
      <c r="BM89" s="16" t="s">
        <v>138</v>
      </c>
    </row>
    <row r="90" spans="2:65" s="1" customFormat="1" ht="22.5" customHeight="1">
      <c r="B90" s="30"/>
      <c r="C90" s="156" t="s">
        <v>258</v>
      </c>
      <c r="D90" s="156" t="s">
        <v>111</v>
      </c>
      <c r="E90" s="157" t="s">
        <v>259</v>
      </c>
      <c r="F90" s="158" t="s">
        <v>260</v>
      </c>
      <c r="G90" s="159" t="s">
        <v>114</v>
      </c>
      <c r="H90" s="160">
        <v>1450</v>
      </c>
      <c r="I90" s="161"/>
      <c r="J90" s="161"/>
      <c r="K90" s="158"/>
      <c r="L90" s="50"/>
      <c r="M90" s="162"/>
      <c r="N90" s="163"/>
      <c r="O90" s="164"/>
      <c r="P90" s="164"/>
      <c r="Q90" s="164"/>
      <c r="R90" s="164"/>
      <c r="S90" s="164"/>
      <c r="T90" s="165"/>
      <c r="AR90" s="16"/>
      <c r="AT90" s="16"/>
      <c r="AU90" s="16"/>
      <c r="AY90" s="16"/>
      <c r="BE90" s="166"/>
      <c r="BF90" s="166"/>
      <c r="BG90" s="166"/>
      <c r="BH90" s="166"/>
      <c r="BI90" s="166"/>
      <c r="BJ90" s="16"/>
      <c r="BK90" s="166">
        <f t="shared" si="8"/>
        <v>0</v>
      </c>
      <c r="BL90" s="16"/>
      <c r="BM90" s="16"/>
    </row>
    <row r="91" spans="2:65" s="1" customFormat="1" ht="22.5" customHeight="1">
      <c r="B91" s="30"/>
      <c r="C91" s="156" t="s">
        <v>115</v>
      </c>
      <c r="D91" s="156" t="s">
        <v>111</v>
      </c>
      <c r="E91" s="157" t="s">
        <v>139</v>
      </c>
      <c r="F91" s="158" t="s">
        <v>140</v>
      </c>
      <c r="G91" s="159" t="s">
        <v>114</v>
      </c>
      <c r="H91" s="160">
        <v>290</v>
      </c>
      <c r="I91" s="161"/>
      <c r="J91" s="161"/>
      <c r="K91" s="158"/>
      <c r="L91" s="50"/>
      <c r="M91" s="162" t="s">
        <v>18</v>
      </c>
      <c r="N91" s="163" t="s">
        <v>41</v>
      </c>
      <c r="O91" s="164">
        <v>0.009</v>
      </c>
      <c r="P91" s="164">
        <f t="shared" si="0"/>
        <v>2.61</v>
      </c>
      <c r="Q91" s="164">
        <v>0</v>
      </c>
      <c r="R91" s="164">
        <f t="shared" si="1"/>
        <v>0</v>
      </c>
      <c r="S91" s="164">
        <v>0</v>
      </c>
      <c r="T91" s="165">
        <f t="shared" si="2"/>
        <v>0</v>
      </c>
      <c r="AR91" s="16" t="s">
        <v>115</v>
      </c>
      <c r="AT91" s="16" t="s">
        <v>111</v>
      </c>
      <c r="AU91" s="16" t="s">
        <v>76</v>
      </c>
      <c r="AY91" s="16" t="s">
        <v>108</v>
      </c>
      <c r="BE91" s="166">
        <f t="shared" si="3"/>
        <v>0</v>
      </c>
      <c r="BF91" s="166">
        <f t="shared" si="4"/>
        <v>0</v>
      </c>
      <c r="BG91" s="166">
        <f t="shared" si="5"/>
        <v>0</v>
      </c>
      <c r="BH91" s="166">
        <f t="shared" si="6"/>
        <v>0</v>
      </c>
      <c r="BI91" s="166">
        <f t="shared" si="7"/>
        <v>0</v>
      </c>
      <c r="BJ91" s="16" t="s">
        <v>20</v>
      </c>
      <c r="BK91" s="166">
        <f t="shared" si="8"/>
        <v>0</v>
      </c>
      <c r="BL91" s="16" t="s">
        <v>115</v>
      </c>
      <c r="BM91" s="16" t="s">
        <v>141</v>
      </c>
    </row>
    <row r="92" spans="2:65" s="1" customFormat="1" ht="22.5" customHeight="1">
      <c r="B92" s="30"/>
      <c r="C92" s="156" t="s">
        <v>142</v>
      </c>
      <c r="D92" s="156" t="s">
        <v>111</v>
      </c>
      <c r="E92" s="157" t="s">
        <v>143</v>
      </c>
      <c r="F92" s="158" t="s">
        <v>144</v>
      </c>
      <c r="G92" s="159" t="s">
        <v>114</v>
      </c>
      <c r="H92" s="160">
        <v>79.417</v>
      </c>
      <c r="I92" s="161"/>
      <c r="J92" s="161"/>
      <c r="K92" s="158"/>
      <c r="L92" s="50"/>
      <c r="M92" s="162" t="s">
        <v>18</v>
      </c>
      <c r="N92" s="163" t="s">
        <v>41</v>
      </c>
      <c r="O92" s="164">
        <v>0.299</v>
      </c>
      <c r="P92" s="164">
        <f t="shared" si="0"/>
        <v>23.745683</v>
      </c>
      <c r="Q92" s="164">
        <v>0</v>
      </c>
      <c r="R92" s="164">
        <f t="shared" si="1"/>
        <v>0</v>
      </c>
      <c r="S92" s="164">
        <v>0</v>
      </c>
      <c r="T92" s="165">
        <f t="shared" si="2"/>
        <v>0</v>
      </c>
      <c r="AR92" s="16" t="s">
        <v>115</v>
      </c>
      <c r="AT92" s="16" t="s">
        <v>111</v>
      </c>
      <c r="AU92" s="16" t="s">
        <v>76</v>
      </c>
      <c r="AY92" s="16" t="s">
        <v>108</v>
      </c>
      <c r="BE92" s="166">
        <f t="shared" si="3"/>
        <v>0</v>
      </c>
      <c r="BF92" s="166">
        <f t="shared" si="4"/>
        <v>0</v>
      </c>
      <c r="BG92" s="166">
        <f t="shared" si="5"/>
        <v>0</v>
      </c>
      <c r="BH92" s="166">
        <f t="shared" si="6"/>
        <v>0</v>
      </c>
      <c r="BI92" s="166">
        <f t="shared" si="7"/>
        <v>0</v>
      </c>
      <c r="BJ92" s="16" t="s">
        <v>20</v>
      </c>
      <c r="BK92" s="166">
        <f t="shared" si="8"/>
        <v>0</v>
      </c>
      <c r="BL92" s="16" t="s">
        <v>115</v>
      </c>
      <c r="BM92" s="16" t="s">
        <v>145</v>
      </c>
    </row>
    <row r="93" spans="2:65" s="1" customFormat="1" ht="22.5" customHeight="1">
      <c r="B93" s="30"/>
      <c r="C93" s="178" t="s">
        <v>146</v>
      </c>
      <c r="D93" s="178" t="s">
        <v>147</v>
      </c>
      <c r="E93" s="179" t="s">
        <v>148</v>
      </c>
      <c r="F93" s="180" t="s">
        <v>149</v>
      </c>
      <c r="G93" s="181" t="s">
        <v>150</v>
      </c>
      <c r="H93" s="182">
        <v>522</v>
      </c>
      <c r="I93" s="183"/>
      <c r="J93" s="183"/>
      <c r="K93" s="180"/>
      <c r="L93" s="184"/>
      <c r="M93" s="185" t="s">
        <v>18</v>
      </c>
      <c r="N93" s="186" t="s">
        <v>41</v>
      </c>
      <c r="O93" s="164">
        <v>0</v>
      </c>
      <c r="P93" s="164">
        <f t="shared" si="0"/>
        <v>0</v>
      </c>
      <c r="Q93" s="164">
        <v>0</v>
      </c>
      <c r="R93" s="164">
        <f t="shared" si="1"/>
        <v>0</v>
      </c>
      <c r="S93" s="164">
        <v>0</v>
      </c>
      <c r="T93" s="165">
        <f t="shared" si="2"/>
        <v>0</v>
      </c>
      <c r="AR93" s="16" t="s">
        <v>151</v>
      </c>
      <c r="AT93" s="16" t="s">
        <v>147</v>
      </c>
      <c r="AU93" s="16" t="s">
        <v>76</v>
      </c>
      <c r="AY93" s="16" t="s">
        <v>108</v>
      </c>
      <c r="BE93" s="166">
        <f t="shared" si="3"/>
        <v>0</v>
      </c>
      <c r="BF93" s="166">
        <f t="shared" si="4"/>
        <v>0</v>
      </c>
      <c r="BG93" s="166">
        <f t="shared" si="5"/>
        <v>0</v>
      </c>
      <c r="BH93" s="166">
        <f t="shared" si="6"/>
        <v>0</v>
      </c>
      <c r="BI93" s="166">
        <f t="shared" si="7"/>
        <v>0</v>
      </c>
      <c r="BJ93" s="16" t="s">
        <v>20</v>
      </c>
      <c r="BK93" s="166">
        <f t="shared" si="8"/>
        <v>0</v>
      </c>
      <c r="BL93" s="16" t="s">
        <v>115</v>
      </c>
      <c r="BM93" s="16" t="s">
        <v>152</v>
      </c>
    </row>
    <row r="94" spans="2:65" s="1" customFormat="1" ht="44.25" customHeight="1">
      <c r="B94" s="30"/>
      <c r="C94" s="156" t="s">
        <v>153</v>
      </c>
      <c r="D94" s="156" t="s">
        <v>111</v>
      </c>
      <c r="E94" s="157" t="s">
        <v>154</v>
      </c>
      <c r="F94" s="158" t="s">
        <v>155</v>
      </c>
      <c r="G94" s="159" t="s">
        <v>114</v>
      </c>
      <c r="H94" s="160">
        <v>45</v>
      </c>
      <c r="I94" s="161"/>
      <c r="J94" s="161"/>
      <c r="K94" s="158"/>
      <c r="L94" s="50"/>
      <c r="M94" s="162" t="s">
        <v>18</v>
      </c>
      <c r="N94" s="163" t="s">
        <v>41</v>
      </c>
      <c r="O94" s="164">
        <v>0.286</v>
      </c>
      <c r="P94" s="164">
        <f t="shared" si="0"/>
        <v>12.87</v>
      </c>
      <c r="Q94" s="164">
        <v>0</v>
      </c>
      <c r="R94" s="164">
        <f t="shared" si="1"/>
        <v>0</v>
      </c>
      <c r="S94" s="164">
        <v>0</v>
      </c>
      <c r="T94" s="165">
        <f t="shared" si="2"/>
        <v>0</v>
      </c>
      <c r="AR94" s="16" t="s">
        <v>115</v>
      </c>
      <c r="AT94" s="16" t="s">
        <v>111</v>
      </c>
      <c r="AU94" s="16" t="s">
        <v>76</v>
      </c>
      <c r="AY94" s="16" t="s">
        <v>108</v>
      </c>
      <c r="BE94" s="166">
        <f t="shared" si="3"/>
        <v>0</v>
      </c>
      <c r="BF94" s="166">
        <f t="shared" si="4"/>
        <v>0</v>
      </c>
      <c r="BG94" s="166">
        <f t="shared" si="5"/>
        <v>0</v>
      </c>
      <c r="BH94" s="166">
        <f t="shared" si="6"/>
        <v>0</v>
      </c>
      <c r="BI94" s="166">
        <f t="shared" si="7"/>
        <v>0</v>
      </c>
      <c r="BJ94" s="16" t="s">
        <v>20</v>
      </c>
      <c r="BK94" s="166">
        <f t="shared" si="8"/>
        <v>0</v>
      </c>
      <c r="BL94" s="16" t="s">
        <v>115</v>
      </c>
      <c r="BM94" s="16" t="s">
        <v>156</v>
      </c>
    </row>
    <row r="95" spans="2:63" s="10" customFormat="1" ht="29.85" customHeight="1">
      <c r="B95" s="140"/>
      <c r="C95" s="141"/>
      <c r="D95" s="153" t="s">
        <v>69</v>
      </c>
      <c r="E95" s="154" t="s">
        <v>115</v>
      </c>
      <c r="F95" s="154" t="s">
        <v>157</v>
      </c>
      <c r="G95" s="141"/>
      <c r="H95" s="141"/>
      <c r="I95" s="141"/>
      <c r="J95" s="155"/>
      <c r="K95" s="141"/>
      <c r="L95" s="145"/>
      <c r="M95" s="146"/>
      <c r="N95" s="147"/>
      <c r="O95" s="147"/>
      <c r="P95" s="148">
        <f>SUM(P96:P97)</f>
        <v>100.887</v>
      </c>
      <c r="Q95" s="147"/>
      <c r="R95" s="148">
        <f>SUM(R96:R97)</f>
        <v>0</v>
      </c>
      <c r="S95" s="147"/>
      <c r="T95" s="149">
        <f>SUM(T96:T97)</f>
        <v>0</v>
      </c>
      <c r="AR95" s="150" t="s">
        <v>20</v>
      </c>
      <c r="AT95" s="151" t="s">
        <v>69</v>
      </c>
      <c r="AU95" s="151" t="s">
        <v>20</v>
      </c>
      <c r="AY95" s="150" t="s">
        <v>108</v>
      </c>
      <c r="BK95" s="152">
        <f>SUM(BK96:BK97)</f>
        <v>0</v>
      </c>
    </row>
    <row r="96" spans="2:65" s="1" customFormat="1" ht="31.5" customHeight="1">
      <c r="B96" s="30"/>
      <c r="C96" s="156" t="s">
        <v>158</v>
      </c>
      <c r="D96" s="156" t="s">
        <v>111</v>
      </c>
      <c r="E96" s="157" t="s">
        <v>159</v>
      </c>
      <c r="F96" s="158" t="s">
        <v>160</v>
      </c>
      <c r="G96" s="159" t="s">
        <v>114</v>
      </c>
      <c r="H96" s="160">
        <v>45</v>
      </c>
      <c r="I96" s="161"/>
      <c r="J96" s="161"/>
      <c r="K96" s="158"/>
      <c r="L96" s="50"/>
      <c r="M96" s="162" t="s">
        <v>18</v>
      </c>
      <c r="N96" s="163" t="s">
        <v>41</v>
      </c>
      <c r="O96" s="164">
        <v>1.695</v>
      </c>
      <c r="P96" s="164">
        <f>O96*H96</f>
        <v>76.275</v>
      </c>
      <c r="Q96" s="164">
        <v>0</v>
      </c>
      <c r="R96" s="164">
        <f>Q96*H96</f>
        <v>0</v>
      </c>
      <c r="S96" s="164">
        <v>0</v>
      </c>
      <c r="T96" s="165">
        <f>S96*H96</f>
        <v>0</v>
      </c>
      <c r="AR96" s="16" t="s">
        <v>115</v>
      </c>
      <c r="AT96" s="16" t="s">
        <v>111</v>
      </c>
      <c r="AU96" s="16" t="s">
        <v>76</v>
      </c>
      <c r="AY96" s="16" t="s">
        <v>108</v>
      </c>
      <c r="BE96" s="166">
        <f>IF(N96="základní",J96,0)</f>
        <v>0</v>
      </c>
      <c r="BF96" s="166">
        <f>IF(N96="snížená",J96,0)</f>
        <v>0</v>
      </c>
      <c r="BG96" s="166">
        <f>IF(N96="zákl. přenesená",J96,0)</f>
        <v>0</v>
      </c>
      <c r="BH96" s="166">
        <f>IF(N96="sníž. přenesená",J96,0)</f>
        <v>0</v>
      </c>
      <c r="BI96" s="166">
        <f>IF(N96="nulová",J96,0)</f>
        <v>0</v>
      </c>
      <c r="BJ96" s="16" t="s">
        <v>20</v>
      </c>
      <c r="BK96" s="166">
        <f>ROUND(I96*H96,2)</f>
        <v>0</v>
      </c>
      <c r="BL96" s="16" t="s">
        <v>115</v>
      </c>
      <c r="BM96" s="16" t="s">
        <v>161</v>
      </c>
    </row>
    <row r="97" spans="2:65" s="1" customFormat="1" ht="31.5" customHeight="1">
      <c r="B97" s="30"/>
      <c r="C97" s="156" t="s">
        <v>162</v>
      </c>
      <c r="D97" s="156" t="s">
        <v>111</v>
      </c>
      <c r="E97" s="157" t="s">
        <v>163</v>
      </c>
      <c r="F97" s="158" t="s">
        <v>164</v>
      </c>
      <c r="G97" s="159" t="s">
        <v>114</v>
      </c>
      <c r="H97" s="160">
        <v>16.8</v>
      </c>
      <c r="I97" s="161"/>
      <c r="J97" s="161"/>
      <c r="K97" s="158"/>
      <c r="L97" s="50"/>
      <c r="M97" s="162" t="s">
        <v>18</v>
      </c>
      <c r="N97" s="163" t="s">
        <v>41</v>
      </c>
      <c r="O97" s="164">
        <v>1.465</v>
      </c>
      <c r="P97" s="164">
        <f>O97*H97</f>
        <v>24.612000000000002</v>
      </c>
      <c r="Q97" s="164">
        <v>0</v>
      </c>
      <c r="R97" s="164">
        <f>Q97*H97</f>
        <v>0</v>
      </c>
      <c r="S97" s="164">
        <v>0</v>
      </c>
      <c r="T97" s="165">
        <f>S97*H97</f>
        <v>0</v>
      </c>
      <c r="AR97" s="16" t="s">
        <v>115</v>
      </c>
      <c r="AT97" s="16" t="s">
        <v>111</v>
      </c>
      <c r="AU97" s="16" t="s">
        <v>76</v>
      </c>
      <c r="AY97" s="16" t="s">
        <v>108</v>
      </c>
      <c r="BE97" s="166">
        <f>IF(N97="základní",J97,0)</f>
        <v>0</v>
      </c>
      <c r="BF97" s="166">
        <f>IF(N97="snížená",J97,0)</f>
        <v>0</v>
      </c>
      <c r="BG97" s="166">
        <f>IF(N97="zákl. přenesená",J97,0)</f>
        <v>0</v>
      </c>
      <c r="BH97" s="166">
        <f>IF(N97="sníž. přenesená",J97,0)</f>
        <v>0</v>
      </c>
      <c r="BI97" s="166">
        <f>IF(N97="nulová",J97,0)</f>
        <v>0</v>
      </c>
      <c r="BJ97" s="16" t="s">
        <v>20</v>
      </c>
      <c r="BK97" s="166">
        <f>ROUND(I97*H97,2)</f>
        <v>0</v>
      </c>
      <c r="BL97" s="16" t="s">
        <v>115</v>
      </c>
      <c r="BM97" s="16" t="s">
        <v>165</v>
      </c>
    </row>
    <row r="98" spans="2:63" s="10" customFormat="1" ht="29.85" customHeight="1">
      <c r="B98" s="140"/>
      <c r="C98" s="141"/>
      <c r="D98" s="153" t="s">
        <v>69</v>
      </c>
      <c r="E98" s="154" t="s">
        <v>151</v>
      </c>
      <c r="F98" s="154" t="s">
        <v>166</v>
      </c>
      <c r="G98" s="141"/>
      <c r="H98" s="141"/>
      <c r="I98" s="141"/>
      <c r="J98" s="155"/>
      <c r="K98" s="141"/>
      <c r="L98" s="145"/>
      <c r="M98" s="146"/>
      <c r="N98" s="147"/>
      <c r="O98" s="147"/>
      <c r="P98" s="148">
        <f>SUM(P99:P116)</f>
        <v>71.3234</v>
      </c>
      <c r="Q98" s="147"/>
      <c r="R98" s="148">
        <f>SUM(R99:R116)</f>
        <v>2.99314</v>
      </c>
      <c r="S98" s="147"/>
      <c r="T98" s="149">
        <f>SUM(T99:T116)</f>
        <v>0</v>
      </c>
      <c r="AR98" s="150" t="s">
        <v>20</v>
      </c>
      <c r="AT98" s="151" t="s">
        <v>69</v>
      </c>
      <c r="AU98" s="151" t="s">
        <v>20</v>
      </c>
      <c r="AY98" s="150" t="s">
        <v>108</v>
      </c>
      <c r="BK98" s="152">
        <f>SUM(BK99:BK116)</f>
        <v>0</v>
      </c>
    </row>
    <row r="99" spans="2:65" s="1" customFormat="1" ht="22.5" customHeight="1">
      <c r="B99" s="30"/>
      <c r="C99" s="178" t="s">
        <v>167</v>
      </c>
      <c r="D99" s="178" t="s">
        <v>147</v>
      </c>
      <c r="E99" s="179" t="s">
        <v>168</v>
      </c>
      <c r="F99" s="180" t="s">
        <v>169</v>
      </c>
      <c r="G99" s="181" t="s">
        <v>170</v>
      </c>
      <c r="H99" s="182">
        <v>1</v>
      </c>
      <c r="I99" s="183"/>
      <c r="J99" s="183"/>
      <c r="K99" s="180"/>
      <c r="L99" s="184"/>
      <c r="M99" s="185" t="s">
        <v>18</v>
      </c>
      <c r="N99" s="186" t="s">
        <v>41</v>
      </c>
      <c r="O99" s="164">
        <v>0</v>
      </c>
      <c r="P99" s="164">
        <f aca="true" t="shared" si="9" ref="P99:P116">O99*H99</f>
        <v>0</v>
      </c>
      <c r="Q99" s="164">
        <v>2</v>
      </c>
      <c r="R99" s="164">
        <f aca="true" t="shared" si="10" ref="R99:R116">Q99*H99</f>
        <v>2</v>
      </c>
      <c r="S99" s="164">
        <v>0</v>
      </c>
      <c r="T99" s="165">
        <f aca="true" t="shared" si="11" ref="T99:T116">S99*H99</f>
        <v>0</v>
      </c>
      <c r="AR99" s="16" t="s">
        <v>151</v>
      </c>
      <c r="AT99" s="16" t="s">
        <v>147</v>
      </c>
      <c r="AU99" s="16" t="s">
        <v>76</v>
      </c>
      <c r="AY99" s="16" t="s">
        <v>108</v>
      </c>
      <c r="BE99" s="166">
        <f aca="true" t="shared" si="12" ref="BE99:BE116">IF(N99="základní",J99,0)</f>
        <v>0</v>
      </c>
      <c r="BF99" s="166">
        <f aca="true" t="shared" si="13" ref="BF99:BF116">IF(N99="snížená",J99,0)</f>
        <v>0</v>
      </c>
      <c r="BG99" s="166">
        <f aca="true" t="shared" si="14" ref="BG99:BG116">IF(N99="zákl. přenesená",J99,0)</f>
        <v>0</v>
      </c>
      <c r="BH99" s="166">
        <f aca="true" t="shared" si="15" ref="BH99:BH116">IF(N99="sníž. přenesená",J99,0)</f>
        <v>0</v>
      </c>
      <c r="BI99" s="166">
        <f aca="true" t="shared" si="16" ref="BI99:BI116">IF(N99="nulová",J99,0)</f>
        <v>0</v>
      </c>
      <c r="BJ99" s="16" t="s">
        <v>20</v>
      </c>
      <c r="BK99" s="166">
        <f aca="true" t="shared" si="17" ref="BK99:BK116">ROUND(I99*H99,2)</f>
        <v>0</v>
      </c>
      <c r="BL99" s="16" t="s">
        <v>115</v>
      </c>
      <c r="BM99" s="16" t="s">
        <v>171</v>
      </c>
    </row>
    <row r="100" spans="2:65" s="1" customFormat="1" ht="22.5" customHeight="1">
      <c r="B100" s="30"/>
      <c r="C100" s="156" t="s">
        <v>172</v>
      </c>
      <c r="D100" s="156" t="s">
        <v>111</v>
      </c>
      <c r="E100" s="157" t="s">
        <v>173</v>
      </c>
      <c r="F100" s="158" t="s">
        <v>174</v>
      </c>
      <c r="G100" s="159" t="s">
        <v>170</v>
      </c>
      <c r="H100" s="160">
        <v>1</v>
      </c>
      <c r="I100" s="161"/>
      <c r="J100" s="161"/>
      <c r="K100" s="158"/>
      <c r="L100" s="50"/>
      <c r="M100" s="162" t="s">
        <v>18</v>
      </c>
      <c r="N100" s="163" t="s">
        <v>41</v>
      </c>
      <c r="O100" s="164">
        <v>1.749</v>
      </c>
      <c r="P100" s="164">
        <f t="shared" si="9"/>
        <v>1.749</v>
      </c>
      <c r="Q100" s="164">
        <v>0.00318</v>
      </c>
      <c r="R100" s="164">
        <f t="shared" si="10"/>
        <v>0.00318</v>
      </c>
      <c r="S100" s="164">
        <v>0</v>
      </c>
      <c r="T100" s="165">
        <f t="shared" si="11"/>
        <v>0</v>
      </c>
      <c r="AR100" s="16" t="s">
        <v>115</v>
      </c>
      <c r="AT100" s="16" t="s">
        <v>111</v>
      </c>
      <c r="AU100" s="16" t="s">
        <v>76</v>
      </c>
      <c r="AY100" s="16" t="s">
        <v>108</v>
      </c>
      <c r="BE100" s="166">
        <f t="shared" si="12"/>
        <v>0</v>
      </c>
      <c r="BF100" s="166">
        <f t="shared" si="13"/>
        <v>0</v>
      </c>
      <c r="BG100" s="166">
        <f t="shared" si="14"/>
        <v>0</v>
      </c>
      <c r="BH100" s="166">
        <f t="shared" si="15"/>
        <v>0</v>
      </c>
      <c r="BI100" s="166">
        <f t="shared" si="16"/>
        <v>0</v>
      </c>
      <c r="BJ100" s="16" t="s">
        <v>20</v>
      </c>
      <c r="BK100" s="166">
        <f t="shared" si="17"/>
        <v>0</v>
      </c>
      <c r="BL100" s="16" t="s">
        <v>115</v>
      </c>
      <c r="BM100" s="16" t="s">
        <v>175</v>
      </c>
    </row>
    <row r="101" spans="2:65" s="1" customFormat="1" ht="22.5" customHeight="1">
      <c r="B101" s="30"/>
      <c r="C101" s="178" t="s">
        <v>176</v>
      </c>
      <c r="D101" s="178" t="s">
        <v>147</v>
      </c>
      <c r="E101" s="179" t="s">
        <v>177</v>
      </c>
      <c r="F101" s="180" t="s">
        <v>178</v>
      </c>
      <c r="G101" s="181" t="s">
        <v>170</v>
      </c>
      <c r="H101" s="182">
        <v>1</v>
      </c>
      <c r="I101" s="183"/>
      <c r="J101" s="183"/>
      <c r="K101" s="180"/>
      <c r="L101" s="184"/>
      <c r="M101" s="185" t="s">
        <v>18</v>
      </c>
      <c r="N101" s="186" t="s">
        <v>41</v>
      </c>
      <c r="O101" s="164">
        <v>0</v>
      </c>
      <c r="P101" s="164">
        <f t="shared" si="9"/>
        <v>0</v>
      </c>
      <c r="Q101" s="164">
        <v>0.0064</v>
      </c>
      <c r="R101" s="164">
        <f t="shared" si="10"/>
        <v>0.0064</v>
      </c>
      <c r="S101" s="164">
        <v>0</v>
      </c>
      <c r="T101" s="165">
        <f t="shared" si="11"/>
        <v>0</v>
      </c>
      <c r="AR101" s="16" t="s">
        <v>151</v>
      </c>
      <c r="AT101" s="16" t="s">
        <v>147</v>
      </c>
      <c r="AU101" s="16" t="s">
        <v>76</v>
      </c>
      <c r="AY101" s="16" t="s">
        <v>108</v>
      </c>
      <c r="BE101" s="166">
        <f t="shared" si="12"/>
        <v>0</v>
      </c>
      <c r="BF101" s="166">
        <f t="shared" si="13"/>
        <v>0</v>
      </c>
      <c r="BG101" s="166">
        <f t="shared" si="14"/>
        <v>0</v>
      </c>
      <c r="BH101" s="166">
        <f t="shared" si="15"/>
        <v>0</v>
      </c>
      <c r="BI101" s="166">
        <f t="shared" si="16"/>
        <v>0</v>
      </c>
      <c r="BJ101" s="16" t="s">
        <v>20</v>
      </c>
      <c r="BK101" s="166">
        <f t="shared" si="17"/>
        <v>0</v>
      </c>
      <c r="BL101" s="16" t="s">
        <v>115</v>
      </c>
      <c r="BM101" s="16" t="s">
        <v>179</v>
      </c>
    </row>
    <row r="102" spans="2:65" s="1" customFormat="1" ht="31.5" customHeight="1">
      <c r="B102" s="30"/>
      <c r="C102" s="156" t="s">
        <v>180</v>
      </c>
      <c r="D102" s="156" t="s">
        <v>111</v>
      </c>
      <c r="E102" s="157" t="s">
        <v>181</v>
      </c>
      <c r="F102" s="158" t="s">
        <v>182</v>
      </c>
      <c r="G102" s="159" t="s">
        <v>183</v>
      </c>
      <c r="H102" s="160">
        <v>106</v>
      </c>
      <c r="I102" s="161"/>
      <c r="J102" s="161"/>
      <c r="K102" s="158"/>
      <c r="L102" s="50"/>
      <c r="M102" s="162" t="s">
        <v>18</v>
      </c>
      <c r="N102" s="163" t="s">
        <v>41</v>
      </c>
      <c r="O102" s="164">
        <v>0.292</v>
      </c>
      <c r="P102" s="164">
        <f t="shared" si="9"/>
        <v>30.951999999999998</v>
      </c>
      <c r="Q102" s="164">
        <v>0</v>
      </c>
      <c r="R102" s="164">
        <f t="shared" si="10"/>
        <v>0</v>
      </c>
      <c r="S102" s="164">
        <v>0</v>
      </c>
      <c r="T102" s="165">
        <f t="shared" si="11"/>
        <v>0</v>
      </c>
      <c r="AR102" s="16" t="s">
        <v>184</v>
      </c>
      <c r="AT102" s="16" t="s">
        <v>111</v>
      </c>
      <c r="AU102" s="16" t="s">
        <v>76</v>
      </c>
      <c r="AY102" s="16" t="s">
        <v>108</v>
      </c>
      <c r="BE102" s="166">
        <f t="shared" si="12"/>
        <v>0</v>
      </c>
      <c r="BF102" s="166">
        <f t="shared" si="13"/>
        <v>0</v>
      </c>
      <c r="BG102" s="166">
        <f t="shared" si="14"/>
        <v>0</v>
      </c>
      <c r="BH102" s="166">
        <f t="shared" si="15"/>
        <v>0</v>
      </c>
      <c r="BI102" s="166">
        <f t="shared" si="16"/>
        <v>0</v>
      </c>
      <c r="BJ102" s="16" t="s">
        <v>20</v>
      </c>
      <c r="BK102" s="166">
        <f t="shared" si="17"/>
        <v>0</v>
      </c>
      <c r="BL102" s="16" t="s">
        <v>184</v>
      </c>
      <c r="BM102" s="16" t="s">
        <v>185</v>
      </c>
    </row>
    <row r="103" spans="2:65" s="1" customFormat="1" ht="22.5" customHeight="1">
      <c r="B103" s="30"/>
      <c r="C103" s="178" t="s">
        <v>186</v>
      </c>
      <c r="D103" s="178" t="s">
        <v>147</v>
      </c>
      <c r="E103" s="179" t="s">
        <v>187</v>
      </c>
      <c r="F103" s="180" t="s">
        <v>188</v>
      </c>
      <c r="G103" s="181" t="s">
        <v>170</v>
      </c>
      <c r="H103" s="182">
        <v>18</v>
      </c>
      <c r="I103" s="183"/>
      <c r="J103" s="183"/>
      <c r="K103" s="180"/>
      <c r="L103" s="184"/>
      <c r="M103" s="185" t="s">
        <v>18</v>
      </c>
      <c r="N103" s="186" t="s">
        <v>41</v>
      </c>
      <c r="O103" s="164">
        <v>0</v>
      </c>
      <c r="P103" s="164">
        <f t="shared" si="9"/>
        <v>0</v>
      </c>
      <c r="Q103" s="164">
        <v>0.0174</v>
      </c>
      <c r="R103" s="164">
        <f t="shared" si="10"/>
        <v>0.3132</v>
      </c>
      <c r="S103" s="164">
        <v>0</v>
      </c>
      <c r="T103" s="165">
        <f t="shared" si="11"/>
        <v>0</v>
      </c>
      <c r="AR103" s="16" t="s">
        <v>189</v>
      </c>
      <c r="AT103" s="16" t="s">
        <v>147</v>
      </c>
      <c r="AU103" s="16" t="s">
        <v>76</v>
      </c>
      <c r="AY103" s="16" t="s">
        <v>108</v>
      </c>
      <c r="BE103" s="166">
        <f t="shared" si="12"/>
        <v>0</v>
      </c>
      <c r="BF103" s="166">
        <f t="shared" si="13"/>
        <v>0</v>
      </c>
      <c r="BG103" s="166">
        <f t="shared" si="14"/>
        <v>0</v>
      </c>
      <c r="BH103" s="166">
        <f t="shared" si="15"/>
        <v>0</v>
      </c>
      <c r="BI103" s="166">
        <f t="shared" si="16"/>
        <v>0</v>
      </c>
      <c r="BJ103" s="16" t="s">
        <v>20</v>
      </c>
      <c r="BK103" s="166">
        <f t="shared" si="17"/>
        <v>0</v>
      </c>
      <c r="BL103" s="16" t="s">
        <v>184</v>
      </c>
      <c r="BM103" s="16" t="s">
        <v>190</v>
      </c>
    </row>
    <row r="104" spans="2:65" s="1" customFormat="1" ht="31.5" customHeight="1">
      <c r="B104" s="30"/>
      <c r="C104" s="156" t="s">
        <v>191</v>
      </c>
      <c r="D104" s="156" t="s">
        <v>111</v>
      </c>
      <c r="E104" s="157" t="s">
        <v>192</v>
      </c>
      <c r="F104" s="158" t="s">
        <v>193</v>
      </c>
      <c r="G104" s="159" t="s">
        <v>183</v>
      </c>
      <c r="H104" s="160">
        <v>77.2</v>
      </c>
      <c r="I104" s="161"/>
      <c r="J104" s="161"/>
      <c r="K104" s="158"/>
      <c r="L104" s="50"/>
      <c r="M104" s="162" t="s">
        <v>18</v>
      </c>
      <c r="N104" s="163" t="s">
        <v>41</v>
      </c>
      <c r="O104" s="164">
        <v>0.312</v>
      </c>
      <c r="P104" s="164">
        <f t="shared" si="9"/>
        <v>24.0864</v>
      </c>
      <c r="Q104" s="164">
        <v>0</v>
      </c>
      <c r="R104" s="164">
        <f t="shared" si="10"/>
        <v>0</v>
      </c>
      <c r="S104" s="164">
        <v>0</v>
      </c>
      <c r="T104" s="165">
        <f t="shared" si="11"/>
        <v>0</v>
      </c>
      <c r="AR104" s="16" t="s">
        <v>115</v>
      </c>
      <c r="AT104" s="16" t="s">
        <v>111</v>
      </c>
      <c r="AU104" s="16" t="s">
        <v>76</v>
      </c>
      <c r="AY104" s="16" t="s">
        <v>108</v>
      </c>
      <c r="BE104" s="166">
        <f t="shared" si="12"/>
        <v>0</v>
      </c>
      <c r="BF104" s="166">
        <f t="shared" si="13"/>
        <v>0</v>
      </c>
      <c r="BG104" s="166">
        <f t="shared" si="14"/>
        <v>0</v>
      </c>
      <c r="BH104" s="166">
        <f t="shared" si="15"/>
        <v>0</v>
      </c>
      <c r="BI104" s="166">
        <f t="shared" si="16"/>
        <v>0</v>
      </c>
      <c r="BJ104" s="16" t="s">
        <v>20</v>
      </c>
      <c r="BK104" s="166">
        <f t="shared" si="17"/>
        <v>0</v>
      </c>
      <c r="BL104" s="16" t="s">
        <v>115</v>
      </c>
      <c r="BM104" s="16" t="s">
        <v>194</v>
      </c>
    </row>
    <row r="105" spans="2:65" s="1" customFormat="1" ht="22.5" customHeight="1">
      <c r="B105" s="30"/>
      <c r="C105" s="178" t="s">
        <v>195</v>
      </c>
      <c r="D105" s="178" t="s">
        <v>147</v>
      </c>
      <c r="E105" s="179" t="s">
        <v>196</v>
      </c>
      <c r="F105" s="180" t="s">
        <v>197</v>
      </c>
      <c r="G105" s="181" t="s">
        <v>170</v>
      </c>
      <c r="H105" s="182">
        <v>13</v>
      </c>
      <c r="I105" s="183"/>
      <c r="J105" s="183"/>
      <c r="K105" s="180"/>
      <c r="L105" s="184"/>
      <c r="M105" s="185" t="s">
        <v>18</v>
      </c>
      <c r="N105" s="186" t="s">
        <v>41</v>
      </c>
      <c r="O105" s="164">
        <v>0</v>
      </c>
      <c r="P105" s="164">
        <f t="shared" si="9"/>
        <v>0</v>
      </c>
      <c r="Q105" s="164">
        <v>0.0276</v>
      </c>
      <c r="R105" s="164">
        <f t="shared" si="10"/>
        <v>0.3588</v>
      </c>
      <c r="S105" s="164">
        <v>0</v>
      </c>
      <c r="T105" s="165">
        <f t="shared" si="11"/>
        <v>0</v>
      </c>
      <c r="AR105" s="16" t="s">
        <v>151</v>
      </c>
      <c r="AT105" s="16" t="s">
        <v>147</v>
      </c>
      <c r="AU105" s="16" t="s">
        <v>76</v>
      </c>
      <c r="AY105" s="16" t="s">
        <v>108</v>
      </c>
      <c r="BE105" s="166">
        <f t="shared" si="12"/>
        <v>0</v>
      </c>
      <c r="BF105" s="166">
        <f t="shared" si="13"/>
        <v>0</v>
      </c>
      <c r="BG105" s="166">
        <f t="shared" si="14"/>
        <v>0</v>
      </c>
      <c r="BH105" s="166">
        <f t="shared" si="15"/>
        <v>0</v>
      </c>
      <c r="BI105" s="166">
        <f t="shared" si="16"/>
        <v>0</v>
      </c>
      <c r="BJ105" s="16" t="s">
        <v>20</v>
      </c>
      <c r="BK105" s="166">
        <f t="shared" si="17"/>
        <v>0</v>
      </c>
      <c r="BL105" s="16" t="s">
        <v>115</v>
      </c>
      <c r="BM105" s="16" t="s">
        <v>198</v>
      </c>
    </row>
    <row r="106" spans="2:65" s="1" customFormat="1" ht="31.5" customHeight="1">
      <c r="B106" s="30"/>
      <c r="C106" s="156" t="s">
        <v>199</v>
      </c>
      <c r="D106" s="156" t="s">
        <v>111</v>
      </c>
      <c r="E106" s="157" t="s">
        <v>200</v>
      </c>
      <c r="F106" s="158" t="s">
        <v>201</v>
      </c>
      <c r="G106" s="159" t="s">
        <v>183</v>
      </c>
      <c r="H106" s="160">
        <v>4</v>
      </c>
      <c r="I106" s="161"/>
      <c r="J106" s="161"/>
      <c r="K106" s="158"/>
      <c r="L106" s="50"/>
      <c r="M106" s="162" t="s">
        <v>18</v>
      </c>
      <c r="N106" s="163" t="s">
        <v>41</v>
      </c>
      <c r="O106" s="164">
        <v>0.321</v>
      </c>
      <c r="P106" s="164">
        <f t="shared" si="9"/>
        <v>1.284</v>
      </c>
      <c r="Q106" s="164">
        <v>0</v>
      </c>
      <c r="R106" s="164">
        <f t="shared" si="10"/>
        <v>0</v>
      </c>
      <c r="S106" s="164">
        <v>0</v>
      </c>
      <c r="T106" s="165">
        <f t="shared" si="11"/>
        <v>0</v>
      </c>
      <c r="AR106" s="16" t="s">
        <v>115</v>
      </c>
      <c r="AT106" s="16" t="s">
        <v>111</v>
      </c>
      <c r="AU106" s="16" t="s">
        <v>76</v>
      </c>
      <c r="AY106" s="16" t="s">
        <v>108</v>
      </c>
      <c r="BE106" s="166">
        <f t="shared" si="12"/>
        <v>0</v>
      </c>
      <c r="BF106" s="166">
        <f t="shared" si="13"/>
        <v>0</v>
      </c>
      <c r="BG106" s="166">
        <f t="shared" si="14"/>
        <v>0</v>
      </c>
      <c r="BH106" s="166">
        <f t="shared" si="15"/>
        <v>0</v>
      </c>
      <c r="BI106" s="166">
        <f t="shared" si="16"/>
        <v>0</v>
      </c>
      <c r="BJ106" s="16" t="s">
        <v>20</v>
      </c>
      <c r="BK106" s="166">
        <f t="shared" si="17"/>
        <v>0</v>
      </c>
      <c r="BL106" s="16" t="s">
        <v>115</v>
      </c>
      <c r="BM106" s="16" t="s">
        <v>202</v>
      </c>
    </row>
    <row r="107" spans="2:65" s="1" customFormat="1" ht="22.5" customHeight="1">
      <c r="B107" s="30"/>
      <c r="C107" s="178" t="s">
        <v>203</v>
      </c>
      <c r="D107" s="178" t="s">
        <v>147</v>
      </c>
      <c r="E107" s="179" t="s">
        <v>204</v>
      </c>
      <c r="F107" s="180" t="s">
        <v>205</v>
      </c>
      <c r="G107" s="181" t="s">
        <v>170</v>
      </c>
      <c r="H107" s="182">
        <v>4</v>
      </c>
      <c r="I107" s="183"/>
      <c r="J107" s="183"/>
      <c r="K107" s="180"/>
      <c r="L107" s="184"/>
      <c r="M107" s="185" t="s">
        <v>18</v>
      </c>
      <c r="N107" s="186" t="s">
        <v>41</v>
      </c>
      <c r="O107" s="164">
        <v>0</v>
      </c>
      <c r="P107" s="164">
        <f t="shared" si="9"/>
        <v>0</v>
      </c>
      <c r="Q107" s="164">
        <v>0.0073</v>
      </c>
      <c r="R107" s="164">
        <f t="shared" si="10"/>
        <v>0.0292</v>
      </c>
      <c r="S107" s="164">
        <v>0</v>
      </c>
      <c r="T107" s="165">
        <f t="shared" si="11"/>
        <v>0</v>
      </c>
      <c r="AR107" s="16" t="s">
        <v>151</v>
      </c>
      <c r="AT107" s="16" t="s">
        <v>147</v>
      </c>
      <c r="AU107" s="16" t="s">
        <v>76</v>
      </c>
      <c r="AY107" s="16" t="s">
        <v>108</v>
      </c>
      <c r="BE107" s="166">
        <f t="shared" si="12"/>
        <v>0</v>
      </c>
      <c r="BF107" s="166">
        <f t="shared" si="13"/>
        <v>0</v>
      </c>
      <c r="BG107" s="166">
        <f t="shared" si="14"/>
        <v>0</v>
      </c>
      <c r="BH107" s="166">
        <f t="shared" si="15"/>
        <v>0</v>
      </c>
      <c r="BI107" s="166">
        <f t="shared" si="16"/>
        <v>0</v>
      </c>
      <c r="BJ107" s="16" t="s">
        <v>20</v>
      </c>
      <c r="BK107" s="166">
        <f t="shared" si="17"/>
        <v>0</v>
      </c>
      <c r="BL107" s="16" t="s">
        <v>115</v>
      </c>
      <c r="BM107" s="16" t="s">
        <v>206</v>
      </c>
    </row>
    <row r="108" spans="2:65" s="1" customFormat="1" ht="31.5" customHeight="1">
      <c r="B108" s="30"/>
      <c r="C108" s="156">
        <v>60</v>
      </c>
      <c r="D108" s="156" t="s">
        <v>111</v>
      </c>
      <c r="E108" s="157" t="s">
        <v>261</v>
      </c>
      <c r="F108" s="158" t="s">
        <v>262</v>
      </c>
      <c r="G108" s="159" t="s">
        <v>170</v>
      </c>
      <c r="H108" s="160">
        <v>1</v>
      </c>
      <c r="I108" s="161"/>
      <c r="J108" s="161"/>
      <c r="K108" s="158"/>
      <c r="L108" s="50"/>
      <c r="M108" s="162"/>
      <c r="N108" s="163"/>
      <c r="O108" s="164"/>
      <c r="P108" s="164"/>
      <c r="Q108" s="164"/>
      <c r="R108" s="164"/>
      <c r="S108" s="164"/>
      <c r="T108" s="165"/>
      <c r="AR108" s="16"/>
      <c r="AT108" s="16"/>
      <c r="AU108" s="16"/>
      <c r="AY108" s="16"/>
      <c r="BE108" s="166"/>
      <c r="BF108" s="166"/>
      <c r="BG108" s="166"/>
      <c r="BH108" s="166"/>
      <c r="BI108" s="166"/>
      <c r="BJ108" s="16"/>
      <c r="BK108" s="166">
        <f t="shared" si="17"/>
        <v>0</v>
      </c>
      <c r="BL108" s="16"/>
      <c r="BM108" s="16"/>
    </row>
    <row r="109" spans="2:65" s="1" customFormat="1" ht="22.5" customHeight="1">
      <c r="B109" s="30"/>
      <c r="C109" s="178">
        <v>61</v>
      </c>
      <c r="D109" s="178" t="s">
        <v>147</v>
      </c>
      <c r="E109" s="179" t="s">
        <v>263</v>
      </c>
      <c r="F109" s="180" t="s">
        <v>264</v>
      </c>
      <c r="G109" s="181" t="s">
        <v>170</v>
      </c>
      <c r="H109" s="182">
        <v>1</v>
      </c>
      <c r="I109" s="183"/>
      <c r="J109" s="183"/>
      <c r="K109" s="180"/>
      <c r="L109" s="184"/>
      <c r="M109" s="185"/>
      <c r="N109" s="186"/>
      <c r="O109" s="164"/>
      <c r="P109" s="164"/>
      <c r="Q109" s="164"/>
      <c r="R109" s="164"/>
      <c r="S109" s="164"/>
      <c r="T109" s="165"/>
      <c r="AR109" s="16"/>
      <c r="AT109" s="16"/>
      <c r="AU109" s="16"/>
      <c r="AY109" s="16"/>
      <c r="BE109" s="166"/>
      <c r="BF109" s="166"/>
      <c r="BG109" s="166"/>
      <c r="BH109" s="166"/>
      <c r="BI109" s="166"/>
      <c r="BJ109" s="16"/>
      <c r="BK109" s="166">
        <f t="shared" si="17"/>
        <v>0</v>
      </c>
      <c r="BL109" s="16"/>
      <c r="BM109" s="16"/>
    </row>
    <row r="110" spans="2:65" s="1" customFormat="1" ht="22.5" customHeight="1">
      <c r="B110" s="30"/>
      <c r="C110" s="178">
        <v>62</v>
      </c>
      <c r="D110" s="178" t="s">
        <v>147</v>
      </c>
      <c r="E110" s="179" t="s">
        <v>266</v>
      </c>
      <c r="F110" s="180" t="s">
        <v>265</v>
      </c>
      <c r="G110" s="181" t="s">
        <v>170</v>
      </c>
      <c r="H110" s="182">
        <v>1</v>
      </c>
      <c r="I110" s="183"/>
      <c r="J110" s="183"/>
      <c r="K110" s="180"/>
      <c r="L110" s="184"/>
      <c r="M110" s="185"/>
      <c r="N110" s="186"/>
      <c r="O110" s="164"/>
      <c r="P110" s="164"/>
      <c r="Q110" s="164"/>
      <c r="R110" s="164"/>
      <c r="S110" s="164"/>
      <c r="T110" s="165"/>
      <c r="AR110" s="16"/>
      <c r="AT110" s="16"/>
      <c r="AU110" s="16"/>
      <c r="AY110" s="16"/>
      <c r="BE110" s="166"/>
      <c r="BF110" s="166"/>
      <c r="BG110" s="166"/>
      <c r="BH110" s="166"/>
      <c r="BI110" s="166"/>
      <c r="BJ110" s="16"/>
      <c r="BK110" s="166">
        <f t="shared" si="17"/>
        <v>0</v>
      </c>
      <c r="BL110" s="16"/>
      <c r="BM110" s="16"/>
    </row>
    <row r="111" spans="2:65" s="1" customFormat="1" ht="22.5" customHeight="1">
      <c r="B111" s="30"/>
      <c r="C111" s="178">
        <v>63</v>
      </c>
      <c r="D111" s="178" t="s">
        <v>147</v>
      </c>
      <c r="E111" s="179" t="s">
        <v>267</v>
      </c>
      <c r="F111" s="180" t="s">
        <v>268</v>
      </c>
      <c r="G111" s="181" t="s">
        <v>170</v>
      </c>
      <c r="H111" s="182">
        <v>1</v>
      </c>
      <c r="I111" s="183"/>
      <c r="J111" s="183"/>
      <c r="K111" s="180"/>
      <c r="L111" s="184"/>
      <c r="M111" s="185"/>
      <c r="N111" s="186"/>
      <c r="O111" s="164"/>
      <c r="P111" s="164"/>
      <c r="Q111" s="164"/>
      <c r="R111" s="164"/>
      <c r="S111" s="164"/>
      <c r="T111" s="165"/>
      <c r="AR111" s="16"/>
      <c r="AT111" s="16"/>
      <c r="AU111" s="16"/>
      <c r="AY111" s="16"/>
      <c r="BE111" s="166"/>
      <c r="BF111" s="166"/>
      <c r="BG111" s="166"/>
      <c r="BH111" s="166"/>
      <c r="BI111" s="166"/>
      <c r="BJ111" s="16"/>
      <c r="BK111" s="166">
        <f t="shared" si="17"/>
        <v>0</v>
      </c>
      <c r="BL111" s="16"/>
      <c r="BM111" s="16"/>
    </row>
    <row r="112" spans="2:65" s="1" customFormat="1" ht="22.5" customHeight="1">
      <c r="B112" s="30"/>
      <c r="C112" s="178">
        <v>64</v>
      </c>
      <c r="D112" s="178" t="s">
        <v>147</v>
      </c>
      <c r="E112" s="179" t="s">
        <v>269</v>
      </c>
      <c r="F112" s="180" t="s">
        <v>270</v>
      </c>
      <c r="G112" s="181" t="s">
        <v>170</v>
      </c>
      <c r="H112" s="182">
        <v>1</v>
      </c>
      <c r="I112" s="183"/>
      <c r="J112" s="183"/>
      <c r="K112" s="180"/>
      <c r="L112" s="184"/>
      <c r="M112" s="185"/>
      <c r="N112" s="186"/>
      <c r="O112" s="164"/>
      <c r="P112" s="164"/>
      <c r="Q112" s="164"/>
      <c r="R112" s="164"/>
      <c r="S112" s="164"/>
      <c r="T112" s="165"/>
      <c r="AR112" s="16"/>
      <c r="AT112" s="16"/>
      <c r="AU112" s="16"/>
      <c r="AY112" s="16"/>
      <c r="BE112" s="166"/>
      <c r="BF112" s="166"/>
      <c r="BG112" s="166"/>
      <c r="BH112" s="166"/>
      <c r="BI112" s="166"/>
      <c r="BJ112" s="16"/>
      <c r="BK112" s="166">
        <f t="shared" si="17"/>
        <v>0</v>
      </c>
      <c r="BL112" s="16"/>
      <c r="BM112" s="16"/>
    </row>
    <row r="113" spans="2:65" s="1" customFormat="1" ht="22.5" customHeight="1">
      <c r="B113" s="30"/>
      <c r="C113" s="178">
        <v>65</v>
      </c>
      <c r="D113" s="178" t="s">
        <v>147</v>
      </c>
      <c r="E113" s="179" t="s">
        <v>271</v>
      </c>
      <c r="F113" s="180" t="s">
        <v>272</v>
      </c>
      <c r="G113" s="181" t="s">
        <v>170</v>
      </c>
      <c r="H113" s="182">
        <v>1</v>
      </c>
      <c r="I113" s="183"/>
      <c r="J113" s="183"/>
      <c r="K113" s="180"/>
      <c r="L113" s="184"/>
      <c r="M113" s="185"/>
      <c r="N113" s="186"/>
      <c r="O113" s="164"/>
      <c r="P113" s="164"/>
      <c r="Q113" s="164"/>
      <c r="R113" s="164"/>
      <c r="S113" s="164"/>
      <c r="T113" s="165"/>
      <c r="AR113" s="16"/>
      <c r="AT113" s="16"/>
      <c r="AU113" s="16"/>
      <c r="AY113" s="16"/>
      <c r="BE113" s="166"/>
      <c r="BF113" s="166"/>
      <c r="BG113" s="166"/>
      <c r="BH113" s="166"/>
      <c r="BI113" s="166"/>
      <c r="BJ113" s="16"/>
      <c r="BK113" s="166">
        <f t="shared" si="17"/>
        <v>0</v>
      </c>
      <c r="BL113" s="16"/>
      <c r="BM113" s="16"/>
    </row>
    <row r="114" spans="2:65" s="1" customFormat="1" ht="31.5" customHeight="1">
      <c r="B114" s="30"/>
      <c r="C114" s="156" t="s">
        <v>207</v>
      </c>
      <c r="D114" s="156" t="s">
        <v>111</v>
      </c>
      <c r="E114" s="157" t="s">
        <v>208</v>
      </c>
      <c r="F114" s="158" t="s">
        <v>275</v>
      </c>
      <c r="G114" s="159" t="s">
        <v>170</v>
      </c>
      <c r="H114" s="160">
        <v>1</v>
      </c>
      <c r="I114" s="161"/>
      <c r="J114" s="161"/>
      <c r="K114" s="158"/>
      <c r="L114" s="50"/>
      <c r="M114" s="162" t="s">
        <v>18</v>
      </c>
      <c r="N114" s="163" t="s">
        <v>41</v>
      </c>
      <c r="O114" s="164">
        <v>2.848</v>
      </c>
      <c r="P114" s="164">
        <f t="shared" si="9"/>
        <v>2.848</v>
      </c>
      <c r="Q114" s="164">
        <v>0.06526</v>
      </c>
      <c r="R114" s="164">
        <f t="shared" si="10"/>
        <v>0.06526</v>
      </c>
      <c r="S114" s="164">
        <v>0</v>
      </c>
      <c r="T114" s="165">
        <f t="shared" si="11"/>
        <v>0</v>
      </c>
      <c r="AR114" s="16" t="s">
        <v>115</v>
      </c>
      <c r="AT114" s="16" t="s">
        <v>111</v>
      </c>
      <c r="AU114" s="16" t="s">
        <v>76</v>
      </c>
      <c r="AY114" s="16" t="s">
        <v>108</v>
      </c>
      <c r="BE114" s="166">
        <f t="shared" si="12"/>
        <v>0</v>
      </c>
      <c r="BF114" s="166">
        <f t="shared" si="13"/>
        <v>0</v>
      </c>
      <c r="BG114" s="166">
        <f t="shared" si="14"/>
        <v>0</v>
      </c>
      <c r="BH114" s="166">
        <f t="shared" si="15"/>
        <v>0</v>
      </c>
      <c r="BI114" s="166">
        <f t="shared" si="16"/>
        <v>0</v>
      </c>
      <c r="BJ114" s="16" t="s">
        <v>20</v>
      </c>
      <c r="BK114" s="166">
        <f t="shared" si="17"/>
        <v>0</v>
      </c>
      <c r="BL114" s="16" t="s">
        <v>115</v>
      </c>
      <c r="BM114" s="16" t="s">
        <v>209</v>
      </c>
    </row>
    <row r="115" spans="2:65" s="1" customFormat="1" ht="31.5" customHeight="1">
      <c r="B115" s="30"/>
      <c r="C115" s="156" t="s">
        <v>210</v>
      </c>
      <c r="D115" s="156" t="s">
        <v>111</v>
      </c>
      <c r="E115" s="157" t="s">
        <v>211</v>
      </c>
      <c r="F115" s="158" t="s">
        <v>212</v>
      </c>
      <c r="G115" s="159" t="s">
        <v>170</v>
      </c>
      <c r="H115" s="160">
        <v>1</v>
      </c>
      <c r="I115" s="161"/>
      <c r="J115" s="161"/>
      <c r="K115" s="158"/>
      <c r="L115" s="50"/>
      <c r="M115" s="162" t="s">
        <v>18</v>
      </c>
      <c r="N115" s="163" t="s">
        <v>41</v>
      </c>
      <c r="O115" s="164">
        <v>4.708</v>
      </c>
      <c r="P115" s="164">
        <f t="shared" si="9"/>
        <v>4.708</v>
      </c>
      <c r="Q115" s="164">
        <v>0.08566</v>
      </c>
      <c r="R115" s="164">
        <f t="shared" si="10"/>
        <v>0.08566</v>
      </c>
      <c r="S115" s="164">
        <v>0</v>
      </c>
      <c r="T115" s="165">
        <f t="shared" si="11"/>
        <v>0</v>
      </c>
      <c r="AR115" s="16" t="s">
        <v>115</v>
      </c>
      <c r="AT115" s="16" t="s">
        <v>111</v>
      </c>
      <c r="AU115" s="16" t="s">
        <v>76</v>
      </c>
      <c r="AY115" s="16" t="s">
        <v>108</v>
      </c>
      <c r="BE115" s="166">
        <f t="shared" si="12"/>
        <v>0</v>
      </c>
      <c r="BF115" s="166">
        <f t="shared" si="13"/>
        <v>0</v>
      </c>
      <c r="BG115" s="166">
        <f t="shared" si="14"/>
        <v>0</v>
      </c>
      <c r="BH115" s="166">
        <f t="shared" si="15"/>
        <v>0</v>
      </c>
      <c r="BI115" s="166">
        <f t="shared" si="16"/>
        <v>0</v>
      </c>
      <c r="BJ115" s="16" t="s">
        <v>20</v>
      </c>
      <c r="BK115" s="166">
        <f t="shared" si="17"/>
        <v>0</v>
      </c>
      <c r="BL115" s="16" t="s">
        <v>115</v>
      </c>
      <c r="BM115" s="16" t="s">
        <v>213</v>
      </c>
    </row>
    <row r="116" spans="2:65" s="1" customFormat="1" ht="44.25" customHeight="1">
      <c r="B116" s="30"/>
      <c r="C116" s="156" t="s">
        <v>214</v>
      </c>
      <c r="D116" s="156" t="s">
        <v>111</v>
      </c>
      <c r="E116" s="157" t="s">
        <v>274</v>
      </c>
      <c r="F116" s="158" t="s">
        <v>273</v>
      </c>
      <c r="G116" s="159" t="s">
        <v>170</v>
      </c>
      <c r="H116" s="160">
        <v>2</v>
      </c>
      <c r="I116" s="161"/>
      <c r="J116" s="161"/>
      <c r="K116" s="158"/>
      <c r="L116" s="50"/>
      <c r="M116" s="162" t="s">
        <v>18</v>
      </c>
      <c r="N116" s="163" t="s">
        <v>41</v>
      </c>
      <c r="O116" s="164">
        <v>2.848</v>
      </c>
      <c r="P116" s="164">
        <f t="shared" si="9"/>
        <v>5.696</v>
      </c>
      <c r="Q116" s="164">
        <v>0.06572</v>
      </c>
      <c r="R116" s="164">
        <f t="shared" si="10"/>
        <v>0.13144</v>
      </c>
      <c r="S116" s="164">
        <v>0</v>
      </c>
      <c r="T116" s="165">
        <f t="shared" si="11"/>
        <v>0</v>
      </c>
      <c r="AR116" s="16" t="s">
        <v>115</v>
      </c>
      <c r="AT116" s="16" t="s">
        <v>111</v>
      </c>
      <c r="AU116" s="16" t="s">
        <v>76</v>
      </c>
      <c r="AY116" s="16" t="s">
        <v>108</v>
      </c>
      <c r="BE116" s="166">
        <f t="shared" si="12"/>
        <v>0</v>
      </c>
      <c r="BF116" s="166">
        <f t="shared" si="13"/>
        <v>0</v>
      </c>
      <c r="BG116" s="166">
        <f t="shared" si="14"/>
        <v>0</v>
      </c>
      <c r="BH116" s="166">
        <f t="shared" si="15"/>
        <v>0</v>
      </c>
      <c r="BI116" s="166">
        <f t="shared" si="16"/>
        <v>0</v>
      </c>
      <c r="BJ116" s="16" t="s">
        <v>20</v>
      </c>
      <c r="BK116" s="166">
        <f t="shared" si="17"/>
        <v>0</v>
      </c>
      <c r="BL116" s="16" t="s">
        <v>115</v>
      </c>
      <c r="BM116" s="16" t="s">
        <v>215</v>
      </c>
    </row>
    <row r="117" spans="2:63" s="10" customFormat="1" ht="29.85" customHeight="1">
      <c r="B117" s="140"/>
      <c r="C117" s="141"/>
      <c r="D117" s="153" t="s">
        <v>69</v>
      </c>
      <c r="E117" s="154" t="s">
        <v>216</v>
      </c>
      <c r="F117" s="154" t="s">
        <v>217</v>
      </c>
      <c r="G117" s="141"/>
      <c r="H117" s="141"/>
      <c r="I117" s="141"/>
      <c r="J117" s="155"/>
      <c r="K117" s="141"/>
      <c r="L117" s="145"/>
      <c r="M117" s="146"/>
      <c r="N117" s="147"/>
      <c r="O117" s="147"/>
      <c r="P117" s="148">
        <f>P118</f>
        <v>4.06112</v>
      </c>
      <c r="Q117" s="147"/>
      <c r="R117" s="148">
        <f>R118</f>
        <v>0</v>
      </c>
      <c r="S117" s="147"/>
      <c r="T117" s="149">
        <f>T118</f>
        <v>0</v>
      </c>
      <c r="AR117" s="150" t="s">
        <v>20</v>
      </c>
      <c r="AT117" s="151" t="s">
        <v>69</v>
      </c>
      <c r="AU117" s="151" t="s">
        <v>20</v>
      </c>
      <c r="AY117" s="150" t="s">
        <v>108</v>
      </c>
      <c r="BK117" s="152">
        <f>BK118</f>
        <v>0</v>
      </c>
    </row>
    <row r="118" spans="2:65" s="1" customFormat="1" ht="44.25" customHeight="1">
      <c r="B118" s="30"/>
      <c r="C118" s="156" t="s">
        <v>218</v>
      </c>
      <c r="D118" s="156" t="s">
        <v>111</v>
      </c>
      <c r="E118" s="157" t="s">
        <v>219</v>
      </c>
      <c r="F118" s="158" t="s">
        <v>220</v>
      </c>
      <c r="G118" s="159" t="s">
        <v>150</v>
      </c>
      <c r="H118" s="160">
        <v>2.744</v>
      </c>
      <c r="I118" s="161"/>
      <c r="J118" s="161"/>
      <c r="K118" s="158"/>
      <c r="L118" s="50"/>
      <c r="M118" s="162" t="s">
        <v>18</v>
      </c>
      <c r="N118" s="163" t="s">
        <v>41</v>
      </c>
      <c r="O118" s="164">
        <v>1.48</v>
      </c>
      <c r="P118" s="164">
        <f>O118*H118</f>
        <v>4.06112</v>
      </c>
      <c r="Q118" s="164">
        <v>0</v>
      </c>
      <c r="R118" s="164">
        <f>Q118*H118</f>
        <v>0</v>
      </c>
      <c r="S118" s="164">
        <v>0</v>
      </c>
      <c r="T118" s="165">
        <f>S118*H118</f>
        <v>0</v>
      </c>
      <c r="AR118" s="16" t="s">
        <v>115</v>
      </c>
      <c r="AT118" s="16" t="s">
        <v>111</v>
      </c>
      <c r="AU118" s="16" t="s">
        <v>76</v>
      </c>
      <c r="AY118" s="16" t="s">
        <v>108</v>
      </c>
      <c r="BE118" s="166">
        <f>IF(N118="základní",J118,0)</f>
        <v>0</v>
      </c>
      <c r="BF118" s="166">
        <f>IF(N118="snížená",J118,0)</f>
        <v>0</v>
      </c>
      <c r="BG118" s="166">
        <f>IF(N118="zákl. přenesená",J118,0)</f>
        <v>0</v>
      </c>
      <c r="BH118" s="166">
        <f>IF(N118="sníž. přenesená",J118,0)</f>
        <v>0</v>
      </c>
      <c r="BI118" s="166">
        <f>IF(N118="nulová",J118,0)</f>
        <v>0</v>
      </c>
      <c r="BJ118" s="16" t="s">
        <v>20</v>
      </c>
      <c r="BK118" s="166">
        <f>ROUND(I118*H118,2)</f>
        <v>0</v>
      </c>
      <c r="BL118" s="16" t="s">
        <v>115</v>
      </c>
      <c r="BM118" s="16" t="s">
        <v>221</v>
      </c>
    </row>
    <row r="119" spans="2:63" s="10" customFormat="1" ht="37.35" customHeight="1">
      <c r="B119" s="140"/>
      <c r="C119" s="141"/>
      <c r="D119" s="142" t="s">
        <v>69</v>
      </c>
      <c r="E119" s="143" t="s">
        <v>222</v>
      </c>
      <c r="F119" s="143" t="s">
        <v>223</v>
      </c>
      <c r="G119" s="141"/>
      <c r="H119" s="141"/>
      <c r="I119" s="141"/>
      <c r="J119" s="144"/>
      <c r="K119" s="141"/>
      <c r="L119" s="145"/>
      <c r="M119" s="146"/>
      <c r="N119" s="147"/>
      <c r="O119" s="147"/>
      <c r="P119" s="148">
        <f>P120</f>
        <v>11.091999999999999</v>
      </c>
      <c r="Q119" s="147"/>
      <c r="R119" s="148">
        <f>R120</f>
        <v>0</v>
      </c>
      <c r="S119" s="147"/>
      <c r="T119" s="149">
        <f>T120</f>
        <v>0</v>
      </c>
      <c r="AR119" s="150" t="s">
        <v>76</v>
      </c>
      <c r="AT119" s="151" t="s">
        <v>69</v>
      </c>
      <c r="AU119" s="151" t="s">
        <v>70</v>
      </c>
      <c r="AY119" s="150" t="s">
        <v>108</v>
      </c>
      <c r="BK119" s="152">
        <f>BK120</f>
        <v>0</v>
      </c>
    </row>
    <row r="120" spans="2:63" s="10" customFormat="1" ht="19.9" customHeight="1">
      <c r="B120" s="140"/>
      <c r="C120" s="141"/>
      <c r="D120" s="153" t="s">
        <v>69</v>
      </c>
      <c r="E120" s="154" t="s">
        <v>224</v>
      </c>
      <c r="F120" s="154" t="s">
        <v>225</v>
      </c>
      <c r="G120" s="141"/>
      <c r="H120" s="141"/>
      <c r="I120" s="141"/>
      <c r="J120" s="155"/>
      <c r="K120" s="141"/>
      <c r="L120" s="145"/>
      <c r="M120" s="146"/>
      <c r="N120" s="147"/>
      <c r="O120" s="147"/>
      <c r="P120" s="148">
        <f>P121</f>
        <v>11.091999999999999</v>
      </c>
      <c r="Q120" s="147"/>
      <c r="R120" s="148">
        <f>R121</f>
        <v>0</v>
      </c>
      <c r="S120" s="147"/>
      <c r="T120" s="149">
        <f>T121</f>
        <v>0</v>
      </c>
      <c r="AR120" s="150" t="s">
        <v>76</v>
      </c>
      <c r="AT120" s="151" t="s">
        <v>69</v>
      </c>
      <c r="AU120" s="151" t="s">
        <v>20</v>
      </c>
      <c r="AY120" s="150" t="s">
        <v>108</v>
      </c>
      <c r="BK120" s="152">
        <f>BK121</f>
        <v>0</v>
      </c>
    </row>
    <row r="121" spans="2:65" s="1" customFormat="1" ht="22.5" customHeight="1">
      <c r="B121" s="30"/>
      <c r="C121" s="156" t="s">
        <v>226</v>
      </c>
      <c r="D121" s="156" t="s">
        <v>111</v>
      </c>
      <c r="E121" s="157" t="s">
        <v>227</v>
      </c>
      <c r="F121" s="158" t="s">
        <v>228</v>
      </c>
      <c r="G121" s="159" t="s">
        <v>183</v>
      </c>
      <c r="H121" s="160">
        <v>188</v>
      </c>
      <c r="I121" s="161"/>
      <c r="J121" s="161"/>
      <c r="K121" s="158"/>
      <c r="L121" s="50"/>
      <c r="M121" s="162" t="s">
        <v>18</v>
      </c>
      <c r="N121" s="163" t="s">
        <v>41</v>
      </c>
      <c r="O121" s="164">
        <v>0.059</v>
      </c>
      <c r="P121" s="164">
        <f>O121*H121</f>
        <v>11.091999999999999</v>
      </c>
      <c r="Q121" s="164">
        <v>0</v>
      </c>
      <c r="R121" s="164">
        <f>Q121*H121</f>
        <v>0</v>
      </c>
      <c r="S121" s="164">
        <v>0</v>
      </c>
      <c r="T121" s="165">
        <f>S121*H121</f>
        <v>0</v>
      </c>
      <c r="AR121" s="16" t="s">
        <v>184</v>
      </c>
      <c r="AT121" s="16" t="s">
        <v>111</v>
      </c>
      <c r="AU121" s="16" t="s">
        <v>76</v>
      </c>
      <c r="AY121" s="16" t="s">
        <v>108</v>
      </c>
      <c r="BE121" s="166">
        <f>IF(N121="základní",J121,0)</f>
        <v>0</v>
      </c>
      <c r="BF121" s="166">
        <f>IF(N121="snížená",J121,0)</f>
        <v>0</v>
      </c>
      <c r="BG121" s="166">
        <f>IF(N121="zákl. přenesená",J121,0)</f>
        <v>0</v>
      </c>
      <c r="BH121" s="166">
        <f>IF(N121="sníž. přenesená",J121,0)</f>
        <v>0</v>
      </c>
      <c r="BI121" s="166">
        <f>IF(N121="nulová",J121,0)</f>
        <v>0</v>
      </c>
      <c r="BJ121" s="16" t="s">
        <v>20</v>
      </c>
      <c r="BK121" s="166">
        <f>ROUND(I121*H121,2)</f>
        <v>0</v>
      </c>
      <c r="BL121" s="16" t="s">
        <v>184</v>
      </c>
      <c r="BM121" s="16" t="s">
        <v>229</v>
      </c>
    </row>
    <row r="122" spans="2:63" s="10" customFormat="1" ht="37.35" customHeight="1">
      <c r="B122" s="140"/>
      <c r="C122" s="141"/>
      <c r="D122" s="153" t="s">
        <v>69</v>
      </c>
      <c r="E122" s="187" t="s">
        <v>230</v>
      </c>
      <c r="F122" s="187" t="s">
        <v>231</v>
      </c>
      <c r="G122" s="141"/>
      <c r="H122" s="141"/>
      <c r="I122" s="141"/>
      <c r="J122" s="188"/>
      <c r="K122" s="141"/>
      <c r="L122" s="145"/>
      <c r="M122" s="146"/>
      <c r="N122" s="147"/>
      <c r="O122" s="147"/>
      <c r="P122" s="148">
        <f>SUM(P123:P124)</f>
        <v>0</v>
      </c>
      <c r="Q122" s="147"/>
      <c r="R122" s="148">
        <f>SUM(R123:R124)</f>
        <v>0</v>
      </c>
      <c r="S122" s="147"/>
      <c r="T122" s="149">
        <f>SUM(T123:T124)</f>
        <v>0</v>
      </c>
      <c r="AR122" s="150" t="s">
        <v>115</v>
      </c>
      <c r="AT122" s="151" t="s">
        <v>69</v>
      </c>
      <c r="AU122" s="151" t="s">
        <v>70</v>
      </c>
      <c r="AY122" s="150" t="s">
        <v>108</v>
      </c>
      <c r="BK122" s="152">
        <f>SUM(BK123:BK124)</f>
        <v>0</v>
      </c>
    </row>
    <row r="123" spans="2:65" s="1" customFormat="1" ht="22.5" customHeight="1">
      <c r="B123" s="30"/>
      <c r="C123" s="156" t="s">
        <v>232</v>
      </c>
      <c r="D123" s="156" t="s">
        <v>111</v>
      </c>
      <c r="E123" s="157" t="s">
        <v>233</v>
      </c>
      <c r="F123" s="158" t="s">
        <v>234</v>
      </c>
      <c r="G123" s="159" t="s">
        <v>235</v>
      </c>
      <c r="H123" s="160">
        <v>1</v>
      </c>
      <c r="I123" s="161"/>
      <c r="J123" s="161"/>
      <c r="K123" s="158"/>
      <c r="L123" s="50"/>
      <c r="M123" s="162" t="s">
        <v>18</v>
      </c>
      <c r="N123" s="163" t="s">
        <v>41</v>
      </c>
      <c r="O123" s="164">
        <v>0</v>
      </c>
      <c r="P123" s="164">
        <f>O123*H123</f>
        <v>0</v>
      </c>
      <c r="Q123" s="164">
        <v>0</v>
      </c>
      <c r="R123" s="164">
        <f>Q123*H123</f>
        <v>0</v>
      </c>
      <c r="S123" s="164">
        <v>0</v>
      </c>
      <c r="T123" s="165">
        <f>S123*H123</f>
        <v>0</v>
      </c>
      <c r="AR123" s="16" t="s">
        <v>236</v>
      </c>
      <c r="AT123" s="16" t="s">
        <v>111</v>
      </c>
      <c r="AU123" s="16" t="s">
        <v>20</v>
      </c>
      <c r="AY123" s="16" t="s">
        <v>108</v>
      </c>
      <c r="BE123" s="166">
        <f>IF(N123="základní",J123,0)</f>
        <v>0</v>
      </c>
      <c r="BF123" s="166">
        <f>IF(N123="snížená",J123,0)</f>
        <v>0</v>
      </c>
      <c r="BG123" s="166">
        <f>IF(N123="zákl. přenesená",J123,0)</f>
        <v>0</v>
      </c>
      <c r="BH123" s="166">
        <f>IF(N123="sníž. přenesená",J123,0)</f>
        <v>0</v>
      </c>
      <c r="BI123" s="166">
        <f>IF(N123="nulová",J123,0)</f>
        <v>0</v>
      </c>
      <c r="BJ123" s="16" t="s">
        <v>20</v>
      </c>
      <c r="BK123" s="166">
        <f>ROUND(I123*H123,2)</f>
        <v>0</v>
      </c>
      <c r="BL123" s="16" t="s">
        <v>236</v>
      </c>
      <c r="BM123" s="16" t="s">
        <v>237</v>
      </c>
    </row>
    <row r="124" spans="2:47" s="1" customFormat="1" ht="54">
      <c r="B124" s="30"/>
      <c r="C124" s="52"/>
      <c r="D124" s="189" t="s">
        <v>238</v>
      </c>
      <c r="E124" s="52"/>
      <c r="F124" s="190" t="s">
        <v>239</v>
      </c>
      <c r="G124" s="52"/>
      <c r="H124" s="52"/>
      <c r="I124" s="52"/>
      <c r="J124" s="52"/>
      <c r="K124" s="52"/>
      <c r="L124" s="50"/>
      <c r="M124" s="67"/>
      <c r="N124" s="31"/>
      <c r="O124" s="31"/>
      <c r="P124" s="31"/>
      <c r="Q124" s="31"/>
      <c r="R124" s="31"/>
      <c r="S124" s="31"/>
      <c r="T124" s="68"/>
      <c r="AT124" s="16" t="s">
        <v>238</v>
      </c>
      <c r="AU124" s="16" t="s">
        <v>20</v>
      </c>
    </row>
    <row r="125" spans="2:63" s="10" customFormat="1" ht="37.35" customHeight="1">
      <c r="B125" s="140"/>
      <c r="C125" s="141"/>
      <c r="D125" s="153" t="s">
        <v>69</v>
      </c>
      <c r="E125" s="187" t="s">
        <v>240</v>
      </c>
      <c r="F125" s="187" t="s">
        <v>241</v>
      </c>
      <c r="G125" s="141"/>
      <c r="H125" s="141"/>
      <c r="I125" s="141"/>
      <c r="J125" s="188"/>
      <c r="K125" s="141"/>
      <c r="L125" s="145"/>
      <c r="M125" s="146"/>
      <c r="N125" s="147"/>
      <c r="O125" s="147"/>
      <c r="P125" s="148">
        <f>SUM(P126:P131)</f>
        <v>0</v>
      </c>
      <c r="Q125" s="147"/>
      <c r="R125" s="148">
        <f>SUM(R126:R131)</f>
        <v>0</v>
      </c>
      <c r="S125" s="147"/>
      <c r="T125" s="149">
        <f>SUM(T126:T131)</f>
        <v>0</v>
      </c>
      <c r="AR125" s="150" t="s">
        <v>115</v>
      </c>
      <c r="AT125" s="151" t="s">
        <v>69</v>
      </c>
      <c r="AU125" s="151" t="s">
        <v>70</v>
      </c>
      <c r="AY125" s="150" t="s">
        <v>108</v>
      </c>
      <c r="BK125" s="152">
        <f>SUM(BK126:BK131)</f>
        <v>0</v>
      </c>
    </row>
    <row r="126" spans="2:65" s="1" customFormat="1" ht="22.5" customHeight="1">
      <c r="B126" s="30"/>
      <c r="C126" s="156" t="s">
        <v>242</v>
      </c>
      <c r="D126" s="156" t="s">
        <v>111</v>
      </c>
      <c r="E126" s="157" t="s">
        <v>243</v>
      </c>
      <c r="F126" s="158" t="s">
        <v>244</v>
      </c>
      <c r="G126" s="159" t="s">
        <v>235</v>
      </c>
      <c r="H126" s="160">
        <v>1</v>
      </c>
      <c r="I126" s="161"/>
      <c r="J126" s="161"/>
      <c r="K126" s="158"/>
      <c r="L126" s="50"/>
      <c r="M126" s="162" t="s">
        <v>18</v>
      </c>
      <c r="N126" s="163" t="s">
        <v>41</v>
      </c>
      <c r="O126" s="164">
        <v>0</v>
      </c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AR126" s="16" t="s">
        <v>236</v>
      </c>
      <c r="AT126" s="16" t="s">
        <v>111</v>
      </c>
      <c r="AU126" s="16" t="s">
        <v>20</v>
      </c>
      <c r="AY126" s="16" t="s">
        <v>108</v>
      </c>
      <c r="BE126" s="166">
        <f>IF(N126="základní",J126,0)</f>
        <v>0</v>
      </c>
      <c r="BF126" s="166">
        <f>IF(N126="snížená",J126,0)</f>
        <v>0</v>
      </c>
      <c r="BG126" s="166">
        <f>IF(N126="zákl. přenesená",J126,0)</f>
        <v>0</v>
      </c>
      <c r="BH126" s="166">
        <f>IF(N126="sníž. přenesená",J126,0)</f>
        <v>0</v>
      </c>
      <c r="BI126" s="166">
        <f>IF(N126="nulová",J126,0)</f>
        <v>0</v>
      </c>
      <c r="BJ126" s="16" t="s">
        <v>20</v>
      </c>
      <c r="BK126" s="166">
        <f>ROUND(I126*H126,2)</f>
        <v>0</v>
      </c>
      <c r="BL126" s="16" t="s">
        <v>236</v>
      </c>
      <c r="BM126" s="16" t="s">
        <v>245</v>
      </c>
    </row>
    <row r="127" spans="2:47" s="1" customFormat="1" ht="40.5">
      <c r="B127" s="30"/>
      <c r="C127" s="52"/>
      <c r="D127" s="169" t="s">
        <v>238</v>
      </c>
      <c r="E127" s="52"/>
      <c r="F127" s="191" t="s">
        <v>246</v>
      </c>
      <c r="G127" s="52"/>
      <c r="H127" s="52"/>
      <c r="I127" s="52"/>
      <c r="J127" s="52"/>
      <c r="K127" s="52"/>
      <c r="L127" s="50"/>
      <c r="M127" s="67"/>
      <c r="N127" s="31"/>
      <c r="O127" s="31"/>
      <c r="P127" s="31"/>
      <c r="Q127" s="31"/>
      <c r="R127" s="31"/>
      <c r="S127" s="31"/>
      <c r="T127" s="68"/>
      <c r="AT127" s="16" t="s">
        <v>238</v>
      </c>
      <c r="AU127" s="16" t="s">
        <v>20</v>
      </c>
    </row>
    <row r="128" spans="2:65" s="1" customFormat="1" ht="22.5" customHeight="1">
      <c r="B128" s="30"/>
      <c r="C128" s="156" t="s">
        <v>247</v>
      </c>
      <c r="D128" s="156" t="s">
        <v>111</v>
      </c>
      <c r="E128" s="157" t="s">
        <v>248</v>
      </c>
      <c r="F128" s="158" t="s">
        <v>249</v>
      </c>
      <c r="G128" s="159" t="s">
        <v>235</v>
      </c>
      <c r="H128" s="160">
        <v>1</v>
      </c>
      <c r="I128" s="161"/>
      <c r="J128" s="161"/>
      <c r="K128" s="158"/>
      <c r="L128" s="50"/>
      <c r="M128" s="162" t="s">
        <v>18</v>
      </c>
      <c r="N128" s="163" t="s">
        <v>41</v>
      </c>
      <c r="O128" s="164">
        <v>0</v>
      </c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AR128" s="16" t="s">
        <v>236</v>
      </c>
      <c r="AT128" s="16" t="s">
        <v>111</v>
      </c>
      <c r="AU128" s="16" t="s">
        <v>20</v>
      </c>
      <c r="AY128" s="16" t="s">
        <v>108</v>
      </c>
      <c r="BE128" s="166">
        <f>IF(N128="základní",J128,0)</f>
        <v>0</v>
      </c>
      <c r="BF128" s="166">
        <f>IF(N128="snížená",J128,0)</f>
        <v>0</v>
      </c>
      <c r="BG128" s="166">
        <f>IF(N128="zákl. přenesená",J128,0)</f>
        <v>0</v>
      </c>
      <c r="BH128" s="166">
        <f>IF(N128="sníž. přenesená",J128,0)</f>
        <v>0</v>
      </c>
      <c r="BI128" s="166">
        <f>IF(N128="nulová",J128,0)</f>
        <v>0</v>
      </c>
      <c r="BJ128" s="16" t="s">
        <v>20</v>
      </c>
      <c r="BK128" s="166">
        <f>ROUND(I128*H128,2)</f>
        <v>0</v>
      </c>
      <c r="BL128" s="16" t="s">
        <v>236</v>
      </c>
      <c r="BM128" s="16" t="s">
        <v>250</v>
      </c>
    </row>
    <row r="129" spans="2:47" s="1" customFormat="1" ht="54">
      <c r="B129" s="30"/>
      <c r="C129" s="52"/>
      <c r="D129" s="169" t="s">
        <v>238</v>
      </c>
      <c r="E129" s="52"/>
      <c r="F129" s="191" t="s">
        <v>251</v>
      </c>
      <c r="G129" s="52"/>
      <c r="H129" s="52"/>
      <c r="I129" s="52"/>
      <c r="J129" s="52"/>
      <c r="K129" s="52"/>
      <c r="L129" s="50"/>
      <c r="M129" s="67"/>
      <c r="N129" s="31"/>
      <c r="O129" s="31"/>
      <c r="P129" s="31"/>
      <c r="Q129" s="31"/>
      <c r="R129" s="31"/>
      <c r="S129" s="31"/>
      <c r="T129" s="68"/>
      <c r="AT129" s="16" t="s">
        <v>238</v>
      </c>
      <c r="AU129" s="16" t="s">
        <v>20</v>
      </c>
    </row>
    <row r="130" spans="2:65" s="1" customFormat="1" ht="31.5" customHeight="1">
      <c r="B130" s="30"/>
      <c r="C130" s="156" t="s">
        <v>7</v>
      </c>
      <c r="D130" s="156" t="s">
        <v>111</v>
      </c>
      <c r="E130" s="157" t="s">
        <v>252</v>
      </c>
      <c r="F130" s="158" t="s">
        <v>253</v>
      </c>
      <c r="G130" s="159" t="s">
        <v>235</v>
      </c>
      <c r="H130" s="160">
        <v>1</v>
      </c>
      <c r="I130" s="161"/>
      <c r="J130" s="161"/>
      <c r="K130" s="158"/>
      <c r="L130" s="50"/>
      <c r="M130" s="162" t="s">
        <v>18</v>
      </c>
      <c r="N130" s="163" t="s">
        <v>41</v>
      </c>
      <c r="O130" s="164">
        <v>0</v>
      </c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AR130" s="16" t="s">
        <v>236</v>
      </c>
      <c r="AT130" s="16" t="s">
        <v>111</v>
      </c>
      <c r="AU130" s="16" t="s">
        <v>20</v>
      </c>
      <c r="AY130" s="16" t="s">
        <v>108</v>
      </c>
      <c r="BE130" s="166">
        <f>IF(N130="základní",J130,0)</f>
        <v>0</v>
      </c>
      <c r="BF130" s="166">
        <f>IF(N130="snížená",J130,0)</f>
        <v>0</v>
      </c>
      <c r="BG130" s="166">
        <f>IF(N130="zákl. přenesená",J130,0)</f>
        <v>0</v>
      </c>
      <c r="BH130" s="166">
        <f>IF(N130="sníž. přenesená",J130,0)</f>
        <v>0</v>
      </c>
      <c r="BI130" s="166">
        <f>IF(N130="nulová",J130,0)</f>
        <v>0</v>
      </c>
      <c r="BJ130" s="16" t="s">
        <v>20</v>
      </c>
      <c r="BK130" s="166">
        <f>ROUND(I130*H130,2)</f>
        <v>0</v>
      </c>
      <c r="BL130" s="16" t="s">
        <v>236</v>
      </c>
      <c r="BM130" s="16" t="s">
        <v>254</v>
      </c>
    </row>
    <row r="131" spans="2:47" s="1" customFormat="1" ht="81">
      <c r="B131" s="30"/>
      <c r="C131" s="52"/>
      <c r="D131" s="189" t="s">
        <v>238</v>
      </c>
      <c r="E131" s="52"/>
      <c r="F131" s="190" t="s">
        <v>255</v>
      </c>
      <c r="G131" s="52"/>
      <c r="H131" s="52"/>
      <c r="I131" s="52"/>
      <c r="J131" s="52"/>
      <c r="K131" s="52"/>
      <c r="L131" s="50"/>
      <c r="M131" s="192"/>
      <c r="N131" s="193"/>
      <c r="O131" s="193"/>
      <c r="P131" s="193"/>
      <c r="Q131" s="193"/>
      <c r="R131" s="193"/>
      <c r="S131" s="193"/>
      <c r="T131" s="194"/>
      <c r="AT131" s="16" t="s">
        <v>238</v>
      </c>
      <c r="AU131" s="16" t="s">
        <v>20</v>
      </c>
    </row>
    <row r="132" spans="2:12" s="1" customFormat="1" ht="6.95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50"/>
    </row>
  </sheetData>
  <mergeCells count="6">
    <mergeCell ref="E71:H71"/>
    <mergeCell ref="G1:H1"/>
    <mergeCell ref="L2:V2"/>
    <mergeCell ref="E7:H7"/>
    <mergeCell ref="E22:H22"/>
    <mergeCell ref="E43:H43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Lenovo-PC-Marek\Marek</dc:creator>
  <cp:keywords/>
  <dc:description/>
  <cp:lastModifiedBy>Křížová Monika, Mgr.</cp:lastModifiedBy>
  <dcterms:created xsi:type="dcterms:W3CDTF">2016-12-01T15:52:44Z</dcterms:created>
  <dcterms:modified xsi:type="dcterms:W3CDTF">2017-06-29T13:41:50Z</dcterms:modified>
  <cp:category/>
  <cp:version/>
  <cp:contentType/>
  <cp:contentStatus/>
</cp:coreProperties>
</file>