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0" yWindow="525" windowWidth="17895" windowHeight="15525"/>
  </bookViews>
  <sheets>
    <sheet name="Rekapitulace stavby" sheetId="1" r:id="rId1"/>
    <sheet name="01.1 - SO 01.1 Hlavní kan..." sheetId="2" r:id="rId2"/>
    <sheet name="01.2 - SO 01.2 Kanalizačn..." sheetId="3" r:id="rId3"/>
    <sheet name="02.1 - SO 02.1 Hlavní kan..." sheetId="4" r:id="rId4"/>
    <sheet name="02.2 - SO 02.2 Kanalizačn..." sheetId="5" r:id="rId5"/>
    <sheet name="03 - Ostatní a vedlejší n..." sheetId="8" r:id="rId6"/>
    <sheet name="Pokyny pro vyplnění" sheetId="7" r:id="rId7"/>
  </sheets>
  <externalReferences>
    <externalReference r:id="rId8"/>
  </externalReferences>
  <definedNames>
    <definedName name="_xlnm._FilterDatabase" localSheetId="1" hidden="1">'01.1 - SO 01.1 Hlavní kan...'!$C$89:$K$390</definedName>
    <definedName name="_xlnm._FilterDatabase" localSheetId="2" hidden="1">'01.2 - SO 01.2 Kanalizačn...'!$C$89:$K$307</definedName>
    <definedName name="_xlnm._FilterDatabase" localSheetId="3" hidden="1">'02.1 - SO 02.1 Hlavní kan...'!$C$92:$K$393</definedName>
    <definedName name="_xlnm._FilterDatabase" localSheetId="4" hidden="1">'02.2 - SO 02.2 Kanalizačn...'!$C$89:$K$225</definedName>
    <definedName name="_xlnm.Print_Titles" localSheetId="1">'01.1 - SO 01.1 Hlavní kan...'!$89:$89</definedName>
    <definedName name="_xlnm.Print_Titles" localSheetId="2">'01.2 - SO 01.2 Kanalizačn...'!$89:$89</definedName>
    <definedName name="_xlnm.Print_Titles" localSheetId="3">'02.1 - SO 02.1 Hlavní kan...'!$92:$92</definedName>
    <definedName name="_xlnm.Print_Titles" localSheetId="4">'02.2 - SO 02.2 Kanalizačn...'!$89:$89</definedName>
    <definedName name="_xlnm.Print_Titles" localSheetId="5">'03 - Ostatní a vedlejší n...'!$11:$12</definedName>
    <definedName name="_xlnm.Print_Titles" localSheetId="0">'Rekapitulace stavby'!$49:$49</definedName>
    <definedName name="_xlnm.Print_Area" localSheetId="1">'01.1 - SO 01.1 Hlavní kan...'!$C$4:$J$38,'01.1 - SO 01.1 Hlavní kan...'!$C$44:$J$69,'01.1 - SO 01.1 Hlavní kan...'!$C$75:$K$390</definedName>
    <definedName name="_xlnm.Print_Area" localSheetId="2">'01.2 - SO 01.2 Kanalizačn...'!$C$4:$J$38,'01.2 - SO 01.2 Kanalizačn...'!$C$44:$J$69,'01.2 - SO 01.2 Kanalizačn...'!$C$75:$K$307</definedName>
    <definedName name="_xlnm.Print_Area" localSheetId="3">'02.1 - SO 02.1 Hlavní kan...'!$C$4:$J$38,'02.1 - SO 02.1 Hlavní kan...'!$C$44:$J$72,'02.1 - SO 02.1 Hlavní kan...'!$C$78:$K$393</definedName>
    <definedName name="_xlnm.Print_Area" localSheetId="4">'02.2 - SO 02.2 Kanalizačn...'!$C$4:$J$38,'02.2 - SO 02.2 Kanalizačn...'!$C$44:$J$69,'02.2 - SO 02.2 Kanalizačn...'!$C$75:$K$225</definedName>
    <definedName name="_xlnm.Print_Area" localSheetId="5">'03 - Ostatní a vedlejší n...'!$A$1:$L$72</definedName>
    <definedName name="_xlnm.Print_Area" localSheetId="6">'Pokyny pro vyplnění'!$B$2:$K$69,'Pokyny pro vyplnění'!$B$72:$K$116,'Pokyny pro vyplnění'!$B$119:$K$188,'Pokyny pro vyplnění'!$B$196:$K$216</definedName>
    <definedName name="_xlnm.Print_Area" localSheetId="0">'Rekapitulace stavby'!$D$4:$AO$33,'Rekapitulace stavby'!$B$39:$AQ$59</definedName>
  </definedNames>
  <calcPr calcId="145621"/>
</workbook>
</file>

<file path=xl/calcChain.xml><?xml version="1.0" encoding="utf-8"?>
<calcChain xmlns="http://schemas.openxmlformats.org/spreadsheetml/2006/main">
  <c r="AK27" i="1" l="1"/>
  <c r="I70" i="8"/>
  <c r="K70" i="8" s="1"/>
  <c r="K69" i="8" s="1"/>
  <c r="I67" i="8"/>
  <c r="K67" i="8" s="1"/>
  <c r="I65" i="8"/>
  <c r="K65" i="8" s="1"/>
  <c r="I62" i="8"/>
  <c r="K62" i="8" s="1"/>
  <c r="I60" i="8"/>
  <c r="K60" i="8" s="1"/>
  <c r="I58" i="8"/>
  <c r="K58" i="8" s="1"/>
  <c r="I57" i="8"/>
  <c r="K57" i="8" s="1"/>
  <c r="I55" i="8"/>
  <c r="K55" i="8" s="1"/>
  <c r="I53" i="8"/>
  <c r="K53" i="8" s="1"/>
  <c r="I51" i="8"/>
  <c r="K51" i="8" s="1"/>
  <c r="K48" i="8"/>
  <c r="I48" i="8"/>
  <c r="K46" i="8"/>
  <c r="I44" i="8"/>
  <c r="K44" i="8" s="1"/>
  <c r="I43" i="8"/>
  <c r="K43" i="8" s="1"/>
  <c r="I41" i="8"/>
  <c r="K41" i="8" s="1"/>
  <c r="I39" i="8"/>
  <c r="K39" i="8" s="1"/>
  <c r="I38" i="8"/>
  <c r="K38" i="8" s="1"/>
  <c r="I35" i="8"/>
  <c r="K35" i="8" s="1"/>
  <c r="I33" i="8"/>
  <c r="K33" i="8" s="1"/>
  <c r="I32" i="8"/>
  <c r="K32" i="8" s="1"/>
  <c r="I31" i="8"/>
  <c r="K31" i="8" s="1"/>
  <c r="I28" i="8"/>
  <c r="K28" i="8" s="1"/>
  <c r="I27" i="8"/>
  <c r="K27" i="8" s="1"/>
  <c r="I26" i="8"/>
  <c r="K26" i="8" s="1"/>
  <c r="I24" i="8"/>
  <c r="K24" i="8" s="1"/>
  <c r="I23" i="8"/>
  <c r="K23" i="8" s="1"/>
  <c r="I20" i="8"/>
  <c r="K20" i="8" s="1"/>
  <c r="I17" i="8"/>
  <c r="K17" i="8" s="1"/>
  <c r="A1" i="8"/>
  <c r="K15" i="8" l="1"/>
  <c r="K49" i="8"/>
  <c r="BC58" i="1"/>
  <c r="AY58" i="1"/>
  <c r="AX58" i="1"/>
  <c r="BD58" i="1"/>
  <c r="BB58" i="1"/>
  <c r="AZ58" i="1"/>
  <c r="AU58" i="1"/>
  <c r="AV58" i="1"/>
  <c r="J223" i="5"/>
  <c r="J68" i="5" s="1"/>
  <c r="BK213" i="5"/>
  <c r="J213" i="5" s="1"/>
  <c r="J67" i="5" s="1"/>
  <c r="R209" i="5"/>
  <c r="BK182" i="5"/>
  <c r="J182" i="5" s="1"/>
  <c r="J65" i="5" s="1"/>
  <c r="J165" i="5"/>
  <c r="J64" i="5" s="1"/>
  <c r="BK148" i="5"/>
  <c r="J148" i="5" s="1"/>
  <c r="J63" i="5" s="1"/>
  <c r="AY57" i="1"/>
  <c r="AX57" i="1"/>
  <c r="BI224" i="5"/>
  <c r="BH224" i="5"/>
  <c r="BG224" i="5"/>
  <c r="BF224" i="5"/>
  <c r="BE224" i="5"/>
  <c r="T224" i="5"/>
  <c r="T223" i="5" s="1"/>
  <c r="R224" i="5"/>
  <c r="R223" i="5" s="1"/>
  <c r="P224" i="5"/>
  <c r="P223" i="5" s="1"/>
  <c r="BK224" i="5"/>
  <c r="BK223" i="5" s="1"/>
  <c r="J224" i="5"/>
  <c r="BI221" i="5"/>
  <c r="BH221" i="5"/>
  <c r="BG221" i="5"/>
  <c r="BF221" i="5"/>
  <c r="T221" i="5"/>
  <c r="R221" i="5"/>
  <c r="P221" i="5"/>
  <c r="BK221" i="5"/>
  <c r="J221" i="5"/>
  <c r="BE221" i="5" s="1"/>
  <c r="BI219" i="5"/>
  <c r="BH219" i="5"/>
  <c r="BG219" i="5"/>
  <c r="BF219" i="5"/>
  <c r="T219" i="5"/>
  <c r="R219" i="5"/>
  <c r="P219" i="5"/>
  <c r="BK219" i="5"/>
  <c r="J219" i="5"/>
  <c r="BE219" i="5" s="1"/>
  <c r="BI216" i="5"/>
  <c r="BH216" i="5"/>
  <c r="BG216" i="5"/>
  <c r="BF216" i="5"/>
  <c r="T216" i="5"/>
  <c r="R216" i="5"/>
  <c r="P216" i="5"/>
  <c r="BK216" i="5"/>
  <c r="J216" i="5"/>
  <c r="BE216" i="5" s="1"/>
  <c r="BI214" i="5"/>
  <c r="BH214" i="5"/>
  <c r="BG214" i="5"/>
  <c r="BF214" i="5"/>
  <c r="T214" i="5"/>
  <c r="T213" i="5" s="1"/>
  <c r="R214" i="5"/>
  <c r="R213" i="5" s="1"/>
  <c r="P214" i="5"/>
  <c r="P213" i="5" s="1"/>
  <c r="BK214" i="5"/>
  <c r="J214" i="5"/>
  <c r="BE214" i="5" s="1"/>
  <c r="BI210" i="5"/>
  <c r="BH210" i="5"/>
  <c r="BG210" i="5"/>
  <c r="BF210" i="5"/>
  <c r="BE210" i="5"/>
  <c r="T210" i="5"/>
  <c r="T209" i="5" s="1"/>
  <c r="R210" i="5"/>
  <c r="P210" i="5"/>
  <c r="P209" i="5" s="1"/>
  <c r="BK210" i="5"/>
  <c r="BK209" i="5" s="1"/>
  <c r="J209" i="5" s="1"/>
  <c r="J66" i="5" s="1"/>
  <c r="J210" i="5"/>
  <c r="BI207" i="5"/>
  <c r="BH207" i="5"/>
  <c r="BG207" i="5"/>
  <c r="BF207" i="5"/>
  <c r="T207" i="5"/>
  <c r="R207" i="5"/>
  <c r="P207" i="5"/>
  <c r="BK207" i="5"/>
  <c r="J207" i="5"/>
  <c r="BE207" i="5" s="1"/>
  <c r="BI204" i="5"/>
  <c r="BH204" i="5"/>
  <c r="BG204" i="5"/>
  <c r="BF204" i="5"/>
  <c r="T204" i="5"/>
  <c r="R204" i="5"/>
  <c r="P204" i="5"/>
  <c r="BK204" i="5"/>
  <c r="J204" i="5"/>
  <c r="BE204" i="5" s="1"/>
  <c r="BI197" i="5"/>
  <c r="BH197" i="5"/>
  <c r="BG197" i="5"/>
  <c r="BF197" i="5"/>
  <c r="T197" i="5"/>
  <c r="R197" i="5"/>
  <c r="P197" i="5"/>
  <c r="BK197" i="5"/>
  <c r="J197" i="5"/>
  <c r="BE197" i="5" s="1"/>
  <c r="BI194" i="5"/>
  <c r="BH194" i="5"/>
  <c r="BG194" i="5"/>
  <c r="BF194" i="5"/>
  <c r="T194" i="5"/>
  <c r="R194" i="5"/>
  <c r="P194" i="5"/>
  <c r="BK194" i="5"/>
  <c r="J194" i="5"/>
  <c r="BE194" i="5" s="1"/>
  <c r="BI190" i="5"/>
  <c r="BH190" i="5"/>
  <c r="BG190" i="5"/>
  <c r="BF190" i="5"/>
  <c r="T190" i="5"/>
  <c r="R190" i="5"/>
  <c r="P190" i="5"/>
  <c r="BK190" i="5"/>
  <c r="J190" i="5"/>
  <c r="BE190" i="5" s="1"/>
  <c r="BI187" i="5"/>
  <c r="BH187" i="5"/>
  <c r="BG187" i="5"/>
  <c r="BF187" i="5"/>
  <c r="T187" i="5"/>
  <c r="R187" i="5"/>
  <c r="P187" i="5"/>
  <c r="BK187" i="5"/>
  <c r="J187" i="5"/>
  <c r="BE187" i="5" s="1"/>
  <c r="BI183" i="5"/>
  <c r="BH183" i="5"/>
  <c r="BG183" i="5"/>
  <c r="BF183" i="5"/>
  <c r="T183" i="5"/>
  <c r="T182" i="5" s="1"/>
  <c r="R183" i="5"/>
  <c r="R182" i="5" s="1"/>
  <c r="P183" i="5"/>
  <c r="P182" i="5" s="1"/>
  <c r="BK183" i="5"/>
  <c r="J183" i="5"/>
  <c r="BE183" i="5" s="1"/>
  <c r="BI178" i="5"/>
  <c r="BH178" i="5"/>
  <c r="BG178" i="5"/>
  <c r="BF178" i="5"/>
  <c r="BE178" i="5"/>
  <c r="T178" i="5"/>
  <c r="R178" i="5"/>
  <c r="P178" i="5"/>
  <c r="BK178" i="5"/>
  <c r="J178" i="5"/>
  <c r="BI176" i="5"/>
  <c r="BH176" i="5"/>
  <c r="BG176" i="5"/>
  <c r="BF176" i="5"/>
  <c r="BE176" i="5"/>
  <c r="T176" i="5"/>
  <c r="R176" i="5"/>
  <c r="P176" i="5"/>
  <c r="BK176" i="5"/>
  <c r="J176" i="5"/>
  <c r="BI172" i="5"/>
  <c r="BH172" i="5"/>
  <c r="BG172" i="5"/>
  <c r="BF172" i="5"/>
  <c r="BE172" i="5"/>
  <c r="T172" i="5"/>
  <c r="R172" i="5"/>
  <c r="P172" i="5"/>
  <c r="BK172" i="5"/>
  <c r="J172" i="5"/>
  <c r="BI170" i="5"/>
  <c r="BH170" i="5"/>
  <c r="BG170" i="5"/>
  <c r="BF170" i="5"/>
  <c r="BE170" i="5"/>
  <c r="T170" i="5"/>
  <c r="R170" i="5"/>
  <c r="P170" i="5"/>
  <c r="BK170" i="5"/>
  <c r="J170" i="5"/>
  <c r="BI166" i="5"/>
  <c r="BH166" i="5"/>
  <c r="BG166" i="5"/>
  <c r="BF166" i="5"/>
  <c r="BE166" i="5"/>
  <c r="T166" i="5"/>
  <c r="T165" i="5" s="1"/>
  <c r="R166" i="5"/>
  <c r="R165" i="5" s="1"/>
  <c r="P166" i="5"/>
  <c r="P165" i="5" s="1"/>
  <c r="BK166" i="5"/>
  <c r="BK165" i="5" s="1"/>
  <c r="J166" i="5"/>
  <c r="BI161" i="5"/>
  <c r="BH161" i="5"/>
  <c r="BG161" i="5"/>
  <c r="BF161" i="5"/>
  <c r="T161" i="5"/>
  <c r="R161" i="5"/>
  <c r="P161" i="5"/>
  <c r="BK161" i="5"/>
  <c r="J161" i="5"/>
  <c r="BE161" i="5" s="1"/>
  <c r="BI157" i="5"/>
  <c r="BH157" i="5"/>
  <c r="BG157" i="5"/>
  <c r="BF157" i="5"/>
  <c r="T157" i="5"/>
  <c r="R157" i="5"/>
  <c r="P157" i="5"/>
  <c r="BK157" i="5"/>
  <c r="J157" i="5"/>
  <c r="BE157" i="5" s="1"/>
  <c r="BI153" i="5"/>
  <c r="BH153" i="5"/>
  <c r="BG153" i="5"/>
  <c r="BF153" i="5"/>
  <c r="T153" i="5"/>
  <c r="R153" i="5"/>
  <c r="P153" i="5"/>
  <c r="P148" i="5" s="1"/>
  <c r="BK153" i="5"/>
  <c r="J153" i="5"/>
  <c r="BE153" i="5" s="1"/>
  <c r="BI149" i="5"/>
  <c r="BH149" i="5"/>
  <c r="BG149" i="5"/>
  <c r="BF149" i="5"/>
  <c r="T149" i="5"/>
  <c r="T148" i="5" s="1"/>
  <c r="T91" i="5" s="1"/>
  <c r="T90" i="5" s="1"/>
  <c r="R149" i="5"/>
  <c r="R148" i="5" s="1"/>
  <c r="P149" i="5"/>
  <c r="BK149" i="5"/>
  <c r="J149" i="5"/>
  <c r="BE149" i="5" s="1"/>
  <c r="BI144" i="5"/>
  <c r="BH144" i="5"/>
  <c r="BG144" i="5"/>
  <c r="BF144" i="5"/>
  <c r="BE144" i="5"/>
  <c r="T144" i="5"/>
  <c r="R144" i="5"/>
  <c r="P144" i="5"/>
  <c r="BK144" i="5"/>
  <c r="J144" i="5"/>
  <c r="BI140" i="5"/>
  <c r="BH140" i="5"/>
  <c r="BG140" i="5"/>
  <c r="BF140" i="5"/>
  <c r="BE140" i="5"/>
  <c r="T140" i="5"/>
  <c r="R140" i="5"/>
  <c r="P140" i="5"/>
  <c r="BK140" i="5"/>
  <c r="J140" i="5"/>
  <c r="BI137" i="5"/>
  <c r="BH137" i="5"/>
  <c r="BG137" i="5"/>
  <c r="BF137" i="5"/>
  <c r="BE137" i="5"/>
  <c r="T137" i="5"/>
  <c r="R137" i="5"/>
  <c r="P137" i="5"/>
  <c r="BK137" i="5"/>
  <c r="J137" i="5"/>
  <c r="BI135" i="5"/>
  <c r="BH135" i="5"/>
  <c r="BG135" i="5"/>
  <c r="BF135" i="5"/>
  <c r="BE135" i="5"/>
  <c r="T135" i="5"/>
  <c r="R135" i="5"/>
  <c r="P135" i="5"/>
  <c r="BK135" i="5"/>
  <c r="J135" i="5"/>
  <c r="BI133" i="5"/>
  <c r="BH133" i="5"/>
  <c r="BG133" i="5"/>
  <c r="BF133" i="5"/>
  <c r="BE133" i="5"/>
  <c r="T133" i="5"/>
  <c r="R133" i="5"/>
  <c r="P133" i="5"/>
  <c r="BK133" i="5"/>
  <c r="J133" i="5"/>
  <c r="BI130" i="5"/>
  <c r="BH130" i="5"/>
  <c r="BG130" i="5"/>
  <c r="BF130" i="5"/>
  <c r="BE130" i="5"/>
  <c r="T130" i="5"/>
  <c r="R130" i="5"/>
  <c r="P130" i="5"/>
  <c r="BK130" i="5"/>
  <c r="J130" i="5"/>
  <c r="BI127" i="5"/>
  <c r="BH127" i="5"/>
  <c r="BG127" i="5"/>
  <c r="BF127" i="5"/>
  <c r="BE127" i="5"/>
  <c r="T127" i="5"/>
  <c r="R127" i="5"/>
  <c r="P127" i="5"/>
  <c r="BK127" i="5"/>
  <c r="J127" i="5"/>
  <c r="BI125" i="5"/>
  <c r="BH125" i="5"/>
  <c r="BG125" i="5"/>
  <c r="BF125" i="5"/>
  <c r="BE125" i="5"/>
  <c r="T125" i="5"/>
  <c r="R125" i="5"/>
  <c r="P125" i="5"/>
  <c r="BK125" i="5"/>
  <c r="J125" i="5"/>
  <c r="BI121" i="5"/>
  <c r="BH121" i="5"/>
  <c r="BG121" i="5"/>
  <c r="BF121" i="5"/>
  <c r="BE121" i="5"/>
  <c r="T121" i="5"/>
  <c r="R121" i="5"/>
  <c r="P121" i="5"/>
  <c r="BK121" i="5"/>
  <c r="J121" i="5"/>
  <c r="BI118" i="5"/>
  <c r="BH118" i="5"/>
  <c r="BG118" i="5"/>
  <c r="BF118" i="5"/>
  <c r="BE118" i="5"/>
  <c r="T118" i="5"/>
  <c r="R118" i="5"/>
  <c r="P118" i="5"/>
  <c r="BK118" i="5"/>
  <c r="J118" i="5"/>
  <c r="BI114" i="5"/>
  <c r="BH114" i="5"/>
  <c r="BG114" i="5"/>
  <c r="BF114" i="5"/>
  <c r="BE114" i="5"/>
  <c r="T114" i="5"/>
  <c r="R114" i="5"/>
  <c r="P114" i="5"/>
  <c r="BK114" i="5"/>
  <c r="J114" i="5"/>
  <c r="BI110" i="5"/>
  <c r="BH110" i="5"/>
  <c r="BG110" i="5"/>
  <c r="BF110" i="5"/>
  <c r="BE110" i="5"/>
  <c r="T110" i="5"/>
  <c r="R110" i="5"/>
  <c r="P110" i="5"/>
  <c r="BK110" i="5"/>
  <c r="J110" i="5"/>
  <c r="BI107" i="5"/>
  <c r="BH107" i="5"/>
  <c r="BG107" i="5"/>
  <c r="BF107" i="5"/>
  <c r="BE107" i="5"/>
  <c r="T107" i="5"/>
  <c r="R107" i="5"/>
  <c r="P107" i="5"/>
  <c r="BK107" i="5"/>
  <c r="J107" i="5"/>
  <c r="BI103" i="5"/>
  <c r="BH103" i="5"/>
  <c r="BG103" i="5"/>
  <c r="BF103" i="5"/>
  <c r="BE103" i="5"/>
  <c r="T103" i="5"/>
  <c r="R103" i="5"/>
  <c r="P103" i="5"/>
  <c r="BK103" i="5"/>
  <c r="J103" i="5"/>
  <c r="BI99" i="5"/>
  <c r="BH99" i="5"/>
  <c r="BG99" i="5"/>
  <c r="BF99" i="5"/>
  <c r="BE99" i="5"/>
  <c r="T99" i="5"/>
  <c r="R99" i="5"/>
  <c r="P99" i="5"/>
  <c r="BK99" i="5"/>
  <c r="J99" i="5"/>
  <c r="BI97" i="5"/>
  <c r="BH97" i="5"/>
  <c r="BG97" i="5"/>
  <c r="BF97" i="5"/>
  <c r="BE97" i="5"/>
  <c r="T97" i="5"/>
  <c r="R97" i="5"/>
  <c r="P97" i="5"/>
  <c r="BK97" i="5"/>
  <c r="J97" i="5"/>
  <c r="BI93" i="5"/>
  <c r="F36" i="5" s="1"/>
  <c r="BD57" i="1" s="1"/>
  <c r="BH93" i="5"/>
  <c r="BG93" i="5"/>
  <c r="F34" i="5" s="1"/>
  <c r="BB57" i="1" s="1"/>
  <c r="BF93" i="5"/>
  <c r="BE93" i="5"/>
  <c r="T93" i="5"/>
  <c r="T92" i="5" s="1"/>
  <c r="R93" i="5"/>
  <c r="R92" i="5" s="1"/>
  <c r="R91" i="5" s="1"/>
  <c r="R90" i="5" s="1"/>
  <c r="P93" i="5"/>
  <c r="P92" i="5" s="1"/>
  <c r="BK93" i="5"/>
  <c r="BK92" i="5" s="1"/>
  <c r="J92" i="5" s="1"/>
  <c r="J93" i="5"/>
  <c r="J62" i="5"/>
  <c r="F87" i="5"/>
  <c r="F84" i="5"/>
  <c r="E82" i="5"/>
  <c r="E78" i="5"/>
  <c r="F53" i="5"/>
  <c r="E51" i="5"/>
  <c r="J23" i="5"/>
  <c r="E23" i="5"/>
  <c r="J86" i="5" s="1"/>
  <c r="J22" i="5"/>
  <c r="J20" i="5"/>
  <c r="E20" i="5"/>
  <c r="F56" i="5" s="1"/>
  <c r="J19" i="5"/>
  <c r="J17" i="5"/>
  <c r="E17" i="5"/>
  <c r="F55" i="5" s="1"/>
  <c r="J16" i="5"/>
  <c r="J14" i="5"/>
  <c r="E7" i="5"/>
  <c r="E47" i="5" s="1"/>
  <c r="BK375" i="4"/>
  <c r="R371" i="4"/>
  <c r="J371" i="4"/>
  <c r="J69" i="4" s="1"/>
  <c r="T361" i="4"/>
  <c r="P361" i="4"/>
  <c r="R348" i="4"/>
  <c r="T248" i="4"/>
  <c r="P248" i="4"/>
  <c r="BK248" i="4"/>
  <c r="J248" i="4" s="1"/>
  <c r="J66" i="4" s="1"/>
  <c r="R218" i="4"/>
  <c r="J218" i="4"/>
  <c r="J65" i="4" s="1"/>
  <c r="T203" i="4"/>
  <c r="P203" i="4"/>
  <c r="R179" i="4"/>
  <c r="T95" i="4"/>
  <c r="P95" i="4"/>
  <c r="AY56" i="1"/>
  <c r="AX56" i="1"/>
  <c r="BI392" i="4"/>
  <c r="BH392" i="4"/>
  <c r="BG392" i="4"/>
  <c r="BF392" i="4"/>
  <c r="T392" i="4"/>
  <c r="R392" i="4"/>
  <c r="P392" i="4"/>
  <c r="BK392" i="4"/>
  <c r="J392" i="4"/>
  <c r="BE392" i="4" s="1"/>
  <c r="BI390" i="4"/>
  <c r="BH390" i="4"/>
  <c r="BG390" i="4"/>
  <c r="BF390" i="4"/>
  <c r="T390" i="4"/>
  <c r="R390" i="4"/>
  <c r="P390" i="4"/>
  <c r="BK390" i="4"/>
  <c r="J390" i="4"/>
  <c r="BE390" i="4" s="1"/>
  <c r="BI387" i="4"/>
  <c r="BH387" i="4"/>
  <c r="BG387" i="4"/>
  <c r="BF387" i="4"/>
  <c r="T387" i="4"/>
  <c r="R387" i="4"/>
  <c r="P387" i="4"/>
  <c r="BK387" i="4"/>
  <c r="J387" i="4"/>
  <c r="BE387" i="4" s="1"/>
  <c r="BI385" i="4"/>
  <c r="BH385" i="4"/>
  <c r="BG385" i="4"/>
  <c r="BF385" i="4"/>
  <c r="T385" i="4"/>
  <c r="R385" i="4"/>
  <c r="P385" i="4"/>
  <c r="BK385" i="4"/>
  <c r="J385" i="4"/>
  <c r="BE385" i="4" s="1"/>
  <c r="BI381" i="4"/>
  <c r="BH381" i="4"/>
  <c r="BG381" i="4"/>
  <c r="BF381" i="4"/>
  <c r="T381" i="4"/>
  <c r="R381" i="4"/>
  <c r="P381" i="4"/>
  <c r="BK381" i="4"/>
  <c r="J381" i="4"/>
  <c r="BE381" i="4" s="1"/>
  <c r="BI376" i="4"/>
  <c r="BH376" i="4"/>
  <c r="BG376" i="4"/>
  <c r="BF376" i="4"/>
  <c r="T376" i="4"/>
  <c r="T375" i="4" s="1"/>
  <c r="T374" i="4" s="1"/>
  <c r="R376" i="4"/>
  <c r="R375" i="4" s="1"/>
  <c r="R374" i="4" s="1"/>
  <c r="P376" i="4"/>
  <c r="P375" i="4" s="1"/>
  <c r="P374" i="4" s="1"/>
  <c r="BK376" i="4"/>
  <c r="J376" i="4"/>
  <c r="BE376" i="4" s="1"/>
  <c r="BI372" i="4"/>
  <c r="BH372" i="4"/>
  <c r="BG372" i="4"/>
  <c r="BF372" i="4"/>
  <c r="T372" i="4"/>
  <c r="T371" i="4" s="1"/>
  <c r="R372" i="4"/>
  <c r="P372" i="4"/>
  <c r="P371" i="4" s="1"/>
  <c r="BK372" i="4"/>
  <c r="BK371" i="4" s="1"/>
  <c r="J372" i="4"/>
  <c r="BE372" i="4" s="1"/>
  <c r="BI369" i="4"/>
  <c r="BH369" i="4"/>
  <c r="BG369" i="4"/>
  <c r="BF369" i="4"/>
  <c r="BE369" i="4"/>
  <c r="T369" i="4"/>
  <c r="R369" i="4"/>
  <c r="P369" i="4"/>
  <c r="BK369" i="4"/>
  <c r="J369" i="4"/>
  <c r="BI367" i="4"/>
  <c r="BH367" i="4"/>
  <c r="BG367" i="4"/>
  <c r="BF367" i="4"/>
  <c r="BE367" i="4"/>
  <c r="T367" i="4"/>
  <c r="R367" i="4"/>
  <c r="P367" i="4"/>
  <c r="BK367" i="4"/>
  <c r="J367" i="4"/>
  <c r="BI364" i="4"/>
  <c r="BH364" i="4"/>
  <c r="BG364" i="4"/>
  <c r="BF364" i="4"/>
  <c r="BE364" i="4"/>
  <c r="T364" i="4"/>
  <c r="R364" i="4"/>
  <c r="P364" i="4"/>
  <c r="BK364" i="4"/>
  <c r="J364" i="4"/>
  <c r="BI362" i="4"/>
  <c r="BH362" i="4"/>
  <c r="BG362" i="4"/>
  <c r="BF362" i="4"/>
  <c r="BE362" i="4"/>
  <c r="T362" i="4"/>
  <c r="R362" i="4"/>
  <c r="R361" i="4" s="1"/>
  <c r="P362" i="4"/>
  <c r="BK362" i="4"/>
  <c r="BK361" i="4" s="1"/>
  <c r="J361" i="4" s="1"/>
  <c r="J68" i="4" s="1"/>
  <c r="J362" i="4"/>
  <c r="BI359" i="4"/>
  <c r="BH359" i="4"/>
  <c r="BG359" i="4"/>
  <c r="BF359" i="4"/>
  <c r="T359" i="4"/>
  <c r="R359" i="4"/>
  <c r="P359" i="4"/>
  <c r="BK359" i="4"/>
  <c r="J359" i="4"/>
  <c r="BE359" i="4" s="1"/>
  <c r="BI351" i="4"/>
  <c r="BH351" i="4"/>
  <c r="BG351" i="4"/>
  <c r="BF351" i="4"/>
  <c r="T351" i="4"/>
  <c r="R351" i="4"/>
  <c r="P351" i="4"/>
  <c r="BK351" i="4"/>
  <c r="J351" i="4"/>
  <c r="BE351" i="4" s="1"/>
  <c r="BI349" i="4"/>
  <c r="BH349" i="4"/>
  <c r="BG349" i="4"/>
  <c r="BF349" i="4"/>
  <c r="T349" i="4"/>
  <c r="T348" i="4" s="1"/>
  <c r="R349" i="4"/>
  <c r="P349" i="4"/>
  <c r="P348" i="4" s="1"/>
  <c r="BK349" i="4"/>
  <c r="BK348" i="4" s="1"/>
  <c r="J348" i="4" s="1"/>
  <c r="J67" i="4" s="1"/>
  <c r="J349" i="4"/>
  <c r="BE349" i="4" s="1"/>
  <c r="BI344" i="4"/>
  <c r="BH344" i="4"/>
  <c r="BG344" i="4"/>
  <c r="BF344" i="4"/>
  <c r="BE344" i="4"/>
  <c r="T344" i="4"/>
  <c r="R344" i="4"/>
  <c r="P344" i="4"/>
  <c r="BK344" i="4"/>
  <c r="J344" i="4"/>
  <c r="BI341" i="4"/>
  <c r="BH341" i="4"/>
  <c r="BG341" i="4"/>
  <c r="BF341" i="4"/>
  <c r="BE341" i="4"/>
  <c r="T341" i="4"/>
  <c r="R341" i="4"/>
  <c r="P341" i="4"/>
  <c r="BK341" i="4"/>
  <c r="J341" i="4"/>
  <c r="BI338" i="4"/>
  <c r="BH338" i="4"/>
  <c r="BG338" i="4"/>
  <c r="BF338" i="4"/>
  <c r="BE338" i="4"/>
  <c r="T338" i="4"/>
  <c r="R338" i="4"/>
  <c r="P338" i="4"/>
  <c r="BK338" i="4"/>
  <c r="J338" i="4"/>
  <c r="BI336" i="4"/>
  <c r="BH336" i="4"/>
  <c r="BG336" i="4"/>
  <c r="BF336" i="4"/>
  <c r="BE336" i="4"/>
  <c r="T336" i="4"/>
  <c r="R336" i="4"/>
  <c r="P336" i="4"/>
  <c r="BK336" i="4"/>
  <c r="J336" i="4"/>
  <c r="BI332" i="4"/>
  <c r="BH332" i="4"/>
  <c r="BG332" i="4"/>
  <c r="BF332" i="4"/>
  <c r="BE332" i="4"/>
  <c r="T332" i="4"/>
  <c r="R332" i="4"/>
  <c r="P332" i="4"/>
  <c r="BK332" i="4"/>
  <c r="J332" i="4"/>
  <c r="BI330" i="4"/>
  <c r="BH330" i="4"/>
  <c r="BG330" i="4"/>
  <c r="BF330" i="4"/>
  <c r="BE330" i="4"/>
  <c r="T330" i="4"/>
  <c r="R330" i="4"/>
  <c r="P330" i="4"/>
  <c r="BK330" i="4"/>
  <c r="J330" i="4"/>
  <c r="BI326" i="4"/>
  <c r="BH326" i="4"/>
  <c r="BG326" i="4"/>
  <c r="BF326" i="4"/>
  <c r="BE326" i="4"/>
  <c r="T326" i="4"/>
  <c r="R326" i="4"/>
  <c r="P326" i="4"/>
  <c r="BK326" i="4"/>
  <c r="J326" i="4"/>
  <c r="BI322" i="4"/>
  <c r="BH322" i="4"/>
  <c r="BG322" i="4"/>
  <c r="BF322" i="4"/>
  <c r="BE322" i="4"/>
  <c r="T322" i="4"/>
  <c r="R322" i="4"/>
  <c r="P322" i="4"/>
  <c r="BK322" i="4"/>
  <c r="J322" i="4"/>
  <c r="BI318" i="4"/>
  <c r="BH318" i="4"/>
  <c r="BG318" i="4"/>
  <c r="BF318" i="4"/>
  <c r="BE318" i="4"/>
  <c r="T318" i="4"/>
  <c r="R318" i="4"/>
  <c r="P318" i="4"/>
  <c r="BK318" i="4"/>
  <c r="J318" i="4"/>
  <c r="BI314" i="4"/>
  <c r="BH314" i="4"/>
  <c r="BG314" i="4"/>
  <c r="BF314" i="4"/>
  <c r="BE314" i="4"/>
  <c r="T314" i="4"/>
  <c r="R314" i="4"/>
  <c r="P314" i="4"/>
  <c r="BK314" i="4"/>
  <c r="J314" i="4"/>
  <c r="BI310" i="4"/>
  <c r="BH310" i="4"/>
  <c r="BG310" i="4"/>
  <c r="BF310" i="4"/>
  <c r="BE310" i="4"/>
  <c r="T310" i="4"/>
  <c r="R310" i="4"/>
  <c r="P310" i="4"/>
  <c r="BK310" i="4"/>
  <c r="J310" i="4"/>
  <c r="BI306" i="4"/>
  <c r="BH306" i="4"/>
  <c r="BG306" i="4"/>
  <c r="BF306" i="4"/>
  <c r="BE306" i="4"/>
  <c r="T306" i="4"/>
  <c r="R306" i="4"/>
  <c r="P306" i="4"/>
  <c r="BK306" i="4"/>
  <c r="J306" i="4"/>
  <c r="BI301" i="4"/>
  <c r="BH301" i="4"/>
  <c r="BG301" i="4"/>
  <c r="BF301" i="4"/>
  <c r="BE301" i="4"/>
  <c r="T301" i="4"/>
  <c r="R301" i="4"/>
  <c r="P301" i="4"/>
  <c r="BK301" i="4"/>
  <c r="J301" i="4"/>
  <c r="BI299" i="4"/>
  <c r="BH299" i="4"/>
  <c r="BG299" i="4"/>
  <c r="BF299" i="4"/>
  <c r="BE299" i="4"/>
  <c r="T299" i="4"/>
  <c r="R299" i="4"/>
  <c r="P299" i="4"/>
  <c r="BK299" i="4"/>
  <c r="J299" i="4"/>
  <c r="BI297" i="4"/>
  <c r="BH297" i="4"/>
  <c r="BG297" i="4"/>
  <c r="BF297" i="4"/>
  <c r="BE297" i="4"/>
  <c r="T297" i="4"/>
  <c r="R297" i="4"/>
  <c r="P297" i="4"/>
  <c r="BK297" i="4"/>
  <c r="J297" i="4"/>
  <c r="BI294" i="4"/>
  <c r="BH294" i="4"/>
  <c r="BG294" i="4"/>
  <c r="BF294" i="4"/>
  <c r="BE294" i="4"/>
  <c r="T294" i="4"/>
  <c r="R294" i="4"/>
  <c r="P294" i="4"/>
  <c r="BK294" i="4"/>
  <c r="J294" i="4"/>
  <c r="BI292" i="4"/>
  <c r="BH292" i="4"/>
  <c r="BG292" i="4"/>
  <c r="BF292" i="4"/>
  <c r="BE292" i="4"/>
  <c r="T292" i="4"/>
  <c r="R292" i="4"/>
  <c r="P292" i="4"/>
  <c r="BK292" i="4"/>
  <c r="J292" i="4"/>
  <c r="BI288" i="4"/>
  <c r="BH288" i="4"/>
  <c r="BG288" i="4"/>
  <c r="BF288" i="4"/>
  <c r="BE288" i="4"/>
  <c r="T288" i="4"/>
  <c r="R288" i="4"/>
  <c r="P288" i="4"/>
  <c r="BK288" i="4"/>
  <c r="J288" i="4"/>
  <c r="BI284" i="4"/>
  <c r="BH284" i="4"/>
  <c r="BG284" i="4"/>
  <c r="BF284" i="4"/>
  <c r="BE284" i="4"/>
  <c r="T284" i="4"/>
  <c r="R284" i="4"/>
  <c r="P284" i="4"/>
  <c r="BK284" i="4"/>
  <c r="J284" i="4"/>
  <c r="BI280" i="4"/>
  <c r="BH280" i="4"/>
  <c r="BG280" i="4"/>
  <c r="BF280" i="4"/>
  <c r="BE280" i="4"/>
  <c r="T280" i="4"/>
  <c r="R280" i="4"/>
  <c r="P280" i="4"/>
  <c r="BK280" i="4"/>
  <c r="J280" i="4"/>
  <c r="BI276" i="4"/>
  <c r="BH276" i="4"/>
  <c r="BG276" i="4"/>
  <c r="BF276" i="4"/>
  <c r="BE276" i="4"/>
  <c r="T276" i="4"/>
  <c r="R276" i="4"/>
  <c r="P276" i="4"/>
  <c r="BK276" i="4"/>
  <c r="J276" i="4"/>
  <c r="BI272" i="4"/>
  <c r="BH272" i="4"/>
  <c r="BG272" i="4"/>
  <c r="BF272" i="4"/>
  <c r="BE272" i="4"/>
  <c r="T272" i="4"/>
  <c r="R272" i="4"/>
  <c r="P272" i="4"/>
  <c r="BK272" i="4"/>
  <c r="J272" i="4"/>
  <c r="BI268" i="4"/>
  <c r="BH268" i="4"/>
  <c r="BG268" i="4"/>
  <c r="BF268" i="4"/>
  <c r="BE268" i="4"/>
  <c r="T268" i="4"/>
  <c r="R268" i="4"/>
  <c r="P268" i="4"/>
  <c r="BK268" i="4"/>
  <c r="J268" i="4"/>
  <c r="BI266" i="4"/>
  <c r="BH266" i="4"/>
  <c r="BG266" i="4"/>
  <c r="BF266" i="4"/>
  <c r="BE266" i="4"/>
  <c r="T266" i="4"/>
  <c r="R266" i="4"/>
  <c r="P266" i="4"/>
  <c r="BK266" i="4"/>
  <c r="J266" i="4"/>
  <c r="BI264" i="4"/>
  <c r="BH264" i="4"/>
  <c r="BG264" i="4"/>
  <c r="BF264" i="4"/>
  <c r="BE264" i="4"/>
  <c r="T264" i="4"/>
  <c r="R264" i="4"/>
  <c r="P264" i="4"/>
  <c r="BK264" i="4"/>
  <c r="J264" i="4"/>
  <c r="BI262" i="4"/>
  <c r="BH262" i="4"/>
  <c r="BG262" i="4"/>
  <c r="BF262" i="4"/>
  <c r="BE262" i="4"/>
  <c r="T262" i="4"/>
  <c r="R262" i="4"/>
  <c r="P262" i="4"/>
  <c r="BK262" i="4"/>
  <c r="J262" i="4"/>
  <c r="BI260" i="4"/>
  <c r="BH260" i="4"/>
  <c r="BG260" i="4"/>
  <c r="BF260" i="4"/>
  <c r="BE260" i="4"/>
  <c r="T260" i="4"/>
  <c r="R260" i="4"/>
  <c r="P260" i="4"/>
  <c r="BK260" i="4"/>
  <c r="J260" i="4"/>
  <c r="BI256" i="4"/>
  <c r="BH256" i="4"/>
  <c r="BG256" i="4"/>
  <c r="BF256" i="4"/>
  <c r="BE256" i="4"/>
  <c r="T256" i="4"/>
  <c r="R256" i="4"/>
  <c r="P256" i="4"/>
  <c r="BK256" i="4"/>
  <c r="J256" i="4"/>
  <c r="BI253" i="4"/>
  <c r="BH253" i="4"/>
  <c r="BG253" i="4"/>
  <c r="BF253" i="4"/>
  <c r="BE253" i="4"/>
  <c r="T253" i="4"/>
  <c r="R253" i="4"/>
  <c r="P253" i="4"/>
  <c r="BK253" i="4"/>
  <c r="J253" i="4"/>
  <c r="BI249" i="4"/>
  <c r="BH249" i="4"/>
  <c r="BG249" i="4"/>
  <c r="BF249" i="4"/>
  <c r="BE249" i="4"/>
  <c r="T249" i="4"/>
  <c r="R249" i="4"/>
  <c r="R248" i="4" s="1"/>
  <c r="P249" i="4"/>
  <c r="BK249" i="4"/>
  <c r="J249" i="4"/>
  <c r="BI240" i="4"/>
  <c r="BH240" i="4"/>
  <c r="BG240" i="4"/>
  <c r="BF240" i="4"/>
  <c r="T240" i="4"/>
  <c r="R240" i="4"/>
  <c r="P240" i="4"/>
  <c r="BK240" i="4"/>
  <c r="J240" i="4"/>
  <c r="BE240" i="4" s="1"/>
  <c r="BI238" i="4"/>
  <c r="BH238" i="4"/>
  <c r="BG238" i="4"/>
  <c r="BF238" i="4"/>
  <c r="T238" i="4"/>
  <c r="R238" i="4"/>
  <c r="P238" i="4"/>
  <c r="BK238" i="4"/>
  <c r="J238" i="4"/>
  <c r="BE238" i="4" s="1"/>
  <c r="BI230" i="4"/>
  <c r="BH230" i="4"/>
  <c r="BG230" i="4"/>
  <c r="BF230" i="4"/>
  <c r="T230" i="4"/>
  <c r="R230" i="4"/>
  <c r="P230" i="4"/>
  <c r="BK230" i="4"/>
  <c r="J230" i="4"/>
  <c r="BE230" i="4" s="1"/>
  <c r="BI227" i="4"/>
  <c r="BH227" i="4"/>
  <c r="BG227" i="4"/>
  <c r="BF227" i="4"/>
  <c r="T227" i="4"/>
  <c r="R227" i="4"/>
  <c r="P227" i="4"/>
  <c r="BK227" i="4"/>
  <c r="J227" i="4"/>
  <c r="BE227" i="4" s="1"/>
  <c r="BI219" i="4"/>
  <c r="BH219" i="4"/>
  <c r="BG219" i="4"/>
  <c r="BF219" i="4"/>
  <c r="T219" i="4"/>
  <c r="T218" i="4" s="1"/>
  <c r="R219" i="4"/>
  <c r="P219" i="4"/>
  <c r="P218" i="4" s="1"/>
  <c r="BK219" i="4"/>
  <c r="BK218" i="4" s="1"/>
  <c r="J219" i="4"/>
  <c r="BE219" i="4" s="1"/>
  <c r="BI214" i="4"/>
  <c r="BH214" i="4"/>
  <c r="BG214" i="4"/>
  <c r="BF214" i="4"/>
  <c r="BE214" i="4"/>
  <c r="T214" i="4"/>
  <c r="R214" i="4"/>
  <c r="P214" i="4"/>
  <c r="BK214" i="4"/>
  <c r="J214" i="4"/>
  <c r="BI212" i="4"/>
  <c r="BH212" i="4"/>
  <c r="BG212" i="4"/>
  <c r="BF212" i="4"/>
  <c r="BE212" i="4"/>
  <c r="T212" i="4"/>
  <c r="R212" i="4"/>
  <c r="P212" i="4"/>
  <c r="BK212" i="4"/>
  <c r="J212" i="4"/>
  <c r="BI210" i="4"/>
  <c r="BH210" i="4"/>
  <c r="BG210" i="4"/>
  <c r="BF210" i="4"/>
  <c r="BE210" i="4"/>
  <c r="T210" i="4"/>
  <c r="R210" i="4"/>
  <c r="P210" i="4"/>
  <c r="BK210" i="4"/>
  <c r="J210" i="4"/>
  <c r="BI208" i="4"/>
  <c r="BH208" i="4"/>
  <c r="BG208" i="4"/>
  <c r="BF208" i="4"/>
  <c r="BE208" i="4"/>
  <c r="T208" i="4"/>
  <c r="R208" i="4"/>
  <c r="P208" i="4"/>
  <c r="BK208" i="4"/>
  <c r="J208" i="4"/>
  <c r="BI204" i="4"/>
  <c r="BH204" i="4"/>
  <c r="BG204" i="4"/>
  <c r="BF204" i="4"/>
  <c r="BE204" i="4"/>
  <c r="T204" i="4"/>
  <c r="R204" i="4"/>
  <c r="R203" i="4" s="1"/>
  <c r="P204" i="4"/>
  <c r="BK204" i="4"/>
  <c r="BK203" i="4" s="1"/>
  <c r="J203" i="4" s="1"/>
  <c r="J64" i="4" s="1"/>
  <c r="J204" i="4"/>
  <c r="BI198" i="4"/>
  <c r="BH198" i="4"/>
  <c r="BG198" i="4"/>
  <c r="BF198" i="4"/>
  <c r="T198" i="4"/>
  <c r="R198" i="4"/>
  <c r="P198" i="4"/>
  <c r="BK198" i="4"/>
  <c r="J198" i="4"/>
  <c r="BE198" i="4" s="1"/>
  <c r="BI196" i="4"/>
  <c r="BH196" i="4"/>
  <c r="BG196" i="4"/>
  <c r="BF196" i="4"/>
  <c r="T196" i="4"/>
  <c r="R196" i="4"/>
  <c r="P196" i="4"/>
  <c r="BK196" i="4"/>
  <c r="J196" i="4"/>
  <c r="BE196" i="4" s="1"/>
  <c r="BI189" i="4"/>
  <c r="BH189" i="4"/>
  <c r="BG189" i="4"/>
  <c r="BF189" i="4"/>
  <c r="T189" i="4"/>
  <c r="R189" i="4"/>
  <c r="P189" i="4"/>
  <c r="BK189" i="4"/>
  <c r="J189" i="4"/>
  <c r="BE189" i="4" s="1"/>
  <c r="BI180" i="4"/>
  <c r="BH180" i="4"/>
  <c r="BG180" i="4"/>
  <c r="BF180" i="4"/>
  <c r="T180" i="4"/>
  <c r="R180" i="4"/>
  <c r="P180" i="4"/>
  <c r="BK180" i="4"/>
  <c r="BK179" i="4" s="1"/>
  <c r="J179" i="4" s="1"/>
  <c r="J63" i="4" s="1"/>
  <c r="J180" i="4"/>
  <c r="BE180" i="4" s="1"/>
  <c r="BI177" i="4"/>
  <c r="BH177" i="4"/>
  <c r="BG177" i="4"/>
  <c r="BF177" i="4"/>
  <c r="BE177" i="4"/>
  <c r="T177" i="4"/>
  <c r="R177" i="4"/>
  <c r="P177" i="4"/>
  <c r="BK177" i="4"/>
  <c r="J177" i="4"/>
  <c r="BI173" i="4"/>
  <c r="BH173" i="4"/>
  <c r="BG173" i="4"/>
  <c r="BF173" i="4"/>
  <c r="BE173" i="4"/>
  <c r="T173" i="4"/>
  <c r="R173" i="4"/>
  <c r="P173" i="4"/>
  <c r="BK173" i="4"/>
  <c r="J173" i="4"/>
  <c r="BI171" i="4"/>
  <c r="BH171" i="4"/>
  <c r="BG171" i="4"/>
  <c r="BF171" i="4"/>
  <c r="BE171" i="4"/>
  <c r="T171" i="4"/>
  <c r="R171" i="4"/>
  <c r="P171" i="4"/>
  <c r="BK171" i="4"/>
  <c r="J171" i="4"/>
  <c r="BI168" i="4"/>
  <c r="BH168" i="4"/>
  <c r="BG168" i="4"/>
  <c r="BF168" i="4"/>
  <c r="BE168" i="4"/>
  <c r="T168" i="4"/>
  <c r="R168" i="4"/>
  <c r="P168" i="4"/>
  <c r="BK168" i="4"/>
  <c r="J168" i="4"/>
  <c r="BI166" i="4"/>
  <c r="BH166" i="4"/>
  <c r="BG166" i="4"/>
  <c r="BF166" i="4"/>
  <c r="BE166" i="4"/>
  <c r="T166" i="4"/>
  <c r="R166" i="4"/>
  <c r="P166" i="4"/>
  <c r="BK166" i="4"/>
  <c r="J166" i="4"/>
  <c r="BI164" i="4"/>
  <c r="BH164" i="4"/>
  <c r="BG164" i="4"/>
  <c r="BF164" i="4"/>
  <c r="BE164" i="4"/>
  <c r="T164" i="4"/>
  <c r="R164" i="4"/>
  <c r="P164" i="4"/>
  <c r="BK164" i="4"/>
  <c r="J164" i="4"/>
  <c r="BI161" i="4"/>
  <c r="BH161" i="4"/>
  <c r="BG161" i="4"/>
  <c r="BF161" i="4"/>
  <c r="BE161" i="4"/>
  <c r="T161" i="4"/>
  <c r="R161" i="4"/>
  <c r="P161" i="4"/>
  <c r="BK161" i="4"/>
  <c r="J161" i="4"/>
  <c r="BI159" i="4"/>
  <c r="BH159" i="4"/>
  <c r="BG159" i="4"/>
  <c r="BF159" i="4"/>
  <c r="BE159" i="4"/>
  <c r="T159" i="4"/>
  <c r="R159" i="4"/>
  <c r="P159" i="4"/>
  <c r="BK159" i="4"/>
  <c r="J159" i="4"/>
  <c r="BI157" i="4"/>
  <c r="BH157" i="4"/>
  <c r="BG157" i="4"/>
  <c r="BF157" i="4"/>
  <c r="BE157" i="4"/>
  <c r="T157" i="4"/>
  <c r="R157" i="4"/>
  <c r="P157" i="4"/>
  <c r="BK157" i="4"/>
  <c r="J157" i="4"/>
  <c r="BI149" i="4"/>
  <c r="BH149" i="4"/>
  <c r="BG149" i="4"/>
  <c r="BF149" i="4"/>
  <c r="BE149" i="4"/>
  <c r="T149" i="4"/>
  <c r="R149" i="4"/>
  <c r="P149" i="4"/>
  <c r="BK149" i="4"/>
  <c r="J149" i="4"/>
  <c r="BI146" i="4"/>
  <c r="BH146" i="4"/>
  <c r="BG146" i="4"/>
  <c r="BF146" i="4"/>
  <c r="BE146" i="4"/>
  <c r="T146" i="4"/>
  <c r="R146" i="4"/>
  <c r="P146" i="4"/>
  <c r="BK146" i="4"/>
  <c r="J146" i="4"/>
  <c r="BI142" i="4"/>
  <c r="BH142" i="4"/>
  <c r="BG142" i="4"/>
  <c r="BF142" i="4"/>
  <c r="BE142" i="4"/>
  <c r="T142" i="4"/>
  <c r="R142" i="4"/>
  <c r="P142" i="4"/>
  <c r="BK142" i="4"/>
  <c r="J142" i="4"/>
  <c r="BI139" i="4"/>
  <c r="BH139" i="4"/>
  <c r="BG139" i="4"/>
  <c r="BF139" i="4"/>
  <c r="BE139" i="4"/>
  <c r="T139" i="4"/>
  <c r="R139" i="4"/>
  <c r="P139" i="4"/>
  <c r="BK139" i="4"/>
  <c r="J139" i="4"/>
  <c r="BI132" i="4"/>
  <c r="BH132" i="4"/>
  <c r="BG132" i="4"/>
  <c r="BF132" i="4"/>
  <c r="BE132" i="4"/>
  <c r="T132" i="4"/>
  <c r="R132" i="4"/>
  <c r="P132" i="4"/>
  <c r="BK132" i="4"/>
  <c r="J132" i="4"/>
  <c r="BI125" i="4"/>
  <c r="BH125" i="4"/>
  <c r="BG125" i="4"/>
  <c r="BF125" i="4"/>
  <c r="BE125" i="4"/>
  <c r="T125" i="4"/>
  <c r="R125" i="4"/>
  <c r="P125" i="4"/>
  <c r="BK125" i="4"/>
  <c r="J125" i="4"/>
  <c r="BI121" i="4"/>
  <c r="BH121" i="4"/>
  <c r="BG121" i="4"/>
  <c r="BF121" i="4"/>
  <c r="BE121" i="4"/>
  <c r="T121" i="4"/>
  <c r="R121" i="4"/>
  <c r="P121" i="4"/>
  <c r="BK121" i="4"/>
  <c r="J121" i="4"/>
  <c r="BI118" i="4"/>
  <c r="BH118" i="4"/>
  <c r="BG118" i="4"/>
  <c r="BF118" i="4"/>
  <c r="BE118" i="4"/>
  <c r="T118" i="4"/>
  <c r="R118" i="4"/>
  <c r="P118" i="4"/>
  <c r="BK118" i="4"/>
  <c r="J118" i="4"/>
  <c r="BI114" i="4"/>
  <c r="BH114" i="4"/>
  <c r="BG114" i="4"/>
  <c r="BF114" i="4"/>
  <c r="BE114" i="4"/>
  <c r="T114" i="4"/>
  <c r="R114" i="4"/>
  <c r="P114" i="4"/>
  <c r="BK114" i="4"/>
  <c r="J114" i="4"/>
  <c r="BI106" i="4"/>
  <c r="BH106" i="4"/>
  <c r="BG106" i="4"/>
  <c r="BF106" i="4"/>
  <c r="BE106" i="4"/>
  <c r="T106" i="4"/>
  <c r="R106" i="4"/>
  <c r="P106" i="4"/>
  <c r="BK106" i="4"/>
  <c r="J106" i="4"/>
  <c r="BI104" i="4"/>
  <c r="BH104" i="4"/>
  <c r="BG104" i="4"/>
  <c r="BF104" i="4"/>
  <c r="BE104" i="4"/>
  <c r="T104" i="4"/>
  <c r="R104" i="4"/>
  <c r="P104" i="4"/>
  <c r="BK104" i="4"/>
  <c r="J104" i="4"/>
  <c r="BI96" i="4"/>
  <c r="F36" i="4" s="1"/>
  <c r="BD56" i="1" s="1"/>
  <c r="BD55" i="1" s="1"/>
  <c r="BH96" i="4"/>
  <c r="BG96" i="4"/>
  <c r="F34" i="4" s="1"/>
  <c r="BB56" i="1" s="1"/>
  <c r="BF96" i="4"/>
  <c r="BE96" i="4"/>
  <c r="J32" i="4" s="1"/>
  <c r="AV56" i="1" s="1"/>
  <c r="T96" i="4"/>
  <c r="R96" i="4"/>
  <c r="R95" i="4" s="1"/>
  <c r="R94" i="4" s="1"/>
  <c r="R93" i="4" s="1"/>
  <c r="P96" i="4"/>
  <c r="BK96" i="4"/>
  <c r="BK95" i="4" s="1"/>
  <c r="J96" i="4"/>
  <c r="F90" i="4"/>
  <c r="F87" i="4"/>
  <c r="E85" i="4"/>
  <c r="E81" i="4"/>
  <c r="F53" i="4"/>
  <c r="E51" i="4"/>
  <c r="J23" i="4"/>
  <c r="E23" i="4"/>
  <c r="J89" i="4" s="1"/>
  <c r="J22" i="4"/>
  <c r="J20" i="4"/>
  <c r="E20" i="4"/>
  <c r="F56" i="4" s="1"/>
  <c r="J19" i="4"/>
  <c r="J17" i="4"/>
  <c r="E17" i="4"/>
  <c r="F55" i="4" s="1"/>
  <c r="J16" i="4"/>
  <c r="J14" i="4"/>
  <c r="J87" i="4" s="1"/>
  <c r="E7" i="4"/>
  <c r="E47" i="4" s="1"/>
  <c r="BK305" i="3"/>
  <c r="J305" i="3" s="1"/>
  <c r="J68" i="3" s="1"/>
  <c r="J295" i="3"/>
  <c r="J67" i="3" s="1"/>
  <c r="BK287" i="3"/>
  <c r="J287" i="3" s="1"/>
  <c r="J66" i="3" s="1"/>
  <c r="BK182" i="3"/>
  <c r="J182" i="3" s="1"/>
  <c r="J64" i="3" s="1"/>
  <c r="AY54" i="1"/>
  <c r="AX54" i="1"/>
  <c r="BI306" i="3"/>
  <c r="BH306" i="3"/>
  <c r="BG306" i="3"/>
  <c r="BF306" i="3"/>
  <c r="T306" i="3"/>
  <c r="T305" i="3" s="1"/>
  <c r="R306" i="3"/>
  <c r="R305" i="3" s="1"/>
  <c r="P306" i="3"/>
  <c r="P305" i="3" s="1"/>
  <c r="BK306" i="3"/>
  <c r="J306" i="3"/>
  <c r="BE306" i="3" s="1"/>
  <c r="BI303" i="3"/>
  <c r="BH303" i="3"/>
  <c r="BG303" i="3"/>
  <c r="BF303" i="3"/>
  <c r="BE303" i="3"/>
  <c r="T303" i="3"/>
  <c r="R303" i="3"/>
  <c r="P303" i="3"/>
  <c r="BK303" i="3"/>
  <c r="J303" i="3"/>
  <c r="BI301" i="3"/>
  <c r="BH301" i="3"/>
  <c r="BG301" i="3"/>
  <c r="BF301" i="3"/>
  <c r="BE301" i="3"/>
  <c r="T301" i="3"/>
  <c r="R301" i="3"/>
  <c r="P301" i="3"/>
  <c r="BK301" i="3"/>
  <c r="J301" i="3"/>
  <c r="BI298" i="3"/>
  <c r="BH298" i="3"/>
  <c r="BG298" i="3"/>
  <c r="BF298" i="3"/>
  <c r="BE298" i="3"/>
  <c r="T298" i="3"/>
  <c r="R298" i="3"/>
  <c r="P298" i="3"/>
  <c r="BK298" i="3"/>
  <c r="J298" i="3"/>
  <c r="BI296" i="3"/>
  <c r="BH296" i="3"/>
  <c r="BG296" i="3"/>
  <c r="BF296" i="3"/>
  <c r="BE296" i="3"/>
  <c r="T296" i="3"/>
  <c r="T295" i="3" s="1"/>
  <c r="R296" i="3"/>
  <c r="R295" i="3" s="1"/>
  <c r="P296" i="3"/>
  <c r="P295" i="3" s="1"/>
  <c r="BK296" i="3"/>
  <c r="BK295" i="3" s="1"/>
  <c r="J296" i="3"/>
  <c r="BI291" i="3"/>
  <c r="BH291" i="3"/>
  <c r="BG291" i="3"/>
  <c r="BF291" i="3"/>
  <c r="T291" i="3"/>
  <c r="R291" i="3"/>
  <c r="P291" i="3"/>
  <c r="P287" i="3" s="1"/>
  <c r="BK291" i="3"/>
  <c r="J291" i="3"/>
  <c r="BE291" i="3" s="1"/>
  <c r="BI288" i="3"/>
  <c r="BH288" i="3"/>
  <c r="BG288" i="3"/>
  <c r="BF288" i="3"/>
  <c r="T288" i="3"/>
  <c r="T287" i="3" s="1"/>
  <c r="R288" i="3"/>
  <c r="R287" i="3" s="1"/>
  <c r="P288" i="3"/>
  <c r="BK288" i="3"/>
  <c r="J288" i="3"/>
  <c r="BE288" i="3" s="1"/>
  <c r="BI284" i="3"/>
  <c r="BH284" i="3"/>
  <c r="BG284" i="3"/>
  <c r="BF284" i="3"/>
  <c r="BE284" i="3"/>
  <c r="T284" i="3"/>
  <c r="R284" i="3"/>
  <c r="P284" i="3"/>
  <c r="BK284" i="3"/>
  <c r="J284" i="3"/>
  <c r="BI282" i="3"/>
  <c r="BH282" i="3"/>
  <c r="BG282" i="3"/>
  <c r="BF282" i="3"/>
  <c r="BE282" i="3"/>
  <c r="T282" i="3"/>
  <c r="R282" i="3"/>
  <c r="P282" i="3"/>
  <c r="BK282" i="3"/>
  <c r="J282" i="3"/>
  <c r="BI279" i="3"/>
  <c r="BH279" i="3"/>
  <c r="BG279" i="3"/>
  <c r="BF279" i="3"/>
  <c r="BE279" i="3"/>
  <c r="T279" i="3"/>
  <c r="R279" i="3"/>
  <c r="P279" i="3"/>
  <c r="BK279" i="3"/>
  <c r="J279" i="3"/>
  <c r="BI277" i="3"/>
  <c r="BH277" i="3"/>
  <c r="BG277" i="3"/>
  <c r="BF277" i="3"/>
  <c r="BE277" i="3"/>
  <c r="T277" i="3"/>
  <c r="R277" i="3"/>
  <c r="P277" i="3"/>
  <c r="BK277" i="3"/>
  <c r="J277" i="3"/>
  <c r="BI275" i="3"/>
  <c r="BH275" i="3"/>
  <c r="BG275" i="3"/>
  <c r="BF275" i="3"/>
  <c r="BE275" i="3"/>
  <c r="T275" i="3"/>
  <c r="R275" i="3"/>
  <c r="P275" i="3"/>
  <c r="BK275" i="3"/>
  <c r="J275" i="3"/>
  <c r="BI272" i="3"/>
  <c r="BH272" i="3"/>
  <c r="BG272" i="3"/>
  <c r="BF272" i="3"/>
  <c r="BE272" i="3"/>
  <c r="T272" i="3"/>
  <c r="R272" i="3"/>
  <c r="P272" i="3"/>
  <c r="BK272" i="3"/>
  <c r="J272" i="3"/>
  <c r="BI269" i="3"/>
  <c r="BH269" i="3"/>
  <c r="BG269" i="3"/>
  <c r="BF269" i="3"/>
  <c r="BE269" i="3"/>
  <c r="T269" i="3"/>
  <c r="R269" i="3"/>
  <c r="P269" i="3"/>
  <c r="BK269" i="3"/>
  <c r="J269" i="3"/>
  <c r="BI266" i="3"/>
  <c r="BH266" i="3"/>
  <c r="BG266" i="3"/>
  <c r="BF266" i="3"/>
  <c r="BE266" i="3"/>
  <c r="T266" i="3"/>
  <c r="R266" i="3"/>
  <c r="P266" i="3"/>
  <c r="BK266" i="3"/>
  <c r="J266" i="3"/>
  <c r="BI264" i="3"/>
  <c r="BH264" i="3"/>
  <c r="BG264" i="3"/>
  <c r="BF264" i="3"/>
  <c r="BE264" i="3"/>
  <c r="T264" i="3"/>
  <c r="R264" i="3"/>
  <c r="P264" i="3"/>
  <c r="BK264" i="3"/>
  <c r="J264" i="3"/>
  <c r="BI262" i="3"/>
  <c r="BH262" i="3"/>
  <c r="BG262" i="3"/>
  <c r="BF262" i="3"/>
  <c r="BE262" i="3"/>
  <c r="T262" i="3"/>
  <c r="R262" i="3"/>
  <c r="P262" i="3"/>
  <c r="BK262" i="3"/>
  <c r="J262" i="3"/>
  <c r="BI260" i="3"/>
  <c r="BH260" i="3"/>
  <c r="BG260" i="3"/>
  <c r="BF260" i="3"/>
  <c r="BE260" i="3"/>
  <c r="T260" i="3"/>
  <c r="R260" i="3"/>
  <c r="P260" i="3"/>
  <c r="BK260" i="3"/>
  <c r="J260" i="3"/>
  <c r="BI258" i="3"/>
  <c r="BH258" i="3"/>
  <c r="BG258" i="3"/>
  <c r="BF258" i="3"/>
  <c r="BE258" i="3"/>
  <c r="T258" i="3"/>
  <c r="R258" i="3"/>
  <c r="P258" i="3"/>
  <c r="BK258" i="3"/>
  <c r="J258" i="3"/>
  <c r="BI256" i="3"/>
  <c r="BH256" i="3"/>
  <c r="BG256" i="3"/>
  <c r="BF256" i="3"/>
  <c r="BE256" i="3"/>
  <c r="T256" i="3"/>
  <c r="R256" i="3"/>
  <c r="P256" i="3"/>
  <c r="BK256" i="3"/>
  <c r="J256" i="3"/>
  <c r="BI252" i="3"/>
  <c r="BH252" i="3"/>
  <c r="BG252" i="3"/>
  <c r="BF252" i="3"/>
  <c r="BE252" i="3"/>
  <c r="T252" i="3"/>
  <c r="R252" i="3"/>
  <c r="P252" i="3"/>
  <c r="BK252" i="3"/>
  <c r="J252" i="3"/>
  <c r="BI245" i="3"/>
  <c r="BH245" i="3"/>
  <c r="BG245" i="3"/>
  <c r="BF245" i="3"/>
  <c r="BE245" i="3"/>
  <c r="T245" i="3"/>
  <c r="R245" i="3"/>
  <c r="P245" i="3"/>
  <c r="BK245" i="3"/>
  <c r="J245" i="3"/>
  <c r="BI242" i="3"/>
  <c r="BH242" i="3"/>
  <c r="BG242" i="3"/>
  <c r="BF242" i="3"/>
  <c r="BE242" i="3"/>
  <c r="T242" i="3"/>
  <c r="R242" i="3"/>
  <c r="P242" i="3"/>
  <c r="BK242" i="3"/>
  <c r="J242" i="3"/>
  <c r="BI239" i="3"/>
  <c r="BH239" i="3"/>
  <c r="BG239" i="3"/>
  <c r="BF239" i="3"/>
  <c r="BE239" i="3"/>
  <c r="T239" i="3"/>
  <c r="R239" i="3"/>
  <c r="P239" i="3"/>
  <c r="BK239" i="3"/>
  <c r="J239" i="3"/>
  <c r="BI236" i="3"/>
  <c r="BH236" i="3"/>
  <c r="BG236" i="3"/>
  <c r="BF236" i="3"/>
  <c r="BE236" i="3"/>
  <c r="T236" i="3"/>
  <c r="R236" i="3"/>
  <c r="P236" i="3"/>
  <c r="BK236" i="3"/>
  <c r="J236" i="3"/>
  <c r="BI232" i="3"/>
  <c r="BH232" i="3"/>
  <c r="BG232" i="3"/>
  <c r="BF232" i="3"/>
  <c r="BE232" i="3"/>
  <c r="T232" i="3"/>
  <c r="R232" i="3"/>
  <c r="P232" i="3"/>
  <c r="BK232" i="3"/>
  <c r="J232" i="3"/>
  <c r="BI229" i="3"/>
  <c r="BH229" i="3"/>
  <c r="BG229" i="3"/>
  <c r="BF229" i="3"/>
  <c r="BE229" i="3"/>
  <c r="T229" i="3"/>
  <c r="R229" i="3"/>
  <c r="P229" i="3"/>
  <c r="BK229" i="3"/>
  <c r="J229" i="3"/>
  <c r="BI226" i="3"/>
  <c r="BH226" i="3"/>
  <c r="BG226" i="3"/>
  <c r="BF226" i="3"/>
  <c r="BE226" i="3"/>
  <c r="T226" i="3"/>
  <c r="R226" i="3"/>
  <c r="P226" i="3"/>
  <c r="BK226" i="3"/>
  <c r="J226" i="3"/>
  <c r="BI223" i="3"/>
  <c r="BH223" i="3"/>
  <c r="BG223" i="3"/>
  <c r="BF223" i="3"/>
  <c r="BE223" i="3"/>
  <c r="T223" i="3"/>
  <c r="R223" i="3"/>
  <c r="P223" i="3"/>
  <c r="BK223" i="3"/>
  <c r="J223" i="3"/>
  <c r="BI219" i="3"/>
  <c r="BH219" i="3"/>
  <c r="BG219" i="3"/>
  <c r="BF219" i="3"/>
  <c r="BE219" i="3"/>
  <c r="T219" i="3"/>
  <c r="R219" i="3"/>
  <c r="P219" i="3"/>
  <c r="BK219" i="3"/>
  <c r="J219" i="3"/>
  <c r="BI216" i="3"/>
  <c r="BH216" i="3"/>
  <c r="BG216" i="3"/>
  <c r="BF216" i="3"/>
  <c r="BE216" i="3"/>
  <c r="T216" i="3"/>
  <c r="R216" i="3"/>
  <c r="P216" i="3"/>
  <c r="BK216" i="3"/>
  <c r="J216" i="3"/>
  <c r="BI212" i="3"/>
  <c r="BH212" i="3"/>
  <c r="BG212" i="3"/>
  <c r="BF212" i="3"/>
  <c r="BE212" i="3"/>
  <c r="T212" i="3"/>
  <c r="R212" i="3"/>
  <c r="P212" i="3"/>
  <c r="BK212" i="3"/>
  <c r="J212" i="3"/>
  <c r="BI209" i="3"/>
  <c r="BH209" i="3"/>
  <c r="BG209" i="3"/>
  <c r="BF209" i="3"/>
  <c r="BE209" i="3"/>
  <c r="T209" i="3"/>
  <c r="R209" i="3"/>
  <c r="P209" i="3"/>
  <c r="BK209" i="3"/>
  <c r="J209" i="3"/>
  <c r="BI205" i="3"/>
  <c r="BH205" i="3"/>
  <c r="BG205" i="3"/>
  <c r="BF205" i="3"/>
  <c r="BE205" i="3"/>
  <c r="T205" i="3"/>
  <c r="T204" i="3" s="1"/>
  <c r="R205" i="3"/>
  <c r="R204" i="3" s="1"/>
  <c r="P205" i="3"/>
  <c r="P204" i="3" s="1"/>
  <c r="BK205" i="3"/>
  <c r="BK204" i="3" s="1"/>
  <c r="J204" i="3" s="1"/>
  <c r="J65" i="3" s="1"/>
  <c r="J205" i="3"/>
  <c r="BI199" i="3"/>
  <c r="BH199" i="3"/>
  <c r="BG199" i="3"/>
  <c r="BF199" i="3"/>
  <c r="T199" i="3"/>
  <c r="R199" i="3"/>
  <c r="P199" i="3"/>
  <c r="BK199" i="3"/>
  <c r="J199" i="3"/>
  <c r="BE199" i="3" s="1"/>
  <c r="BI197" i="3"/>
  <c r="BH197" i="3"/>
  <c r="BG197" i="3"/>
  <c r="BF197" i="3"/>
  <c r="T197" i="3"/>
  <c r="R197" i="3"/>
  <c r="P197" i="3"/>
  <c r="BK197" i="3"/>
  <c r="J197" i="3"/>
  <c r="BE197" i="3" s="1"/>
  <c r="BI191" i="3"/>
  <c r="BH191" i="3"/>
  <c r="BG191" i="3"/>
  <c r="BF191" i="3"/>
  <c r="T191" i="3"/>
  <c r="R191" i="3"/>
  <c r="P191" i="3"/>
  <c r="BK191" i="3"/>
  <c r="J191" i="3"/>
  <c r="BE191" i="3" s="1"/>
  <c r="BI189" i="3"/>
  <c r="BH189" i="3"/>
  <c r="BG189" i="3"/>
  <c r="BF189" i="3"/>
  <c r="T189" i="3"/>
  <c r="T182" i="3" s="1"/>
  <c r="R189" i="3"/>
  <c r="P189" i="3"/>
  <c r="BK189" i="3"/>
  <c r="J189" i="3"/>
  <c r="BE189" i="3" s="1"/>
  <c r="BI183" i="3"/>
  <c r="BH183" i="3"/>
  <c r="BG183" i="3"/>
  <c r="BF183" i="3"/>
  <c r="T183" i="3"/>
  <c r="R183" i="3"/>
  <c r="R182" i="3" s="1"/>
  <c r="P183" i="3"/>
  <c r="P182" i="3" s="1"/>
  <c r="BK183" i="3"/>
  <c r="J183" i="3"/>
  <c r="BE183" i="3" s="1"/>
  <c r="BI176" i="3"/>
  <c r="BH176" i="3"/>
  <c r="BG176" i="3"/>
  <c r="BF176" i="3"/>
  <c r="BE176" i="3"/>
  <c r="T176" i="3"/>
  <c r="R176" i="3"/>
  <c r="P176" i="3"/>
  <c r="BK176" i="3"/>
  <c r="J176" i="3"/>
  <c r="BI170" i="3"/>
  <c r="BH170" i="3"/>
  <c r="BG170" i="3"/>
  <c r="BF170" i="3"/>
  <c r="BE170" i="3"/>
  <c r="T170" i="3"/>
  <c r="R170" i="3"/>
  <c r="P170" i="3"/>
  <c r="BK170" i="3"/>
  <c r="J170" i="3"/>
  <c r="BI164" i="3"/>
  <c r="BH164" i="3"/>
  <c r="BG164" i="3"/>
  <c r="BF164" i="3"/>
  <c r="BE164" i="3"/>
  <c r="T164" i="3"/>
  <c r="R164" i="3"/>
  <c r="P164" i="3"/>
  <c r="BK164" i="3"/>
  <c r="J164" i="3"/>
  <c r="BI158" i="3"/>
  <c r="F36" i="3" s="1"/>
  <c r="BD54" i="1" s="1"/>
  <c r="BH158" i="3"/>
  <c r="BG158" i="3"/>
  <c r="F34" i="3" s="1"/>
  <c r="BB54" i="1" s="1"/>
  <c r="BF158" i="3"/>
  <c r="BE158" i="3"/>
  <c r="T158" i="3"/>
  <c r="T157" i="3" s="1"/>
  <c r="R158" i="3"/>
  <c r="R157" i="3" s="1"/>
  <c r="P158" i="3"/>
  <c r="P157" i="3" s="1"/>
  <c r="BK158" i="3"/>
  <c r="BK157" i="3" s="1"/>
  <c r="J157" i="3" s="1"/>
  <c r="J63" i="3" s="1"/>
  <c r="J158" i="3"/>
  <c r="BI154" i="3"/>
  <c r="BH154" i="3"/>
  <c r="BG154" i="3"/>
  <c r="BF154" i="3"/>
  <c r="T154" i="3"/>
  <c r="R154" i="3"/>
  <c r="P154" i="3"/>
  <c r="BK154" i="3"/>
  <c r="J154" i="3"/>
  <c r="BE154" i="3" s="1"/>
  <c r="BI148" i="3"/>
  <c r="BH148" i="3"/>
  <c r="BG148" i="3"/>
  <c r="BF148" i="3"/>
  <c r="T148" i="3"/>
  <c r="R148" i="3"/>
  <c r="P148" i="3"/>
  <c r="BK148" i="3"/>
  <c r="J148" i="3"/>
  <c r="BE148" i="3" s="1"/>
  <c r="BI145" i="3"/>
  <c r="BH145" i="3"/>
  <c r="BG145" i="3"/>
  <c r="BF145" i="3"/>
  <c r="T145" i="3"/>
  <c r="R145" i="3"/>
  <c r="P145" i="3"/>
  <c r="BK145" i="3"/>
  <c r="J145" i="3"/>
  <c r="BE145" i="3" s="1"/>
  <c r="BI143" i="3"/>
  <c r="BH143" i="3"/>
  <c r="BG143" i="3"/>
  <c r="BF143" i="3"/>
  <c r="T143" i="3"/>
  <c r="R143" i="3"/>
  <c r="P143" i="3"/>
  <c r="BK143" i="3"/>
  <c r="J143" i="3"/>
  <c r="BE143" i="3" s="1"/>
  <c r="BI141" i="3"/>
  <c r="BH141" i="3"/>
  <c r="BG141" i="3"/>
  <c r="BF141" i="3"/>
  <c r="T141" i="3"/>
  <c r="R141" i="3"/>
  <c r="P141" i="3"/>
  <c r="BK141" i="3"/>
  <c r="J141" i="3"/>
  <c r="BE141" i="3" s="1"/>
  <c r="BI138" i="3"/>
  <c r="BH138" i="3"/>
  <c r="BG138" i="3"/>
  <c r="BF138" i="3"/>
  <c r="T138" i="3"/>
  <c r="R138" i="3"/>
  <c r="P138" i="3"/>
  <c r="BK138" i="3"/>
  <c r="J138" i="3"/>
  <c r="BE138" i="3" s="1"/>
  <c r="BI135" i="3"/>
  <c r="BH135" i="3"/>
  <c r="BG135" i="3"/>
  <c r="BF135" i="3"/>
  <c r="T135" i="3"/>
  <c r="R135" i="3"/>
  <c r="P135" i="3"/>
  <c r="BK135" i="3"/>
  <c r="J135" i="3"/>
  <c r="BE135" i="3" s="1"/>
  <c r="BI133" i="3"/>
  <c r="BH133" i="3"/>
  <c r="BG133" i="3"/>
  <c r="BF133" i="3"/>
  <c r="T133" i="3"/>
  <c r="R133" i="3"/>
  <c r="P133" i="3"/>
  <c r="BK133" i="3"/>
  <c r="J133" i="3"/>
  <c r="BE133" i="3" s="1"/>
  <c r="BI127" i="3"/>
  <c r="BH127" i="3"/>
  <c r="BG127" i="3"/>
  <c r="BF127" i="3"/>
  <c r="T127" i="3"/>
  <c r="R127" i="3"/>
  <c r="P127" i="3"/>
  <c r="BK127" i="3"/>
  <c r="J127" i="3"/>
  <c r="BE127" i="3" s="1"/>
  <c r="BI124" i="3"/>
  <c r="BH124" i="3"/>
  <c r="BG124" i="3"/>
  <c r="BF124" i="3"/>
  <c r="T124" i="3"/>
  <c r="R124" i="3"/>
  <c r="P124" i="3"/>
  <c r="BK124" i="3"/>
  <c r="J124" i="3"/>
  <c r="BE124" i="3" s="1"/>
  <c r="BI118" i="3"/>
  <c r="BH118" i="3"/>
  <c r="BG118" i="3"/>
  <c r="BF118" i="3"/>
  <c r="T118" i="3"/>
  <c r="R118" i="3"/>
  <c r="P118" i="3"/>
  <c r="BK118" i="3"/>
  <c r="J118" i="3"/>
  <c r="BE118" i="3" s="1"/>
  <c r="BI114" i="3"/>
  <c r="BH114" i="3"/>
  <c r="BG114" i="3"/>
  <c r="BF114" i="3"/>
  <c r="T114" i="3"/>
  <c r="R114" i="3"/>
  <c r="P114" i="3"/>
  <c r="BK114" i="3"/>
  <c r="J114" i="3"/>
  <c r="BE114" i="3" s="1"/>
  <c r="BI111" i="3"/>
  <c r="BH111" i="3"/>
  <c r="BG111" i="3"/>
  <c r="BF111" i="3"/>
  <c r="T111" i="3"/>
  <c r="R111" i="3"/>
  <c r="P111" i="3"/>
  <c r="BK111" i="3"/>
  <c r="J111" i="3"/>
  <c r="BE111" i="3" s="1"/>
  <c r="BI107" i="3"/>
  <c r="BH107" i="3"/>
  <c r="BG107" i="3"/>
  <c r="BF107" i="3"/>
  <c r="T107" i="3"/>
  <c r="R107" i="3"/>
  <c r="P107" i="3"/>
  <c r="BK107" i="3"/>
  <c r="J107" i="3"/>
  <c r="BE107" i="3" s="1"/>
  <c r="BI101" i="3"/>
  <c r="BH101" i="3"/>
  <c r="BG101" i="3"/>
  <c r="BF101" i="3"/>
  <c r="T101" i="3"/>
  <c r="R101" i="3"/>
  <c r="P101" i="3"/>
  <c r="BK101" i="3"/>
  <c r="J101" i="3"/>
  <c r="BE101" i="3" s="1"/>
  <c r="BI99" i="3"/>
  <c r="BH99" i="3"/>
  <c r="BG99" i="3"/>
  <c r="BF99" i="3"/>
  <c r="T99" i="3"/>
  <c r="R99" i="3"/>
  <c r="P99" i="3"/>
  <c r="P92" i="3" s="1"/>
  <c r="P91" i="3" s="1"/>
  <c r="P90" i="3" s="1"/>
  <c r="AU54" i="1" s="1"/>
  <c r="BK99" i="3"/>
  <c r="BK92" i="3" s="1"/>
  <c r="J99" i="3"/>
  <c r="BE99" i="3" s="1"/>
  <c r="BI93" i="3"/>
  <c r="BH93" i="3"/>
  <c r="BG93" i="3"/>
  <c r="BF93" i="3"/>
  <c r="T93" i="3"/>
  <c r="T92" i="3" s="1"/>
  <c r="T91" i="3" s="1"/>
  <c r="T90" i="3" s="1"/>
  <c r="R93" i="3"/>
  <c r="R92" i="3" s="1"/>
  <c r="R91" i="3" s="1"/>
  <c r="R90" i="3" s="1"/>
  <c r="P93" i="3"/>
  <c r="BK93" i="3"/>
  <c r="J93" i="3"/>
  <c r="BE93" i="3" s="1"/>
  <c r="J86" i="3"/>
  <c r="J84" i="3"/>
  <c r="F84" i="3"/>
  <c r="E82" i="3"/>
  <c r="F55" i="3"/>
  <c r="F53" i="3"/>
  <c r="E51" i="3"/>
  <c r="J23" i="3"/>
  <c r="E23" i="3"/>
  <c r="J55" i="3" s="1"/>
  <c r="J22" i="3"/>
  <c r="J20" i="3"/>
  <c r="E20" i="3"/>
  <c r="F87" i="3" s="1"/>
  <c r="J19" i="3"/>
  <c r="J17" i="3"/>
  <c r="E17" i="3"/>
  <c r="F86" i="3" s="1"/>
  <c r="J16" i="3"/>
  <c r="J14" i="3"/>
  <c r="J53" i="3" s="1"/>
  <c r="E7" i="3"/>
  <c r="E78" i="3" s="1"/>
  <c r="J388" i="2"/>
  <c r="J68" i="2" s="1"/>
  <c r="P378" i="2"/>
  <c r="R365" i="2"/>
  <c r="T263" i="2"/>
  <c r="BK239" i="2"/>
  <c r="J239" i="2" s="1"/>
  <c r="J64" i="2" s="1"/>
  <c r="AY53" i="1"/>
  <c r="AX53" i="1"/>
  <c r="BI389" i="2"/>
  <c r="BH389" i="2"/>
  <c r="BG389" i="2"/>
  <c r="BF389" i="2"/>
  <c r="T389" i="2"/>
  <c r="T388" i="2" s="1"/>
  <c r="R389" i="2"/>
  <c r="R388" i="2" s="1"/>
  <c r="P389" i="2"/>
  <c r="P388" i="2" s="1"/>
  <c r="BK389" i="2"/>
  <c r="BK388" i="2" s="1"/>
  <c r="J389" i="2"/>
  <c r="BE389" i="2" s="1"/>
  <c r="BI386" i="2"/>
  <c r="BH386" i="2"/>
  <c r="BG386" i="2"/>
  <c r="BF386" i="2"/>
  <c r="BE386" i="2"/>
  <c r="T386" i="2"/>
  <c r="R386" i="2"/>
  <c r="P386" i="2"/>
  <c r="BK386" i="2"/>
  <c r="J386" i="2"/>
  <c r="BI384" i="2"/>
  <c r="BH384" i="2"/>
  <c r="BG384" i="2"/>
  <c r="BF384" i="2"/>
  <c r="BE384" i="2"/>
  <c r="T384" i="2"/>
  <c r="R384" i="2"/>
  <c r="P384" i="2"/>
  <c r="BK384" i="2"/>
  <c r="J384" i="2"/>
  <c r="BI381" i="2"/>
  <c r="BH381" i="2"/>
  <c r="BG381" i="2"/>
  <c r="BF381" i="2"/>
  <c r="BE381" i="2"/>
  <c r="T381" i="2"/>
  <c r="R381" i="2"/>
  <c r="P381" i="2"/>
  <c r="BK381" i="2"/>
  <c r="J381" i="2"/>
  <c r="BI379" i="2"/>
  <c r="BH379" i="2"/>
  <c r="BG379" i="2"/>
  <c r="BF379" i="2"/>
  <c r="BE379" i="2"/>
  <c r="T379" i="2"/>
  <c r="T378" i="2" s="1"/>
  <c r="R379" i="2"/>
  <c r="R378" i="2" s="1"/>
  <c r="P379" i="2"/>
  <c r="BK379" i="2"/>
  <c r="BK378" i="2" s="1"/>
  <c r="J378" i="2" s="1"/>
  <c r="J67" i="2" s="1"/>
  <c r="J379" i="2"/>
  <c r="BI374" i="2"/>
  <c r="BH374" i="2"/>
  <c r="BG374" i="2"/>
  <c r="BF374" i="2"/>
  <c r="T374" i="2"/>
  <c r="R374" i="2"/>
  <c r="P374" i="2"/>
  <c r="BK374" i="2"/>
  <c r="J374" i="2"/>
  <c r="BE374" i="2" s="1"/>
  <c r="BI372" i="2"/>
  <c r="BH372" i="2"/>
  <c r="BG372" i="2"/>
  <c r="BF372" i="2"/>
  <c r="T372" i="2"/>
  <c r="R372" i="2"/>
  <c r="P372" i="2"/>
  <c r="BK372" i="2"/>
  <c r="J372" i="2"/>
  <c r="BE372" i="2" s="1"/>
  <c r="BI368" i="2"/>
  <c r="BH368" i="2"/>
  <c r="BG368" i="2"/>
  <c r="BF368" i="2"/>
  <c r="T368" i="2"/>
  <c r="R368" i="2"/>
  <c r="P368" i="2"/>
  <c r="BK368" i="2"/>
  <c r="J368" i="2"/>
  <c r="BE368" i="2" s="1"/>
  <c r="BI366" i="2"/>
  <c r="BH366" i="2"/>
  <c r="BG366" i="2"/>
  <c r="BF366" i="2"/>
  <c r="T366" i="2"/>
  <c r="T365" i="2" s="1"/>
  <c r="R366" i="2"/>
  <c r="P366" i="2"/>
  <c r="P365" i="2" s="1"/>
  <c r="BK366" i="2"/>
  <c r="BK365" i="2" s="1"/>
  <c r="J365" i="2" s="1"/>
  <c r="J66" i="2" s="1"/>
  <c r="J366" i="2"/>
  <c r="BE366" i="2" s="1"/>
  <c r="BI362" i="2"/>
  <c r="BH362" i="2"/>
  <c r="BG362" i="2"/>
  <c r="BF362" i="2"/>
  <c r="BE362" i="2"/>
  <c r="T362" i="2"/>
  <c r="R362" i="2"/>
  <c r="P362" i="2"/>
  <c r="BK362" i="2"/>
  <c r="J362" i="2"/>
  <c r="BI360" i="2"/>
  <c r="BH360" i="2"/>
  <c r="BG360" i="2"/>
  <c r="BF360" i="2"/>
  <c r="BE360" i="2"/>
  <c r="T360" i="2"/>
  <c r="R360" i="2"/>
  <c r="P360" i="2"/>
  <c r="BK360" i="2"/>
  <c r="J360" i="2"/>
  <c r="BI358" i="2"/>
  <c r="BH358" i="2"/>
  <c r="BG358" i="2"/>
  <c r="BF358" i="2"/>
  <c r="BE358" i="2"/>
  <c r="T358" i="2"/>
  <c r="R358" i="2"/>
  <c r="P358" i="2"/>
  <c r="BK358" i="2"/>
  <c r="J358" i="2"/>
  <c r="BI355" i="2"/>
  <c r="BH355" i="2"/>
  <c r="BG355" i="2"/>
  <c r="BF355" i="2"/>
  <c r="BE355" i="2"/>
  <c r="T355" i="2"/>
  <c r="R355" i="2"/>
  <c r="P355" i="2"/>
  <c r="BK355" i="2"/>
  <c r="J355" i="2"/>
  <c r="BI352" i="2"/>
  <c r="BH352" i="2"/>
  <c r="BG352" i="2"/>
  <c r="BF352" i="2"/>
  <c r="BE352" i="2"/>
  <c r="T352" i="2"/>
  <c r="R352" i="2"/>
  <c r="P352" i="2"/>
  <c r="BK352" i="2"/>
  <c r="J352" i="2"/>
  <c r="BI349" i="2"/>
  <c r="BH349" i="2"/>
  <c r="BG349" i="2"/>
  <c r="BF349" i="2"/>
  <c r="BE349" i="2"/>
  <c r="T349" i="2"/>
  <c r="R349" i="2"/>
  <c r="P349" i="2"/>
  <c r="BK349" i="2"/>
  <c r="J349" i="2"/>
  <c r="BI346" i="2"/>
  <c r="BH346" i="2"/>
  <c r="BG346" i="2"/>
  <c r="BF346" i="2"/>
  <c r="BE346" i="2"/>
  <c r="T346" i="2"/>
  <c r="R346" i="2"/>
  <c r="P346" i="2"/>
  <c r="BK346" i="2"/>
  <c r="J346" i="2"/>
  <c r="BI344" i="2"/>
  <c r="BH344" i="2"/>
  <c r="BG344" i="2"/>
  <c r="BF344" i="2"/>
  <c r="BE344" i="2"/>
  <c r="T344" i="2"/>
  <c r="R344" i="2"/>
  <c r="P344" i="2"/>
  <c r="BK344" i="2"/>
  <c r="J344" i="2"/>
  <c r="BI340" i="2"/>
  <c r="BH340" i="2"/>
  <c r="BG340" i="2"/>
  <c r="BF340" i="2"/>
  <c r="BE340" i="2"/>
  <c r="T340" i="2"/>
  <c r="R340" i="2"/>
  <c r="P340" i="2"/>
  <c r="BK340" i="2"/>
  <c r="J340" i="2"/>
  <c r="BI335" i="2"/>
  <c r="BH335" i="2"/>
  <c r="BG335" i="2"/>
  <c r="BF335" i="2"/>
  <c r="BE335" i="2"/>
  <c r="T335" i="2"/>
  <c r="R335" i="2"/>
  <c r="P335" i="2"/>
  <c r="BK335" i="2"/>
  <c r="J335" i="2"/>
  <c r="BI328" i="2"/>
  <c r="BH328" i="2"/>
  <c r="BG328" i="2"/>
  <c r="BF328" i="2"/>
  <c r="BE328" i="2"/>
  <c r="T328" i="2"/>
  <c r="R328" i="2"/>
  <c r="P328" i="2"/>
  <c r="BK328" i="2"/>
  <c r="J328" i="2"/>
  <c r="BI324" i="2"/>
  <c r="BH324" i="2"/>
  <c r="BG324" i="2"/>
  <c r="BF324" i="2"/>
  <c r="BE324" i="2"/>
  <c r="T324" i="2"/>
  <c r="R324" i="2"/>
  <c r="P324" i="2"/>
  <c r="BK324" i="2"/>
  <c r="J324" i="2"/>
  <c r="BI322" i="2"/>
  <c r="BH322" i="2"/>
  <c r="BG322" i="2"/>
  <c r="BF322" i="2"/>
  <c r="BE322" i="2"/>
  <c r="T322" i="2"/>
  <c r="R322" i="2"/>
  <c r="P322" i="2"/>
  <c r="BK322" i="2"/>
  <c r="J322" i="2"/>
  <c r="BI320" i="2"/>
  <c r="BH320" i="2"/>
  <c r="BG320" i="2"/>
  <c r="BF320" i="2"/>
  <c r="BE320" i="2"/>
  <c r="T320" i="2"/>
  <c r="R320" i="2"/>
  <c r="P320" i="2"/>
  <c r="BK320" i="2"/>
  <c r="J320" i="2"/>
  <c r="BI318" i="2"/>
  <c r="BH318" i="2"/>
  <c r="BG318" i="2"/>
  <c r="BF318" i="2"/>
  <c r="BE318" i="2"/>
  <c r="T318" i="2"/>
  <c r="R318" i="2"/>
  <c r="P318" i="2"/>
  <c r="BK318" i="2"/>
  <c r="J318" i="2"/>
  <c r="BI314" i="2"/>
  <c r="BH314" i="2"/>
  <c r="BG314" i="2"/>
  <c r="BF314" i="2"/>
  <c r="BE314" i="2"/>
  <c r="T314" i="2"/>
  <c r="R314" i="2"/>
  <c r="P314" i="2"/>
  <c r="BK314" i="2"/>
  <c r="J314" i="2"/>
  <c r="BI312" i="2"/>
  <c r="BH312" i="2"/>
  <c r="BG312" i="2"/>
  <c r="BF312" i="2"/>
  <c r="BE312" i="2"/>
  <c r="T312" i="2"/>
  <c r="R312" i="2"/>
  <c r="P312" i="2"/>
  <c r="BK312" i="2"/>
  <c r="J312" i="2"/>
  <c r="BI308" i="2"/>
  <c r="BH308" i="2"/>
  <c r="BG308" i="2"/>
  <c r="BF308" i="2"/>
  <c r="BE308" i="2"/>
  <c r="T308" i="2"/>
  <c r="R308" i="2"/>
  <c r="P308" i="2"/>
  <c r="BK308" i="2"/>
  <c r="J308" i="2"/>
  <c r="BI306" i="2"/>
  <c r="BH306" i="2"/>
  <c r="BG306" i="2"/>
  <c r="BF306" i="2"/>
  <c r="BE306" i="2"/>
  <c r="T306" i="2"/>
  <c r="R306" i="2"/>
  <c r="P306" i="2"/>
  <c r="BK306" i="2"/>
  <c r="J306" i="2"/>
  <c r="BI304" i="2"/>
  <c r="BH304" i="2"/>
  <c r="BG304" i="2"/>
  <c r="BF304" i="2"/>
  <c r="BE304" i="2"/>
  <c r="T304" i="2"/>
  <c r="R304" i="2"/>
  <c r="P304" i="2"/>
  <c r="BK304" i="2"/>
  <c r="J304" i="2"/>
  <c r="BI302" i="2"/>
  <c r="BH302" i="2"/>
  <c r="BG302" i="2"/>
  <c r="BF302" i="2"/>
  <c r="BE302" i="2"/>
  <c r="T302" i="2"/>
  <c r="R302" i="2"/>
  <c r="P302" i="2"/>
  <c r="BK302" i="2"/>
  <c r="J302" i="2"/>
  <c r="BI298" i="2"/>
  <c r="BH298" i="2"/>
  <c r="BG298" i="2"/>
  <c r="BF298" i="2"/>
  <c r="BE298" i="2"/>
  <c r="T298" i="2"/>
  <c r="R298" i="2"/>
  <c r="P298" i="2"/>
  <c r="BK298" i="2"/>
  <c r="J298" i="2"/>
  <c r="BI295" i="2"/>
  <c r="BH295" i="2"/>
  <c r="BG295" i="2"/>
  <c r="BF295" i="2"/>
  <c r="BE295" i="2"/>
  <c r="T295" i="2"/>
  <c r="R295" i="2"/>
  <c r="P295" i="2"/>
  <c r="BK295" i="2"/>
  <c r="J295" i="2"/>
  <c r="BI292" i="2"/>
  <c r="BH292" i="2"/>
  <c r="BG292" i="2"/>
  <c r="BF292" i="2"/>
  <c r="BE292" i="2"/>
  <c r="T292" i="2"/>
  <c r="R292" i="2"/>
  <c r="P292" i="2"/>
  <c r="BK292" i="2"/>
  <c r="J292" i="2"/>
  <c r="BI288" i="2"/>
  <c r="BH288" i="2"/>
  <c r="BG288" i="2"/>
  <c r="BF288" i="2"/>
  <c r="BE288" i="2"/>
  <c r="T288" i="2"/>
  <c r="R288" i="2"/>
  <c r="P288" i="2"/>
  <c r="BK288" i="2"/>
  <c r="J288" i="2"/>
  <c r="BI285" i="2"/>
  <c r="BH285" i="2"/>
  <c r="BG285" i="2"/>
  <c r="BF285" i="2"/>
  <c r="BE285" i="2"/>
  <c r="T285" i="2"/>
  <c r="R285" i="2"/>
  <c r="P285" i="2"/>
  <c r="BK285" i="2"/>
  <c r="J285" i="2"/>
  <c r="BI282" i="2"/>
  <c r="BH282" i="2"/>
  <c r="BG282" i="2"/>
  <c r="BF282" i="2"/>
  <c r="BE282" i="2"/>
  <c r="T282" i="2"/>
  <c r="R282" i="2"/>
  <c r="P282" i="2"/>
  <c r="BK282" i="2"/>
  <c r="J282" i="2"/>
  <c r="BI278" i="2"/>
  <c r="BH278" i="2"/>
  <c r="BG278" i="2"/>
  <c r="BF278" i="2"/>
  <c r="BE278" i="2"/>
  <c r="T278" i="2"/>
  <c r="R278" i="2"/>
  <c r="P278" i="2"/>
  <c r="BK278" i="2"/>
  <c r="J278" i="2"/>
  <c r="BI275" i="2"/>
  <c r="BH275" i="2"/>
  <c r="BG275" i="2"/>
  <c r="BF275" i="2"/>
  <c r="BE275" i="2"/>
  <c r="T275" i="2"/>
  <c r="R275" i="2"/>
  <c r="P275" i="2"/>
  <c r="BK275" i="2"/>
  <c r="J275" i="2"/>
  <c r="BI271" i="2"/>
  <c r="BH271" i="2"/>
  <c r="BG271" i="2"/>
  <c r="BF271" i="2"/>
  <c r="BE271" i="2"/>
  <c r="T271" i="2"/>
  <c r="R271" i="2"/>
  <c r="P271" i="2"/>
  <c r="BK271" i="2"/>
  <c r="J271" i="2"/>
  <c r="BI268" i="2"/>
  <c r="BH268" i="2"/>
  <c r="BG268" i="2"/>
  <c r="BF268" i="2"/>
  <c r="BE268" i="2"/>
  <c r="T268" i="2"/>
  <c r="R268" i="2"/>
  <c r="P268" i="2"/>
  <c r="BK268" i="2"/>
  <c r="J268" i="2"/>
  <c r="BI264" i="2"/>
  <c r="BH264" i="2"/>
  <c r="BG264" i="2"/>
  <c r="BF264" i="2"/>
  <c r="BE264" i="2"/>
  <c r="T264" i="2"/>
  <c r="R264" i="2"/>
  <c r="R263" i="2" s="1"/>
  <c r="P264" i="2"/>
  <c r="P263" i="2" s="1"/>
  <c r="BK264" i="2"/>
  <c r="BK263" i="2" s="1"/>
  <c r="J263" i="2" s="1"/>
  <c r="J65" i="2" s="1"/>
  <c r="J264" i="2"/>
  <c r="BI259" i="2"/>
  <c r="BH259" i="2"/>
  <c r="BG259" i="2"/>
  <c r="BF259" i="2"/>
  <c r="T259" i="2"/>
  <c r="R259" i="2"/>
  <c r="P259" i="2"/>
  <c r="BK259" i="2"/>
  <c r="J259" i="2"/>
  <c r="BE259" i="2" s="1"/>
  <c r="BI257" i="2"/>
  <c r="BH257" i="2"/>
  <c r="BG257" i="2"/>
  <c r="BF257" i="2"/>
  <c r="T257" i="2"/>
  <c r="R257" i="2"/>
  <c r="P257" i="2"/>
  <c r="BK257" i="2"/>
  <c r="J257" i="2"/>
  <c r="BE257" i="2" s="1"/>
  <c r="BI250" i="2"/>
  <c r="BH250" i="2"/>
  <c r="BG250" i="2"/>
  <c r="BF250" i="2"/>
  <c r="T250" i="2"/>
  <c r="R250" i="2"/>
  <c r="P250" i="2"/>
  <c r="BK250" i="2"/>
  <c r="J250" i="2"/>
  <c r="BE250" i="2" s="1"/>
  <c r="BI248" i="2"/>
  <c r="BH248" i="2"/>
  <c r="BG248" i="2"/>
  <c r="BF248" i="2"/>
  <c r="T248" i="2"/>
  <c r="R248" i="2"/>
  <c r="P248" i="2"/>
  <c r="BK248" i="2"/>
  <c r="J248" i="2"/>
  <c r="BE248" i="2" s="1"/>
  <c r="BI240" i="2"/>
  <c r="BH240" i="2"/>
  <c r="BG240" i="2"/>
  <c r="BF240" i="2"/>
  <c r="T240" i="2"/>
  <c r="T239" i="2" s="1"/>
  <c r="R240" i="2"/>
  <c r="R239" i="2" s="1"/>
  <c r="P240" i="2"/>
  <c r="P239" i="2" s="1"/>
  <c r="BK240" i="2"/>
  <c r="J240" i="2"/>
  <c r="BE240" i="2" s="1"/>
  <c r="BI233" i="2"/>
  <c r="BH233" i="2"/>
  <c r="BG233" i="2"/>
  <c r="BF233" i="2"/>
  <c r="BE233" i="2"/>
  <c r="T233" i="2"/>
  <c r="R233" i="2"/>
  <c r="P233" i="2"/>
  <c r="BK233" i="2"/>
  <c r="J233" i="2"/>
  <c r="BI229" i="2"/>
  <c r="BH229" i="2"/>
  <c r="BG229" i="2"/>
  <c r="BF229" i="2"/>
  <c r="BE229" i="2"/>
  <c r="T229" i="2"/>
  <c r="R229" i="2"/>
  <c r="P229" i="2"/>
  <c r="BK229" i="2"/>
  <c r="J229" i="2"/>
  <c r="BI225" i="2"/>
  <c r="BH225" i="2"/>
  <c r="BG225" i="2"/>
  <c r="BF225" i="2"/>
  <c r="BE225" i="2"/>
  <c r="T225" i="2"/>
  <c r="R225" i="2"/>
  <c r="P225" i="2"/>
  <c r="BK225" i="2"/>
  <c r="J225" i="2"/>
  <c r="BI223" i="2"/>
  <c r="BH223" i="2"/>
  <c r="BG223" i="2"/>
  <c r="BF223" i="2"/>
  <c r="BE223" i="2"/>
  <c r="T223" i="2"/>
  <c r="R223" i="2"/>
  <c r="P223" i="2"/>
  <c r="BK223" i="2"/>
  <c r="J223" i="2"/>
  <c r="BI221" i="2"/>
  <c r="BH221" i="2"/>
  <c r="BG221" i="2"/>
  <c r="BF221" i="2"/>
  <c r="BE221" i="2"/>
  <c r="T221" i="2"/>
  <c r="R221" i="2"/>
  <c r="P221" i="2"/>
  <c r="BK221" i="2"/>
  <c r="J221" i="2"/>
  <c r="BI219" i="2"/>
  <c r="BH219" i="2"/>
  <c r="BG219" i="2"/>
  <c r="BF219" i="2"/>
  <c r="BE219" i="2"/>
  <c r="T219" i="2"/>
  <c r="R219" i="2"/>
  <c r="P219" i="2"/>
  <c r="BK219" i="2"/>
  <c r="J219" i="2"/>
  <c r="BI215" i="2"/>
  <c r="BH215" i="2"/>
  <c r="BG215" i="2"/>
  <c r="BF215" i="2"/>
  <c r="BE215" i="2"/>
  <c r="T215" i="2"/>
  <c r="R215" i="2"/>
  <c r="P215" i="2"/>
  <c r="BK215" i="2"/>
  <c r="J215" i="2"/>
  <c r="BI209" i="2"/>
  <c r="BH209" i="2"/>
  <c r="BG209" i="2"/>
  <c r="BF209" i="2"/>
  <c r="BE209" i="2"/>
  <c r="T209" i="2"/>
  <c r="R209" i="2"/>
  <c r="P209" i="2"/>
  <c r="BK209" i="2"/>
  <c r="J209" i="2"/>
  <c r="BI203" i="2"/>
  <c r="BH203" i="2"/>
  <c r="BG203" i="2"/>
  <c r="BF203" i="2"/>
  <c r="BE203" i="2"/>
  <c r="T203" i="2"/>
  <c r="T202" i="2" s="1"/>
  <c r="R203" i="2"/>
  <c r="R202" i="2" s="1"/>
  <c r="P203" i="2"/>
  <c r="P202" i="2" s="1"/>
  <c r="BK203" i="2"/>
  <c r="BK202" i="2" s="1"/>
  <c r="J202" i="2" s="1"/>
  <c r="J63" i="2" s="1"/>
  <c r="J203" i="2"/>
  <c r="BI200" i="2"/>
  <c r="BH200" i="2"/>
  <c r="BG200" i="2"/>
  <c r="BF200" i="2"/>
  <c r="T200" i="2"/>
  <c r="R200" i="2"/>
  <c r="P200" i="2"/>
  <c r="BK200" i="2"/>
  <c r="J200" i="2"/>
  <c r="BE200" i="2" s="1"/>
  <c r="BI196" i="2"/>
  <c r="BH196" i="2"/>
  <c r="BG196" i="2"/>
  <c r="BF196" i="2"/>
  <c r="T196" i="2"/>
  <c r="R196" i="2"/>
  <c r="P196" i="2"/>
  <c r="BK196" i="2"/>
  <c r="J196" i="2"/>
  <c r="BE196" i="2" s="1"/>
  <c r="BI188" i="2"/>
  <c r="BH188" i="2"/>
  <c r="BG188" i="2"/>
  <c r="BF188" i="2"/>
  <c r="T188" i="2"/>
  <c r="R188" i="2"/>
  <c r="P188" i="2"/>
  <c r="BK188" i="2"/>
  <c r="J188" i="2"/>
  <c r="BE188" i="2" s="1"/>
  <c r="BI185" i="2"/>
  <c r="BH185" i="2"/>
  <c r="BG185" i="2"/>
  <c r="BF185" i="2"/>
  <c r="T185" i="2"/>
  <c r="R185" i="2"/>
  <c r="P185" i="2"/>
  <c r="BK185" i="2"/>
  <c r="J185" i="2"/>
  <c r="BE185" i="2" s="1"/>
  <c r="BI183" i="2"/>
  <c r="BH183" i="2"/>
  <c r="BG183" i="2"/>
  <c r="BF183" i="2"/>
  <c r="T183" i="2"/>
  <c r="R183" i="2"/>
  <c r="P183" i="2"/>
  <c r="BK183" i="2"/>
  <c r="J183" i="2"/>
  <c r="BE183" i="2" s="1"/>
  <c r="BI181" i="2"/>
  <c r="BH181" i="2"/>
  <c r="BG181" i="2"/>
  <c r="BF181" i="2"/>
  <c r="T181" i="2"/>
  <c r="R181" i="2"/>
  <c r="P181" i="2"/>
  <c r="BK181" i="2"/>
  <c r="J181" i="2"/>
  <c r="BE181" i="2" s="1"/>
  <c r="BI178" i="2"/>
  <c r="BH178" i="2"/>
  <c r="BG178" i="2"/>
  <c r="BF178" i="2"/>
  <c r="T178" i="2"/>
  <c r="R178" i="2"/>
  <c r="P178" i="2"/>
  <c r="BK178" i="2"/>
  <c r="J178" i="2"/>
  <c r="BE178" i="2" s="1"/>
  <c r="BI174" i="2"/>
  <c r="BH174" i="2"/>
  <c r="BG174" i="2"/>
  <c r="BF174" i="2"/>
  <c r="T174" i="2"/>
  <c r="R174" i="2"/>
  <c r="P174" i="2"/>
  <c r="BK174" i="2"/>
  <c r="J174" i="2"/>
  <c r="BE174" i="2" s="1"/>
  <c r="BI172" i="2"/>
  <c r="BH172" i="2"/>
  <c r="BG172" i="2"/>
  <c r="BF172" i="2"/>
  <c r="T172" i="2"/>
  <c r="R172" i="2"/>
  <c r="P172" i="2"/>
  <c r="BK172" i="2"/>
  <c r="J172" i="2"/>
  <c r="BE172" i="2" s="1"/>
  <c r="BI164" i="2"/>
  <c r="BH164" i="2"/>
  <c r="BG164" i="2"/>
  <c r="BF164" i="2"/>
  <c r="T164" i="2"/>
  <c r="R164" i="2"/>
  <c r="P164" i="2"/>
  <c r="BK164" i="2"/>
  <c r="J164" i="2"/>
  <c r="BE164" i="2" s="1"/>
  <c r="BI161" i="2"/>
  <c r="BH161" i="2"/>
  <c r="BG161" i="2"/>
  <c r="BF161" i="2"/>
  <c r="T161" i="2"/>
  <c r="R161" i="2"/>
  <c r="P161" i="2"/>
  <c r="BK161" i="2"/>
  <c r="J161" i="2"/>
  <c r="BE161" i="2" s="1"/>
  <c r="BI155" i="2"/>
  <c r="BH155" i="2"/>
  <c r="BG155" i="2"/>
  <c r="BF155" i="2"/>
  <c r="T155" i="2"/>
  <c r="R155" i="2"/>
  <c r="P155" i="2"/>
  <c r="BK155" i="2"/>
  <c r="J155" i="2"/>
  <c r="BE155" i="2" s="1"/>
  <c r="BI152" i="2"/>
  <c r="BH152" i="2"/>
  <c r="BG152" i="2"/>
  <c r="BF152" i="2"/>
  <c r="T152" i="2"/>
  <c r="R152" i="2"/>
  <c r="P152" i="2"/>
  <c r="BK152" i="2"/>
  <c r="J152" i="2"/>
  <c r="BE152" i="2" s="1"/>
  <c r="BI142" i="2"/>
  <c r="BH142" i="2"/>
  <c r="BG142" i="2"/>
  <c r="BF142" i="2"/>
  <c r="T142" i="2"/>
  <c r="R142" i="2"/>
  <c r="P142" i="2"/>
  <c r="BK142" i="2"/>
  <c r="J142" i="2"/>
  <c r="BE142" i="2" s="1"/>
  <c r="BI133" i="2"/>
  <c r="BH133" i="2"/>
  <c r="BG133" i="2"/>
  <c r="BF133" i="2"/>
  <c r="T133" i="2"/>
  <c r="R133" i="2"/>
  <c r="P133" i="2"/>
  <c r="BK133" i="2"/>
  <c r="J133" i="2"/>
  <c r="BE133" i="2" s="1"/>
  <c r="BI129" i="2"/>
  <c r="BH129" i="2"/>
  <c r="BG129" i="2"/>
  <c r="BF129" i="2"/>
  <c r="T129" i="2"/>
  <c r="R129" i="2"/>
  <c r="P129" i="2"/>
  <c r="BK129" i="2"/>
  <c r="J129" i="2"/>
  <c r="BE129" i="2" s="1"/>
  <c r="BI125" i="2"/>
  <c r="BH125" i="2"/>
  <c r="BG125" i="2"/>
  <c r="BF125" i="2"/>
  <c r="T125" i="2"/>
  <c r="R125" i="2"/>
  <c r="P125" i="2"/>
  <c r="BK125" i="2"/>
  <c r="J125" i="2"/>
  <c r="BE125" i="2" s="1"/>
  <c r="BI121" i="2"/>
  <c r="BH121" i="2"/>
  <c r="BG121" i="2"/>
  <c r="BF121" i="2"/>
  <c r="T121" i="2"/>
  <c r="R121" i="2"/>
  <c r="P121" i="2"/>
  <c r="BK121" i="2"/>
  <c r="J121" i="2"/>
  <c r="BE121" i="2" s="1"/>
  <c r="BI117" i="2"/>
  <c r="BH117" i="2"/>
  <c r="BG117" i="2"/>
  <c r="BF117" i="2"/>
  <c r="T117" i="2"/>
  <c r="R117" i="2"/>
  <c r="P117" i="2"/>
  <c r="BK117" i="2"/>
  <c r="J117" i="2"/>
  <c r="BE117" i="2" s="1"/>
  <c r="BI114" i="2"/>
  <c r="BH114" i="2"/>
  <c r="BG114" i="2"/>
  <c r="BF114" i="2"/>
  <c r="T114" i="2"/>
  <c r="R114" i="2"/>
  <c r="P114" i="2"/>
  <c r="BK114" i="2"/>
  <c r="J114" i="2"/>
  <c r="BE114" i="2" s="1"/>
  <c r="BI110" i="2"/>
  <c r="BH110" i="2"/>
  <c r="BG110" i="2"/>
  <c r="BF110" i="2"/>
  <c r="T110" i="2"/>
  <c r="R110" i="2"/>
  <c r="P110" i="2"/>
  <c r="BK110" i="2"/>
  <c r="J110" i="2"/>
  <c r="BE110" i="2" s="1"/>
  <c r="BI103" i="2"/>
  <c r="BH103" i="2"/>
  <c r="BG103" i="2"/>
  <c r="BF103" i="2"/>
  <c r="T103" i="2"/>
  <c r="R103" i="2"/>
  <c r="P103" i="2"/>
  <c r="BK103" i="2"/>
  <c r="J103" i="2"/>
  <c r="BE103" i="2" s="1"/>
  <c r="BI101" i="2"/>
  <c r="BH101" i="2"/>
  <c r="BG101" i="2"/>
  <c r="BF101" i="2"/>
  <c r="T101" i="2"/>
  <c r="R101" i="2"/>
  <c r="P101" i="2"/>
  <c r="BK101" i="2"/>
  <c r="J101" i="2"/>
  <c r="BE101" i="2" s="1"/>
  <c r="BI93" i="2"/>
  <c r="BH93" i="2"/>
  <c r="F35" i="2" s="1"/>
  <c r="BC53" i="1" s="1"/>
  <c r="BG93" i="2"/>
  <c r="BF93" i="2"/>
  <c r="J33" i="2" s="1"/>
  <c r="AW53" i="1" s="1"/>
  <c r="T93" i="2"/>
  <c r="T92" i="2" s="1"/>
  <c r="R93" i="2"/>
  <c r="R92" i="2" s="1"/>
  <c r="R91" i="2" s="1"/>
  <c r="R90" i="2" s="1"/>
  <c r="P93" i="2"/>
  <c r="P92" i="2" s="1"/>
  <c r="BK93" i="2"/>
  <c r="BK92" i="2" s="1"/>
  <c r="J92" i="2" s="1"/>
  <c r="J62" i="2" s="1"/>
  <c r="J93" i="2"/>
  <c r="BE93" i="2" s="1"/>
  <c r="J86" i="2"/>
  <c r="J84" i="2"/>
  <c r="F84" i="2"/>
  <c r="E82" i="2"/>
  <c r="F55" i="2"/>
  <c r="F53" i="2"/>
  <c r="E51" i="2"/>
  <c r="J23" i="2"/>
  <c r="E23" i="2"/>
  <c r="J55" i="2" s="1"/>
  <c r="J22" i="2"/>
  <c r="J20" i="2"/>
  <c r="E20" i="2"/>
  <c r="F87" i="2" s="1"/>
  <c r="J19" i="2"/>
  <c r="J17" i="2"/>
  <c r="E17" i="2"/>
  <c r="F86" i="2" s="1"/>
  <c r="J16" i="2"/>
  <c r="J14" i="2"/>
  <c r="J53" i="2" s="1"/>
  <c r="E7" i="2"/>
  <c r="E78" i="2" s="1"/>
  <c r="AS55" i="1"/>
  <c r="AS52" i="1"/>
  <c r="AS51" i="1"/>
  <c r="L47" i="1"/>
  <c r="AM46" i="1"/>
  <c r="L46" i="1"/>
  <c r="AM44" i="1"/>
  <c r="L44" i="1"/>
  <c r="L42" i="1"/>
  <c r="L41" i="1"/>
  <c r="K13" i="8" l="1"/>
  <c r="K72" i="8" s="1"/>
  <c r="AG58" i="1" s="1"/>
  <c r="AN58" i="1" s="1"/>
  <c r="J33" i="5"/>
  <c r="AW57" i="1" s="1"/>
  <c r="F33" i="4"/>
  <c r="BA56" i="1" s="1"/>
  <c r="J33" i="3"/>
  <c r="AW54" i="1" s="1"/>
  <c r="F35" i="3"/>
  <c r="BC54" i="1" s="1"/>
  <c r="BC52" i="1" s="1"/>
  <c r="AY52" i="1" s="1"/>
  <c r="F34" i="2"/>
  <c r="BB53" i="1" s="1"/>
  <c r="BB52" i="1" s="1"/>
  <c r="F36" i="2"/>
  <c r="BD53" i="1" s="1"/>
  <c r="BD52" i="1" s="1"/>
  <c r="BD51" i="1" s="1"/>
  <c r="W30" i="1" s="1"/>
  <c r="AX52" i="1"/>
  <c r="J32" i="2"/>
  <c r="AV53" i="1" s="1"/>
  <c r="AT53" i="1" s="1"/>
  <c r="F32" i="2"/>
  <c r="AZ53" i="1" s="1"/>
  <c r="P91" i="2"/>
  <c r="P90" i="2" s="1"/>
  <c r="AU53" i="1" s="1"/>
  <c r="AU52" i="1" s="1"/>
  <c r="T91" i="2"/>
  <c r="T90" i="2" s="1"/>
  <c r="J95" i="4"/>
  <c r="J62" i="4" s="1"/>
  <c r="BK94" i="4"/>
  <c r="BB55" i="1"/>
  <c r="AX55" i="1" s="1"/>
  <c r="E47" i="2"/>
  <c r="F56" i="2"/>
  <c r="F33" i="2"/>
  <c r="BA53" i="1" s="1"/>
  <c r="F33" i="3"/>
  <c r="BA54" i="1" s="1"/>
  <c r="J55" i="4"/>
  <c r="F89" i="4"/>
  <c r="F32" i="4"/>
  <c r="AZ56" i="1" s="1"/>
  <c r="J84" i="5"/>
  <c r="J53" i="5"/>
  <c r="P91" i="5"/>
  <c r="P90" i="5" s="1"/>
  <c r="AU57" i="1" s="1"/>
  <c r="BK91" i="2"/>
  <c r="E47" i="3"/>
  <c r="F56" i="3"/>
  <c r="J32" i="3"/>
  <c r="AV54" i="1" s="1"/>
  <c r="AT54" i="1" s="1"/>
  <c r="F32" i="3"/>
  <c r="AZ54" i="1" s="1"/>
  <c r="J92" i="3"/>
  <c r="J62" i="3" s="1"/>
  <c r="BK91" i="3"/>
  <c r="J53" i="4"/>
  <c r="J33" i="4"/>
  <c r="AW56" i="1" s="1"/>
  <c r="AT56" i="1" s="1"/>
  <c r="F35" i="4"/>
  <c r="BC56" i="1" s="1"/>
  <c r="P179" i="4"/>
  <c r="T179" i="4"/>
  <c r="T94" i="4" s="1"/>
  <c r="T93" i="4" s="1"/>
  <c r="P94" i="4"/>
  <c r="P93" i="4" s="1"/>
  <c r="AU56" i="1" s="1"/>
  <c r="J375" i="4"/>
  <c r="J71" i="4" s="1"/>
  <c r="BK374" i="4"/>
  <c r="J374" i="4" s="1"/>
  <c r="J70" i="4" s="1"/>
  <c r="J55" i="5"/>
  <c r="F86" i="5"/>
  <c r="F32" i="5"/>
  <c r="AZ57" i="1" s="1"/>
  <c r="J32" i="5"/>
  <c r="AV57" i="1" s="1"/>
  <c r="AT57" i="1" s="1"/>
  <c r="F35" i="5"/>
  <c r="BC57" i="1" s="1"/>
  <c r="BK91" i="5"/>
  <c r="AW58" i="1"/>
  <c r="AT58" i="1" s="1"/>
  <c r="BA58" i="1"/>
  <c r="F33" i="5"/>
  <c r="BA57" i="1" s="1"/>
  <c r="BA55" i="1" s="1"/>
  <c r="AW55" i="1" s="1"/>
  <c r="BA52" i="1" l="1"/>
  <c r="AW52" i="1" s="1"/>
  <c r="BC55" i="1"/>
  <c r="AZ55" i="1"/>
  <c r="AV55" i="1" s="1"/>
  <c r="AT55" i="1" s="1"/>
  <c r="BA51" i="1"/>
  <c r="BB51" i="1"/>
  <c r="J91" i="5"/>
  <c r="J61" i="5" s="1"/>
  <c r="BK90" i="5"/>
  <c r="J90" i="5" s="1"/>
  <c r="AU55" i="1"/>
  <c r="AU51" i="1" s="1"/>
  <c r="J91" i="3"/>
  <c r="J61" i="3" s="1"/>
  <c r="BK90" i="3"/>
  <c r="J90" i="3" s="1"/>
  <c r="J91" i="2"/>
  <c r="J61" i="2" s="1"/>
  <c r="BK90" i="2"/>
  <c r="J90" i="2" s="1"/>
  <c r="BK93" i="4"/>
  <c r="J93" i="4" s="1"/>
  <c r="J94" i="4"/>
  <c r="J61" i="4" s="1"/>
  <c r="AZ52" i="1"/>
  <c r="J29" i="2" l="1"/>
  <c r="J60" i="2"/>
  <c r="J29" i="3"/>
  <c r="J60" i="3"/>
  <c r="AY55" i="1"/>
  <c r="BC51" i="1"/>
  <c r="AZ51" i="1"/>
  <c r="AV52" i="1"/>
  <c r="AT52" i="1" s="1"/>
  <c r="J29" i="4"/>
  <c r="J60" i="4"/>
  <c r="J60" i="5"/>
  <c r="J29" i="5"/>
  <c r="W28" i="1"/>
  <c r="AX51" i="1"/>
  <c r="AW51" i="1"/>
  <c r="AG56" i="1" l="1"/>
  <c r="J38" i="4"/>
  <c r="AV51" i="1"/>
  <c r="AG54" i="1"/>
  <c r="AN54" i="1" s="1"/>
  <c r="J38" i="3"/>
  <c r="AG53" i="1"/>
  <c r="J38" i="2"/>
  <c r="AG57" i="1"/>
  <c r="AN57" i="1" s="1"/>
  <c r="J38" i="5"/>
  <c r="W29" i="1"/>
  <c r="AY51" i="1"/>
  <c r="AG52" i="1" l="1"/>
  <c r="AN53" i="1"/>
  <c r="AG55" i="1"/>
  <c r="AN55" i="1" s="1"/>
  <c r="AN56" i="1"/>
  <c r="AT51" i="1"/>
  <c r="AG51" i="1" l="1"/>
  <c r="AN52" i="1"/>
  <c r="AN51" i="1" s="1"/>
  <c r="AK23" i="1" l="1"/>
  <c r="W26" i="1" l="1"/>
  <c r="AK26" i="1" s="1"/>
  <c r="AK32" i="1" s="1"/>
</calcChain>
</file>

<file path=xl/sharedStrings.xml><?xml version="1.0" encoding="utf-8"?>
<sst xmlns="http://schemas.openxmlformats.org/spreadsheetml/2006/main" count="9384" uniqueCount="1347">
  <si>
    <t>Export VZ</t>
  </si>
  <si>
    <t>List obsahuje:</t>
  </si>
  <si>
    <t>1) Rekapitulace stavby</t>
  </si>
  <si>
    <t>2) Rekapitulace objektů stavby a soupisů prací</t>
  </si>
  <si>
    <t>3.0</t>
  </si>
  <si>
    <t/>
  </si>
  <si>
    <t>False</t>
  </si>
  <si>
    <t>{c5e3bab9-7577-47d9-98d2-4cf8a5399945}</t>
  </si>
  <si>
    <t>&gt;&gt;  skryté sloupce  &lt;&lt;</t>
  </si>
  <si>
    <t>0,01</t>
  </si>
  <si>
    <t>21</t>
  </si>
  <si>
    <t>15</t>
  </si>
  <si>
    <t>REKAPITULACE STAVBY</t>
  </si>
  <si>
    <t>v ---  níže se nacházejí doplnkové a pomocné údaje k sestavám  --- v</t>
  </si>
  <si>
    <t>Návod na vyplnění</t>
  </si>
  <si>
    <t>0,001</t>
  </si>
  <si>
    <t>Kód:</t>
  </si>
  <si>
    <t>Hydroprojekt-315042</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</si>
  <si>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</si>
  <si>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</si>
  <si>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18 Rekonstrukce kanalizace ul. Mánesova</t>
  </si>
  <si>
    <t>0,1</t>
  </si>
  <si>
    <t>KSO:</t>
  </si>
  <si>
    <t>CC-CZ:</t>
  </si>
  <si>
    <t>1</t>
  </si>
  <si>
    <t>Místo:</t>
  </si>
  <si>
    <t xml:space="preserve"> </t>
  </si>
  <si>
    <t>Datum:</t>
  </si>
  <si>
    <t>10</t>
  </si>
  <si>
    <t>100</t>
  </si>
  <si>
    <t>Zadavatel:</t>
  </si>
  <si>
    <t>IČ:</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</si>
  <si>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</si>
  <si>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</si>
  <si>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</si>
  <si>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</si>
  <si>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</si>
  <si>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</si>
  <si>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</si>
  <si>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</si>
  <si>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</si>
  <si>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</si>
  <si>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</si>
  <si>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</si>
  <si>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</si>
  <si>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</si>
  <si>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</si>
  <si>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</si>
  <si>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</si>
  <si>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</si>
  <si>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</si>
  <si>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</si>
  <si>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</si>
  <si>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</si>
  <si>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</si>
  <si>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</si>
  <si>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</si>
  <si>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</si>
  <si>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</si>
  <si>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</si>
  <si>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</si>
  <si>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</si>
  <si>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</si>
  <si>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</si>
  <si>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</si>
  <si>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</si>
  <si>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</si>
  <si>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</si>
  <si>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</si>
  <si>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</si>
  <si>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</si>
  <si>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</si>
  <si>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</si>
  <si>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</si>
  <si>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</si>
  <si>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</si>
  <si>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01</t>
  </si>
  <si>
    <t>SO 01 Stoka S1</t>
  </si>
  <si>
    <t>ING</t>
  </si>
  <si>
    <t>{82ecd79b-9139-4f55-ba2a-cfe7ce24d607}</t>
  </si>
  <si>
    <t>2</t>
  </si>
  <si>
    <t>/</t>
  </si>
  <si>
    <t>01.1</t>
  </si>
  <si>
    <t>SO 01.1 Hlavní kanalizační stoka</t>
  </si>
  <si>
    <t>Soupis</t>
  </si>
  <si>
    <t>{84684ca5-99df-4bbc-a75b-e9f8ac779096}</t>
  </si>
  <si>
    <t>01.2</t>
  </si>
  <si>
    <t>SO 01.2 Kanalizační přípojky</t>
  </si>
  <si>
    <t>{32831089-0883-41c5-b818-aa80af257c2b}</t>
  </si>
  <si>
    <t>02</t>
  </si>
  <si>
    <t>SO 02 Stoka S2</t>
  </si>
  <si>
    <t>{9e6f6671-e4fa-4114-91ee-46e72c6ecdc5}</t>
  </si>
  <si>
    <t>02.1</t>
  </si>
  <si>
    <t>SO 02.1 Hlavní kanalizační stoka</t>
  </si>
  <si>
    <t>{1e290ee1-2b6b-4984-a638-e4c99e125289}</t>
  </si>
  <si>
    <t>02.2</t>
  </si>
  <si>
    <t>SO 02.2 Kanalizační přípojky</t>
  </si>
  <si>
    <t>{d4c445d2-a840-45a1-a2a8-70622fec8298}</t>
  </si>
  <si>
    <t>03</t>
  </si>
  <si>
    <t>Ostatní a vedlejší náklady</t>
  </si>
  <si>
    <t>VON</t>
  </si>
  <si>
    <t>{b75c9673-bb1e-4fec-be8d-a146ce386161}</t>
  </si>
  <si>
    <t>1) Krycí list soupisu</t>
  </si>
  <si>
    <t>2) Rekapitulace</t>
  </si>
  <si>
    <t>3) Soupis prací</t>
  </si>
  <si>
    <t>Zpět na list:</t>
  </si>
  <si>
    <t>Rekapitulace stavby</t>
  </si>
  <si>
    <t>KRYCÍ LIST SOUPISU</t>
  </si>
  <si>
    <t>Objekt:</t>
  </si>
  <si>
    <t>01 - SO 01 Stoka S1</t>
  </si>
  <si>
    <t>Soupis:</t>
  </si>
  <si>
    <t>01.1 - SO 01.1 Hlavní kanalizační stoka</t>
  </si>
  <si>
    <t>22122</t>
  </si>
  <si>
    <t>REKAPITULACE ČLENĚNÍ SOUPISU PRACÍ</t>
  </si>
  <si>
    <t>Kód dílu - Popis</t>
  </si>
  <si>
    <t>Cena celkem [CZK]</t>
  </si>
  <si>
    <t>Náklady soupisu celkem</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</si>
  <si>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</si>
  <si>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</si>
  <si>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</si>
  <si>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</si>
  <si>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</si>
  <si>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</si>
  <si>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</si>
  <si>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</si>
  <si>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</si>
  <si>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</si>
  <si>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</si>
  <si>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</si>
  <si>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</si>
  <si>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</si>
  <si>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</si>
  <si>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</si>
  <si>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</si>
  <si>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</si>
  <si>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</si>
  <si>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</si>
  <si>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</si>
  <si>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</si>
  <si>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</si>
  <si>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</si>
  <si>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</si>
  <si>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</si>
  <si>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</si>
  <si>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</si>
  <si>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113107152</t>
  </si>
  <si>
    <t>Odstranění podkladu pl přes 50 do 200 m2 z kameniva těženého tl 200 mm</t>
  </si>
  <si>
    <t>m2</t>
  </si>
  <si>
    <t>CS ÚRS 2015 01</t>
  </si>
  <si>
    <t>4</t>
  </si>
  <si>
    <t>-1276897262</t>
  </si>
  <si>
    <t>PP</t>
  </si>
  <si>
    <t>Odstranění podkladů nebo krytů s přemístěním hmot na skládku na vzdálenost do 20 m nebo s naložením na dopravní prostředek v ploše jednotlivě přes 50 m2 do 200 m2 z kameniva těženého, o tl. vrstvy přes 100 do 200 mm</t>
  </si>
  <si>
    <t>P</t>
  </si>
  <si>
    <t>Poznámka k položce:
TZ př.č. D.1.1.1.+ v.č. D.1.1.3.1 až 3</t>
  </si>
  <si>
    <t>VV</t>
  </si>
  <si>
    <t>"DN 300"  108,15*1,4</t>
  </si>
  <si>
    <t>"DN 400"  52,2*1,4</t>
  </si>
  <si>
    <t>"Rozšíření pro šachty"  (2*0,3*2)*5</t>
  </si>
  <si>
    <t>"rušené šachty"  2*2*2</t>
  </si>
  <si>
    <t>Součet</t>
  </si>
  <si>
    <t>113107162</t>
  </si>
  <si>
    <t>Odstranění podkladu pl přes 50 do 200 m2 z kameniva drceného tl 200 mm</t>
  </si>
  <si>
    <t>-1457954944</t>
  </si>
  <si>
    <t>Odstranění podkladů nebo krytů s přemístěním hmot na skládku na vzdálenost do 20 m nebo s naložením na dopravní prostředek v ploše jednotlivě přes 50 m2 do 200 m2 z kameniva hrubého drceného, o tl. vrstvy přes 100 do 200 mm</t>
  </si>
  <si>
    <t>3</t>
  </si>
  <si>
    <t>113107242</t>
  </si>
  <si>
    <t>Odstranění podkladu pl přes 200 m2 živičných tl 100 mm</t>
  </si>
  <si>
    <t>878010678</t>
  </si>
  <si>
    <t>Odstranění podkladů nebo krytů s přemístěním hmot na skládku na vzdálenost do 20 m nebo s naložením na dopravní prostředek v ploše jednotlivě přes 200 m2 živičných, o tl. vrstvy přes 50 do 100 mm</t>
  </si>
  <si>
    <t>"DN 300"  108,15*2,3</t>
  </si>
  <si>
    <t>"DN 400"  52,2*2,3</t>
  </si>
  <si>
    <t>"rušené šachty"  2,2*2,2*2</t>
  </si>
  <si>
    <t>115,1</t>
  </si>
  <si>
    <t>Dodávka + montáž čerpací studny ocel. trouba DN 400, vč. pomocných zemních prací</t>
  </si>
  <si>
    <t>ks</t>
  </si>
  <si>
    <t>-1242083158</t>
  </si>
  <si>
    <t>5</t>
  </si>
  <si>
    <t>115101201</t>
  </si>
  <si>
    <t>Čerpání vody na dopravní výšku do 10 m průměrný přítok do 500 l/min</t>
  </si>
  <si>
    <t>hod</t>
  </si>
  <si>
    <t>-1801329980</t>
  </si>
  <si>
    <t>Čerpání vody na dopravní výšku do 10 m s uvažovaným průměrným přítokem do 500 l/min</t>
  </si>
  <si>
    <t>24*20</t>
  </si>
  <si>
    <t>6</t>
  </si>
  <si>
    <t>115101302</t>
  </si>
  <si>
    <t>Pohotovost čerpací soupravy pro dopravní výšku do 10 m přítok do 1000 l/min</t>
  </si>
  <si>
    <t>den</t>
  </si>
  <si>
    <t>1406006422</t>
  </si>
  <si>
    <t>Pohotovost záložní čerpací soupravy pro dopravní výšku do 10 m s uvažovaným průměrným přítokem přes 500 do 1 000 l/min</t>
  </si>
  <si>
    <t>20</t>
  </si>
  <si>
    <t>7</t>
  </si>
  <si>
    <t>119001401</t>
  </si>
  <si>
    <t>Dočasné zajištění potrubí ocelového nebo litinového DN do 200</t>
  </si>
  <si>
    <t>m</t>
  </si>
  <si>
    <t>1743186299</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</si>
  <si>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</si>
  <si>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1,4*2</t>
  </si>
  <si>
    <t>8</t>
  </si>
  <si>
    <t>119001402</t>
  </si>
  <si>
    <t>Dočasné zajištění potrubí ocelového nebo litinového DN do 500</t>
  </si>
  <si>
    <t>-194983756</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</si>
  <si>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přes 200 do 500</t>
  </si>
  <si>
    <t>1,4</t>
  </si>
  <si>
    <t>9</t>
  </si>
  <si>
    <t>119001421</t>
  </si>
  <si>
    <t>Dočasné zajištění kabelů a kabelových tratí ze 3 volně ložených kabelů</t>
  </si>
  <si>
    <t>1157176669</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</si>
  <si>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</si>
  <si>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1,4*9</t>
  </si>
  <si>
    <t>120901121</t>
  </si>
  <si>
    <t>Bourání zdiva z betonu prostého neprokládaného v odkopávkách nebo prokopávkách ručně</t>
  </si>
  <si>
    <t>m3</t>
  </si>
  <si>
    <t>1911734084</t>
  </si>
  <si>
    <t xml:space="preserve">Vybourání a rozbití kanalizačního betonového potrubí ve výkopu včetně vytažení na povrch </t>
  </si>
  <si>
    <t>"plochy průřezů stoky dle Autocad</t>
  </si>
  <si>
    <t>"stoka"  (160,35*0,57)-(160,35*0,28)</t>
  </si>
  <si>
    <t>"Šachty celé rušené cca 2m3/šachta"  2*4</t>
  </si>
  <si>
    <t>"Šachty částečně rušené cca 1,5m3/šachta"  1,5*2</t>
  </si>
  <si>
    <t>"resrva 10% " 5,75</t>
  </si>
  <si>
    <t>11</t>
  </si>
  <si>
    <t>132201202</t>
  </si>
  <si>
    <t>Hloubení rýh š do 2000 mm v hornině tř. 3 objemu do 1000 m3</t>
  </si>
  <si>
    <t>-1846585790</t>
  </si>
  <si>
    <t>Hloubení zapažených i nezapažených rýh šířky přes 600 do 2 000 mm s urovnáním dna do předepsaného profilu a spádu v hornině tř. 3 přes 100 do 1 000 m3</t>
  </si>
  <si>
    <t>"DN 300"  108,15*1,4*1,7</t>
  </si>
  <si>
    <t>"DN 400"  52,2*1,4*2,1</t>
  </si>
  <si>
    <t>"Rozšíření pro šachty"  (2*0,3*2*2)*5</t>
  </si>
  <si>
    <t>"rušené šachty"  (2*2*1)*2-(3,14*0,5*0,5*1)*2</t>
  </si>
  <si>
    <t>"Š1"  2*2*4,8</t>
  </si>
  <si>
    <t>"ruční výkop"  -29,68</t>
  </si>
  <si>
    <t>12</t>
  </si>
  <si>
    <t>132201209</t>
  </si>
  <si>
    <t>Příplatek za lepivost k hloubení rýh š do 2000 mm v hornině tř. 3</t>
  </si>
  <si>
    <t>-1125665350</t>
  </si>
  <si>
    <t>Hloubení zapažených i nezapažených rýh šířky přes 600 do 2 000 mm s urovnáním dna do předepsaného profilu a spádu v hornině tř. 3 Příplatek k cenám za lepivost horniny tř. 3</t>
  </si>
  <si>
    <t>418,815/2</t>
  </si>
  <si>
    <t>13</t>
  </si>
  <si>
    <t>132212201</t>
  </si>
  <si>
    <t>Hloubení rýh š přes 600 do 2000 mm ručním nebo pneum nářadím v soudržných horninách tř. 3</t>
  </si>
  <si>
    <t>1520231661</t>
  </si>
  <si>
    <t>Hloubení zapažených i nezapažených rýh šířky přes 600 do 2 000 mm ručním nebo pneumatickým nářadím s urovnáním dna do předepsaného profilu a spádu v horninách tř. 3 soudržných</t>
  </si>
  <si>
    <t>(1,4*1*1,7)*(1+9)</t>
  </si>
  <si>
    <t>(1,4*1*2,1)*(1+1)</t>
  </si>
  <si>
    <t>14</t>
  </si>
  <si>
    <t>132212209</t>
  </si>
  <si>
    <t>Příplatek za lepivost u hloubení rýh š do 2000 mm ručním nebo pneum nářadím v hornině tř. 3</t>
  </si>
  <si>
    <t>1550135942</t>
  </si>
  <si>
    <t>Hloubení zapažených i nezapažených rýh šířky přes 600 do 2 000 mm ručním nebo pneumatickým nářadím s urovnáním dna do předepsaného profilu a spádu v horninách tř. 3 Příplatek k cenám za lepivost horniny tř. 3</t>
  </si>
  <si>
    <t>29,680/2</t>
  </si>
  <si>
    <t>151811111R</t>
  </si>
  <si>
    <t>Zřízení pažení a rozepření stěn rýh pro podzemní vedení pažícími boxy v hornině středně tlačivé</t>
  </si>
  <si>
    <t>-1182537408</t>
  </si>
  <si>
    <t>Zřízení (instalace) pažení a rozepření stěn rýh pro podzemní vedení pro všechny šířky rýhy přiložené do hloubky do 4 m</t>
  </si>
  <si>
    <t>"DN 300"  108,15*2,2*2</t>
  </si>
  <si>
    <t>"DN 400"  52,2*2,7*2</t>
  </si>
  <si>
    <t>"rušené šachty"  (4*2*1,5)*2</t>
  </si>
  <si>
    <t>"Š1"  4*2*2,6</t>
  </si>
  <si>
    <t>16</t>
  </si>
  <si>
    <t>151811112R</t>
  </si>
  <si>
    <t>Odstranění pažení a rozepření stěn rýh pro podzemní vedení pažícími boxy v hornině středně tlačivé</t>
  </si>
  <si>
    <t>-1439578777</t>
  </si>
  <si>
    <t>Odstranění pažení a rozepření stěn rýh pro podzemní vedení s uložením materiálu na vzdálenost do 3m od kraje výkopu, hl. do 4 m</t>
  </si>
  <si>
    <t>17</t>
  </si>
  <si>
    <t>161101102</t>
  </si>
  <si>
    <t>Svislé přemístění výkopku z horniny tř. 1 až 4 hl výkopu do 4 m</t>
  </si>
  <si>
    <t>-2020971824</t>
  </si>
  <si>
    <t>Svislé přemístění výkopku bez naložení do dopravní nádoby avšak s vyprázdněním dopravní nádoby na hromadu nebo do dopravního prostředku z horniny tř. 1 až 4, při hloubce výkopu přes 2,5 do 4 m</t>
  </si>
  <si>
    <t>Poznámka k položce:
viz TZ př. č. D.1.1.1 a v.č. D.1.1.2.1 až 22</t>
  </si>
  <si>
    <t>418,815*0,55</t>
  </si>
  <si>
    <t>18</t>
  </si>
  <si>
    <t>162701105</t>
  </si>
  <si>
    <t>Vodorovné přemístění do 10000 m výkopku/sypaniny z horniny tř. 1 až 4</t>
  </si>
  <si>
    <t>-2122706111</t>
  </si>
  <si>
    <t>Vodorovné přemístění výkopku nebo sypaniny po suchu na obvyklém dopravním prostředku, bez naložení výkopku, avšak se složením bez rozhrnutí z horniny tř. 1 až 4 na vzdálenost přes 9 000 do 10 000 m</t>
  </si>
  <si>
    <t>19</t>
  </si>
  <si>
    <t>167101102</t>
  </si>
  <si>
    <t>Nakládání výkopku z hornin tř. 1 až 4 přes 100 m3</t>
  </si>
  <si>
    <t>1537502185</t>
  </si>
  <si>
    <t>Nakládání, skládání a překládání neulehlého výkopku nebo sypaniny nakládání, množství přes 100 m3, z hornin tř. 1 až 4</t>
  </si>
  <si>
    <t>171201201</t>
  </si>
  <si>
    <t>Uložení sypaniny na skládky</t>
  </si>
  <si>
    <t>65697911</t>
  </si>
  <si>
    <t>171201211</t>
  </si>
  <si>
    <t>Poplatek za uložení odpadu ze sypaniny na skládce (skládkovné)</t>
  </si>
  <si>
    <t>t</t>
  </si>
  <si>
    <t>756572148</t>
  </si>
  <si>
    <t>Uložení sypaniny poplatek za uložení sypaniny na skládce (skládkovné)</t>
  </si>
  <si>
    <t>418,815*1,8</t>
  </si>
  <si>
    <t>22</t>
  </si>
  <si>
    <t>174101101</t>
  </si>
  <si>
    <t>Zásyp jam, šachet rýh nebo kolem objektů sypaninou se zhutněním</t>
  </si>
  <si>
    <t>1886528810</t>
  </si>
  <si>
    <t>Zásyp sypaninou z jakékoliv horniny s uložením výkopku ve vrstvách se zhutněním jam, šachet, rýh nebo kolem objektů v těchto vykopávkách</t>
  </si>
  <si>
    <t>"DN 300"  108,15*1,4*(1,7-0,03-0,08-0,19-0,55)</t>
  </si>
  <si>
    <t>"DN 400"  52,2*1,4*(2,1-0,03-0,08-0,19-0,65)</t>
  </si>
  <si>
    <t>"zásyp rušených šachet"  (2*2*1)*2</t>
  </si>
  <si>
    <t>"rozšíření šachet"  (2*0,3*2*2)*5</t>
  </si>
  <si>
    <t>23</t>
  </si>
  <si>
    <t>M</t>
  </si>
  <si>
    <t>583336980</t>
  </si>
  <si>
    <t>kamenivo těžené přírodní hrubé frakce 32-63</t>
  </si>
  <si>
    <t>-147279277</t>
  </si>
  <si>
    <t xml:space="preserve">kamenivo přírodní těžené pro stavební účely  PTK  (drobné, hrubé, štěrkopísky) kamenivo těžené hrubé d&gt;=2 a D&lt;=45 mm (ČSN EN 13043 ) d&gt;=2 a D&gt;=4 mm (ČSN EN 12620, ČSN EN 13139 ) d&gt;=1 a D&gt;=2 mm (ČSN EN 13242) frakce  32-63 </t>
  </si>
  <si>
    <t>232,741</t>
  </si>
  <si>
    <t>232,741*1,9 'Přepočtené koeficientem množství</t>
  </si>
  <si>
    <t>24</t>
  </si>
  <si>
    <t>181102302</t>
  </si>
  <si>
    <t>Úprava pláně v zářezech se zhutněním</t>
  </si>
  <si>
    <t>-642226460</t>
  </si>
  <si>
    <t>Úprava pláně na stavbách dálnic v zářezech mimo skalních se zhutněním</t>
  </si>
  <si>
    <t>Vodorovné konstrukce</t>
  </si>
  <si>
    <t>25</t>
  </si>
  <si>
    <t>451573111,1</t>
  </si>
  <si>
    <t>Obsyp nebo lože pod potrubí otevřený výkop ze štěrkopísku</t>
  </si>
  <si>
    <t>-854156309</t>
  </si>
  <si>
    <t xml:space="preserve">Štěrkopískové lože fr. 0-8mm pro uložení a obsypání potrubí s hutněním po vrstvách 200 mm po stranách potrubí, míra hutnění ID 0,9 - dodávka, obsypání, hutnění </t>
  </si>
  <si>
    <t>"DN 300"  108,15*1,4*0,55-3,14*0,15*0,15*108,15</t>
  </si>
  <si>
    <t>"DN 400"  52,2*1,4*0,65-3,14*0,2*0,2*52,2</t>
  </si>
  <si>
    <t>26</t>
  </si>
  <si>
    <t>451573111,2</t>
  </si>
  <si>
    <t>Podsypání a obsyp plynovodu v místech křížení</t>
  </si>
  <si>
    <t>581241883</t>
  </si>
  <si>
    <t xml:space="preserve">Štěrkopískové lože fr. 0-8mm pro uložení a obsypání potrubí 
</t>
  </si>
  <si>
    <t>"plyn DN 300"  1,4*0,6*2</t>
  </si>
  <si>
    <t>"plyn DN 100" 0,56</t>
  </si>
  <si>
    <t>27</t>
  </si>
  <si>
    <t>452112111</t>
  </si>
  <si>
    <t>Osazení betonových prstenců nebo rámů v do 100 mm</t>
  </si>
  <si>
    <t>kus</t>
  </si>
  <si>
    <t>12279552</t>
  </si>
  <si>
    <t>Osazení betonových dílců prstenců nebo rámů pod poklopy a mříže, výšky do 100 mm</t>
  </si>
  <si>
    <t>1+2+4</t>
  </si>
  <si>
    <t>28</t>
  </si>
  <si>
    <t>592241750</t>
  </si>
  <si>
    <t>prstenec betonový vyrovnávací TBW-Q 625/60/120 62,5x6x12 cm</t>
  </si>
  <si>
    <t>-146653359</t>
  </si>
  <si>
    <t>prefabrikáty pro vstupní šachty a drenážní šachtice (betonové a železobetonové) šachty pro odpadní kanály a potrubí uložená v zemi prstenec vyrovnávací TBW-Q 625/60/120     62,5 x 6 x 12</t>
  </si>
  <si>
    <t>29</t>
  </si>
  <si>
    <t>592241770</t>
  </si>
  <si>
    <t>prstenec betonový vyrovnávací TBW-Q 625/100/120 62,5x10x12 cm</t>
  </si>
  <si>
    <t>-1149761698</t>
  </si>
  <si>
    <t>prefabrikáty pro vstupní šachty a drenážní šachtice (betonové a železobetonové) šachty pro odpadní kanály a potrubí uložená v zemi prstenec vyrovnávací TBW-Q 625/100/120   62,5 x 10 x 12</t>
  </si>
  <si>
    <t>30</t>
  </si>
  <si>
    <t>592241760</t>
  </si>
  <si>
    <t>prstenec betonový vyrovnávací TBW-Q 625/80/120 62,5x8x12 cm</t>
  </si>
  <si>
    <t>CS ÚRS 2017 01</t>
  </si>
  <si>
    <t>1084695670</t>
  </si>
  <si>
    <t>prstenec betonový vyrovnávací 62,5x8x12 cm</t>
  </si>
  <si>
    <t>31</t>
  </si>
  <si>
    <t>452311121</t>
  </si>
  <si>
    <t>Podkladní desky z betonu prostého tř. C 8/10 otevřený výkop</t>
  </si>
  <si>
    <t>1301159362</t>
  </si>
  <si>
    <t>Podkladní a zajišťovací konstrukce z betonu prostého v otevřeném výkopu desky pod potrubí, stoky a drobné objekty z betonu tř. C 8/10</t>
  </si>
  <si>
    <t>"stoka"  160,35*1,4*0,08</t>
  </si>
  <si>
    <t>32</t>
  </si>
  <si>
    <t>583336740</t>
  </si>
  <si>
    <t>kamenivo těžené přírodní hrubé frakce 16-32</t>
  </si>
  <si>
    <t>1420015658</t>
  </si>
  <si>
    <t xml:space="preserve">kamenivo přírodní těžené pro stavební účely  PTK  (drobné, hrubé, štěrkopísky) kamenivo těžené hrubé d&gt;=2 a D&lt;=45 mm (ČSN EN 13043 ) d&gt;=2 a D&gt;=4 mm (ČSN EN 12620, ČSN EN 13139 ) d&gt;=1 a D&gt;=2 mm (ČSN EN 13242) frakce  16-32  pískovna </t>
  </si>
  <si>
    <t>"stoka" 160,35*1,4*0,03*1,9</t>
  </si>
  <si>
    <t>33</t>
  </si>
  <si>
    <t>452312121</t>
  </si>
  <si>
    <t>Sedlové lože z betonu prostého tř. C 8/10 otevřený výkop</t>
  </si>
  <si>
    <t>-1274364365</t>
  </si>
  <si>
    <t>Podkladní a zajišťovací konstrukce z betonu prostého v otevřeném výkopu sedlové lože pod potrubí z betonu tř. C 8/10</t>
  </si>
  <si>
    <t>"DN 300"  108,15*1,4*0,19</t>
  </si>
  <si>
    <t>"DN 400"  52,2*1,4*0,225</t>
  </si>
  <si>
    <t>Komunikace pozemní</t>
  </si>
  <si>
    <t>34</t>
  </si>
  <si>
    <t>564871116</t>
  </si>
  <si>
    <t>Podklad ze štěrkodrtě ŠD tl. 300 mm</t>
  </si>
  <si>
    <t>128784772</t>
  </si>
  <si>
    <t>Podklad ze štěrkodrti ŠD s rozprostřením a zhutněním, po zhutnění tl. 300 mm</t>
  </si>
  <si>
    <t>35</t>
  </si>
  <si>
    <t>565175113</t>
  </si>
  <si>
    <t>Asfaltový beton vrstva podkladní ACP 16 (obalované kamenivo OKS) tl 120 mm š do 3 m</t>
  </si>
  <si>
    <t>-795387284</t>
  </si>
  <si>
    <t>Asfaltový beton vrstva podkladní ACP 16 (obalované kamenivo střednězrnné - OKS) s rozprostřením a zhutněním v pruhu šířky do 3 m, po zhutnění tl. 120 mm, včetně infiltračního postřiku 2,5 kg/m2</t>
  </si>
  <si>
    <t>36</t>
  </si>
  <si>
    <t>577134111</t>
  </si>
  <si>
    <t>Asfaltový beton vrstva obrusná ACO 11 (ABS) tř. I tl 40 mm š do 3 m z nemodifikovaného asfaltu</t>
  </si>
  <si>
    <t>1943149390</t>
  </si>
  <si>
    <t>Asfaltový beton vrstva obrusná ACO 11 (ABS) s rozprostřením a se zhutněním z nemodifikovaného asfaltu v pruhu šířky do 3 m tř. I, po zhutnění tl. 40 mm</t>
  </si>
  <si>
    <t>37</t>
  </si>
  <si>
    <t>577166111</t>
  </si>
  <si>
    <t>Asfaltový beton vrstva ložní ACL 22 (ABVH) tl 70 mm š do 3 m z nemodifikovaného asfaltu</t>
  </si>
  <si>
    <t>503859965</t>
  </si>
  <si>
    <t>Asfaltový beton vrstva ložní ACL 22 (ABVH) s rozprostřením a zhutněním z nemodifikovaného asfaltu v pruhu šířky do 3 m, po zhutnění tl. 70 mm, včetně infiltračního postřiku 2,5 kg/m2</t>
  </si>
  <si>
    <t>38</t>
  </si>
  <si>
    <t>599141111</t>
  </si>
  <si>
    <t>Výplň spár modifikovanou směsí</t>
  </si>
  <si>
    <t>-1182227504</t>
  </si>
  <si>
    <t>Vyplnění spar mezi stávajícím a novým povrchem živičnou zálivkou</t>
  </si>
  <si>
    <t>(108,15+52,2)*2</t>
  </si>
  <si>
    <t>Trubní vedení</t>
  </si>
  <si>
    <t>39</t>
  </si>
  <si>
    <t>831372121</t>
  </si>
  <si>
    <t>Montáž potrubí z trub kameninových hrdlových s integrovaným těsněním výkop sklon do 20 % DN 300</t>
  </si>
  <si>
    <t>245510706</t>
  </si>
  <si>
    <t>Montáž potrubí z trub kameninových hrdlových s integrovaným těsněním v otevřeném výkopu ve sklonu do 20 % DN 300</t>
  </si>
  <si>
    <t>108,15</t>
  </si>
  <si>
    <t>40</t>
  </si>
  <si>
    <t>597107110</t>
  </si>
  <si>
    <t>trouba kameninová glazovaná DN300mm L2,50m spojovací systém C Třída 160</t>
  </si>
  <si>
    <t>1816617591</t>
  </si>
  <si>
    <t>trouby kameninové kanalizační hrdlové trouby kameninové glazované s integrovaným spojem stavební délka 2,50 m DN 300 mm     tř.160  C</t>
  </si>
  <si>
    <t>108,15*1,015 'Přepočtené koeficientem množství</t>
  </si>
  <si>
    <t>41</t>
  </si>
  <si>
    <t>831392121</t>
  </si>
  <si>
    <t>Montáž potrubí z trub kameninových hrdlových s integrovaným těsněním výkop sklon do 20 % DN 400</t>
  </si>
  <si>
    <t>-637619669</t>
  </si>
  <si>
    <t>Montáž potrubí z trub kameninových hrdlových s integrovaným těsněním v otevřeném výkopu ve sklonu do 20 % DN 400</t>
  </si>
  <si>
    <t>52,2</t>
  </si>
  <si>
    <t>42</t>
  </si>
  <si>
    <t>597107010</t>
  </si>
  <si>
    <t>trouba kameninová glazovaná DN400mm L2,50m spojovací systém C Třída 160</t>
  </si>
  <si>
    <t>-1967109022</t>
  </si>
  <si>
    <t>trouby kameninové kanalizační hrdlové trouby kameninové glazované s integrovaným spojem stavební délka 2,50 m DN 400 mm     tř.160  C</t>
  </si>
  <si>
    <t>52,2*1,015 'Přepočtené koeficientem množství</t>
  </si>
  <si>
    <t>43</t>
  </si>
  <si>
    <t>837371221</t>
  </si>
  <si>
    <t>Montáž kameninových tvarovek odbočných s integrovaným těsněním otevřený výkop DN 300</t>
  </si>
  <si>
    <t>533134179</t>
  </si>
  <si>
    <t>Montáž kameninových tvarovek na potrubí z trub kameninových v otevřeném výkopu s integrovaným těsněním odbočných DN 300</t>
  </si>
  <si>
    <t>6+7</t>
  </si>
  <si>
    <t>44</t>
  </si>
  <si>
    <t>597117700</t>
  </si>
  <si>
    <t>odbočka kameninová glazovaná jednoduchá kolmá DN300/150 L50cm spojovací systém C/F tř.160/-</t>
  </si>
  <si>
    <t>-513370764</t>
  </si>
  <si>
    <t>tvarovky kameninové kanalizační hrdlové s integrovaným spojem odbočky jednoduché kolmé (úhel 90°) DN 300/150 mm  L = 50 cm  C/F tř.160/-</t>
  </si>
  <si>
    <t>6*1,015 'Přepočtené koeficientem množství</t>
  </si>
  <si>
    <t>45</t>
  </si>
  <si>
    <t>597117730</t>
  </si>
  <si>
    <t>odbočka kameninová glazovaná jednoduchá kolmá DN300/200 L60cm spojovací systém F/F tř.160/160</t>
  </si>
  <si>
    <t>1341817151</t>
  </si>
  <si>
    <t>tvarovky kameninové kanalizační hrdlové s integrovaným spojem odbočky jednoduché kolmé (úhel 90°) DN 300/200 mm  L = 60 cm  C/F tř.160/160</t>
  </si>
  <si>
    <t>7*1,015 'Přepočtené koeficientem množství</t>
  </si>
  <si>
    <t>46</t>
  </si>
  <si>
    <t>837391221</t>
  </si>
  <si>
    <t>Montáž kameninových tvarovek odbočných s integrovaným těsněním otevřený výkop DN 400</t>
  </si>
  <si>
    <t>130911395</t>
  </si>
  <si>
    <t>Montáž kameninových tvarovek na potrubí z trub kameninových v otevřeném výkopu s integrovaným těsněním odbočných DN 400</t>
  </si>
  <si>
    <t>47</t>
  </si>
  <si>
    <t>597117900</t>
  </si>
  <si>
    <t>odbočka kameninová glazovaná jednoduchá kolmá DN400/150 L100cm spojovací systém C/F tř.160/-</t>
  </si>
  <si>
    <t>-313125320</t>
  </si>
  <si>
    <t>tvarovky kameninové kanalizační hrdlové s integrovaným spojem odbočky jednoduché kolmé (úhel 90°) DN 400/150 mm  L = 100 cm  C/F tř.160/-</t>
  </si>
  <si>
    <t>2*1,015 'Přepočtené koeficientem množství</t>
  </si>
  <si>
    <t>48</t>
  </si>
  <si>
    <t>892421111</t>
  </si>
  <si>
    <t>Tlaková zkouška vodou potrubí do DN 400, vč. šachet</t>
  </si>
  <si>
    <t>-631752169</t>
  </si>
  <si>
    <t>Tlakové zkoušky vodou na potrubí DN 400 nebo 500</t>
  </si>
  <si>
    <t>108,15+52,2</t>
  </si>
  <si>
    <t>49</t>
  </si>
  <si>
    <t>894411311</t>
  </si>
  <si>
    <t>Osazení železobetonových dílců pro šachty skruží rovných, vč. elastomerového těsnění</t>
  </si>
  <si>
    <t>1860702196</t>
  </si>
  <si>
    <t>Osazení železobetonových dílců pro šachty skruží rovných</t>
  </si>
  <si>
    <t>1+3+2</t>
  </si>
  <si>
    <t>50</t>
  </si>
  <si>
    <t>592243050</t>
  </si>
  <si>
    <t>Šachtová skruž 1000x250-PS-tl.120</t>
  </si>
  <si>
    <t>-645687091</t>
  </si>
  <si>
    <t>Šachtová skruž betonová DN 1000, v.250mm, tl. 120mm, stupadlo ocelové s PE povlakem DIN1-555-4</t>
  </si>
  <si>
    <t>51</t>
  </si>
  <si>
    <t>592243060</t>
  </si>
  <si>
    <t>Šachtová skruž 1000x500-PS-tl.120</t>
  </si>
  <si>
    <t>-1297495983</t>
  </si>
  <si>
    <t>Šachtová skruž betonová DN 1000, v.500mm, tl. 120mm, stupadlo ocelové s PE povlakem DIN1-555-4</t>
  </si>
  <si>
    <t>52</t>
  </si>
  <si>
    <t>592243070</t>
  </si>
  <si>
    <t>Šachtová skruž 1000x1000-PS-tl.120</t>
  </si>
  <si>
    <t>-1228895863</t>
  </si>
  <si>
    <t>Šachtová skruž betonová DN 1000, v.1000mm, tl. 120mm, stupadlo ocelové s PE povlakem DIN1-555-4</t>
  </si>
  <si>
    <t>53</t>
  </si>
  <si>
    <t>894412411</t>
  </si>
  <si>
    <t>Osazení železobetonových dílců pro šachty skruží přechodových, vč. elastomerového těsnění</t>
  </si>
  <si>
    <t>-1146958699</t>
  </si>
  <si>
    <t>Osazení železobetonových dílců pro šachty skruží přechodových</t>
  </si>
  <si>
    <t>54</t>
  </si>
  <si>
    <t>592243120</t>
  </si>
  <si>
    <t>Šacht.konus1000/625x670-PS+K-tl.120</t>
  </si>
  <si>
    <t>-1640300463</t>
  </si>
  <si>
    <t xml:space="preserve">Přechodový konus betonový 1000/625, v.670mm, tl. 120mm, kapsové stupadlo, vidlicové stupadlo, elstomerové těsnění </t>
  </si>
  <si>
    <t>55</t>
  </si>
  <si>
    <t>894414111</t>
  </si>
  <si>
    <t>Osazení železobetonových dílců pro šachty skruží základových (dno), vč. elastomerového těsnění</t>
  </si>
  <si>
    <t>-1198842813</t>
  </si>
  <si>
    <t>Osazení železobetonových dílců pro šachty skruží základových (dno)</t>
  </si>
  <si>
    <t>3+2</t>
  </si>
  <si>
    <t>56</t>
  </si>
  <si>
    <t>R-592,1</t>
  </si>
  <si>
    <t>Šachtové dno 1000x720, tl.160, DN300-KK</t>
  </si>
  <si>
    <t>-1775968713</t>
  </si>
  <si>
    <t>Šachtové dno betonové DN 1000, v.720mm, tl.160mm, kyneta z kameniny-hladká úprava, nástupnice protiskluzová kamenina, elastomerové těsnění, vstupy pro kameninové potrubí DN 300</t>
  </si>
  <si>
    <t>57</t>
  </si>
  <si>
    <t>R-592,2</t>
  </si>
  <si>
    <t>Šachtové dno 1000x920, tl.160, DN400-KK</t>
  </si>
  <si>
    <t>1789207121</t>
  </si>
  <si>
    <t>Šachtové dno betonové DN 1000, v.920mm, tl.160mm, kyneta z kameniny-hladká úprava, nástupnice protiskluzová kamenina, elastomerové těsnění, vstupy pro kameninové potrubí DN 400</t>
  </si>
  <si>
    <t>58</t>
  </si>
  <si>
    <t>592243480</t>
  </si>
  <si>
    <t>těsnění elastomerové pro spojení šachetních dílů EMT DN 1000</t>
  </si>
  <si>
    <t>-117881703</t>
  </si>
  <si>
    <t>těsnění elastomerové pro spojení šachetních dílů DN 1000</t>
  </si>
  <si>
    <t>59</t>
  </si>
  <si>
    <t>896224211</t>
  </si>
  <si>
    <t>Spadiště kanalizační z betonu kruhové dvojité-Š1</t>
  </si>
  <si>
    <t>-512640784</t>
  </si>
  <si>
    <t>Spádiště dvojité monolitické z betonu B20, z trub KT DN 150 a KT DN 200, vyložení stěn spádišťové šachty čedičovými segmenty pod úhlem 2x90°, výšky 1950 mm, bez zmenšení DN šachty, provedení hydroizolace vrchní plochy spadiště</t>
  </si>
  <si>
    <t>60</t>
  </si>
  <si>
    <t>R-892,5</t>
  </si>
  <si>
    <t xml:space="preserve">Kamerová prohlídka </t>
  </si>
  <si>
    <t>-18572193</t>
  </si>
  <si>
    <t xml:space="preserve">Kontrola potrubí dálkově ovládanou televizní kamerou s otočnou hlavou s pořizením videozáznamu a tištěného výstupu se záznamem sklonu potrubí - dle požadavků OVAK a.s. </t>
  </si>
  <si>
    <t>S1 po rekostrukci</t>
  </si>
  <si>
    <t>Š4 - Š5 - zjištění staničení přípojek</t>
  </si>
  <si>
    <t>61</t>
  </si>
  <si>
    <t>R-899,76</t>
  </si>
  <si>
    <t>Zafoukání rušené kanaliz.DN500/750 popílkocementem</t>
  </si>
  <si>
    <t>-1555314432</t>
  </si>
  <si>
    <t xml:space="preserve">Zafoukání kanalizačního potrubí inertním materiálem - cementopopílkem, provádět z kanalizačních šachet nebo z konců odkrytého potrubí </t>
  </si>
  <si>
    <t>"vnitřní plocha stoky dle Autocad"</t>
  </si>
  <si>
    <t>(10,9+6,2)*0,28*1,15</t>
  </si>
  <si>
    <t>62</t>
  </si>
  <si>
    <t>899104111</t>
  </si>
  <si>
    <t>Osazení poklopů litinových nebo ocelových včetně rámů hmotnosti nad 150 kg</t>
  </si>
  <si>
    <t>833272372</t>
  </si>
  <si>
    <t>Osazení poklopů litinových a ocelových včetně rámů hmotnosti jednotlivě přes 150 kg</t>
  </si>
  <si>
    <t>63</t>
  </si>
  <si>
    <t>592246610</t>
  </si>
  <si>
    <t>Poklop lit. s bet.-rám R-1 EN124,víko DIN19584-2</t>
  </si>
  <si>
    <t>742453864</t>
  </si>
  <si>
    <t>Pokop litinový s betonovou výplní s odvětráním pro zatížení D400, rám R-1 EN124, víko DIN19584-2</t>
  </si>
  <si>
    <t>64</t>
  </si>
  <si>
    <t>899104211</t>
  </si>
  <si>
    <t>Demontáž poklopů litinových nebo ocelových včetně rámů hmotnosti přes 150 kg</t>
  </si>
  <si>
    <t>1446597978</t>
  </si>
  <si>
    <t>Demontáž poklopů litinových a ocelových včetně rámů, hmotnosti jednotlivě přes 150 Kg</t>
  </si>
  <si>
    <t>65</t>
  </si>
  <si>
    <t>R-899,7</t>
  </si>
  <si>
    <t>Zatření otvoru stěn DN 1700 sanační hmotou</t>
  </si>
  <si>
    <t>-1751959970</t>
  </si>
  <si>
    <t>Zatření maltovinou nebo sanační hmotou okolo vyvrtaného otvoru</t>
  </si>
  <si>
    <t>66</t>
  </si>
  <si>
    <t>R-899,72</t>
  </si>
  <si>
    <t>Rozpojení přípojek pro osazení ucpávek</t>
  </si>
  <si>
    <t>-336778801</t>
  </si>
  <si>
    <t>Demontáž pryžových manžet přechodových a demontáž kameninového potrubí ve spoji DN 150 a DN 200</t>
  </si>
  <si>
    <t>67</t>
  </si>
  <si>
    <t>R-899,73</t>
  </si>
  <si>
    <t>Spojení přípojek se stáv.potrubím po zk.těsnosti</t>
  </si>
  <si>
    <t>-2115203035</t>
  </si>
  <si>
    <t>Zpětná montáž pryžových manžet přechodových a  kameninového potrubí ve spoji DN 150 a DN 200</t>
  </si>
  <si>
    <t>68</t>
  </si>
  <si>
    <t>892352121</t>
  </si>
  <si>
    <t>Zabezpečení konců potrubí do DN 200 těsnícím vakem ucpávkovým</t>
  </si>
  <si>
    <t>úsek</t>
  </si>
  <si>
    <t>1214406231</t>
  </si>
  <si>
    <t>Tlakové zkoušky vzduchem těsnícími vaky ucpávkovými DN 200</t>
  </si>
  <si>
    <t>69</t>
  </si>
  <si>
    <t>892392121</t>
  </si>
  <si>
    <t>Zabezpečení konců potrubí DN 300-400 těsnícím vakem ucpávkovým</t>
  </si>
  <si>
    <t>963858669</t>
  </si>
  <si>
    <t>Tlakové zkoušky vzduchem těsnícími vaky ucpávkovými DN 300-400</t>
  </si>
  <si>
    <t>70</t>
  </si>
  <si>
    <t>899722111</t>
  </si>
  <si>
    <t>Krytí potrubí z plastů výstražnou fólií žlutá plyn</t>
  </si>
  <si>
    <t>1519966912</t>
  </si>
  <si>
    <t>Krytí potrubí z plastů výstražnou fólií z PVC šířky 20 cm</t>
  </si>
  <si>
    <t>4,5</t>
  </si>
  <si>
    <t>Ostatní konstrukce a práce, bourání</t>
  </si>
  <si>
    <t>71</t>
  </si>
  <si>
    <t>919735112</t>
  </si>
  <si>
    <t>Řezání stávajícího živičného krytu hl do 100 mm</t>
  </si>
  <si>
    <t>220392210</t>
  </si>
  <si>
    <t>Řezání stávajícího živičného krytu nebo podkladu hloubky přes 50 do 100 mm</t>
  </si>
  <si>
    <t>72</t>
  </si>
  <si>
    <t>933901111</t>
  </si>
  <si>
    <t>Provedení zkoušky vodotěsnosti nádrže do 1000 m3</t>
  </si>
  <si>
    <t>937903985</t>
  </si>
  <si>
    <t>Zkoušky objektů a vymývání provedení zkoušky vodotěsnosti betonové nádrže jakéhokoliv druhu a tvaru, o obsahu do 1000 m3</t>
  </si>
  <si>
    <t>3,14*0,5*0,5*2,5*5</t>
  </si>
  <si>
    <t>73</t>
  </si>
  <si>
    <t>082113200</t>
  </si>
  <si>
    <t>voda pitná pro smluvní odběratele</t>
  </si>
  <si>
    <t>-1864975380</t>
  </si>
  <si>
    <t>voda pitná vodné pro smluvní odběratele</t>
  </si>
  <si>
    <t>74</t>
  </si>
  <si>
    <t>977151131</t>
  </si>
  <si>
    <t>Jádrové vrty diamantovými korunkami do D 400 mm do stavebních materiálů</t>
  </si>
  <si>
    <t>-314121696</t>
  </si>
  <si>
    <t>Jádrové vrty diamantovými korunkami do stavebních materiálů (železobetonu, betonu, cihel, obkladů, dlažeb, kamene) průměru přes 350 do 400 mm</t>
  </si>
  <si>
    <t>0,3</t>
  </si>
  <si>
    <t>997</t>
  </si>
  <si>
    <t>Přesun sutě</t>
  </si>
  <si>
    <t>75</t>
  </si>
  <si>
    <t>997221551</t>
  </si>
  <si>
    <t>Vodorovná doprava suti ze sypkých materiálů do 1 km</t>
  </si>
  <si>
    <t>-893456558</t>
  </si>
  <si>
    <t>Vodorovná doprava suti bez naložení, ale se složením a s hrubým urovnáním ze sypkých materiálů, na vzdálenost do 1 km</t>
  </si>
  <si>
    <t>76</t>
  </si>
  <si>
    <t>997221559</t>
  </si>
  <si>
    <t>Příplatek ZKD 1 km u vodorovné dopravy suti ze sypkých materiálů</t>
  </si>
  <si>
    <t>384010103</t>
  </si>
  <si>
    <t>Vodorovná doprava suti bez naložení, ale se složením a s hrubým urovnáním Příplatek k ceně za každý další i započatý 1 km přes 1 km</t>
  </si>
  <si>
    <t>183,139*9 'Přepočtené koeficientem množství</t>
  </si>
  <si>
    <t>77</t>
  </si>
  <si>
    <t>997221611</t>
  </si>
  <si>
    <t>Nakládání suti na dopravní prostředky pro vodorovnou dopravu</t>
  </si>
  <si>
    <t>2078414825</t>
  </si>
  <si>
    <t>Nakládání na dopravní prostředky pro vodorovnou dopravu suti</t>
  </si>
  <si>
    <t>78</t>
  </si>
  <si>
    <t>997221815</t>
  </si>
  <si>
    <t>Poplatek za uložení betonového odpadu na skládce</t>
  </si>
  <si>
    <t>-1732976043</t>
  </si>
  <si>
    <t>Poplatek za uložení stavebního odpadu na skládce (skládkovné) betonového</t>
  </si>
  <si>
    <t>998</t>
  </si>
  <si>
    <t>Přesun hmot</t>
  </si>
  <si>
    <t>79</t>
  </si>
  <si>
    <t>998275101</t>
  </si>
  <si>
    <t>Přesun hmot pro trubní vedení z trub kameninových otevřený výkop</t>
  </si>
  <si>
    <t>-1823779312</t>
  </si>
  <si>
    <t>Přesun hmot pro trubní vedení hloubené z trub kameninových pro kanalizace v otevřeném výkopu dopravní vzdálenost do 15 m</t>
  </si>
  <si>
    <t>01.2 - SO 01.2 Kanalizační přípojky</t>
  </si>
  <si>
    <t>113107112</t>
  </si>
  <si>
    <t>Odstranění podkladu pl do 50 m2 z kameniva těženého tl 200 mm</t>
  </si>
  <si>
    <t>-526127188</t>
  </si>
  <si>
    <t>Odstranění podkladů nebo krytů s přemístěním hmot na skládku na vzdálenost do 3 m nebo s naložením na dopravní prostředek v ploše jednotlivě do 50 m2 z kameniva těženého, o tl. vrstvy přes 100 do 200 mm</t>
  </si>
  <si>
    <t>Poznámka k položce:
TZ př.č. D.1.1.1.+ v.č. D.1.1.4.1 a 2</t>
  </si>
  <si>
    <t>"DN 150"  1*1,1*15</t>
  </si>
  <si>
    <t>"DN 200"  1*1,1*12</t>
  </si>
  <si>
    <t>113107122</t>
  </si>
  <si>
    <t>Odstranění podkladu pl do 50 m2 z kameniva drceného tl 200 mm</t>
  </si>
  <si>
    <t>-1620144723</t>
  </si>
  <si>
    <t>Odstranění podkladů nebo krytů s přemístěním hmot na skládku na vzdálenost do 3 m nebo s naložením na dopravní prostředek v ploše jednotlivě do 50 m2 z kameniva hrubého drceného, o tl. vrstvy přes 100 do 200 mm</t>
  </si>
  <si>
    <t>113107142</t>
  </si>
  <si>
    <t>Odstranění podkladu pl do 50 m2 živičných tl 100 mm</t>
  </si>
  <si>
    <t>-1457860406</t>
  </si>
  <si>
    <t>Odstranění podkladů nebo krytů s přemístěním hmot na skládku na vzdálenost do 3 m nebo s naložením na dopravní prostředek v ploše jednotlivě do 50 m2 živičných, o tl. vrstvy přes 50 do 100 mm</t>
  </si>
  <si>
    <t>"DN 150"  1*1,3*15</t>
  </si>
  <si>
    <t>"DN 200"  1*1,3*12</t>
  </si>
  <si>
    <t>115001101</t>
  </si>
  <si>
    <t>Převedení vody potrubím DN do 100</t>
  </si>
  <si>
    <t>918743841</t>
  </si>
  <si>
    <t>Čerpání odpadních vod na výšku do 10 m s uvažovaným průtokem do 500 l/min vždy z nejnižšího místa rekonsrtuovaného  úseku kanalizace</t>
  </si>
  <si>
    <t>1030175770</t>
  </si>
  <si>
    <t>10*12</t>
  </si>
  <si>
    <t>615608765</t>
  </si>
  <si>
    <t>132201201</t>
  </si>
  <si>
    <t>Hloubení rýh š do 2000 mm v hornině tř. 3 objemu do 100 m3</t>
  </si>
  <si>
    <t>910126812</t>
  </si>
  <si>
    <t>Hloubení zapažených i nezapažených rýh šířky přes 600 do 2 000 mm s urovnáním dna do předepsaného profilu a spádu v hornině tř. 3 do 100 m3</t>
  </si>
  <si>
    <t xml:space="preserve">Poznámka k položce:
TZ př.č. D.1.1.1.+ v.č. D.1.1.4.1 a 2
</t>
  </si>
  <si>
    <t>"DN 150"  (1*1,1*1,75)*15</t>
  </si>
  <si>
    <t>"DN 200"  (1*1,1*1,75)*12</t>
  </si>
  <si>
    <t>1524728584</t>
  </si>
  <si>
    <t>51,975/2</t>
  </si>
  <si>
    <t>2007366225</t>
  </si>
  <si>
    <t>"DN 150"  (1*2,3*2)*15</t>
  </si>
  <si>
    <t>"DN 200"  (1*2,3*2)*12</t>
  </si>
  <si>
    <t>1148105622</t>
  </si>
  <si>
    <t>-1684208189</t>
  </si>
  <si>
    <t>331268584</t>
  </si>
  <si>
    <t>1729052816</t>
  </si>
  <si>
    <t>1071826232</t>
  </si>
  <si>
    <t>-218323275</t>
  </si>
  <si>
    <t>51,975*1,8</t>
  </si>
  <si>
    <t>1842878079</t>
  </si>
  <si>
    <t>"DN 150"  (1*1,1*0,99)*15</t>
  </si>
  <si>
    <t>"DN 200"  (1*1,1*0,99)*12</t>
  </si>
  <si>
    <t>-444153549</t>
  </si>
  <si>
    <t>29,403*1,9 'Přepočtené koeficientem množství</t>
  </si>
  <si>
    <t>164568635</t>
  </si>
  <si>
    <t>"DN 150"  (1*1,1*0,55)*15</t>
  </si>
  <si>
    <t>"DN 200"  (1*1,1*0,55)*12</t>
  </si>
  <si>
    <t>-216370558</t>
  </si>
  <si>
    <t>"DN 150"  (1*1,1*0,08)*15</t>
  </si>
  <si>
    <t>"DN 200"  (1*1,1*0,08)*12</t>
  </si>
  <si>
    <t>-1367801658</t>
  </si>
  <si>
    <t>Poznámka k položce:
TZ př.č. D.1.1.1.+ v.č. D.1.1.4.1 až 2</t>
  </si>
  <si>
    <t>"DN 150"  (1*1,1*0,03)*15*1,9</t>
  </si>
  <si>
    <t>"DN 200"  (1*1,1*0,03)*12*1,9</t>
  </si>
  <si>
    <t>63338580</t>
  </si>
  <si>
    <t>Poznámka k položce:
TZ př.č. D.1.1.1.+ v.č. D.1.1.4.1 a2</t>
  </si>
  <si>
    <t>"DN 150"  (1*1,1*0,1)*15</t>
  </si>
  <si>
    <t>"DN 200"  (1*1,1*0,1)*12</t>
  </si>
  <si>
    <t>-1011082566</t>
  </si>
  <si>
    <t>-681606750</t>
  </si>
  <si>
    <t>-477739853</t>
  </si>
  <si>
    <t>1680559441</t>
  </si>
  <si>
    <t>-995491863</t>
  </si>
  <si>
    <t>cca 2m jedna přípojka</t>
  </si>
  <si>
    <t>(12+15)*2</t>
  </si>
  <si>
    <t>831272121</t>
  </si>
  <si>
    <t>Montáž potrubí z trub kameninových hrdlových s integrovaným těsněním výkop sklon do 20 % DN 125</t>
  </si>
  <si>
    <t>1143187671</t>
  </si>
  <si>
    <t>Montáž potrubí z trub kameninových hrdlových s integrovaným těsněním v otevřeném výkopu ve sklonu do 20 % DN 125</t>
  </si>
  <si>
    <t>1,5*10</t>
  </si>
  <si>
    <t>597106320</t>
  </si>
  <si>
    <t>trouba kameninová glazovaná DN150mm L1,00m spojovací systém F</t>
  </si>
  <si>
    <t>909567035</t>
  </si>
  <si>
    <t>trouby kameninové kanalizační hrdlové trouby kameninové glazované s integrovaným spojem stavební délka 1,00 m DN 150 mm                F</t>
  </si>
  <si>
    <t>15*1,015 'Přepočtené koeficientem množství</t>
  </si>
  <si>
    <t>831352121</t>
  </si>
  <si>
    <t>Montáž potrubí z trub kameninových hrdlových s integrovaným těsněním výkop sklon do 20 % DN 200</t>
  </si>
  <si>
    <t>-2078292428</t>
  </si>
  <si>
    <t>Montáž potrubí z trub kameninových hrdlových s integrovaným těsněním v otevřeném výkopu ve sklonu do 20 % DN 200</t>
  </si>
  <si>
    <t>1,5*8</t>
  </si>
  <si>
    <t>597107030</t>
  </si>
  <si>
    <t>trouba kameninová glazovaná pouze uvnitř DN200mm L2,50m spojovací systém F,C Třida 160</t>
  </si>
  <si>
    <t>415508356</t>
  </si>
  <si>
    <t>trouby kameninové kanalizační hrdlové trouby kameninové glazované s integrovaným spojem stavební délka 2,50 m DN 200 mm     tř.160  F,C glazovaná uvnitř</t>
  </si>
  <si>
    <t>12*1,015 'Přepočtené koeficientem množství</t>
  </si>
  <si>
    <t>837312221</t>
  </si>
  <si>
    <t>Montáž kameninových tvarovek jednoosých s integrovaným těsněním otevřený výkop DN 150</t>
  </si>
  <si>
    <t>387728277</t>
  </si>
  <si>
    <t>Montáž kameninových tvarovek na potrubí z trub kameninových v otevřeném výkopu s integrovaným těsněním jednoosých DN 150</t>
  </si>
  <si>
    <t>7+5+3</t>
  </si>
  <si>
    <t>597109440</t>
  </si>
  <si>
    <t>koleno kameninové glazované DN150mm 15° spojovací systém F</t>
  </si>
  <si>
    <t>-1302118944</t>
  </si>
  <si>
    <t>tvarovky kameninové kanalizační hrdlové s integrovaným spojem kolena DN 150 mm     15°  F</t>
  </si>
  <si>
    <t>597109640</t>
  </si>
  <si>
    <t>koleno kameninové glazované DN150mm 30° spojovací systém F</t>
  </si>
  <si>
    <t>1028464104</t>
  </si>
  <si>
    <t>tvarovky kameninové kanalizační hrdlové s integrovaným spojem kolena DN 150 mm     30°   F</t>
  </si>
  <si>
    <t>5*1,015 'Přepočtené koeficientem množství</t>
  </si>
  <si>
    <t>597109840</t>
  </si>
  <si>
    <t>koleno kameninové glazované DN150mm 45° spojovací systém F</t>
  </si>
  <si>
    <t>-1762815221</t>
  </si>
  <si>
    <t>tvarovky kameninové kanalizační hrdlové s integrovaným spojem kolena DN 150 mm     45°   F</t>
  </si>
  <si>
    <t>3*1,015 'Přepočtené koeficientem množství</t>
  </si>
  <si>
    <t>837352221</t>
  </si>
  <si>
    <t>Montáž kameninových tvarovek jednoosých s integrovaným těsněním otevřený výkop DN 200</t>
  </si>
  <si>
    <t>1924945459</t>
  </si>
  <si>
    <t>Montáž kameninových tvarovek na potrubí z trub kameninových v otevřeném výkopu s integrovaným těsněním jednoosých DN 200</t>
  </si>
  <si>
    <t>5+2+4</t>
  </si>
  <si>
    <t>597109460</t>
  </si>
  <si>
    <t>koleno kameninové glazované DN200mm 15° spojovací systém F tř. 160</t>
  </si>
  <si>
    <t>1437089804</t>
  </si>
  <si>
    <t>tvarovky kameninové kanalizační hrdlové s integrovaným spojem kolena DN 200 mm     15°  F  tř. 160</t>
  </si>
  <si>
    <t>597109660</t>
  </si>
  <si>
    <t>koleno kameninové glazované DN200mm 30° spojovací systém F tř. 160</t>
  </si>
  <si>
    <t>1827583453</t>
  </si>
  <si>
    <t>tvarovky kameninové kanalizační hrdlové s integrovaným spojem kolena DN 200 mm     30°   F tř. 160</t>
  </si>
  <si>
    <t>597109860</t>
  </si>
  <si>
    <t>koleno kameninové glazované DN200mm 45° spojovací systém F tř. 160</t>
  </si>
  <si>
    <t>-93016454</t>
  </si>
  <si>
    <t>tvarovky kameninové kanalizační hrdlové s integrovaným spojem kolena DN 200 mm     45°   F tř. 160</t>
  </si>
  <si>
    <t>4*1,015 'Přepočtené koeficientem množství</t>
  </si>
  <si>
    <t>Kamerové prohlídky - identifikace přípojek + nové potrubí</t>
  </si>
  <si>
    <t>-730847264</t>
  </si>
  <si>
    <t>Kontrola potrubí dálkově ovládanou televizní kamerou pro účel identifikace funkčnosti kanalizačních přípojek, 20 m na 1ks přípojky</t>
  </si>
  <si>
    <t>20m na 1ks přípojky - identifikace</t>
  </si>
  <si>
    <t>20*11</t>
  </si>
  <si>
    <t>nové</t>
  </si>
  <si>
    <t>12+15</t>
  </si>
  <si>
    <t>895941111</t>
  </si>
  <si>
    <t>Zřízení vpusti kanalizační uliční z betonových dílců typ</t>
  </si>
  <si>
    <t>342767846</t>
  </si>
  <si>
    <t>Zřízení vpusti kanalizační uliční z betonových dílců typ UV-50 normální</t>
  </si>
  <si>
    <t>592238660</t>
  </si>
  <si>
    <t xml:space="preserve">skruž betonová pro uliční vpusť přechodová </t>
  </si>
  <si>
    <t>-1676826809</t>
  </si>
  <si>
    <t xml:space="preserve">Přechodová skruž betonová pod mříž uliční vpusti, rozměr 660/180mm, tl.50mm
</t>
  </si>
  <si>
    <t>592238200</t>
  </si>
  <si>
    <t>vpusť betonová uliční TBV-Q 500/290 K /skruž/ 29x50x5 cm</t>
  </si>
  <si>
    <t>-912885854</t>
  </si>
  <si>
    <t>prefabrikáty pro uliční vpusti betonové a železobetonové TBV-Q 500/290 K /skruž/   29 x 50 x 5</t>
  </si>
  <si>
    <t>592238250</t>
  </si>
  <si>
    <t>vpusť betonová uliční TBV-Q 500/290 /skruž/ 29x50x5 cm</t>
  </si>
  <si>
    <t>-1568131209</t>
  </si>
  <si>
    <t>prefabrikáty pro uliční vpusti betonové a železobetonové TBV-Q 500/290 /skruž/           29 x 50 x 5</t>
  </si>
  <si>
    <t>592238500</t>
  </si>
  <si>
    <t>dno betonové pro uliční vpusť s výtokovým kalištěm</t>
  </si>
  <si>
    <t>-1820723045</t>
  </si>
  <si>
    <t xml:space="preserve">Dno betonové s vysokým kalištěm DN 500, h=1000, s odtokem DN150
</t>
  </si>
  <si>
    <t>286617840</t>
  </si>
  <si>
    <t xml:space="preserve">Dno 500/1000 s vysokým kalištěm_x000D_
</t>
  </si>
  <si>
    <t>-1445584422</t>
  </si>
  <si>
    <t xml:space="preserve">Kalový koš na splaveniny malý- B1
</t>
  </si>
  <si>
    <t>R-899,6</t>
  </si>
  <si>
    <t>Demontáž vpusti kanalizační uliční z bet.dílců, vč. likvidace</t>
  </si>
  <si>
    <t>-1019548913</t>
  </si>
  <si>
    <t xml:space="preserve">Demontáž betonových prefabrikátů uliční vpusti DN 500
</t>
  </si>
  <si>
    <t>Zatření otvoru stěn DN 600 sanační hmotou</t>
  </si>
  <si>
    <t>-871843560</t>
  </si>
  <si>
    <t xml:space="preserve">Zatření maltovinou nebo sanační hmotou okolo vyvrtaného otvoru
</t>
  </si>
  <si>
    <t>Spojení přípojek se stáv.potrubím po zk.těsnosti DN 150-200</t>
  </si>
  <si>
    <t>1207318871</t>
  </si>
  <si>
    <t>R-597,1</t>
  </si>
  <si>
    <t>Přechodová pryžová manžeta DN 150</t>
  </si>
  <si>
    <t>-809524428</t>
  </si>
  <si>
    <t>Pružná spojka ze syntetické pryže EPDM nebo SDR dle EN681 a ISO4633 s upevňovacím páskem z korozivzdorné oceli 1.4301 pro potrubí DN150</t>
  </si>
  <si>
    <t>R-597,2</t>
  </si>
  <si>
    <t>Přechodová pryžová manžeta DN 200</t>
  </si>
  <si>
    <t>1077502158</t>
  </si>
  <si>
    <t>Pružná spojka ze syntetické pryže EPDM nebo SDR dle EN681 a ISO4633 s upevňovacím páskem z korozivzdorné oceli 1.4301 pro potrubí DN200</t>
  </si>
  <si>
    <t>899203111</t>
  </si>
  <si>
    <t>Osazení mříží litinových včetně rámů a košů na bahno hmotnosti nad 100 do 150 kg</t>
  </si>
  <si>
    <t>-1475105957</t>
  </si>
  <si>
    <t>Osazení mříží litinových včetně rámů a košů na bahno hmotnosti jednotlivě přes 100 do 150 kg</t>
  </si>
  <si>
    <t>R-286,7</t>
  </si>
  <si>
    <t>Mříž a rám uliční vpusti 500/500 DIN 19583 -D400</t>
  </si>
  <si>
    <t>1279675321</t>
  </si>
  <si>
    <t xml:space="preserve">Vtoková mřííž uliční vpusti D400, rozměr 500/500, rám DIN19583-9, mříž DIN19583-13 
</t>
  </si>
  <si>
    <t>899203211</t>
  </si>
  <si>
    <t>Demontáž mříží litinových včetně rámů hmotnosti přes 100 do 150 kg</t>
  </si>
  <si>
    <t>-1400399590</t>
  </si>
  <si>
    <t>Demontáž mříží litinových včetně rámů, hmotnosti jednotlivě přes 100 do 150 Kg</t>
  </si>
  <si>
    <t>-472388114</t>
  </si>
  <si>
    <t>27*2</t>
  </si>
  <si>
    <t>977151125</t>
  </si>
  <si>
    <t>Jádrové vrty diamantovými korunkami do D 200 mm do stavebních materiálů</t>
  </si>
  <si>
    <t>399142381</t>
  </si>
  <si>
    <t>Jádrové vrty diamantovými korunkami do stavebních materiálů (železobetonu, betonu, cihel, obkladů, dlažeb, kamene) průměru přes 180 do 200 mm</t>
  </si>
  <si>
    <t>"ca" 0,25</t>
  </si>
  <si>
    <t>-1290737916</t>
  </si>
  <si>
    <t>559836887</t>
  </si>
  <si>
    <t>20,642*9 'Přepočtené koeficientem množství</t>
  </si>
  <si>
    <t>-503791636</t>
  </si>
  <si>
    <t>121886595</t>
  </si>
  <si>
    <t>-30885617</t>
  </si>
  <si>
    <t>02 - SO 02 Stoka S2</t>
  </si>
  <si>
    <t>02.1 - SO 02.1 Hlavní kanalizační stoka</t>
  </si>
  <si>
    <t xml:space="preserve">    3 - Svislé a kompletní konstrukce</t>
  </si>
  <si>
    <t>PSV - Práce a dodávky PSV</t>
  </si>
  <si>
    <t xml:space="preserve">    711 - Izolace proti vodě, vlhkosti a plynům</t>
  </si>
  <si>
    <t>Poznámka k položce:
TZ př.č. D.1.1.1.+ v.č. D.1.1.5.1 až 4</t>
  </si>
  <si>
    <t>"Š6-Š7"  1*1*2</t>
  </si>
  <si>
    <t>"Š8-Š9"  2,5*2,5*2</t>
  </si>
  <si>
    <t>"ocel. potrubí"  1*1</t>
  </si>
  <si>
    <t>Poznámka k položce:
TZ př.č. D.1.1.1.+ v.č. D.1.1.4.1 až 4</t>
  </si>
  <si>
    <t>"Š6-Š7"  1,2*1,2*2</t>
  </si>
  <si>
    <t>"Š8-Š9"  2,7*2,7*2</t>
  </si>
  <si>
    <t>"ocel. potrubí"  1,2*1,2</t>
  </si>
  <si>
    <t>-1517813496</t>
  </si>
  <si>
    <t>24*15</t>
  </si>
  <si>
    <t>"Šachty celé rušené cca 2m3/šachta"  2*2</t>
  </si>
  <si>
    <t>"Šachty sanované"  1,5*2</t>
  </si>
  <si>
    <t>"šachta částečně bouraná"  1,5</t>
  </si>
  <si>
    <t>1436890434</t>
  </si>
  <si>
    <t>"Š6-Š7"  1*1*(3,9+1,45)-3,14*0,5*0,5*(3,9+1,45)</t>
  </si>
  <si>
    <t>"Š8-Š9"  (2,5*2,5*1,5)*2-3,14*0,5*0,5*1,5*2</t>
  </si>
  <si>
    <t>"rušené šachty"  (2*2*1)*2-3,15*0,5*0,5*1*2</t>
  </si>
  <si>
    <t>23,97/2</t>
  </si>
  <si>
    <t>"ocel. potrubí"  1*1*1,15</t>
  </si>
  <si>
    <t>1,15/2</t>
  </si>
  <si>
    <t>"Š6-Š7"  4*1*(4,4+1,95)</t>
  </si>
  <si>
    <t>"Š8-Š9"  4*2,5*1,8*2</t>
  </si>
  <si>
    <t>"rušené šachty"  4*2*1,5*2</t>
  </si>
  <si>
    <t>"ocel. potrubí"  4*1*1,65</t>
  </si>
  <si>
    <t>23,97*1,8</t>
  </si>
  <si>
    <t>23,97</t>
  </si>
  <si>
    <t>23,97*1,9 'Přepočtené koeficientem množství</t>
  </si>
  <si>
    <t>Svislé a kompletní konstrukce</t>
  </si>
  <si>
    <t>380321661</t>
  </si>
  <si>
    <t>Kompletní konstrukce ČOV, nádrží, vodojemů, žlabů nebo kanálů ze ŽB tř. C 30/37 tl 150 mm</t>
  </si>
  <si>
    <t>-1387429334</t>
  </si>
  <si>
    <t xml:space="preserve">Vybetonování dna šachty vodostavebním betonem C30/37-XA2-S3, tl. stěn 200 mm, max. průsak 50mm dle ČSN-EN 12390-8 
</t>
  </si>
  <si>
    <t>"obsahy a obvody šachet dle Autocad</t>
  </si>
  <si>
    <t>"Š8"  2,28*0,5</t>
  </si>
  <si>
    <t>(5,55*0,77)-(4,09*0,77)</t>
  </si>
  <si>
    <t>"Š9"  2,28*0,4</t>
  </si>
  <si>
    <t>(5,55*0,65)-(4,09*0,65)</t>
  </si>
  <si>
    <t>380356241</t>
  </si>
  <si>
    <t xml:space="preserve">Bednění kompletních konstrukcí </t>
  </si>
  <si>
    <t>515055050</t>
  </si>
  <si>
    <t xml:space="preserve">Zřízení dřevěvého bednění rovinných ploch pro vybetonování dna šachet 
</t>
  </si>
  <si>
    <t>"Š8"  5,55*1,27+4,09*1,15</t>
  </si>
  <si>
    <t>"Š9"  5,55*1,05+4,09*0,93</t>
  </si>
  <si>
    <t>380356242</t>
  </si>
  <si>
    <t>Bednění kompletních konstrukcí ČOV, nádrží nebo vodojemů neomítaných ploch zaoblených odstranění</t>
  </si>
  <si>
    <t>-1992041203</t>
  </si>
  <si>
    <t xml:space="preserve">Odstranění dřevěvého bednění  pro vybetonování dna šachet 
</t>
  </si>
  <si>
    <t>380361011</t>
  </si>
  <si>
    <t>Výztuž kompletních konstrukcí ČOV, nádrží nebo vodojemů ze svařovaných sítí KARI</t>
  </si>
  <si>
    <t>1537521286</t>
  </si>
  <si>
    <t xml:space="preserve">KARI síť z betonářské oceli profilu 8mm, oka 150/150mm
</t>
  </si>
  <si>
    <t>"Š8-Š9 obvod šachty 5,5 dle Autocad</t>
  </si>
  <si>
    <t>5,5*(0,98+1,19)*2*0,007</t>
  </si>
  <si>
    <t>-547896284</t>
  </si>
  <si>
    <t>2+2+2</t>
  </si>
  <si>
    <t>-1289146971</t>
  </si>
  <si>
    <t>592241740</t>
  </si>
  <si>
    <t>prstenec betonový vyrovnávací TBW-Q 625/40/120 62,5x4x12 cm</t>
  </si>
  <si>
    <t>-607828236</t>
  </si>
  <si>
    <t>prefabrikáty pro vstupní šachty a drenážní šachtice (betonové a železobetonové) šachty pro odpadní kanály a potrubí uložená v zemi prstenec vyrovnávací TBW-Q 625/40/120     62,5 x 4 x 12</t>
  </si>
  <si>
    <t>1313442825</t>
  </si>
  <si>
    <t>"Š8-Š9"  2*2*0,1*2</t>
  </si>
  <si>
    <t>"Š6-Š7"  4*1,2*2</t>
  </si>
  <si>
    <t>"Š8-Š9"  4*2,7*2</t>
  </si>
  <si>
    <t>"rušené šachty"  4*2,2*2</t>
  </si>
  <si>
    <t>"ocel. potrubí"  4*1,2</t>
  </si>
  <si>
    <t>-1760424602</t>
  </si>
  <si>
    <t>597118710</t>
  </si>
  <si>
    <t>vložka kameninová glazovaná šachtová GM DN200mm spojovací systém F, tř.160</t>
  </si>
  <si>
    <t>-512052106</t>
  </si>
  <si>
    <t>vložka kameninová glazovaná šachtová DN200mm spojovací systém F, tř.160</t>
  </si>
  <si>
    <t>1*1,015 'Přepočtené koeficientem množství</t>
  </si>
  <si>
    <t>1387786521</t>
  </si>
  <si>
    <t>Přechodový konus betonový 1000/625, v.670mm, tl. 120mm, kapsové stupadlo, vidlicové stupadlo</t>
  </si>
  <si>
    <t>837982493</t>
  </si>
  <si>
    <t xml:space="preserve">Šachtová deska přechodová 1000/625/270,tl.120-Z_x000D_
</t>
  </si>
  <si>
    <t xml:space="preserve">Přechodová zákrytová deska betonová DN 1000/625, v.270mm, tl.140 mm, elastomerové těsnění 
</t>
  </si>
  <si>
    <t xml:space="preserve">Šachtová deska přechodová TZK Q1 120-100/25_x000D_
</t>
  </si>
  <si>
    <t xml:space="preserve">Přechodová zákrytová deska betonová DN 1200/1000, v.250mm, tl.135 mm, elastomerové těsnění 
</t>
  </si>
  <si>
    <t>899501411</t>
  </si>
  <si>
    <t>Stupadla do šachet ocelová PE povlak vidlicová s vysekáním otvoru v betonu</t>
  </si>
  <si>
    <t>434212988</t>
  </si>
  <si>
    <t>Stupadla do šachet a drobných objektů ocelová s PE povlakem vidlicová s vysekáním otvoru v betonu</t>
  </si>
  <si>
    <t>13+5</t>
  </si>
  <si>
    <t>R-800,1</t>
  </si>
  <si>
    <t>Dlouhý rukáv samonosný DN 500/750, čištění potrubí</t>
  </si>
  <si>
    <t>892418138</t>
  </si>
  <si>
    <t xml:space="preserve">Sanace potrubí zatažením bezešvého samonosného rukávu DN 500/750 ze syntetických vláken napuštěného pryskyřicí, provedení vytvrzení,  vysokotlaké čištění potrubí, odstranění překážek </t>
  </si>
  <si>
    <t>85</t>
  </si>
  <si>
    <t>R-800,2</t>
  </si>
  <si>
    <t>Krátký rukáv DN700-v místě spojů</t>
  </si>
  <si>
    <t>-312756342</t>
  </si>
  <si>
    <t xml:space="preserve">Sanace potrubí fixací pryskyřičného rukávu krátkého, samonosného DN 700,  tl. 9mm,  vysokotlaké čištění potrubí, odstranění překážek 
</t>
  </si>
  <si>
    <t>R-800,3</t>
  </si>
  <si>
    <t xml:space="preserve">Vyřezání přípojky, šála - DN150-200_x000D_
</t>
  </si>
  <si>
    <t>-1244366529</t>
  </si>
  <si>
    <t xml:space="preserve">Vyřezání přípojek robotem, dopojení se stávajícím potrubím šálou
</t>
  </si>
  <si>
    <t>R-800,4</t>
  </si>
  <si>
    <t xml:space="preserve">Protlačovací hadička vč.zainjektování pryskyřicí_x000D_
</t>
  </si>
  <si>
    <t>-1578600834</t>
  </si>
  <si>
    <t xml:space="preserve">Hadička pryžová protlačovací 
</t>
  </si>
  <si>
    <t>14,4</t>
  </si>
  <si>
    <t>822472111</t>
  </si>
  <si>
    <t>Montáž potrubí z trub betonových DN500/750</t>
  </si>
  <si>
    <t>-294848485</t>
  </si>
  <si>
    <t xml:space="preserve">Montáž potrubí ŽB těsněných pryžovými kroužky v otevřeném výkopu DN 500/750
</t>
  </si>
  <si>
    <t>2,5</t>
  </si>
  <si>
    <t>592237420</t>
  </si>
  <si>
    <t>trouba betonová vejčitá hrdlová CV TZO-Q 50/75/250 50 x 75 x 250 cm</t>
  </si>
  <si>
    <t>107608991</t>
  </si>
  <si>
    <t>trouby pro splaškové odpadní vody železobetonové trouby vejčité 50 x 75 x 250 TZO-Q  50/75/250 CV</t>
  </si>
  <si>
    <t>Kamerová prohlídka stoky S2</t>
  </si>
  <si>
    <t xml:space="preserve">Kontrola potrubí dálkově ovládanou televizní kamerou s otočnou hlavou s pořizením videozáznamu a tištěného výstupu se záznamem sklonu potrubí - dle požadavků OVAK a.s., identifikace míst napojení kanalizačních přípojek 
</t>
  </si>
  <si>
    <t>98,55*2</t>
  </si>
  <si>
    <t>892471111</t>
  </si>
  <si>
    <t>Tlaková zkouška vodou potrubí DN 800, vč. šachet</t>
  </si>
  <si>
    <t>-208404406</t>
  </si>
  <si>
    <t>Tlakové zkoušky vodou na potrubí DN 800</t>
  </si>
  <si>
    <t>892472121</t>
  </si>
  <si>
    <t>Zabezpečení konců potrubí DN 800 těsnícím vakem ucpávkovým</t>
  </si>
  <si>
    <t>-1925662919</t>
  </si>
  <si>
    <t>Tlakové zkoušky vzduchem těsnícími vaky ucpávkovými DN 800</t>
  </si>
  <si>
    <t>29,3*0,28*1,15</t>
  </si>
  <si>
    <t>R-899,77</t>
  </si>
  <si>
    <t xml:space="preserve">Vyčištění šachty otryskáním tlakovou vodou_x000D_
</t>
  </si>
  <si>
    <t>394168141</t>
  </si>
  <si>
    <t>Otryskání vnitřního povrchu šachty tlakovou vodou vysokotlakým vozem s odsáním nečistot</t>
  </si>
  <si>
    <t>"Š6-Š7"  2</t>
  </si>
  <si>
    <t>R-899,78</t>
  </si>
  <si>
    <t xml:space="preserve">Tvarová úprava kynety a nástupnice  sanační hmotou_x000D_
</t>
  </si>
  <si>
    <t>-776847384</t>
  </si>
  <si>
    <t xml:space="preserve">Tvarová úprava dna kynety a nástupnice sanačními stěrkami s odolností proti agresivní odpadní vodě pH 5-9, mrazuvzdorné,vodou a solí nerozpustné
</t>
  </si>
  <si>
    <t>R-899,79</t>
  </si>
  <si>
    <t>Lokální sanace stěn šachty sanační hmotou plochy_x000D_
 do 0,25m2</t>
  </si>
  <si>
    <t>-384300631</t>
  </si>
  <si>
    <t xml:space="preserve">Utěsnění spar a trhlin sanačními stěrkami s odolností proti agresivní odpadní vodě pH 5-9, mrazuvzdorné,vodou a solí nerozpustné
</t>
  </si>
  <si>
    <t>R-899,80</t>
  </si>
  <si>
    <t xml:space="preserve">Zfrézování a zapravení nátoku a odtoku maltovinou_x000D_
</t>
  </si>
  <si>
    <t>832633069</t>
  </si>
  <si>
    <t xml:space="preserve">Zvfrézování přečnívajícího betonového potrubí nátoku a odtoku šachet, zatěsnění spar sanační maltovinou
</t>
  </si>
  <si>
    <t>R-899,81</t>
  </si>
  <si>
    <t xml:space="preserve">Vyložení stěn čedičem - 120°, h=1,80m-Š6_x000D_
</t>
  </si>
  <si>
    <t>-1670426920</t>
  </si>
  <si>
    <t xml:space="preserve">Vyložení nárazové stěny šachty čedičovými segmenty  - 120°, h=1,80m-Š6
</t>
  </si>
  <si>
    <t>2,09*1,8</t>
  </si>
  <si>
    <t>899103111</t>
  </si>
  <si>
    <t>Osazení poklopů litinových nebo ocelových včetně rámů hmotnosti nad 100 do 150 kg</t>
  </si>
  <si>
    <t>-170264388</t>
  </si>
  <si>
    <t>Osazení poklopů litinových a ocelových včetně rámů hmotnosti jednotlivě přes 100 do 150 kg</t>
  </si>
  <si>
    <t>R-286,2</t>
  </si>
  <si>
    <t>Poklop lit. s bet.-rám D125-DIN 4271 s odvětráním</t>
  </si>
  <si>
    <t>-1296926130</t>
  </si>
  <si>
    <t xml:space="preserve">Pokop litinový s betonovou výplní s odvětráním pro zatížení B125, rám R-1 DIN 4271, víko DIN 4271-2
</t>
  </si>
  <si>
    <t>549424559</t>
  </si>
  <si>
    <t>Vyložení nástupnice a kynety kameninovým obkladem</t>
  </si>
  <si>
    <t xml:space="preserve">Vyložení kameninovými pásky -kyneta -hladká úprava, nástupnice - protiskluzová kamenina  tř. 11 dle DIN 51130
</t>
  </si>
  <si>
    <t>Demontáž stupadla</t>
  </si>
  <si>
    <t xml:space="preserve">Odvrtání ocelových stupadel
</t>
  </si>
  <si>
    <t>6+3</t>
  </si>
  <si>
    <t>1379249509</t>
  </si>
  <si>
    <t>"Š 6"  3,14*0,5*0,5*4</t>
  </si>
  <si>
    <t>"Š 7 "  3,14*0,5*0,5*1,65</t>
  </si>
  <si>
    <t>"Š8, Š9 půdorysná plocha dle Autocad</t>
  </si>
  <si>
    <t>1,28*(1,2+1,05)</t>
  </si>
  <si>
    <t>17,407*9 'Přepočtené koeficientem množství</t>
  </si>
  <si>
    <t>PSV</t>
  </si>
  <si>
    <t>Práce a dodávky PSV</t>
  </si>
  <si>
    <t>711</t>
  </si>
  <si>
    <t>Izolace proti vodě, vlhkosti a plynům</t>
  </si>
  <si>
    <t>711111001</t>
  </si>
  <si>
    <t>Provedení izolace proti zemní vlhkosti vodorovné za studena nátěrem penetračním</t>
  </si>
  <si>
    <t>-874755369</t>
  </si>
  <si>
    <t>Provedení izolace proti zemní vlhkosti natěradly a tmely za studena na ploše vodorovné V nátěrem penetračním</t>
  </si>
  <si>
    <t>(5,55*0,6*2)*2</t>
  </si>
  <si>
    <t>111631500</t>
  </si>
  <si>
    <t>lak asfaltový ALP/9 (MJ t) bal 9 kg</t>
  </si>
  <si>
    <t>-1599845058</t>
  </si>
  <si>
    <t>lak asfaltový penetrační (MJ t) bal 9 kg</t>
  </si>
  <si>
    <t>Poznámka k položce:
Spotřeba 0,3-0,4kg/m2 dle povrchu, ředidlo technický benzín</t>
  </si>
  <si>
    <t>13,32*0,0003 'Přepočtené koeficientem množství</t>
  </si>
  <si>
    <t>711141559</t>
  </si>
  <si>
    <t>Provedení izolace proti zemní vlhkosti pásy přitavením vodorovné NAIP</t>
  </si>
  <si>
    <t>-1844064004</t>
  </si>
  <si>
    <t>Provedení izolace proti zemní vlhkosti pásy přitavením NAIP na ploše vodorovné V</t>
  </si>
  <si>
    <t>628331590</t>
  </si>
  <si>
    <t xml:space="preserve">pás těžký asfaltovaný </t>
  </si>
  <si>
    <t>-1086456185</t>
  </si>
  <si>
    <t>13,32*1,15 'Přepočtené koeficientem množství</t>
  </si>
  <si>
    <t>711161302</t>
  </si>
  <si>
    <t>Izolace proti zemní vlhkosti stěn foliemi nopovými pro běžné podmínky tl. 0,42 mm</t>
  </si>
  <si>
    <t>-100997780</t>
  </si>
  <si>
    <t>Izolace proti zemní vlhkosti nopovými foliemi základů nebo stěn pro běžné podmínky tloušťky 0,42 mm</t>
  </si>
  <si>
    <t>998711101</t>
  </si>
  <si>
    <t>Přesun hmot tonážní pro izolace proti vodě, vlhkosti a plynům v objektech výšky do 6 m</t>
  </si>
  <si>
    <t>-577567460</t>
  </si>
  <si>
    <t>Přesun hmot pro izolace proti vodě, vlhkosti a plynům stanovený z hmotnosti přesunovaného materiálu vodorovná dopravní vzdálenost do 50 m v objektech výšky do 6 m</t>
  </si>
  <si>
    <t>02.2 - SO 02.2 Kanalizační přípojky</t>
  </si>
  <si>
    <t xml:space="preserve">Poznámka k položce:
TZ př.č. D.1.1.1.+ v.č. D.1.1.5.2 </t>
  </si>
  <si>
    <t>"DN 200"  1*1,1*5,5</t>
  </si>
  <si>
    <t>"DN 200"  1*1,3*5,5</t>
  </si>
  <si>
    <t>708313043</t>
  </si>
  <si>
    <t>1983804244</t>
  </si>
  <si>
    <t>-891642537</t>
  </si>
  <si>
    <t>"DN 200"  (1*1,1*1,84)*5,5</t>
  </si>
  <si>
    <t>11,132/2</t>
  </si>
  <si>
    <t>"DN 200"  (1*2,39*2)*5,5</t>
  </si>
  <si>
    <t>11,132*1,8</t>
  </si>
  <si>
    <t>"DN 200"  (1*1,1*1,08)*5,5</t>
  </si>
  <si>
    <t>6,534</t>
  </si>
  <si>
    <t>6,534*1,9 'Přepočtené koeficientem množství</t>
  </si>
  <si>
    <t>"DN 200"  (1*1,1*0,55)*5,5</t>
  </si>
  <si>
    <t>"DN 200"  (1*1,1*0,08)*5,5</t>
  </si>
  <si>
    <t>"DN 200"  (1*1,1*0,03)*5,5*1,9</t>
  </si>
  <si>
    <t>Poznámka k položce:
TZ př.č. D.1.1.1.+ v.č. D.1.1.5.2</t>
  </si>
  <si>
    <t>"DN 200"  (1*1,1*0,1)*5,5</t>
  </si>
  <si>
    <t>"DN 200"  5,5*2</t>
  </si>
  <si>
    <t>5,5</t>
  </si>
  <si>
    <t>5,5*1,015 'Přepočtené koeficientem množství</t>
  </si>
  <si>
    <t>Kamerové prohlídky - identifikace přípojek + nové přípojky</t>
  </si>
  <si>
    <t>identifikace</t>
  </si>
  <si>
    <t>20*1</t>
  </si>
  <si>
    <t>5,5*2</t>
  </si>
  <si>
    <t>4,168*9 'Přepočtené koeficientem množství</t>
  </si>
  <si>
    <t>Zařízení staveniště</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</si>
  <si>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</si>
  <si>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</si>
  <si>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</si>
  <si>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</si>
  <si>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</si>
  <si>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</si>
  <si>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</si>
  <si>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</si>
  <si>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</si>
  <si>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</si>
  <si>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t>
  </si>
  <si>
    <t>Stavební objekt pozemní</t>
  </si>
  <si>
    <t>Stavební objekt inženýrský</t>
  </si>
  <si>
    <t>PRO</t>
  </si>
  <si>
    <t>Provozní soubor</t>
  </si>
  <si>
    <t>Vedlejší a ostatní náklady</t>
  </si>
  <si>
    <t>OST</t>
  </si>
  <si>
    <t>Ostatní</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</si>
  <si>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</si>
  <si>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</si>
  <si>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</si>
  <si>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</si>
  <si>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</si>
  <si>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</si>
  <si>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</si>
  <si>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</si>
  <si>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</si>
  <si>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</si>
  <si>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</si>
  <si>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</si>
  <si>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</si>
  <si>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</si>
  <si>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</si>
  <si>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</si>
  <si>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</si>
  <si>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</si>
  <si>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</si>
  <si>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</si>
  <si>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</si>
  <si>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</si>
  <si>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</si>
  <si>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</si>
  <si>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</si>
  <si>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</si>
  <si>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</si>
  <si>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</si>
  <si>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</si>
  <si>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</si>
  <si>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</si>
  <si>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</si>
  <si>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</si>
  <si>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</si>
  <si>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</si>
  <si>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</si>
  <si>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</si>
  <si>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</si>
  <si>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</si>
  <si>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</si>
  <si>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</si>
  <si>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</si>
  <si>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</si>
  <si>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</si>
  <si>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</si>
  <si>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</si>
  <si>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</si>
  <si>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</si>
  <si>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</si>
  <si>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</si>
  <si>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</si>
  <si>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</si>
  <si>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</si>
  <si>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</si>
  <si>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</si>
  <si>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</si>
  <si>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</si>
  <si>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</si>
  <si>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</si>
  <si>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</si>
  <si>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</si>
  <si>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</si>
  <si>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</si>
  <si>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</si>
  <si>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</si>
  <si>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</si>
  <si>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</si>
  <si>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</si>
  <si>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</si>
  <si>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</si>
  <si>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</si>
  <si>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</si>
  <si>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</si>
  <si>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</si>
  <si>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</si>
  <si>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</si>
  <si>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</si>
  <si>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</si>
  <si>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</si>
  <si>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</si>
  <si>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</si>
  <si>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</si>
  <si>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</si>
  <si>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</si>
  <si>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</si>
  <si>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</si>
  <si>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</si>
  <si>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</si>
  <si>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</si>
  <si>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</si>
  <si>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</si>
  <si>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</si>
  <si>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</si>
  <si>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</si>
  <si>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</si>
  <si>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</si>
  <si>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</si>
  <si>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</si>
  <si>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</si>
  <si>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</si>
  <si>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</si>
  <si>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</si>
  <si>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</si>
  <si>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</si>
  <si>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</si>
  <si>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</si>
  <si>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</si>
  <si>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</si>
  <si>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</si>
  <si>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</si>
  <si>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</si>
  <si>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</si>
  <si>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</si>
  <si>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</si>
  <si>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</si>
  <si>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</si>
  <si>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</si>
  <si>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</si>
  <si>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</si>
  <si>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</si>
  <si>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</si>
  <si>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</si>
  <si>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</si>
  <si>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</si>
  <si>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</si>
  <si>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</si>
  <si>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</si>
  <si>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</si>
  <si>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</si>
  <si>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</si>
  <si>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</si>
  <si>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</si>
  <si>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</si>
  <si>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</si>
  <si>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</si>
  <si>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</si>
  <si>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</si>
  <si>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</si>
  <si>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</si>
  <si>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</si>
  <si>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</si>
  <si>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</si>
  <si>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</si>
  <si>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</si>
  <si>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</si>
  <si>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</si>
  <si>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</si>
  <si>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</si>
  <si>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</si>
  <si>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</si>
  <si>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</si>
  <si>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</si>
  <si>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</si>
  <si>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</si>
  <si>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</si>
  <si>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</si>
  <si>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</si>
  <si>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</si>
  <si>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</si>
  <si>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</si>
  <si>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</si>
  <si>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</si>
  <si>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</si>
  <si>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CPV kódy</t>
  </si>
  <si>
    <t>45232410-9</t>
  </si>
  <si>
    <t>Rekonstrukce kanalizace ul. Mánesova</t>
  </si>
  <si>
    <t>Část:</t>
  </si>
  <si>
    <t>JKSO:</t>
  </si>
  <si>
    <t>Objednatel:</t>
  </si>
  <si>
    <t>Zhotovitel:</t>
  </si>
  <si>
    <t xml:space="preserve">Datum: </t>
  </si>
  <si>
    <t>04/2017</t>
  </si>
  <si>
    <t>P.Č.</t>
  </si>
  <si>
    <t>List</t>
  </si>
  <si>
    <t>Položka</t>
  </si>
  <si>
    <t xml:space="preserve">Popis                                                                                                                                    </t>
  </si>
  <si>
    <t>Množství celkem</t>
  </si>
  <si>
    <t>Cena jednotková</t>
  </si>
  <si>
    <t>Dodávka</t>
  </si>
  <si>
    <t>Montáž</t>
  </si>
  <si>
    <t>1.1.</t>
  </si>
  <si>
    <t>1.1.1.</t>
  </si>
  <si>
    <t>Zřízení, údržba a odstranění prostor dodavatele</t>
  </si>
  <si>
    <t xml:space="preserve">ZS zhotovitele - provozní objekty ZS: </t>
  </si>
  <si>
    <t>kpl</t>
  </si>
  <si>
    <t xml:space="preserve">Šatny, sociální objekty (mobilní WC...), kancelář pro stavbyvedoucího a mistra, kryté plechové uzamyk. sklady, volné sklady - potrubí, prefa díly, sypké materiály, apod. Oplocení, osvětlení, napojení na média, uvedení plochy do původního stavu apod., vč. Poplatky majiteli veřejných pozemků za dočasný pronájem ploch pro zařízení staveniště, napojení ZS na média (NN, pitná voda)                                                                                                                                        </t>
  </si>
  <si>
    <t>1.1.2.</t>
  </si>
  <si>
    <t>Náklady za vypouštění čerpané podzemní vody</t>
  </si>
  <si>
    <t>Náklady za vypouštění čerpané podzemní vody do veřejné kanalizace</t>
  </si>
  <si>
    <t>Poplatky správci kanalizace za vypouštění čerpaných podzemních vod z výkopů, stavebních jam a rýh do veřejné kanalizace</t>
  </si>
  <si>
    <t>Poplatky správci povrchového toku za vypouštění čerpaných podzemních vod z výkopů, stavebních jam a rýh do povrchových toků  příslušnému správci</t>
  </si>
  <si>
    <t>1.1.3.</t>
  </si>
  <si>
    <t>Geodetické zaměření stavby</t>
  </si>
  <si>
    <t>Náklady na vytýčení všech inženýrských sítí na staveništi u jednotlivých správců a majitelů,  před zahájením stavebních prací  a náklady na vytýčení nových stavebních objektů</t>
  </si>
  <si>
    <t>Zhotovitel  zajistí aktualizaci vyjádření majitelů všech stávajících inženýrských sítí a následně zajistí vytyčení všech stávajících inženýrských sítí na staveništi navrhované kanalizace u jednotlivých správců a majitelů</t>
  </si>
  <si>
    <t>Náklady na vytýčení celé stavby před zahájením stavebních prací</t>
  </si>
  <si>
    <t>1.1.4.</t>
  </si>
  <si>
    <t>Zabezpečení podm.dle Plánu bezpečnosti práce</t>
  </si>
  <si>
    <t>Provizorní přechody pro pěší a přejezdy</t>
  </si>
  <si>
    <t>Zřízení, instalace a následná likvidace provizorních přechodů pro pěší a dočasných přejezdů pro vozidla</t>
  </si>
  <si>
    <t>Provizorní ohrazení výkopu</t>
  </si>
  <si>
    <t>Zřízení, instalace a ukotvení  provizorních ohrazení výkopu  včetně následné likvidace</t>
  </si>
  <si>
    <t>Bezpečnost práce - (např. ochranné pomůcky)</t>
  </si>
  <si>
    <t>Zajištění bezpečnosti práce na staveništi včetně provádění průběžných kontrol v rámci systému BOZ</t>
  </si>
  <si>
    <t>Zajištění bezpečnosti práce na staveništi v souladu s plánem BOZP vč. provádění průběžných kontrol v rámci systému BOZP</t>
  </si>
  <si>
    <t>1.1.5.</t>
  </si>
  <si>
    <t>Monitoring podzemních vod</t>
  </si>
  <si>
    <t>Rozbory a sledování kvality podzemních vod - ověřovací rozbory</t>
  </si>
  <si>
    <t>Zhotovitel  bude provádět kontrolní rozbory podzemních vod za účelem stanovení jejich agresivity na stavební konstrukce</t>
  </si>
  <si>
    <t>Sledování množství a kvality čerpané podzemní vody, která je následně vypouštěná do kanalizace nebo recipientu po dobu realizace zemních prací</t>
  </si>
  <si>
    <t>Zhotovitel  bude provádět 1x týdně kontrolní rozbory čerpaných podzemních vod z výkopu na odtoku z meziusazovací nádrže (před vypouštěním do recipientu nebo do kanalizace) a sledovat  ukazatele  NL   NEL. Průběžně bude sledovat a vyhodnocovat celkové čerpané množsvtí těchto vod - výkaz 1x týdně.</t>
  </si>
  <si>
    <t>Vypracování a schválení plánu čerpání podzemních vod</t>
  </si>
  <si>
    <t>1.1.6.</t>
  </si>
  <si>
    <t xml:space="preserve">Zajištění čištění komunikací </t>
  </si>
  <si>
    <t>Čistění komunikací</t>
  </si>
  <si>
    <t>Zajištění čištění komunikací po celou dobu realizace stavby</t>
  </si>
  <si>
    <t>1.1.7.</t>
  </si>
  <si>
    <t>Zjištění obslužnosti komunikací a dočasné dopravní značení</t>
  </si>
  <si>
    <t>Náklady na zajištění bezpečnosti silničního provozu</t>
  </si>
  <si>
    <t>Dočasné dopravní značení vč. dopravních značek, jejich osazení a následného odstranění, převzetí komunikace jejich správci, vč. případné aktualizaci DDZ</t>
  </si>
  <si>
    <t>Zřízení a instalace dočasného dopravního značení včetně případné aktualizace  projektu (dočasného dopravního značení). Součástí prací je zajištění provozu zařízení pro dočasné značení po dobu stavby a následná likvidace dočasného dopravního značení.</t>
  </si>
  <si>
    <t>1.1.8.</t>
  </si>
  <si>
    <t xml:space="preserve">Projednání podmínek s majiteli pozemků </t>
  </si>
  <si>
    <t>Náklady na zajištění vstupu  na pozemky majitelů</t>
  </si>
  <si>
    <t>Zhotovitel  zajistí projednání a souhlasy se vstupy na pozemky s  majiteli dotčených pozemků a zajistí potřebná povolení pro realizaci stavby. Součástí prací je i zajištění podpisu  protokolu o zpětném převzetí pozemku vlastníky příslušných pozemků.</t>
  </si>
  <si>
    <t>Zhotovitel  zajistí projednání a souhlasy se vstupy na pozemky s  majiteli dotčených pozemků (nad rámec schválené PD) a zajistí potřebná povolení pro realizaci stavby.  Součástí prací je i zajištění podpisu  protokolu o zpětném převzetí pozemku vlastníky příslušných pozemků a zajištění protokolu o zpětném převzetí zrealizovaných kan. přípojek zpět vlastníkům před zásypem, vč. zajištění fotodokumentace</t>
  </si>
  <si>
    <t>Náklady na projednání a zajištění připojení nemovitostí</t>
  </si>
  <si>
    <t>Zhotovitel  zajistí projednání podmínek stavby se správci inženýrských sítí a s  majiteli dotčených pozemků a zajistí potřebná povolení pro realizaci stavby včetně projednání a odsouhlasení připojení příslušných nemovitostí. Součástí je zajištění písemného souhlasu vlastníka příslušné nemovitosti a jeho podpisu předávacího protokolu o zřízení přípojky.</t>
  </si>
  <si>
    <t>Potřebná povolení a souhlasy</t>
  </si>
  <si>
    <t>Zajištění veškerých potřebných povolení pro zahájení, pro realizaci a pro ukončení výstavby - pro předání investorovi k užívání</t>
  </si>
  <si>
    <t>Zajištění veškerých potřebných povolení pro zahájení stavby, zajištění povolení pro realizaci a pro ukončení výstavby - pro předání investorovi k užívání</t>
  </si>
  <si>
    <t>1.2.</t>
  </si>
  <si>
    <t>Doprovodné objekty - Informační tabule</t>
  </si>
  <si>
    <t>1.2.1.</t>
  </si>
  <si>
    <t>Informační tabule</t>
  </si>
  <si>
    <t>informační tabule, odolná proti povětrnostním vlivům</t>
  </si>
  <si>
    <t xml:space="preserve">5 ks informačních tabulí, odolných proti povětrnostním vlivům, vyrobených z hliníku. Tabule budou mít rozměry 1 500 x 1 000 mm a budou v minimální výšce 1,6 m nad terénem, osazené na zabetonovaných ocelových sloupcích </t>
  </si>
  <si>
    <t>1.3.</t>
  </si>
  <si>
    <t>Související činnosti</t>
  </si>
  <si>
    <t>1.3.1.</t>
  </si>
  <si>
    <t>Plán ochr.život.prostředí a jeho zabezpečení</t>
  </si>
  <si>
    <t xml:space="preserve">Zabezpečení ochrany životního prostředí </t>
  </si>
  <si>
    <t>Plán ochrany životního prostředí včetně Plánu odpadového hospodářství stavby a jeho schválení. Plán může být rozdělen do několika částí, kdy každá se bude týkat práce na jedné nebo více konstrukcích zahrnutých do výstavby</t>
  </si>
  <si>
    <t>1.3.2.</t>
  </si>
  <si>
    <t>Geodetické zaměření skutečného stavu</t>
  </si>
  <si>
    <t>Geodetické zaměření skutečného provedení  stavby</t>
  </si>
  <si>
    <t>Geodetické zaměření skutečného provedení stavby včetně zákresu tras a objektů - předmětem je zaměření veškerých nadzemních i podzemních objektů, veškerých potrubních vedení a veškerých elektro rozvodů. Dokumentace geometrického zaměření skutečného stavu bude ověřena odpovědným geodetem. Dokumentace bude vyhotovena 2x v tištěné verzi a 2x v digitální verzi na CD.</t>
  </si>
  <si>
    <t>Geodetické zaměření skutečného provedení stavby včetně zákresu tras a objektů - předmětem je zaměření veškerých nadzemních i podzemních objektů, veškerých potrubních vedení a veškerých elektro rozvodů. Dokumentace geometrického zaměření skutečného stavu bude ověřena a vyhotovena oprávněným geodetem, veškeré zaměřování se bude provádět před zásypem . Dokumentace bude vyhotovena 4x v tištěné verzi a 4x v digitální verzi na CD.</t>
  </si>
  <si>
    <t>Zákres skutečného provedení stavby do aktuální katastrální mapy</t>
  </si>
  <si>
    <t>Vypracování zákresu skutečného provedení kompletní stavby do katastrální mapy. Zákres skutečného provedení stavby do katastrální mapy bude vypracován 2x v tištěné verzi a 2x v digitální verzi na CD. Zákres skutečného provedení stavby bude ověřen odpovědným geodetem.</t>
  </si>
  <si>
    <t>Vyhotovení geometrického plánu celé stavby pro vklad věcných břemen do katastru nemovitostí, případně pro výkupy</t>
  </si>
  <si>
    <t>Vypracování geometrického plánu skutečného provedení celé stavby do katastrální mapy s vyznačením věcných břemen dle požadavků a zásad platné státní legislativy a dle požadavků Katastrálního úřadu. Geometrický plán pro vklad do KN bude vypracován 2x v tištěné verzi a 2x v digitální verzi na CD. Dokumentace bude ověřená odpovědným geodetem a Katastrálním úřadem.</t>
  </si>
  <si>
    <t>Provedení kopaných sond pro ověření sítí</t>
  </si>
  <si>
    <t>1.3.3.</t>
  </si>
  <si>
    <t>Dokumentace skutečného provedení stavby</t>
  </si>
  <si>
    <t>Dokumentace změn stavby  - pro změnu stavby před kolaudací</t>
  </si>
  <si>
    <t>Vypracování projektové dokumentace  s vyznačením všech změn oproti stavebnímu povolení v rozsahu pro podání žádosti o změnu stavby před dokončením. Projektová dokumentace změn bude vypracována 3x v tištěné verzi a 2x v digitální verzi na CD.</t>
  </si>
  <si>
    <t>Dokumentace skutečného provedení, event. zákres skutečného provedení do ověřené dokumentace</t>
  </si>
  <si>
    <t xml:space="preserve">Vypracování dokumentace skutečného provedení  jednotlivých dílčích staveb celého komplexu včetně zakreslení skutečného provedení stavby do originálu ověřené dokumentace na MMO OVP. Dokumentace skutečného provedení bude vypracována 6x v tištěné verzi a 2x v digitální verzi na CD. </t>
  </si>
  <si>
    <t>1.3.4.</t>
  </si>
  <si>
    <t>Zkoušky a testování</t>
  </si>
  <si>
    <t>Zkoušky zhutnění násypů a zásypů budou prováděny jako statické</t>
  </si>
  <si>
    <t>Zkoušky zhutnění násypů a zásypů stavebních jam a rýh. Budou se provádět po vzdálenostech min 50 m, a to vždy ve třech úrovních - v úrovni dna výkopu, v úrovni nad obsypem potrubí, v úrovni silniční pláně</t>
  </si>
  <si>
    <t>Kontrolní zkoušky zhutnění zásypů a násypů.  Zkoušky zhutnění zásypů a násypů  se budou provádět v síti po vzdálenostech min 50 m, a to vždy  -  v úrovni základové spáry,  po každých dvou vrstvách násypu a v úrovni silniční pláně</t>
  </si>
  <si>
    <t>Související zkoušky a atesty</t>
  </si>
  <si>
    <t>Související zkoušky a atesty - zajištění zkoušek a atestů o nezávadnosti či o vhodnosti použití u všech výrobků a u všech materiálů použitých v rámci předmětného komplexu staveb</t>
  </si>
  <si>
    <t>Související zkoušky a atesty - zajištění zkoušek a atestů o nezávadnosti či o vhodnosti použití u všech výrobků a u všech materiálů použitých v rámci předmětné stavby</t>
  </si>
  <si>
    <t>1.3.5.</t>
  </si>
  <si>
    <t>Kompletační činnost</t>
  </si>
  <si>
    <t>Kompletační činnost zhotovitele stavby a příprava k odevzdání stavby zadavateli</t>
  </si>
  <si>
    <t>Zajištění a shromáždění všech dokladů potřebných k zahájení stavby, k vlastní realizaci stavby a k ukončení stavby včetně přípravy a shromáždění dokladů ke kolaudaci stavby a k předání stavby zadavateli.</t>
  </si>
  <si>
    <t>Celkem</t>
  </si>
  <si>
    <t>Vypracování zákresu skutečného provedení kompletní stavby do katastrální mapy. Zákres skutečného provedení stavby do katastrální mapy bude vypracován 4x v tištěné verzi a 4x v digitální verzi na CD. Zákres skutečného provedení stavby bude ověřen odpovědným geodetem.</t>
  </si>
  <si>
    <t xml:space="preserve">Vypracování dokumentace skutečného provedení  jednotlivých objektů včetně zakreslení skutečného provedení stavby do originálu ověřené dokumentace.  Dokumentace skutečného provedení bude vypracována 4x v tištěné verzi a 4x v digitální verzi na CD.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</si>
</sst>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numFmt numFmtId="165" formatCode="dd\.mm\.yyyy"/>
    <numFmt numFmtId="166" formatCode="#,##0.00000"/>
    <numFmt numFmtId="167" formatCode="#,##0.000"/>
    <numFmt numFmtId="168" formatCode="#"/>
    <numFmt numFmtId="169" formatCode="#,##0.0;\-#,##0.0"/>
    <numFmt numFmtId="170" formatCode="#,##0.0"/>
  </numFmts>
  <fonts count="72">
    <font>
      <sz val="8"/>
      <name val="Trebuchet MS"/>
      <family val="2"/>
    </font>
    <font>
      <sz val="11"/>
      <color theme="1"/>
      <name val="Calibri"/>
      <family val="2"/>
      <charset val="238"/>
      <scheme val="minor"/>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800080"/>
      <name val="Trebuchet MS"/>
    </font>
    <font>
      <sz val="8"/>
      <name val="Trebuchet MS"/>
      <charset val="238"/>
    </font>
    <font>
      <sz val="8"/>
      <color rgb="FFFAE682"/>
      <name val="Trebuchet MS"/>
    </font>
    <font>
      <sz val="10"/>
      <color rgb="FF960000"/>
      <name val="Trebuchet MS"/>
    </font>
    <font>
      <u/>
      <sz val="10"/>
      <color theme="10"/>
      <name val="Trebuchet MS"/>
    </font>
    <font>
      <sz val="8"/>
      <color rgb="FF3366FF"/>
      <name val="Trebuchet MS"/>
    </font>
    <font>
      <b/>
      <sz val="16"/>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b/>
      <sz val="11"/>
      <color rgb="FF003366"/>
      <name val="Trebuchet MS"/>
    </font>
    <font>
      <sz val="11"/>
      <color rgb="FF003366"/>
      <name val="Trebuchet MS"/>
    </font>
    <font>
      <b/>
      <sz val="11"/>
      <name val="Trebuchet MS"/>
    </font>
    <font>
      <sz val="11"/>
      <color rgb="FF969696"/>
      <name val="Trebuchet MS"/>
    </font>
    <font>
      <sz val="18"/>
      <color theme="10"/>
      <name val="Wingdings 2"/>
    </font>
    <font>
      <b/>
      <sz val="10"/>
      <color rgb="FF003366"/>
      <name val="Trebuchet MS"/>
    </font>
    <font>
      <sz val="10"/>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sz val="7"/>
      <name val="Trebuchet MS"/>
    </font>
    <font>
      <i/>
      <sz val="7"/>
      <color rgb="FF969696"/>
      <name val="Trebuchet MS"/>
    </font>
    <font>
      <sz val="8"/>
      <color rgb="FFFF0000"/>
      <name val="Trebuchet MS"/>
    </font>
    <font>
      <sz val="8"/>
      <color rgb="FF80008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
      <sz val="8"/>
      <name val="Trebuchet MS"/>
      <family val="2"/>
    </font>
    <font>
      <b/>
      <sz val="9"/>
      <name val="Trebuchet MS"/>
      <family val="2"/>
      <charset val="238"/>
    </font>
    <font>
      <b/>
      <sz val="14"/>
      <color indexed="10"/>
      <name val="Arial CE"/>
      <family val="2"/>
      <charset val="238"/>
    </font>
    <font>
      <sz val="8"/>
      <name val="Arial CE"/>
      <family val="2"/>
      <charset val="238"/>
    </font>
    <font>
      <sz val="8"/>
      <name val="Arial"/>
      <family val="2"/>
      <charset val="238"/>
    </font>
    <font>
      <b/>
      <sz val="8"/>
      <name val="Arial CE"/>
      <family val="2"/>
      <charset val="238"/>
    </font>
    <font>
      <sz val="14"/>
      <name val="Arial CE"/>
      <family val="2"/>
      <charset val="238"/>
    </font>
    <font>
      <sz val="11"/>
      <name val="Arial CE"/>
      <family val="2"/>
      <charset val="238"/>
    </font>
    <font>
      <sz val="10"/>
      <name val="Arial"/>
      <family val="2"/>
      <charset val="238"/>
    </font>
    <font>
      <sz val="10"/>
      <name val="Arial CE"/>
      <family val="2"/>
      <charset val="238"/>
    </font>
    <font>
      <b/>
      <i/>
      <sz val="8"/>
      <name val="Arial CE"/>
      <family val="2"/>
      <charset val="238"/>
    </font>
    <font>
      <b/>
      <sz val="8"/>
      <name val="Arial"/>
      <family val="2"/>
    </font>
    <font>
      <sz val="8"/>
      <name val="Arial"/>
      <family val="2"/>
    </font>
    <font>
      <sz val="8"/>
      <name val="MS Sans Serif"/>
      <family val="2"/>
      <charset val="238"/>
    </font>
    <font>
      <sz val="8"/>
      <name val="Antique Olive Roman"/>
      <family val="2"/>
    </font>
    <font>
      <sz val="8"/>
      <name val="Arial CE"/>
      <charset val="238"/>
    </font>
    <font>
      <b/>
      <u/>
      <sz val="8"/>
      <color indexed="10"/>
      <name val="Arial CE"/>
      <family val="2"/>
      <charset val="238"/>
    </font>
    <font>
      <b/>
      <sz val="10"/>
      <color rgb="FFFF0000"/>
      <name val="Arial"/>
      <family val="2"/>
      <charset val="238"/>
    </font>
  </fonts>
  <fills count="14">
    <fill>
      <patternFill patternType="none"/>
    </fill>
    <fill>
      <patternFill patternType="gray125"/>
    </fill>
    <fill>
      <patternFill patternType="none"/>
    </fill>
    <fill>
      <patternFill patternType="solid">
        <fgColor rgb="FFFAE682"/>
      </patternFill>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
      <patternFill patternType="solid">
        <fgColor indexed="22"/>
      </patternFill>
    </fill>
    <fill>
      <patternFill patternType="solid">
        <fgColor indexed="26"/>
      </patternFill>
    </fill>
    <fill>
      <patternFill patternType="solid">
        <fgColor indexed="13"/>
        <bgColor indexed="64"/>
      </patternFill>
    </fill>
    <fill>
      <patternFill patternType="solid">
        <fgColor indexed="9"/>
        <bgColor indexed="64"/>
      </patternFill>
    </fill>
    <fill>
      <patternFill patternType="solid">
        <fgColor indexed="9"/>
      </patternFill>
    </fill>
    <fill>
      <patternFill patternType="solid">
        <fgColor rgb="FFFFFF99"/>
        <bgColor indexed="64"/>
      </patternFill>
    </fill>
  </fills>
  <borders count="44">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rgb="FF000000"/>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52" fillId="0" borderId="0" applyNumberFormat="0" applyFill="0" applyBorder="0" applyAlignment="0" applyProtection="0"/>
    <xf numFmtId="0" fontId="1" fillId="2" borderId="1"/>
    <xf numFmtId="0" fontId="62" fillId="2" borderId="1"/>
    <xf numFmtId="0" fontId="62" fillId="2" borderId="1"/>
    <xf numFmtId="0" fontId="63" fillId="2" borderId="1"/>
    <xf numFmtId="0" fontId="63" fillId="2" borderId="1"/>
    <xf numFmtId="0" fontId="67" fillId="2" borderId="1" applyAlignment="0">
      <alignment vertical="top" wrapText="1"/>
      <protection locked="0"/>
    </xf>
    <xf numFmtId="0" fontId="62" fillId="2" borderId="1"/>
    <xf numFmtId="0" fontId="67" fillId="2" borderId="1" applyAlignment="0">
      <alignment vertical="top" wrapText="1"/>
      <protection locked="0"/>
    </xf>
    <xf numFmtId="0" fontId="54" fillId="2" borderId="1"/>
  </cellStyleXfs>
  <cellXfs count="513">
    <xf numFmtId="0" fontId="0" fillId="0" borderId="0" xfId="0"/>
    <xf numFmtId="0" fontId="0" fillId="0" borderId="0" xfId="0" applyAlignment="1" applyProtection="1">
      <alignment horizontal="center" vertical="center"/>
      <protection locked="0"/>
    </xf>
    <xf numFmtId="0" fontId="14" fillId="3" borderId="0" xfId="0" applyFont="1" applyFill="1" applyAlignment="1" applyProtection="1">
      <alignment horizontal="left" vertical="center"/>
    </xf>
    <xf numFmtId="0" fontId="6" fillId="3" borderId="0" xfId="0" applyFont="1" applyFill="1" applyAlignment="1" applyProtection="1">
      <alignment vertical="center"/>
    </xf>
    <xf numFmtId="0" fontId="15" fillId="3" borderId="0" xfId="0" applyFont="1" applyFill="1" applyAlignment="1" applyProtection="1">
      <alignment horizontal="left" vertical="center"/>
    </xf>
    <xf numFmtId="0" fontId="16" fillId="3" borderId="0" xfId="1" applyFont="1" applyFill="1" applyAlignment="1" applyProtection="1">
      <alignment vertical="center"/>
    </xf>
    <xf numFmtId="4" fontId="0" fillId="5" borderId="28" xfId="0" applyNumberFormat="1" applyFont="1" applyFill="1" applyBorder="1" applyAlignment="1" applyProtection="1">
      <alignment vertical="center"/>
      <protection locked="0"/>
    </xf>
    <xf numFmtId="4" fontId="44" fillId="5" borderId="28"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45" fillId="0" borderId="29" xfId="0" applyFont="1" applyBorder="1" applyAlignment="1" applyProtection="1">
      <alignment vertical="center" wrapText="1"/>
      <protection locked="0"/>
    </xf>
    <xf numFmtId="0" fontId="45" fillId="0" borderId="30" xfId="0" applyFont="1" applyBorder="1" applyAlignment="1" applyProtection="1">
      <alignment vertical="center" wrapText="1"/>
      <protection locked="0"/>
    </xf>
    <xf numFmtId="0" fontId="45" fillId="0" borderId="31" xfId="0" applyFont="1" applyBorder="1" applyAlignment="1" applyProtection="1">
      <alignment vertical="center" wrapText="1"/>
      <protection locked="0"/>
    </xf>
    <xf numFmtId="0" fontId="45" fillId="0" borderId="32" xfId="0" applyFont="1" applyBorder="1" applyAlignment="1" applyProtection="1">
      <alignment horizontal="center" vertical="center" wrapText="1"/>
      <protection locked="0"/>
    </xf>
    <xf numFmtId="0" fontId="45" fillId="0" borderId="33" xfId="0" applyFont="1" applyBorder="1" applyAlignment="1" applyProtection="1">
      <alignment horizontal="center" vertical="center" wrapText="1"/>
      <protection locked="0"/>
    </xf>
    <xf numFmtId="0" fontId="45" fillId="0" borderId="32" xfId="0" applyFont="1" applyBorder="1" applyAlignment="1" applyProtection="1">
      <alignment vertical="center" wrapText="1"/>
      <protection locked="0"/>
    </xf>
    <xf numFmtId="0" fontId="45" fillId="0" borderId="33" xfId="0" applyFont="1" applyBorder="1" applyAlignment="1" applyProtection="1">
      <alignment vertical="center" wrapText="1"/>
      <protection locked="0"/>
    </xf>
    <xf numFmtId="0" fontId="47" fillId="0" borderId="1" xfId="0" applyFont="1" applyBorder="1" applyAlignment="1" applyProtection="1">
      <alignment horizontal="left" vertical="center" wrapText="1"/>
      <protection locked="0"/>
    </xf>
    <xf numFmtId="0" fontId="48" fillId="0" borderId="1" xfId="0" applyFont="1" applyBorder="1" applyAlignment="1" applyProtection="1">
      <alignment horizontal="left" vertical="center" wrapText="1"/>
      <protection locked="0"/>
    </xf>
    <xf numFmtId="0" fontId="48" fillId="0" borderId="32" xfId="0" applyFont="1" applyBorder="1" applyAlignment="1" applyProtection="1">
      <alignment vertical="center" wrapText="1"/>
      <protection locked="0"/>
    </xf>
    <xf numFmtId="0" fontId="48" fillId="0" borderId="1" xfId="0" applyFont="1" applyBorder="1" applyAlignment="1" applyProtection="1">
      <alignment vertical="center" wrapText="1"/>
      <protection locked="0"/>
    </xf>
    <xf numFmtId="0" fontId="48" fillId="0" borderId="1" xfId="0" applyFont="1" applyBorder="1" applyAlignment="1" applyProtection="1">
      <alignment vertical="center"/>
      <protection locked="0"/>
    </xf>
    <xf numFmtId="0" fontId="48" fillId="0" borderId="1" xfId="0" applyFont="1" applyBorder="1" applyAlignment="1" applyProtection="1">
      <alignment horizontal="left" vertical="center"/>
      <protection locked="0"/>
    </xf>
    <xf numFmtId="49" fontId="48" fillId="0" borderId="1" xfId="0" applyNumberFormat="1" applyFont="1" applyBorder="1" applyAlignment="1" applyProtection="1">
      <alignment vertical="center" wrapText="1"/>
      <protection locked="0"/>
    </xf>
    <xf numFmtId="0" fontId="45" fillId="0" borderId="35" xfId="0" applyFont="1" applyBorder="1" applyAlignment="1" applyProtection="1">
      <alignment vertical="center" wrapText="1"/>
      <protection locked="0"/>
    </xf>
    <xf numFmtId="0" fontId="49" fillId="0" borderId="34" xfId="0" applyFont="1" applyBorder="1" applyAlignment="1" applyProtection="1">
      <alignment vertical="center" wrapText="1"/>
      <protection locked="0"/>
    </xf>
    <xf numFmtId="0" fontId="45" fillId="0" borderId="36" xfId="0" applyFont="1" applyBorder="1" applyAlignment="1" applyProtection="1">
      <alignment vertical="center" wrapText="1"/>
      <protection locked="0"/>
    </xf>
    <xf numFmtId="0" fontId="45" fillId="0" borderId="1" xfId="0" applyFont="1" applyBorder="1" applyAlignment="1" applyProtection="1">
      <alignment vertical="top"/>
      <protection locked="0"/>
    </xf>
    <xf numFmtId="0" fontId="45" fillId="0" borderId="0" xfId="0" applyFont="1" applyAlignment="1" applyProtection="1">
      <alignment vertical="top"/>
      <protection locked="0"/>
    </xf>
    <xf numFmtId="0" fontId="45" fillId="0" borderId="29" xfId="0" applyFont="1" applyBorder="1" applyAlignment="1" applyProtection="1">
      <alignment horizontal="left" vertical="center"/>
      <protection locked="0"/>
    </xf>
    <xf numFmtId="0" fontId="45" fillId="0" borderId="30" xfId="0" applyFont="1" applyBorder="1" applyAlignment="1" applyProtection="1">
      <alignment horizontal="left" vertical="center"/>
      <protection locked="0"/>
    </xf>
    <xf numFmtId="0" fontId="45" fillId="0" borderId="31" xfId="0" applyFont="1" applyBorder="1" applyAlignment="1" applyProtection="1">
      <alignment horizontal="left" vertical="center"/>
      <protection locked="0"/>
    </xf>
    <xf numFmtId="0" fontId="45" fillId="0" borderId="32" xfId="0" applyFont="1" applyBorder="1" applyAlignment="1" applyProtection="1">
      <alignment horizontal="left" vertical="center"/>
      <protection locked="0"/>
    </xf>
    <xf numFmtId="0" fontId="45" fillId="0" borderId="33" xfId="0" applyFont="1" applyBorder="1" applyAlignment="1" applyProtection="1">
      <alignment horizontal="left" vertical="center"/>
      <protection locked="0"/>
    </xf>
    <xf numFmtId="0" fontId="47" fillId="0" borderId="1" xfId="0" applyFont="1" applyBorder="1" applyAlignment="1" applyProtection="1">
      <alignment horizontal="left" vertical="center"/>
      <protection locked="0"/>
    </xf>
    <xf numFmtId="0" fontId="50" fillId="0" borderId="0" xfId="0" applyFont="1" applyAlignment="1" applyProtection="1">
      <alignment horizontal="left" vertical="center"/>
      <protection locked="0"/>
    </xf>
    <xf numFmtId="0" fontId="47" fillId="0" borderId="34" xfId="0" applyFont="1" applyBorder="1" applyAlignment="1" applyProtection="1">
      <alignment horizontal="left" vertical="center"/>
      <protection locked="0"/>
    </xf>
    <xf numFmtId="0" fontId="47" fillId="0" borderId="34" xfId="0" applyFont="1" applyBorder="1" applyAlignment="1" applyProtection="1">
      <alignment horizontal="center" vertical="center"/>
      <protection locked="0"/>
    </xf>
    <xf numFmtId="0" fontId="50" fillId="0" borderId="34" xfId="0" applyFont="1" applyBorder="1" applyAlignment="1" applyProtection="1">
      <alignment horizontal="left" vertical="center"/>
      <protection locked="0"/>
    </xf>
    <xf numFmtId="0" fontId="51" fillId="0" borderId="1" xfId="0" applyFont="1" applyBorder="1" applyAlignment="1" applyProtection="1">
      <alignment horizontal="left" vertical="center"/>
      <protection locked="0"/>
    </xf>
    <xf numFmtId="0" fontId="48" fillId="0" borderId="0" xfId="0" applyFont="1" applyAlignment="1" applyProtection="1">
      <alignment horizontal="left" vertical="center"/>
      <protection locked="0"/>
    </xf>
    <xf numFmtId="0" fontId="48" fillId="0" borderId="1" xfId="0" applyFont="1" applyBorder="1" applyAlignment="1" applyProtection="1">
      <alignment horizontal="center" vertical="center"/>
      <protection locked="0"/>
    </xf>
    <xf numFmtId="0" fontId="48" fillId="0" borderId="32" xfId="0" applyFont="1" applyBorder="1" applyAlignment="1" applyProtection="1">
      <alignment horizontal="left" vertical="center"/>
      <protection locked="0"/>
    </xf>
    <xf numFmtId="0" fontId="48" fillId="2" borderId="1" xfId="0" applyFont="1" applyFill="1" applyBorder="1" applyAlignment="1" applyProtection="1">
      <alignment horizontal="left" vertical="center"/>
      <protection locked="0"/>
    </xf>
    <xf numFmtId="0" fontId="48" fillId="2" borderId="1" xfId="0" applyFont="1" applyFill="1" applyBorder="1" applyAlignment="1" applyProtection="1">
      <alignment horizontal="center" vertical="center"/>
      <protection locked="0"/>
    </xf>
    <xf numFmtId="0" fontId="45" fillId="0" borderId="35" xfId="0" applyFont="1" applyBorder="1" applyAlignment="1" applyProtection="1">
      <alignment horizontal="left" vertical="center"/>
      <protection locked="0"/>
    </xf>
    <xf numFmtId="0" fontId="49" fillId="0" borderId="34" xfId="0" applyFont="1" applyBorder="1" applyAlignment="1" applyProtection="1">
      <alignment horizontal="left" vertical="center"/>
      <protection locked="0"/>
    </xf>
    <xf numFmtId="0" fontId="45" fillId="0" borderId="36"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9" fillId="0" borderId="1" xfId="0" applyFont="1" applyBorder="1" applyAlignment="1" applyProtection="1">
      <alignment horizontal="left" vertical="center"/>
      <protection locked="0"/>
    </xf>
    <xf numFmtId="0" fontId="50" fillId="0" borderId="1" xfId="0" applyFont="1" applyBorder="1" applyAlignment="1" applyProtection="1">
      <alignment horizontal="left" vertical="center"/>
      <protection locked="0"/>
    </xf>
    <xf numFmtId="0" fontId="48" fillId="0" borderId="34" xfId="0" applyFont="1" applyBorder="1" applyAlignment="1" applyProtection="1">
      <alignment horizontal="left" vertical="center"/>
      <protection locked="0"/>
    </xf>
    <xf numFmtId="0" fontId="45" fillId="0" borderId="1" xfId="0" applyFont="1" applyBorder="1" applyAlignment="1" applyProtection="1">
      <alignment horizontal="left" vertical="center" wrapText="1"/>
      <protection locked="0"/>
    </xf>
    <xf numFmtId="0" fontId="48" fillId="0" borderId="1" xfId="0" applyFont="1" applyBorder="1" applyAlignment="1" applyProtection="1">
      <alignment horizontal="center" vertical="center" wrapText="1"/>
      <protection locked="0"/>
    </xf>
    <xf numFmtId="0" fontId="45" fillId="0" borderId="29" xfId="0" applyFont="1" applyBorder="1" applyAlignment="1" applyProtection="1">
      <alignment horizontal="left" vertical="center" wrapText="1"/>
      <protection locked="0"/>
    </xf>
    <xf numFmtId="0" fontId="45" fillId="0" borderId="30" xfId="0" applyFont="1" applyBorder="1" applyAlignment="1" applyProtection="1">
      <alignment horizontal="left" vertical="center" wrapText="1"/>
      <protection locked="0"/>
    </xf>
    <xf numFmtId="0" fontId="45" fillId="0" borderId="31" xfId="0" applyFont="1" applyBorder="1" applyAlignment="1" applyProtection="1">
      <alignment horizontal="left" vertical="center" wrapText="1"/>
      <protection locked="0"/>
    </xf>
    <xf numFmtId="0" fontId="45" fillId="0" borderId="32"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50" fillId="0" borderId="32" xfId="0" applyFont="1" applyBorder="1" applyAlignment="1" applyProtection="1">
      <alignment horizontal="left" vertical="center" wrapText="1"/>
      <protection locked="0"/>
    </xf>
    <xf numFmtId="0" fontId="50" fillId="0" borderId="33" xfId="0" applyFont="1" applyBorder="1" applyAlignment="1" applyProtection="1">
      <alignment horizontal="left" vertical="center" wrapText="1"/>
      <protection locked="0"/>
    </xf>
    <xf numFmtId="0" fontId="48" fillId="0" borderId="32" xfId="0" applyFont="1" applyBorder="1" applyAlignment="1" applyProtection="1">
      <alignment horizontal="left" vertical="center" wrapText="1"/>
      <protection locked="0"/>
    </xf>
    <xf numFmtId="0" fontId="48" fillId="0" borderId="33" xfId="0" applyFont="1" applyBorder="1" applyAlignment="1" applyProtection="1">
      <alignment horizontal="left" vertical="center" wrapText="1"/>
      <protection locked="0"/>
    </xf>
    <xf numFmtId="0" fontId="48" fillId="0" borderId="33" xfId="0" applyFont="1" applyBorder="1" applyAlignment="1" applyProtection="1">
      <alignment horizontal="left" vertical="center"/>
      <protection locked="0"/>
    </xf>
    <xf numFmtId="0" fontId="48" fillId="0" borderId="35" xfId="0" applyFont="1" applyBorder="1" applyAlignment="1" applyProtection="1">
      <alignment horizontal="left" vertical="center" wrapText="1"/>
      <protection locked="0"/>
    </xf>
    <xf numFmtId="0" fontId="48" fillId="0" borderId="34" xfId="0" applyFont="1" applyBorder="1" applyAlignment="1" applyProtection="1">
      <alignment horizontal="left" vertical="center" wrapText="1"/>
      <protection locked="0"/>
    </xf>
    <xf numFmtId="0" fontId="48" fillId="0" borderId="36" xfId="0" applyFont="1" applyBorder="1" applyAlignment="1" applyProtection="1">
      <alignment horizontal="left" vertical="center" wrapText="1"/>
      <protection locked="0"/>
    </xf>
    <xf numFmtId="0" fontId="48" fillId="0" borderId="1" xfId="0" applyFont="1" applyBorder="1" applyAlignment="1" applyProtection="1">
      <alignment horizontal="left" vertical="top"/>
      <protection locked="0"/>
    </xf>
    <xf numFmtId="0" fontId="48" fillId="0" borderId="1" xfId="0" applyFont="1" applyBorder="1" applyAlignment="1" applyProtection="1">
      <alignment horizontal="center" vertical="top"/>
      <protection locked="0"/>
    </xf>
    <xf numFmtId="0" fontId="48" fillId="0" borderId="35" xfId="0" applyFont="1" applyBorder="1" applyAlignment="1" applyProtection="1">
      <alignment horizontal="left" vertical="center"/>
      <protection locked="0"/>
    </xf>
    <xf numFmtId="0" fontId="48" fillId="0" borderId="36" xfId="0" applyFont="1" applyBorder="1" applyAlignment="1" applyProtection="1">
      <alignment horizontal="left" vertical="center"/>
      <protection locked="0"/>
    </xf>
    <xf numFmtId="0" fontId="50" fillId="0" borderId="0" xfId="0" applyFont="1" applyAlignment="1" applyProtection="1">
      <alignment vertical="center"/>
      <protection locked="0"/>
    </xf>
    <xf numFmtId="0" fontId="47" fillId="0" borderId="1" xfId="0" applyFont="1" applyBorder="1" applyAlignment="1" applyProtection="1">
      <alignment vertical="center"/>
      <protection locked="0"/>
    </xf>
    <xf numFmtId="0" fontId="50" fillId="0" borderId="34" xfId="0" applyFont="1" applyBorder="1" applyAlignment="1" applyProtection="1">
      <alignment vertical="center"/>
      <protection locked="0"/>
    </xf>
    <xf numFmtId="0" fontId="47"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8"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7" fillId="0" borderId="34" xfId="0" applyFont="1" applyBorder="1" applyAlignment="1" applyProtection="1">
      <alignment horizontal="left"/>
      <protection locked="0"/>
    </xf>
    <xf numFmtId="0" fontId="50" fillId="0" borderId="34" xfId="0" applyFont="1" applyBorder="1" applyAlignment="1" applyProtection="1">
      <protection locked="0"/>
    </xf>
    <xf numFmtId="0" fontId="45" fillId="0" borderId="32" xfId="0" applyFont="1" applyBorder="1" applyAlignment="1" applyProtection="1">
      <alignment vertical="top"/>
      <protection locked="0"/>
    </xf>
    <xf numFmtId="0" fontId="45" fillId="0" borderId="33" xfId="0" applyFont="1" applyBorder="1" applyAlignment="1" applyProtection="1">
      <alignment vertical="top"/>
      <protection locked="0"/>
    </xf>
    <xf numFmtId="0" fontId="45" fillId="0" borderId="1" xfId="0" applyFont="1" applyBorder="1" applyAlignment="1" applyProtection="1">
      <alignment horizontal="center" vertical="center"/>
      <protection locked="0"/>
    </xf>
    <xf numFmtId="0" fontId="45" fillId="0" borderId="1" xfId="0" applyFont="1" applyBorder="1" applyAlignment="1" applyProtection="1">
      <alignment horizontal="left" vertical="top"/>
      <protection locked="0"/>
    </xf>
    <xf numFmtId="0" fontId="45" fillId="0" borderId="35" xfId="0" applyFont="1" applyBorder="1" applyAlignment="1" applyProtection="1">
      <alignment vertical="top"/>
      <protection locked="0"/>
    </xf>
    <xf numFmtId="0" fontId="45" fillId="0" borderId="34" xfId="0" applyFont="1" applyBorder="1" applyAlignment="1" applyProtection="1">
      <alignment vertical="top"/>
      <protection locked="0"/>
    </xf>
    <xf numFmtId="0" fontId="45" fillId="0" borderId="36" xfId="0" applyFont="1" applyBorder="1" applyAlignment="1" applyProtection="1">
      <alignment vertical="top"/>
      <protection locked="0"/>
    </xf>
    <xf numFmtId="14" fontId="3" fillId="5" borderId="0" xfId="0" applyNumberFormat="1" applyFont="1" applyFill="1" applyBorder="1" applyAlignment="1" applyProtection="1">
      <alignment horizontal="left" vertical="center"/>
      <protection locked="0"/>
    </xf>
    <xf numFmtId="0" fontId="56" fillId="9" borderId="1" xfId="2" applyFont="1" applyFill="1" applyBorder="1" applyAlignment="1" applyProtection="1">
      <alignment horizontal="left"/>
    </xf>
    <xf numFmtId="0" fontId="57" fillId="9" borderId="1" xfId="2" applyFont="1" applyFill="1" applyBorder="1" applyAlignment="1" applyProtection="1">
      <alignment horizontal="left"/>
    </xf>
    <xf numFmtId="0" fontId="57" fillId="9" borderId="1" xfId="2" applyFont="1" applyFill="1" applyAlignment="1" applyProtection="1">
      <alignment horizontal="left"/>
    </xf>
    <xf numFmtId="0" fontId="58" fillId="9" borderId="1" xfId="2" applyFont="1" applyFill="1" applyAlignment="1" applyProtection="1">
      <alignment horizontal="left"/>
    </xf>
    <xf numFmtId="0" fontId="1" fillId="2" borderId="1" xfId="2" applyAlignment="1" applyProtection="1">
      <alignment horizontal="left" vertical="top"/>
    </xf>
    <xf numFmtId="0" fontId="59" fillId="9" borderId="1" xfId="2" applyFont="1" applyFill="1" applyBorder="1" applyAlignment="1" applyProtection="1">
      <alignment horizontal="left" vertical="center"/>
    </xf>
    <xf numFmtId="0" fontId="60" fillId="9" borderId="1" xfId="2" applyFont="1" applyFill="1" applyBorder="1" applyAlignment="1" applyProtection="1">
      <alignment horizontal="left" vertical="center"/>
    </xf>
    <xf numFmtId="0" fontId="57" fillId="9" borderId="1" xfId="2" applyFont="1" applyFill="1" applyBorder="1" applyAlignment="1" applyProtection="1">
      <alignment horizontal="left" vertical="center"/>
    </xf>
    <xf numFmtId="0" fontId="61" fillId="9" borderId="1" xfId="2" applyFont="1" applyFill="1" applyBorder="1" applyAlignment="1" applyProtection="1">
      <alignment horizontal="left" vertical="center"/>
    </xf>
    <xf numFmtId="49" fontId="57" fillId="9" borderId="1" xfId="2" applyNumberFormat="1" applyFont="1" applyFill="1" applyBorder="1" applyAlignment="1" applyProtection="1">
      <alignment horizontal="left" vertical="center"/>
    </xf>
    <xf numFmtId="0" fontId="57" fillId="9" borderId="41" xfId="2" applyFont="1" applyFill="1" applyBorder="1" applyAlignment="1" applyProtection="1">
      <alignment horizontal="left"/>
    </xf>
    <xf numFmtId="0" fontId="57" fillId="10" borderId="42" xfId="3" applyNumberFormat="1" applyFont="1" applyFill="1" applyBorder="1" applyAlignment="1" applyProtection="1">
      <alignment horizontal="center" vertical="center" wrapText="1"/>
    </xf>
    <xf numFmtId="0" fontId="57" fillId="10" borderId="42" xfId="4" applyNumberFormat="1" applyFont="1" applyFill="1" applyBorder="1" applyAlignment="1" applyProtection="1">
      <alignment horizontal="center" vertical="center" wrapText="1"/>
    </xf>
    <xf numFmtId="0" fontId="57" fillId="2" borderId="1" xfId="3" applyNumberFormat="1" applyFont="1" applyFill="1" applyBorder="1" applyAlignment="1" applyProtection="1">
      <alignment horizontal="center" vertical="center" wrapText="1"/>
    </xf>
    <xf numFmtId="0" fontId="57" fillId="2" borderId="1" xfId="4" applyNumberFormat="1" applyFont="1" applyFill="1" applyBorder="1" applyAlignment="1" applyProtection="1">
      <alignment horizontal="center" vertical="center" wrapText="1"/>
    </xf>
    <xf numFmtId="0" fontId="62" fillId="2" borderId="1" xfId="3" applyFill="1" applyBorder="1" applyAlignment="1" applyProtection="1"/>
    <xf numFmtId="0" fontId="57" fillId="10" borderId="43" xfId="3" applyNumberFormat="1" applyFont="1" applyFill="1" applyBorder="1" applyAlignment="1" applyProtection="1">
      <alignment horizontal="center" vertical="center" wrapText="1"/>
    </xf>
    <xf numFmtId="0" fontId="57" fillId="10" borderId="43" xfId="4" applyNumberFormat="1" applyFont="1" applyFill="1" applyBorder="1" applyAlignment="1" applyProtection="1">
      <alignment horizontal="center" vertical="center" wrapText="1"/>
    </xf>
    <xf numFmtId="0" fontId="62" fillId="2" borderId="1" xfId="3" applyFill="1" applyAlignment="1" applyProtection="1"/>
    <xf numFmtId="3" fontId="59" fillId="11" borderId="43" xfId="3" applyNumberFormat="1" applyFont="1" applyFill="1" applyBorder="1" applyAlignment="1" applyProtection="1">
      <alignment horizontal="center" vertical="center" wrapText="1"/>
    </xf>
    <xf numFmtId="0" fontId="57" fillId="11" borderId="43" xfId="5" applyNumberFormat="1" applyFont="1" applyFill="1" applyBorder="1" applyAlignment="1" applyProtection="1">
      <alignment horizontal="center" vertical="center"/>
    </xf>
    <xf numFmtId="0" fontId="64" fillId="11" borderId="43" xfId="5" applyNumberFormat="1" applyFont="1" applyFill="1" applyBorder="1" applyAlignment="1" applyProtection="1">
      <alignment horizontal="right" vertical="center"/>
    </xf>
    <xf numFmtId="0" fontId="64" fillId="11" borderId="43" xfId="5" applyNumberFormat="1" applyFont="1" applyFill="1" applyBorder="1" applyAlignment="1" applyProtection="1">
      <alignment vertical="center" wrapText="1"/>
    </xf>
    <xf numFmtId="0" fontId="64" fillId="11" borderId="43" xfId="6" applyNumberFormat="1" applyFont="1" applyFill="1" applyBorder="1" applyAlignment="1" applyProtection="1">
      <alignment vertical="center" wrapText="1"/>
    </xf>
    <xf numFmtId="0" fontId="57" fillId="11" borderId="43" xfId="5" applyNumberFormat="1" applyFont="1" applyFill="1" applyBorder="1" applyAlignment="1" applyProtection="1">
      <alignment vertical="center"/>
    </xf>
    <xf numFmtId="3" fontId="59" fillId="11" borderId="43" xfId="3" applyNumberFormat="1" applyFont="1" applyFill="1" applyBorder="1" applyAlignment="1" applyProtection="1">
      <alignment wrapText="1"/>
    </xf>
    <xf numFmtId="168" fontId="59" fillId="11" borderId="43" xfId="3" applyNumberFormat="1" applyFont="1" applyFill="1" applyBorder="1" applyAlignment="1" applyProtection="1">
      <alignment horizontal="center" vertical="center" wrapText="1"/>
    </xf>
    <xf numFmtId="168" fontId="59" fillId="11" borderId="1" xfId="3" applyNumberFormat="1" applyFont="1" applyFill="1" applyBorder="1" applyAlignment="1" applyProtection="1">
      <alignment horizontal="center" vertical="center" wrapText="1"/>
    </xf>
    <xf numFmtId="168" fontId="59" fillId="11" borderId="1" xfId="3" applyNumberFormat="1" applyFont="1" applyFill="1" applyBorder="1" applyAlignment="1" applyProtection="1">
      <alignment vertical="center" wrapText="1"/>
    </xf>
    <xf numFmtId="168" fontId="59" fillId="11" borderId="1" xfId="4" applyNumberFormat="1" applyFont="1" applyFill="1" applyBorder="1" applyAlignment="1" applyProtection="1">
      <alignment vertical="center" wrapText="1"/>
    </xf>
    <xf numFmtId="167" fontId="59" fillId="11" borderId="1" xfId="3" applyNumberFormat="1" applyFont="1" applyFill="1" applyBorder="1" applyAlignment="1" applyProtection="1">
      <alignment vertical="center" wrapText="1"/>
    </xf>
    <xf numFmtId="4" fontId="59" fillId="11" borderId="1" xfId="3" applyNumberFormat="1" applyFont="1" applyFill="1" applyBorder="1" applyAlignment="1" applyProtection="1">
      <alignment vertical="center" wrapText="1"/>
    </xf>
    <xf numFmtId="3" fontId="59" fillId="11" borderId="1" xfId="3" applyNumberFormat="1" applyFont="1" applyFill="1" applyBorder="1" applyAlignment="1" applyProtection="1">
      <alignment vertical="center" wrapText="1"/>
    </xf>
    <xf numFmtId="0" fontId="62" fillId="11" borderId="1" xfId="3" applyFill="1" applyBorder="1" applyAlignment="1" applyProtection="1"/>
    <xf numFmtId="0" fontId="62" fillId="11" borderId="1" xfId="3" applyFill="1" applyAlignment="1" applyProtection="1"/>
    <xf numFmtId="3" fontId="59" fillId="11" borderId="43" xfId="3" applyNumberFormat="1" applyFont="1" applyFill="1" applyBorder="1" applyAlignment="1" applyProtection="1">
      <alignment vertical="center" wrapText="1"/>
    </xf>
    <xf numFmtId="49" fontId="57" fillId="11" borderId="43" xfId="5" applyNumberFormat="1" applyFont="1" applyFill="1" applyBorder="1" applyAlignment="1" applyProtection="1">
      <alignment horizontal="center" vertical="center"/>
    </xf>
    <xf numFmtId="49" fontId="59" fillId="11" borderId="43" xfId="5" applyNumberFormat="1" applyFont="1" applyFill="1" applyBorder="1" applyAlignment="1" applyProtection="1">
      <alignment horizontal="right" vertical="center"/>
    </xf>
    <xf numFmtId="49" fontId="59" fillId="11" borderId="43" xfId="5" applyNumberFormat="1" applyFont="1" applyFill="1" applyBorder="1" applyAlignment="1" applyProtection="1">
      <alignment vertical="center" wrapText="1"/>
    </xf>
    <xf numFmtId="49" fontId="59" fillId="11" borderId="43" xfId="6" applyNumberFormat="1" applyFont="1" applyFill="1" applyBorder="1" applyAlignment="1" applyProtection="1">
      <alignment vertical="center" wrapText="1"/>
    </xf>
    <xf numFmtId="3" fontId="57" fillId="11" borderId="43" xfId="5" applyNumberFormat="1" applyFont="1" applyFill="1" applyBorder="1" applyAlignment="1" applyProtection="1">
      <alignment horizontal="right" vertical="center"/>
    </xf>
    <xf numFmtId="3" fontId="57" fillId="11" borderId="43" xfId="3" applyNumberFormat="1" applyFont="1" applyFill="1" applyBorder="1" applyAlignment="1" applyProtection="1">
      <alignment horizontal="right" vertical="center" wrapText="1"/>
    </xf>
    <xf numFmtId="0" fontId="64" fillId="11" borderId="1" xfId="5" applyNumberFormat="1" applyFont="1" applyFill="1" applyBorder="1" applyAlignment="1" applyProtection="1">
      <alignment horizontal="right" vertical="center"/>
    </xf>
    <xf numFmtId="0" fontId="64" fillId="11" borderId="1" xfId="5" applyNumberFormat="1" applyFont="1" applyFill="1" applyBorder="1" applyAlignment="1" applyProtection="1">
      <alignment vertical="center" wrapText="1"/>
    </xf>
    <xf numFmtId="0" fontId="64" fillId="11" borderId="1" xfId="6" applyNumberFormat="1" applyFont="1" applyFill="1" applyBorder="1" applyAlignment="1" applyProtection="1">
      <alignment vertical="center" wrapText="1"/>
    </xf>
    <xf numFmtId="0" fontId="57" fillId="11" borderId="1" xfId="5" applyNumberFormat="1" applyFont="1" applyFill="1" applyBorder="1" applyAlignment="1" applyProtection="1">
      <alignment vertical="center"/>
    </xf>
    <xf numFmtId="49" fontId="57" fillId="2" borderId="43" xfId="5" applyNumberFormat="1" applyFont="1" applyFill="1" applyBorder="1" applyAlignment="1" applyProtection="1">
      <alignment horizontal="center" vertical="center" wrapText="1"/>
    </xf>
    <xf numFmtId="3" fontId="57" fillId="2" borderId="43" xfId="5" applyNumberFormat="1" applyFont="1" applyFill="1" applyBorder="1" applyAlignment="1" applyProtection="1">
      <alignment horizontal="right" vertical="center" wrapText="1"/>
    </xf>
    <xf numFmtId="0" fontId="58" fillId="11" borderId="43" xfId="5" applyFont="1" applyFill="1" applyBorder="1" applyAlignment="1" applyProtection="1">
      <alignment vertical="center" wrapText="1"/>
    </xf>
    <xf numFmtId="0" fontId="65" fillId="11" borderId="43" xfId="6" applyFont="1" applyFill="1" applyBorder="1" applyAlignment="1" applyProtection="1">
      <alignment vertical="center"/>
    </xf>
    <xf numFmtId="49" fontId="57" fillId="11" borderId="43" xfId="5" applyNumberFormat="1" applyFont="1" applyFill="1" applyBorder="1" applyAlignment="1" applyProtection="1">
      <alignment horizontal="right" vertical="center"/>
    </xf>
    <xf numFmtId="169" fontId="58" fillId="2" borderId="43" xfId="2" applyNumberFormat="1" applyFont="1" applyBorder="1" applyAlignment="1" applyProtection="1">
      <alignment horizontal="right" vertical="center"/>
    </xf>
    <xf numFmtId="49" fontId="59" fillId="12" borderId="1" xfId="5" applyNumberFormat="1" applyFont="1" applyFill="1" applyBorder="1" applyAlignment="1" applyProtection="1">
      <alignment horizontal="right" vertical="center"/>
    </xf>
    <xf numFmtId="0" fontId="66" fillId="2" borderId="1" xfId="6" applyFont="1" applyFill="1" applyBorder="1" applyAlignment="1" applyProtection="1">
      <alignment vertical="center" wrapText="1"/>
    </xf>
    <xf numFmtId="49" fontId="57" fillId="11" borderId="1" xfId="5" applyNumberFormat="1" applyFont="1" applyFill="1" applyBorder="1" applyAlignment="1" applyProtection="1">
      <alignment horizontal="right" vertical="center"/>
    </xf>
    <xf numFmtId="3" fontId="57" fillId="11" borderId="1" xfId="5" applyNumberFormat="1" applyFont="1" applyFill="1" applyBorder="1" applyAlignment="1" applyProtection="1">
      <alignment horizontal="right" vertical="center"/>
    </xf>
    <xf numFmtId="3" fontId="57" fillId="11" borderId="1" xfId="3" applyNumberFormat="1" applyFont="1" applyFill="1" applyBorder="1" applyAlignment="1" applyProtection="1">
      <alignment horizontal="right" vertical="center" wrapText="1"/>
    </xf>
    <xf numFmtId="4" fontId="57" fillId="11" borderId="1" xfId="3" applyNumberFormat="1" applyFont="1" applyFill="1" applyBorder="1" applyAlignment="1" applyProtection="1">
      <alignment horizontal="right" vertical="center" wrapText="1"/>
    </xf>
    <xf numFmtId="0" fontId="63" fillId="2" borderId="1" xfId="5" applyBorder="1" applyAlignment="1" applyProtection="1">
      <alignment vertical="center"/>
    </xf>
    <xf numFmtId="0" fontId="66" fillId="2" borderId="43" xfId="6" applyFont="1" applyFill="1" applyBorder="1" applyAlignment="1" applyProtection="1">
      <alignment vertical="center" wrapText="1"/>
    </xf>
    <xf numFmtId="0" fontId="65" fillId="11" borderId="43" xfId="5" applyFont="1" applyFill="1" applyBorder="1" applyAlignment="1" applyProtection="1">
      <alignment vertical="center" wrapText="1"/>
    </xf>
    <xf numFmtId="49" fontId="57" fillId="11" borderId="43" xfId="5" applyNumberFormat="1" applyFont="1" applyFill="1" applyBorder="1" applyAlignment="1" applyProtection="1">
      <alignment vertical="center"/>
    </xf>
    <xf numFmtId="170" fontId="57" fillId="11" borderId="43" xfId="5" applyNumberFormat="1" applyFont="1" applyFill="1" applyBorder="1" applyAlignment="1" applyProtection="1">
      <alignment horizontal="right" vertical="center"/>
    </xf>
    <xf numFmtId="4" fontId="57" fillId="11" borderId="43" xfId="3" applyNumberFormat="1" applyFont="1" applyFill="1" applyBorder="1" applyAlignment="1" applyProtection="1">
      <alignment horizontal="right" vertical="center" wrapText="1"/>
    </xf>
    <xf numFmtId="4" fontId="59" fillId="11" borderId="43" xfId="3" applyNumberFormat="1" applyFont="1" applyFill="1" applyBorder="1" applyAlignment="1" applyProtection="1">
      <alignment horizontal="right" vertical="center" wrapText="1"/>
    </xf>
    <xf numFmtId="170" fontId="57" fillId="11" borderId="1" xfId="5" applyNumberFormat="1" applyFont="1" applyFill="1" applyBorder="1" applyAlignment="1" applyProtection="1">
      <alignment horizontal="right" vertical="center"/>
    </xf>
    <xf numFmtId="0" fontId="62" fillId="11" borderId="1" xfId="3" applyFont="1" applyFill="1" applyBorder="1" applyAlignment="1" applyProtection="1"/>
    <xf numFmtId="0" fontId="62" fillId="11" borderId="1" xfId="3" applyFont="1" applyFill="1" applyAlignment="1" applyProtection="1"/>
    <xf numFmtId="3" fontId="57" fillId="11" borderId="43" xfId="3" applyNumberFormat="1" applyFont="1" applyFill="1" applyBorder="1" applyAlignment="1" applyProtection="1">
      <alignment horizontal="center" vertical="center" wrapText="1"/>
    </xf>
    <xf numFmtId="0" fontId="66" fillId="11" borderId="43" xfId="5" applyFont="1" applyFill="1" applyBorder="1" applyAlignment="1" applyProtection="1">
      <alignment horizontal="right" vertical="center"/>
    </xf>
    <xf numFmtId="49" fontId="57" fillId="11" borderId="43" xfId="5" applyNumberFormat="1" applyFont="1" applyFill="1" applyBorder="1" applyAlignment="1" applyProtection="1">
      <alignment vertical="center" wrapText="1"/>
    </xf>
    <xf numFmtId="0" fontId="66" fillId="2" borderId="43" xfId="6" applyFont="1" applyBorder="1" applyAlignment="1" applyProtection="1">
      <alignment horizontal="left" vertical="center" wrapText="1"/>
    </xf>
    <xf numFmtId="49" fontId="57" fillId="11" borderId="1" xfId="5" applyNumberFormat="1" applyFont="1" applyFill="1" applyBorder="1" applyAlignment="1" applyProtection="1">
      <alignment vertical="center"/>
    </xf>
    <xf numFmtId="0" fontId="66" fillId="2" borderId="43" xfId="7" applyFont="1" applyBorder="1" applyAlignment="1" applyProtection="1">
      <alignment vertical="center" wrapText="1"/>
    </xf>
    <xf numFmtId="49" fontId="59" fillId="11" borderId="1" xfId="5" applyNumberFormat="1" applyFont="1" applyFill="1" applyBorder="1" applyAlignment="1" applyProtection="1">
      <alignment horizontal="right" vertical="center"/>
    </xf>
    <xf numFmtId="4" fontId="59" fillId="11" borderId="1" xfId="3" applyNumberFormat="1" applyFont="1" applyFill="1" applyBorder="1" applyAlignment="1" applyProtection="1">
      <alignment horizontal="right" vertical="center" wrapText="1"/>
    </xf>
    <xf numFmtId="49" fontId="59" fillId="11" borderId="43" xfId="6" applyNumberFormat="1" applyFont="1" applyFill="1" applyBorder="1" applyAlignment="1" applyProtection="1">
      <alignment vertical="center"/>
    </xf>
    <xf numFmtId="3" fontId="59" fillId="11" borderId="43" xfId="3" applyNumberFormat="1" applyFont="1" applyFill="1" applyBorder="1" applyAlignment="1" applyProtection="1">
      <alignment horizontal="right" vertical="center" wrapText="1"/>
    </xf>
    <xf numFmtId="3" fontId="59" fillId="11" borderId="1" xfId="3" applyNumberFormat="1" applyFont="1" applyFill="1" applyBorder="1" applyAlignment="1" applyProtection="1">
      <alignment horizontal="right" vertical="center" wrapText="1"/>
    </xf>
    <xf numFmtId="49" fontId="57" fillId="2" borderId="43" xfId="6" applyNumberFormat="1" applyFont="1" applyFill="1" applyBorder="1" applyAlignment="1" applyProtection="1">
      <alignment vertical="center" wrapText="1"/>
    </xf>
    <xf numFmtId="3" fontId="59" fillId="2" borderId="1" xfId="3" applyNumberFormat="1" applyFont="1" applyFill="1" applyBorder="1" applyAlignment="1" applyProtection="1">
      <alignment horizontal="right" vertical="center" wrapText="1"/>
    </xf>
    <xf numFmtId="3" fontId="66" fillId="11" borderId="1" xfId="3" applyNumberFormat="1" applyFont="1" applyFill="1" applyBorder="1" applyAlignment="1" applyProtection="1">
      <alignment vertical="center"/>
    </xf>
    <xf numFmtId="3" fontId="66" fillId="2" borderId="1" xfId="3" applyNumberFormat="1" applyFont="1" applyBorder="1" applyAlignment="1" applyProtection="1">
      <alignment vertical="center"/>
    </xf>
    <xf numFmtId="49" fontId="59" fillId="11" borderId="43" xfId="5" applyNumberFormat="1" applyFont="1" applyFill="1" applyBorder="1" applyAlignment="1" applyProtection="1">
      <alignment horizontal="left" vertical="center" wrapText="1"/>
    </xf>
    <xf numFmtId="49" fontId="59" fillId="11" borderId="43" xfId="6" applyNumberFormat="1" applyFont="1" applyFill="1" applyBorder="1" applyAlignment="1" applyProtection="1">
      <alignment horizontal="left" vertical="center"/>
    </xf>
    <xf numFmtId="49" fontId="57" fillId="2" borderId="43" xfId="6" applyNumberFormat="1" applyFont="1" applyFill="1" applyBorder="1" applyAlignment="1" applyProtection="1">
      <alignment horizontal="left" vertical="center" wrapText="1"/>
    </xf>
    <xf numFmtId="0" fontId="66" fillId="11" borderId="43" xfId="5" applyFont="1" applyFill="1" applyBorder="1" applyAlignment="1" applyProtection="1">
      <alignment vertical="center" wrapText="1"/>
    </xf>
    <xf numFmtId="3" fontId="57" fillId="2" borderId="1" xfId="5" applyNumberFormat="1" applyFont="1" applyFill="1" applyBorder="1" applyAlignment="1" applyProtection="1">
      <alignment horizontal="left" vertical="center" wrapText="1"/>
    </xf>
    <xf numFmtId="0" fontId="66" fillId="2" borderId="43" xfId="6" applyFont="1" applyBorder="1" applyAlignment="1" applyProtection="1">
      <alignment vertical="center"/>
    </xf>
    <xf numFmtId="0" fontId="66" fillId="2" borderId="43" xfId="5" applyFont="1" applyFill="1" applyBorder="1" applyAlignment="1" applyProtection="1">
      <alignment vertical="center" wrapText="1"/>
    </xf>
    <xf numFmtId="0" fontId="66" fillId="2" borderId="43" xfId="6" applyFont="1" applyBorder="1" applyAlignment="1" applyProtection="1">
      <alignment vertical="center" wrapText="1"/>
    </xf>
    <xf numFmtId="49" fontId="57" fillId="2" borderId="43" xfId="5" applyNumberFormat="1" applyFont="1" applyFill="1" applyBorder="1" applyAlignment="1" applyProtection="1">
      <alignment vertical="center" wrapText="1"/>
    </xf>
    <xf numFmtId="49" fontId="57" fillId="2" borderId="43" xfId="7" applyNumberFormat="1" applyFont="1" applyFill="1" applyBorder="1" applyAlignment="1" applyProtection="1">
      <alignment vertical="center" wrapText="1"/>
    </xf>
    <xf numFmtId="0" fontId="66" fillId="11" borderId="43" xfId="6" applyFont="1" applyFill="1" applyBorder="1" applyAlignment="1" applyProtection="1">
      <alignment vertical="center" wrapText="1"/>
    </xf>
    <xf numFmtId="49" fontId="57" fillId="11" borderId="43" xfId="6" applyNumberFormat="1" applyFont="1" applyFill="1" applyBorder="1" applyAlignment="1" applyProtection="1">
      <alignment vertical="center" wrapText="1"/>
    </xf>
    <xf numFmtId="3" fontId="64" fillId="11" borderId="43" xfId="3" applyNumberFormat="1" applyFont="1" applyFill="1" applyBorder="1" applyAlignment="1" applyProtection="1">
      <alignment horizontal="right" vertical="center" wrapText="1"/>
    </xf>
    <xf numFmtId="49" fontId="59" fillId="2" borderId="43" xfId="5" applyNumberFormat="1" applyFont="1" applyFill="1" applyBorder="1" applyAlignment="1" applyProtection="1">
      <alignment horizontal="right" vertical="center" wrapText="1"/>
    </xf>
    <xf numFmtId="49" fontId="59" fillId="2" borderId="43" xfId="5" applyNumberFormat="1" applyFont="1" applyFill="1" applyBorder="1" applyAlignment="1" applyProtection="1">
      <alignment vertical="center" wrapText="1"/>
    </xf>
    <xf numFmtId="49" fontId="59" fillId="2" borderId="43" xfId="6" applyNumberFormat="1" applyFont="1" applyFill="1" applyBorder="1" applyAlignment="1" applyProtection="1">
      <alignment vertical="center" wrapText="1"/>
    </xf>
    <xf numFmtId="3" fontId="66" fillId="11" borderId="43" xfId="3" applyNumberFormat="1" applyFont="1" applyFill="1" applyBorder="1" applyAlignment="1" applyProtection="1">
      <alignment vertical="center"/>
    </xf>
    <xf numFmtId="3" fontId="64" fillId="11" borderId="1" xfId="3" applyNumberFormat="1" applyFont="1" applyFill="1" applyBorder="1" applyAlignment="1" applyProtection="1">
      <alignment horizontal="right" vertical="center" wrapText="1"/>
    </xf>
    <xf numFmtId="49" fontId="57" fillId="2" borderId="43" xfId="5" applyNumberFormat="1" applyFont="1" applyFill="1" applyBorder="1" applyAlignment="1" applyProtection="1">
      <alignment vertical="center"/>
    </xf>
    <xf numFmtId="3" fontId="57" fillId="2" borderId="43" xfId="5" applyNumberFormat="1" applyFont="1" applyFill="1" applyBorder="1" applyAlignment="1" applyProtection="1">
      <alignment horizontal="right" vertical="center"/>
    </xf>
    <xf numFmtId="49" fontId="59" fillId="2" borderId="1" xfId="5" applyNumberFormat="1" applyFont="1" applyFill="1" applyBorder="1" applyAlignment="1" applyProtection="1">
      <alignment horizontal="right" vertical="center" wrapText="1"/>
    </xf>
    <xf numFmtId="3" fontId="57" fillId="2" borderId="1" xfId="3" applyNumberFormat="1" applyFont="1" applyFill="1" applyBorder="1" applyAlignment="1" applyProtection="1">
      <alignment horizontal="right" vertical="center" wrapText="1"/>
    </xf>
    <xf numFmtId="49" fontId="57" fillId="11" borderId="43" xfId="6" applyNumberFormat="1" applyFont="1" applyFill="1" applyBorder="1" applyAlignment="1" applyProtection="1">
      <alignment vertical="center"/>
    </xf>
    <xf numFmtId="49" fontId="59" fillId="11" borderId="43" xfId="5" applyNumberFormat="1" applyFont="1" applyFill="1" applyBorder="1" applyAlignment="1" applyProtection="1">
      <alignment vertical="center"/>
    </xf>
    <xf numFmtId="0" fontId="58" fillId="2" borderId="43" xfId="8" applyNumberFormat="1" applyFont="1" applyBorder="1" applyAlignment="1" applyProtection="1">
      <alignment vertical="center" wrapText="1"/>
    </xf>
    <xf numFmtId="0" fontId="66" fillId="2" borderId="43" xfId="7" applyFont="1" applyBorder="1" applyAlignment="1" applyProtection="1">
      <alignment horizontal="left" vertical="center" wrapText="1"/>
    </xf>
    <xf numFmtId="0" fontId="66" fillId="2" borderId="43" xfId="9" applyFont="1" applyBorder="1" applyAlignment="1" applyProtection="1">
      <alignment horizontal="left" vertical="center" wrapText="1"/>
    </xf>
    <xf numFmtId="49" fontId="68" fillId="11" borderId="43" xfId="5" applyNumberFormat="1" applyFont="1" applyFill="1" applyBorder="1" applyAlignment="1" applyProtection="1">
      <alignment vertical="center" wrapText="1"/>
    </xf>
    <xf numFmtId="49" fontId="57" fillId="2" borderId="43" xfId="9" applyNumberFormat="1" applyFont="1" applyFill="1" applyBorder="1" applyAlignment="1" applyProtection="1">
      <alignment vertical="center" wrapText="1"/>
    </xf>
    <xf numFmtId="0" fontId="66" fillId="2" borderId="43" xfId="9" applyFont="1" applyBorder="1" applyAlignment="1" applyProtection="1">
      <alignment vertical="center" wrapText="1"/>
    </xf>
    <xf numFmtId="49" fontId="69" fillId="2" borderId="43" xfId="10" applyNumberFormat="1" applyFont="1" applyFill="1" applyBorder="1" applyAlignment="1" applyProtection="1">
      <alignment vertical="center" wrapText="1"/>
    </xf>
    <xf numFmtId="3" fontId="57" fillId="11" borderId="43" xfId="3" applyNumberFormat="1" applyFont="1" applyFill="1" applyBorder="1" applyAlignment="1" applyProtection="1">
      <alignment horizontal="center" wrapText="1"/>
    </xf>
    <xf numFmtId="168" fontId="70" fillId="11" borderId="43" xfId="3" applyNumberFormat="1" applyFont="1" applyFill="1" applyBorder="1" applyAlignment="1" applyProtection="1">
      <alignment horizontal="center" wrapText="1"/>
    </xf>
    <xf numFmtId="168" fontId="70" fillId="11" borderId="43" xfId="3" applyNumberFormat="1" applyFont="1" applyFill="1" applyBorder="1" applyAlignment="1" applyProtection="1">
      <alignment wrapText="1"/>
    </xf>
    <xf numFmtId="3" fontId="70" fillId="11" borderId="43" xfId="3" applyNumberFormat="1" applyFont="1" applyFill="1" applyBorder="1" applyAlignment="1" applyProtection="1">
      <alignment horizontal="right" wrapText="1"/>
    </xf>
    <xf numFmtId="49" fontId="57" fillId="11" borderId="43" xfId="5" applyNumberFormat="1" applyFont="1" applyFill="1" applyBorder="1" applyAlignment="1" applyProtection="1">
      <alignment horizontal="center"/>
    </xf>
    <xf numFmtId="49" fontId="57" fillId="11" borderId="1" xfId="5" applyNumberFormat="1" applyFont="1" applyFill="1" applyBorder="1" applyAlignment="1" applyProtection="1"/>
    <xf numFmtId="49" fontId="57" fillId="11" borderId="1" xfId="5" applyNumberFormat="1" applyFont="1" applyFill="1" applyBorder="1" applyAlignment="1" applyProtection="1">
      <alignment wrapText="1"/>
    </xf>
    <xf numFmtId="3" fontId="57" fillId="11" borderId="1" xfId="5" applyNumberFormat="1" applyFont="1" applyFill="1" applyBorder="1" applyAlignment="1" applyProtection="1">
      <alignment horizontal="right"/>
    </xf>
    <xf numFmtId="3" fontId="57" fillId="11" borderId="1" xfId="3" applyNumberFormat="1" applyFont="1" applyFill="1" applyBorder="1" applyAlignment="1" applyProtection="1">
      <alignment horizontal="right" wrapText="1"/>
    </xf>
    <xf numFmtId="0" fontId="71" fillId="11" borderId="1" xfId="3" applyFont="1" applyFill="1" applyAlignment="1" applyProtection="1">
      <alignment wrapText="1"/>
    </xf>
    <xf numFmtId="0" fontId="62" fillId="11" borderId="1" xfId="4" applyFill="1" applyAlignment="1" applyProtection="1"/>
    <xf numFmtId="0" fontId="62" fillId="11" borderId="1" xfId="3" applyFill="1" applyAlignment="1" applyProtection="1">
      <alignment wrapText="1"/>
    </xf>
    <xf numFmtId="49" fontId="3" fillId="5" borderId="0" xfId="0" applyNumberFormat="1" applyFont="1" applyFill="1" applyBorder="1" applyAlignment="1" applyProtection="1">
      <alignment horizontal="left" vertical="center"/>
      <protection locked="0"/>
    </xf>
    <xf numFmtId="0" fontId="52" fillId="3" borderId="0" xfId="1" applyFill="1" applyProtection="1"/>
    <xf numFmtId="0" fontId="0" fillId="3" borderId="0" xfId="0" applyFill="1" applyProtection="1"/>
    <xf numFmtId="0" fontId="0" fillId="0" borderId="0" xfId="0" applyProtection="1"/>
    <xf numFmtId="0" fontId="14" fillId="0" borderId="0" xfId="0" applyFont="1" applyAlignment="1" applyProtection="1">
      <alignment horizontal="left" vertical="center"/>
    </xf>
    <xf numFmtId="0" fontId="0" fillId="0" borderId="0" xfId="0" applyFont="1" applyAlignment="1" applyProtection="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8" fillId="0" borderId="0" xfId="0" applyFont="1" applyBorder="1" applyAlignment="1" applyProtection="1">
      <alignment horizontal="left" vertical="center"/>
    </xf>
    <xf numFmtId="0" fontId="0" fillId="0" borderId="6" xfId="0" applyBorder="1" applyProtection="1"/>
    <xf numFmtId="0" fontId="17" fillId="0" borderId="0" xfId="0" applyFont="1" applyAlignment="1" applyProtection="1">
      <alignment horizontal="left" vertical="center"/>
    </xf>
    <xf numFmtId="0" fontId="19" fillId="0" borderId="0" xfId="0" applyFont="1" applyAlignment="1" applyProtection="1">
      <alignment horizontal="left" vertical="center"/>
    </xf>
    <xf numFmtId="0" fontId="20" fillId="0" borderId="0" xfId="0" applyFont="1" applyBorder="1" applyAlignment="1" applyProtection="1">
      <alignment horizontal="left" vertical="top"/>
    </xf>
    <xf numFmtId="0" fontId="4" fillId="0" borderId="0" xfId="0" applyFont="1" applyBorder="1" applyAlignment="1" applyProtection="1">
      <alignment horizontal="left" vertical="top"/>
    </xf>
    <xf numFmtId="0" fontId="20"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2"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2" fillId="0" borderId="6" xfId="0" applyFont="1" applyBorder="1" applyAlignment="1" applyProtection="1">
      <alignment vertical="center"/>
    </xf>
    <xf numFmtId="0" fontId="2" fillId="0" borderId="0" xfId="0" applyFont="1" applyAlignment="1" applyProtection="1">
      <alignment vertical="center"/>
    </xf>
    <xf numFmtId="0" fontId="0" fillId="6" borderId="0" xfId="0" applyFont="1" applyFill="1" applyBorder="1" applyAlignment="1" applyProtection="1">
      <alignment vertical="center"/>
    </xf>
    <xf numFmtId="0" fontId="4" fillId="6" borderId="9" xfId="0" applyFont="1" applyFill="1" applyBorder="1" applyAlignment="1" applyProtection="1">
      <alignment horizontal="left" vertical="center"/>
    </xf>
    <xf numFmtId="0" fontId="0" fillId="6" borderId="10" xfId="0" applyFont="1" applyFill="1" applyBorder="1" applyAlignment="1" applyProtection="1">
      <alignment vertical="center"/>
    </xf>
    <xf numFmtId="0" fontId="4" fillId="6" borderId="10" xfId="0" applyFont="1" applyFill="1" applyBorder="1" applyAlignment="1" applyProtection="1">
      <alignment horizontal="center" vertical="center"/>
    </xf>
    <xf numFmtId="0" fontId="0" fillId="6"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29" xfId="0" applyFont="1" applyBorder="1" applyAlignment="1" applyProtection="1">
      <alignment vertical="center"/>
    </xf>
    <xf numFmtId="0" fontId="18" fillId="0" borderId="30" xfId="0" applyFont="1" applyBorder="1" applyAlignment="1" applyProtection="1">
      <alignment horizontal="left" vertical="center"/>
    </xf>
    <xf numFmtId="0" fontId="0" fillId="0" borderId="30" xfId="0" applyFont="1" applyBorder="1" applyAlignment="1" applyProtection="1">
      <alignment vertical="center"/>
    </xf>
    <xf numFmtId="0" fontId="0" fillId="0" borderId="31" xfId="0" applyFont="1" applyBorder="1" applyAlignment="1" applyProtection="1">
      <alignment vertical="center"/>
    </xf>
    <xf numFmtId="0" fontId="0" fillId="0" borderId="1" xfId="0" applyFont="1" applyBorder="1" applyAlignment="1" applyProtection="1">
      <alignment vertical="center"/>
    </xf>
    <xf numFmtId="0" fontId="0" fillId="0" borderId="32" xfId="0" applyFont="1" applyBorder="1" applyAlignment="1" applyProtection="1">
      <alignment vertical="center"/>
    </xf>
    <xf numFmtId="0" fontId="0" fillId="0" borderId="33" xfId="0" applyFont="1" applyBorder="1" applyAlignment="1" applyProtection="1">
      <alignment vertical="center"/>
    </xf>
    <xf numFmtId="0" fontId="3" fillId="0" borderId="32" xfId="0" applyFont="1" applyBorder="1" applyAlignment="1" applyProtection="1">
      <alignment vertical="center"/>
    </xf>
    <xf numFmtId="0" fontId="20" fillId="0" borderId="1" xfId="0" applyFont="1" applyBorder="1" applyAlignment="1" applyProtection="1">
      <alignment horizontal="left" vertical="center"/>
    </xf>
    <xf numFmtId="0" fontId="3" fillId="0" borderId="1" xfId="0" applyFont="1" applyBorder="1" applyAlignment="1" applyProtection="1">
      <alignment vertical="center"/>
    </xf>
    <xf numFmtId="0" fontId="3" fillId="0" borderId="33" xfId="0" applyFont="1" applyBorder="1" applyAlignment="1" applyProtection="1">
      <alignment vertical="center"/>
    </xf>
    <xf numFmtId="0" fontId="3" fillId="0" borderId="0" xfId="0" applyFont="1" applyAlignment="1" applyProtection="1">
      <alignment vertical="center"/>
    </xf>
    <xf numFmtId="0" fontId="4" fillId="0" borderId="32" xfId="0" applyFont="1" applyBorder="1" applyAlignment="1" applyProtection="1">
      <alignment vertical="center"/>
    </xf>
    <xf numFmtId="0" fontId="4" fillId="0" borderId="1" xfId="0" applyFont="1" applyBorder="1" applyAlignment="1" applyProtection="1">
      <alignment horizontal="left" vertical="center"/>
    </xf>
    <xf numFmtId="0" fontId="4" fillId="0" borderId="1" xfId="0" applyFont="1" applyBorder="1" applyAlignment="1" applyProtection="1">
      <alignment vertical="center"/>
    </xf>
    <xf numFmtId="0" fontId="4" fillId="0" borderId="33" xfId="0" applyFont="1" applyBorder="1" applyAlignment="1" applyProtection="1">
      <alignment vertical="center"/>
    </xf>
    <xf numFmtId="0" fontId="4" fillId="0" borderId="0" xfId="0" applyFont="1" applyAlignment="1" applyProtection="1">
      <alignment vertical="center"/>
    </xf>
    <xf numFmtId="0" fontId="23" fillId="0" borderId="1"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0" fillId="0" borderId="19" xfId="0" applyFont="1" applyBorder="1" applyAlignment="1" applyProtection="1">
      <alignment vertical="center"/>
    </xf>
    <xf numFmtId="0" fontId="0" fillId="8" borderId="37" xfId="0" applyFill="1" applyBorder="1" applyAlignment="1" applyProtection="1">
      <alignment horizontal="center" vertical="center"/>
    </xf>
    <xf numFmtId="0" fontId="0" fillId="7" borderId="39" xfId="0" applyFont="1" applyFill="1" applyBorder="1" applyAlignment="1" applyProtection="1">
      <alignment vertical="center"/>
    </xf>
    <xf numFmtId="0" fontId="3" fillId="7" borderId="40" xfId="0" applyFont="1" applyFill="1" applyBorder="1" applyAlignment="1" applyProtection="1">
      <alignment horizontal="center" vertical="center"/>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25" fillId="0" borderId="1" xfId="0" applyFont="1" applyBorder="1" applyAlignment="1" applyProtection="1">
      <alignment horizontal="left" vertical="center"/>
    </xf>
    <xf numFmtId="0" fontId="25" fillId="0" borderId="1" xfId="0" applyFont="1" applyBorder="1" applyAlignment="1" applyProtection="1">
      <alignment vertical="center"/>
    </xf>
    <xf numFmtId="0" fontId="4" fillId="0" borderId="33" xfId="0" applyFont="1" applyBorder="1" applyAlignment="1" applyProtection="1">
      <alignment horizontal="center" vertical="center"/>
    </xf>
    <xf numFmtId="4" fontId="24" fillId="0" borderId="18" xfId="0" applyNumberFormat="1" applyFont="1" applyBorder="1" applyAlignment="1" applyProtection="1">
      <alignment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4" fontId="24" fillId="0" borderId="19" xfId="0" applyNumberFormat="1" applyFont="1" applyBorder="1" applyAlignment="1" applyProtection="1">
      <alignment vertical="center"/>
    </xf>
    <xf numFmtId="0" fontId="4" fillId="0" borderId="0" xfId="0" applyFont="1" applyAlignment="1" applyProtection="1">
      <alignment horizontal="left" vertical="center"/>
    </xf>
    <xf numFmtId="0" fontId="26" fillId="0" borderId="0" xfId="0" applyFont="1" applyAlignment="1" applyProtection="1">
      <alignment horizontal="left" vertical="center"/>
    </xf>
    <xf numFmtId="0" fontId="5" fillId="0" borderId="0" xfId="0" applyFont="1" applyAlignment="1" applyProtection="1">
      <alignment vertical="center"/>
    </xf>
    <xf numFmtId="0" fontId="5" fillId="0" borderId="32" xfId="0" applyFont="1" applyBorder="1" applyAlignment="1" applyProtection="1">
      <alignment vertical="center"/>
    </xf>
    <xf numFmtId="0" fontId="27" fillId="0" borderId="1" xfId="0" applyFont="1" applyBorder="1" applyAlignment="1" applyProtection="1">
      <alignment vertical="center"/>
    </xf>
    <xf numFmtId="0" fontId="28" fillId="0" borderId="1" xfId="0" applyFont="1" applyBorder="1" applyAlignment="1" applyProtection="1">
      <alignment vertical="center"/>
    </xf>
    <xf numFmtId="0" fontId="29" fillId="0" borderId="33" xfId="0" applyFont="1" applyBorder="1" applyAlignment="1" applyProtection="1">
      <alignment horizontal="center" vertical="center"/>
    </xf>
    <xf numFmtId="0" fontId="5" fillId="0" borderId="1" xfId="0" applyFont="1" applyBorder="1" applyAlignment="1" applyProtection="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5" fillId="0" borderId="0" xfId="0" applyFont="1" applyAlignment="1" applyProtection="1">
      <alignment horizontal="left" vertical="center"/>
    </xf>
    <xf numFmtId="0" fontId="31" fillId="0" borderId="0" xfId="1" applyFont="1" applyAlignment="1" applyProtection="1">
      <alignment horizontal="center" vertical="center"/>
    </xf>
    <xf numFmtId="0" fontId="55" fillId="0" borderId="32" xfId="0" applyFont="1" applyBorder="1" applyAlignment="1" applyProtection="1">
      <alignment horizontal="center" vertical="center"/>
    </xf>
    <xf numFmtId="0" fontId="8" fillId="0" borderId="1" xfId="0" applyFont="1" applyBorder="1" applyAlignment="1" applyProtection="1">
      <alignment vertical="center"/>
    </xf>
    <xf numFmtId="0" fontId="6" fillId="0" borderId="33" xfId="0" applyFont="1" applyBorder="1" applyAlignment="1" applyProtection="1">
      <alignment horizontal="center" vertical="center"/>
    </xf>
    <xf numFmtId="0" fontId="6" fillId="0" borderId="1" xfId="0" applyFont="1" applyBorder="1" applyAlignment="1" applyProtection="1">
      <alignment vertical="center"/>
    </xf>
    <xf numFmtId="4" fontId="33" fillId="0" borderId="18" xfId="0" applyNumberFormat="1" applyFont="1" applyBorder="1" applyAlignment="1" applyProtection="1">
      <alignment vertical="center"/>
    </xf>
    <xf numFmtId="4" fontId="33" fillId="0" borderId="0" xfId="0" applyNumberFormat="1" applyFont="1" applyBorder="1" applyAlignment="1" applyProtection="1">
      <alignment vertical="center"/>
    </xf>
    <xf numFmtId="166" fontId="33" fillId="0" borderId="0" xfId="0" applyNumberFormat="1" applyFont="1" applyBorder="1" applyAlignment="1" applyProtection="1">
      <alignment vertical="center"/>
    </xf>
    <xf numFmtId="4" fontId="33" fillId="0" borderId="19" xfId="0" applyNumberFormat="1" applyFont="1" applyBorder="1" applyAlignment="1" applyProtection="1">
      <alignment vertical="center"/>
    </xf>
    <xf numFmtId="0" fontId="6" fillId="0" borderId="0" xfId="0" applyFont="1" applyAlignment="1" applyProtection="1">
      <alignment vertical="center"/>
    </xf>
    <xf numFmtId="0" fontId="6" fillId="0" borderId="0" xfId="0" applyFont="1" applyAlignment="1" applyProtection="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35" xfId="0" applyFont="1" applyBorder="1" applyAlignment="1" applyProtection="1">
      <alignment vertical="center"/>
    </xf>
    <xf numFmtId="0" fontId="0" fillId="0" borderId="34" xfId="0" applyFont="1" applyBorder="1" applyAlignment="1" applyProtection="1">
      <alignment vertical="center"/>
    </xf>
    <xf numFmtId="0" fontId="0" fillId="0" borderId="36" xfId="0" applyFont="1" applyBorder="1" applyAlignment="1" applyProtection="1">
      <alignment vertical="center"/>
    </xf>
    <xf numFmtId="0" fontId="34" fillId="3" borderId="0" xfId="1" applyFont="1" applyFill="1" applyAlignment="1" applyProtection="1">
      <alignment vertical="center"/>
    </xf>
    <xf numFmtId="165" fontId="3"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6" xfId="0" applyFont="1" applyBorder="1" applyAlignment="1" applyProtection="1">
      <alignment vertical="center" wrapText="1"/>
    </xf>
    <xf numFmtId="0" fontId="0" fillId="0" borderId="0" xfId="0" applyFont="1" applyAlignment="1" applyProtection="1">
      <alignment vertical="center" wrapText="1"/>
    </xf>
    <xf numFmtId="0" fontId="0" fillId="0" borderId="26" xfId="0" applyFont="1" applyBorder="1" applyAlignment="1" applyProtection="1">
      <alignment vertical="center"/>
    </xf>
    <xf numFmtId="0" fontId="22" fillId="0" borderId="0" xfId="0" applyFont="1" applyBorder="1" applyAlignment="1" applyProtection="1">
      <alignment horizontal="left" vertical="center"/>
    </xf>
    <xf numFmtId="4" fontId="25" fillId="0" borderId="0" xfId="0" applyNumberFormat="1" applyFont="1" applyBorder="1" applyAlignment="1" applyProtection="1">
      <alignment vertical="center"/>
    </xf>
    <xf numFmtId="0" fontId="2" fillId="0" borderId="0" xfId="0" applyFont="1" applyBorder="1" applyAlignment="1" applyProtection="1">
      <alignment horizontal="right" vertical="center"/>
    </xf>
    <xf numFmtId="4" fontId="2" fillId="0" borderId="0" xfId="0" applyNumberFormat="1" applyFont="1" applyBorder="1" applyAlignment="1" applyProtection="1">
      <alignment vertical="center"/>
    </xf>
    <xf numFmtId="164" fontId="2" fillId="0" borderId="0" xfId="0" applyNumberFormat="1" applyFont="1" applyBorder="1" applyAlignment="1" applyProtection="1">
      <alignment horizontal="right" vertical="center"/>
    </xf>
    <xf numFmtId="0" fontId="0" fillId="7" borderId="0" xfId="0" applyFont="1" applyFill="1" applyBorder="1" applyAlignment="1" applyProtection="1">
      <alignment vertical="center"/>
    </xf>
    <xf numFmtId="0" fontId="4" fillId="7" borderId="9" xfId="0" applyFont="1" applyFill="1" applyBorder="1" applyAlignment="1" applyProtection="1">
      <alignment horizontal="left" vertical="center"/>
    </xf>
    <xf numFmtId="0" fontId="0" fillId="7" borderId="10" xfId="0" applyFont="1" applyFill="1" applyBorder="1" applyAlignment="1" applyProtection="1">
      <alignment vertical="center"/>
    </xf>
    <xf numFmtId="0" fontId="4" fillId="7" borderId="10" xfId="0" applyFont="1" applyFill="1" applyBorder="1" applyAlignment="1" applyProtection="1">
      <alignment horizontal="right" vertical="center"/>
    </xf>
    <xf numFmtId="0" fontId="4" fillId="7" borderId="10" xfId="0" applyFont="1" applyFill="1" applyBorder="1" applyAlignment="1" applyProtection="1">
      <alignment horizontal="center" vertical="center"/>
    </xf>
    <xf numFmtId="4" fontId="4" fillId="7" borderId="10" xfId="0" applyNumberFormat="1" applyFont="1" applyFill="1" applyBorder="1" applyAlignment="1" applyProtection="1">
      <alignment vertical="center"/>
    </xf>
    <xf numFmtId="0" fontId="0" fillId="7" borderId="27" xfId="0" applyFont="1" applyFill="1" applyBorder="1" applyAlignment="1" applyProtection="1">
      <alignment vertical="center"/>
    </xf>
    <xf numFmtId="0" fontId="0" fillId="0" borderId="4" xfId="0" applyFont="1" applyBorder="1" applyAlignment="1" applyProtection="1">
      <alignment vertical="center"/>
    </xf>
    <xf numFmtId="0" fontId="3" fillId="7" borderId="0" xfId="0" applyFont="1" applyFill="1" applyBorder="1" applyAlignment="1" applyProtection="1">
      <alignment horizontal="left" vertical="center"/>
    </xf>
    <xf numFmtId="0" fontId="3" fillId="7" borderId="0" xfId="0" applyFont="1" applyFill="1" applyBorder="1" applyAlignment="1" applyProtection="1">
      <alignment horizontal="right" vertical="center"/>
    </xf>
    <xf numFmtId="0" fontId="0" fillId="7" borderId="6" xfId="0" applyFont="1" applyFill="1" applyBorder="1" applyAlignment="1" applyProtection="1">
      <alignment vertical="center"/>
    </xf>
    <xf numFmtId="0" fontId="35" fillId="0" borderId="0" xfId="0" applyFont="1" applyBorder="1" applyAlignment="1" applyProtection="1">
      <alignment horizontal="left" vertical="center"/>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7" fillId="0" borderId="24" xfId="0" applyFont="1" applyBorder="1" applyAlignment="1" applyProtection="1">
      <alignment horizontal="left" vertical="center"/>
    </xf>
    <xf numFmtId="0" fontId="7" fillId="0" borderId="24" xfId="0" applyFont="1" applyBorder="1" applyAlignment="1" applyProtection="1">
      <alignment vertical="center"/>
    </xf>
    <xf numFmtId="4" fontId="7" fillId="0" borderId="24" xfId="0" applyNumberFormat="1" applyFont="1" applyBorder="1" applyAlignment="1" applyProtection="1">
      <alignment vertical="center"/>
    </xf>
    <xf numFmtId="0" fontId="7" fillId="0" borderId="6" xfId="0" applyFont="1" applyBorder="1" applyAlignment="1" applyProtection="1">
      <alignment vertical="center"/>
    </xf>
    <xf numFmtId="0" fontId="7" fillId="0" borderId="0" xfId="0" applyFont="1" applyAlignment="1" applyProtection="1">
      <alignment vertical="center"/>
    </xf>
    <xf numFmtId="0" fontId="8" fillId="0" borderId="5" xfId="0" applyFont="1" applyBorder="1" applyAlignment="1" applyProtection="1">
      <alignment vertical="center"/>
    </xf>
    <xf numFmtId="0" fontId="8" fillId="0" borderId="0" xfId="0" applyFont="1" applyBorder="1" applyAlignment="1" applyProtection="1">
      <alignment vertical="center"/>
    </xf>
    <xf numFmtId="0" fontId="8" fillId="0" borderId="24" xfId="0" applyFont="1" applyBorder="1" applyAlignment="1" applyProtection="1">
      <alignment horizontal="left" vertical="center"/>
    </xf>
    <xf numFmtId="0" fontId="8" fillId="0" borderId="24" xfId="0" applyFont="1" applyBorder="1" applyAlignment="1" applyProtection="1">
      <alignment vertical="center"/>
    </xf>
    <xf numFmtId="4" fontId="8" fillId="0" borderId="24" xfId="0" applyNumberFormat="1" applyFont="1" applyBorder="1" applyAlignment="1" applyProtection="1">
      <alignment vertical="center"/>
    </xf>
    <xf numFmtId="0" fontId="8" fillId="0" borderId="6" xfId="0" applyFont="1" applyBorder="1" applyAlignment="1" applyProtection="1">
      <alignment vertical="center"/>
    </xf>
    <xf numFmtId="0" fontId="8" fillId="0" borderId="0" xfId="0" applyFont="1" applyAlignment="1" applyProtection="1">
      <alignment vertical="center"/>
    </xf>
    <xf numFmtId="0" fontId="18" fillId="0" borderId="0" xfId="0" applyFont="1" applyAlignment="1" applyProtection="1">
      <alignment horizontal="left" vertical="center"/>
    </xf>
    <xf numFmtId="0" fontId="20" fillId="0" borderId="0" xfId="0" applyFont="1" applyAlignment="1" applyProtection="1">
      <alignment horizontal="left" vertical="center"/>
    </xf>
    <xf numFmtId="0" fontId="3" fillId="0" borderId="0" xfId="0" applyFont="1" applyAlignment="1" applyProtection="1">
      <alignment horizontal="left" vertical="center"/>
    </xf>
    <xf numFmtId="165" fontId="3" fillId="0" borderId="0" xfId="0" applyNumberFormat="1" applyFont="1" applyAlignment="1" applyProtection="1">
      <alignment horizontal="left" vertical="center"/>
    </xf>
    <xf numFmtId="0" fontId="0" fillId="0" borderId="5" xfId="0" applyFont="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3" fillId="7" borderId="21" xfId="0" applyFont="1" applyFill="1" applyBorder="1" applyAlignment="1" applyProtection="1">
      <alignment horizontal="center" vertical="center" wrapText="1"/>
    </xf>
    <xf numFmtId="0" fontId="36" fillId="7" borderId="21" xfId="0" applyFont="1" applyFill="1" applyBorder="1" applyAlignment="1" applyProtection="1">
      <alignment horizontal="center" vertical="center" wrapText="1"/>
    </xf>
    <xf numFmtId="0" fontId="3" fillId="7" borderId="22"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25" fillId="0" borderId="0" xfId="0" applyFont="1" applyAlignment="1" applyProtection="1">
      <alignment horizontal="left" vertical="center"/>
    </xf>
    <xf numFmtId="4" fontId="25" fillId="0" borderId="0" xfId="0" applyNumberFormat="1" applyFont="1" applyAlignment="1" applyProtection="1"/>
    <xf numFmtId="166" fontId="37" fillId="0" borderId="16" xfId="0" applyNumberFormat="1" applyFont="1" applyBorder="1" applyAlignment="1" applyProtection="1"/>
    <xf numFmtId="166" fontId="37" fillId="0" borderId="17" xfId="0" applyNumberFormat="1" applyFont="1" applyBorder="1" applyAlignment="1" applyProtection="1"/>
    <xf numFmtId="4" fontId="38" fillId="0" borderId="0" xfId="0" applyNumberFormat="1" applyFont="1" applyAlignment="1" applyProtection="1">
      <alignment vertical="center"/>
    </xf>
    <xf numFmtId="0" fontId="9" fillId="0" borderId="5" xfId="0" applyFont="1" applyBorder="1" applyAlignment="1" applyProtection="1"/>
    <xf numFmtId="0" fontId="9" fillId="0" borderId="0" xfId="0" applyFont="1" applyAlignment="1" applyProtection="1"/>
    <xf numFmtId="0" fontId="9" fillId="0" borderId="0" xfId="0" applyFont="1" applyAlignment="1" applyProtection="1">
      <alignment horizontal="left"/>
    </xf>
    <xf numFmtId="0" fontId="7" fillId="0" borderId="0" xfId="0" applyFont="1" applyAlignment="1" applyProtection="1">
      <alignment horizontal="left"/>
    </xf>
    <xf numFmtId="4" fontId="7" fillId="0" borderId="0" xfId="0" applyNumberFormat="1" applyFont="1" applyAlignment="1" applyProtection="1"/>
    <xf numFmtId="0" fontId="9" fillId="0" borderId="18" xfId="0" applyFont="1" applyBorder="1" applyAlignment="1" applyProtection="1"/>
    <xf numFmtId="0" fontId="9" fillId="0" borderId="0" xfId="0" applyFont="1" applyBorder="1" applyAlignment="1" applyProtection="1"/>
    <xf numFmtId="166" fontId="9" fillId="0" borderId="0" xfId="0" applyNumberFormat="1" applyFont="1" applyBorder="1" applyAlignment="1" applyProtection="1"/>
    <xf numFmtId="166" fontId="9" fillId="0" borderId="19" xfId="0" applyNumberFormat="1" applyFont="1" applyBorder="1" applyAlignment="1" applyProtection="1"/>
    <xf numFmtId="0" fontId="9" fillId="0" borderId="0" xfId="0" applyFont="1" applyAlignment="1" applyProtection="1">
      <alignment horizontal="center"/>
    </xf>
    <xf numFmtId="4" fontId="9" fillId="0" borderId="0" xfId="0" applyNumberFormat="1" applyFont="1" applyAlignment="1" applyProtection="1">
      <alignment vertical="center"/>
    </xf>
    <xf numFmtId="0" fontId="9" fillId="0" borderId="0" xfId="0" applyFont="1" applyBorder="1" applyAlignment="1" applyProtection="1">
      <alignment horizontal="left"/>
    </xf>
    <xf numFmtId="0" fontId="8" fillId="0" borderId="0" xfId="0" applyFont="1" applyBorder="1" applyAlignment="1" applyProtection="1">
      <alignment horizontal="left"/>
    </xf>
    <xf numFmtId="4" fontId="8"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0" borderId="28" xfId="0" applyNumberFormat="1" applyFont="1" applyBorder="1" applyAlignment="1" applyProtection="1">
      <alignment vertical="center"/>
    </xf>
    <xf numFmtId="0" fontId="2" fillId="5" borderId="28" xfId="0" applyFont="1" applyFill="1" applyBorder="1" applyAlignment="1" applyProtection="1">
      <alignment horizontal="left" vertical="center"/>
    </xf>
    <xf numFmtId="0" fontId="2" fillId="0" borderId="0" xfId="0" applyFont="1" applyBorder="1" applyAlignment="1" applyProtection="1">
      <alignment horizontal="center" vertical="center"/>
    </xf>
    <xf numFmtId="166" fontId="2" fillId="0" borderId="0" xfId="0" applyNumberFormat="1" applyFont="1" applyBorder="1" applyAlignment="1" applyProtection="1">
      <alignment vertical="center"/>
    </xf>
    <xf numFmtId="166" fontId="2" fillId="0" borderId="19" xfId="0" applyNumberFormat="1" applyFont="1" applyBorder="1" applyAlignment="1" applyProtection="1">
      <alignment vertical="center"/>
    </xf>
    <xf numFmtId="4" fontId="0" fillId="0" borderId="0" xfId="0" applyNumberFormat="1" applyFont="1" applyAlignment="1" applyProtection="1">
      <alignment vertical="center"/>
    </xf>
    <xf numFmtId="0" fontId="39" fillId="0" borderId="0" xfId="0" applyFont="1" applyAlignment="1" applyProtection="1">
      <alignment horizontal="left" vertical="center"/>
    </xf>
    <xf numFmtId="0" fontId="40" fillId="0" borderId="0" xfId="0" applyFont="1" applyAlignment="1" applyProtection="1">
      <alignment horizontal="left" vertical="center" wrapText="1"/>
    </xf>
    <xf numFmtId="0" fontId="0" fillId="0" borderId="18" xfId="0" applyFont="1" applyBorder="1" applyAlignment="1" applyProtection="1">
      <alignment vertical="center"/>
    </xf>
    <xf numFmtId="0" fontId="41" fillId="0" borderId="0" xfId="0" applyFont="1" applyAlignment="1" applyProtection="1">
      <alignment vertical="center" wrapText="1"/>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39" fillId="0" borderId="0" xfId="0" applyFont="1" applyBorder="1" applyAlignment="1" applyProtection="1">
      <alignment horizontal="left" vertical="center"/>
    </xf>
    <xf numFmtId="0" fontId="42" fillId="0" borderId="0" xfId="0" applyFont="1" applyBorder="1" applyAlignment="1" applyProtection="1">
      <alignment horizontal="left" vertical="center"/>
    </xf>
    <xf numFmtId="0" fontId="42" fillId="0" borderId="0" xfId="0" applyFont="1" applyBorder="1" applyAlignment="1" applyProtection="1">
      <alignment horizontal="left" vertical="center" wrapText="1"/>
    </xf>
    <xf numFmtId="167" fontId="11" fillId="0" borderId="0" xfId="0" applyNumberFormat="1" applyFont="1" applyBorder="1" applyAlignment="1" applyProtection="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pplyProtection="1">
      <alignment horizontal="left" vertical="center"/>
    </xf>
    <xf numFmtId="0" fontId="40" fillId="0" borderId="0" xfId="0" applyFont="1" applyBorder="1" applyAlignment="1" applyProtection="1">
      <alignment horizontal="left" vertical="center" wrapText="1"/>
    </xf>
    <xf numFmtId="0" fontId="10" fillId="0" borderId="0" xfId="0" applyFont="1" applyBorder="1" applyAlignment="1" applyProtection="1">
      <alignment horizontal="left" vertical="center"/>
    </xf>
    <xf numFmtId="0" fontId="10" fillId="0" borderId="0" xfId="0" applyFont="1" applyBorder="1" applyAlignment="1" applyProtection="1">
      <alignment horizontal="left" vertical="center" wrapText="1"/>
    </xf>
    <xf numFmtId="167" fontId="10" fillId="0" borderId="0" xfId="0" applyNumberFormat="1" applyFont="1" applyBorder="1" applyAlignment="1" applyProtection="1">
      <alignment vertical="center"/>
    </xf>
    <xf numFmtId="0" fontId="12" fillId="0" borderId="5" xfId="0" applyFont="1" applyBorder="1" applyAlignment="1" applyProtection="1">
      <alignment vertical="center"/>
    </xf>
    <xf numFmtId="0" fontId="12" fillId="0" borderId="0" xfId="0" applyFont="1" applyAlignment="1" applyProtection="1">
      <alignment vertical="center"/>
    </xf>
    <xf numFmtId="0" fontId="43" fillId="0" borderId="0" xfId="0" applyFont="1" applyAlignment="1" applyProtection="1">
      <alignment horizontal="left" vertical="center"/>
    </xf>
    <xf numFmtId="0" fontId="43" fillId="0" borderId="0" xfId="0" applyFont="1" applyAlignment="1" applyProtection="1">
      <alignment horizontal="left" vertical="center" wrapText="1"/>
    </xf>
    <xf numFmtId="0" fontId="12" fillId="0" borderId="0" xfId="0" applyFont="1" applyAlignment="1" applyProtection="1">
      <alignment horizontal="left" vertical="center"/>
    </xf>
    <xf numFmtId="0" fontId="12" fillId="0" borderId="18" xfId="0" applyFont="1" applyBorder="1" applyAlignment="1" applyProtection="1">
      <alignment vertical="center"/>
    </xf>
    <xf numFmtId="0" fontId="12" fillId="0" borderId="0" xfId="0" applyFont="1" applyBorder="1" applyAlignment="1" applyProtection="1">
      <alignment vertical="center"/>
    </xf>
    <xf numFmtId="0" fontId="12" fillId="0" borderId="19" xfId="0" applyFont="1" applyBorder="1" applyAlignment="1" applyProtection="1">
      <alignment vertical="center"/>
    </xf>
    <xf numFmtId="0" fontId="41" fillId="0" borderId="0" xfId="0" applyFont="1" applyBorder="1" applyAlignment="1" applyProtection="1">
      <alignment vertical="center" wrapText="1"/>
    </xf>
    <xf numFmtId="0" fontId="44" fillId="0" borderId="28" xfId="0" applyFont="1" applyBorder="1" applyAlignment="1" applyProtection="1">
      <alignment horizontal="center" vertical="center"/>
    </xf>
    <xf numFmtId="49" fontId="44" fillId="0" borderId="28" xfId="0" applyNumberFormat="1" applyFont="1" applyBorder="1" applyAlignment="1" applyProtection="1">
      <alignment horizontal="left" vertical="center" wrapText="1"/>
    </xf>
    <xf numFmtId="0" fontId="44" fillId="0" borderId="28" xfId="0" applyFont="1" applyBorder="1" applyAlignment="1" applyProtection="1">
      <alignment horizontal="left" vertical="center" wrapText="1"/>
    </xf>
    <xf numFmtId="0" fontId="44" fillId="0" borderId="28" xfId="0" applyFont="1" applyBorder="1" applyAlignment="1" applyProtection="1">
      <alignment horizontal="center" vertical="center" wrapText="1"/>
    </xf>
    <xf numFmtId="167" fontId="44" fillId="0" borderId="28" xfId="0" applyNumberFormat="1" applyFont="1" applyBorder="1" applyAlignment="1" applyProtection="1">
      <alignment vertical="center"/>
    </xf>
    <xf numFmtId="4" fontId="44" fillId="0" borderId="28" xfId="0" applyNumberFormat="1" applyFont="1" applyBorder="1" applyAlignment="1" applyProtection="1">
      <alignment vertical="center"/>
    </xf>
    <xf numFmtId="0" fontId="44" fillId="0" borderId="5" xfId="0" applyFont="1" applyBorder="1" applyAlignment="1" applyProtection="1">
      <alignment vertical="center"/>
    </xf>
    <xf numFmtId="0" fontId="44" fillId="5" borderId="28" xfId="0" applyFont="1" applyFill="1" applyBorder="1" applyAlignment="1" applyProtection="1">
      <alignment horizontal="left" vertical="center"/>
    </xf>
    <xf numFmtId="0" fontId="44" fillId="0" borderId="0" xfId="0" applyFont="1" applyBorder="1" applyAlignment="1" applyProtection="1">
      <alignment horizontal="center" vertical="center"/>
    </xf>
    <xf numFmtId="0" fontId="42" fillId="0" borderId="0" xfId="0" applyFont="1" applyAlignment="1" applyProtection="1">
      <alignment horizontal="left" vertical="center"/>
    </xf>
    <xf numFmtId="0" fontId="42"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4" fontId="59" fillId="11" borderId="43" xfId="3" applyNumberFormat="1" applyFont="1" applyFill="1" applyBorder="1" applyAlignment="1" applyProtection="1">
      <alignment vertical="center" wrapText="1"/>
    </xf>
    <xf numFmtId="3" fontId="57" fillId="2" borderId="43" xfId="3" applyNumberFormat="1" applyFont="1" applyFill="1" applyBorder="1" applyAlignment="1" applyProtection="1">
      <alignment horizontal="right" vertical="center" wrapText="1"/>
    </xf>
    <xf numFmtId="3" fontId="57" fillId="2" borderId="1" xfId="5" applyNumberFormat="1" applyFont="1" applyFill="1" applyBorder="1" applyAlignment="1" applyProtection="1">
      <alignment horizontal="right" vertical="center"/>
    </xf>
    <xf numFmtId="3" fontId="70" fillId="11" borderId="43" xfId="3" applyNumberFormat="1" applyFont="1" applyFill="1" applyBorder="1" applyAlignment="1" applyProtection="1">
      <alignment wrapText="1"/>
    </xf>
    <xf numFmtId="49" fontId="57" fillId="13" borderId="43" xfId="5" applyNumberFormat="1" applyFont="1" applyFill="1" applyBorder="1" applyAlignment="1" applyProtection="1">
      <alignment horizontal="right" vertical="center"/>
      <protection locked="0"/>
    </xf>
    <xf numFmtId="4" fontId="57" fillId="13" borderId="43" xfId="3" applyNumberFormat="1" applyFont="1" applyFill="1" applyBorder="1" applyAlignment="1" applyProtection="1">
      <alignment horizontal="right" vertical="center" wrapText="1"/>
      <protection locked="0"/>
    </xf>
    <xf numFmtId="49" fontId="57" fillId="13" borderId="43" xfId="5" applyNumberFormat="1" applyFont="1" applyFill="1" applyBorder="1" applyAlignment="1" applyProtection="1">
      <alignment horizontal="right" vertical="center"/>
    </xf>
    <xf numFmtId="0" fontId="21" fillId="0" borderId="0" xfId="0" applyFont="1" applyAlignment="1" applyProtection="1">
      <alignment horizontal="left" vertical="top" wrapText="1"/>
    </xf>
    <xf numFmtId="0" fontId="21" fillId="0" borderId="0" xfId="0" applyFont="1" applyAlignment="1" applyProtection="1">
      <alignment horizontal="left" vertical="center"/>
    </xf>
    <xf numFmtId="0" fontId="3" fillId="0" borderId="0" xfId="0" applyFont="1" applyBorder="1" applyAlignment="1" applyProtection="1">
      <alignment horizontal="left" vertical="center"/>
    </xf>
    <xf numFmtId="0" fontId="0" fillId="0" borderId="0" xfId="0" applyBorder="1" applyProtection="1"/>
    <xf numFmtId="0" fontId="4" fillId="0" borderId="0" xfId="0" applyFont="1" applyBorder="1" applyAlignment="1" applyProtection="1">
      <alignment horizontal="left" vertical="top" wrapText="1"/>
    </xf>
    <xf numFmtId="49" fontId="3" fillId="5"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0" fontId="3" fillId="0" borderId="0" xfId="0" applyFont="1" applyBorder="1" applyAlignment="1" applyProtection="1">
      <alignment horizontal="left" vertical="center" wrapText="1"/>
    </xf>
    <xf numFmtId="4" fontId="22" fillId="0" borderId="8" xfId="0" applyNumberFormat="1" applyFont="1" applyBorder="1" applyAlignment="1" applyProtection="1">
      <alignment vertical="center"/>
    </xf>
    <xf numFmtId="0" fontId="0" fillId="0" borderId="8" xfId="0" applyFont="1" applyBorder="1" applyAlignment="1" applyProtection="1">
      <alignment vertical="center"/>
    </xf>
    <xf numFmtId="0" fontId="2" fillId="0" borderId="0" xfId="0" applyFont="1" applyBorder="1" applyAlignment="1" applyProtection="1">
      <alignment horizontal="right" vertical="center"/>
    </xf>
    <xf numFmtId="164" fontId="2" fillId="0" borderId="0" xfId="0" applyNumberFormat="1" applyFont="1" applyBorder="1" applyAlignment="1" applyProtection="1">
      <alignment horizontal="center" vertical="center"/>
    </xf>
    <xf numFmtId="0" fontId="2" fillId="0" borderId="0" xfId="0" applyFont="1" applyBorder="1" applyAlignment="1" applyProtection="1">
      <alignment vertical="center"/>
    </xf>
    <xf numFmtId="4" fontId="21" fillId="0" borderId="0" xfId="0" applyNumberFormat="1" applyFont="1" applyBorder="1" applyAlignment="1" applyProtection="1">
      <alignment vertical="center"/>
    </xf>
    <xf numFmtId="0" fontId="4" fillId="6" borderId="10" xfId="0" applyFont="1" applyFill="1" applyBorder="1" applyAlignment="1" applyProtection="1">
      <alignment horizontal="left" vertical="center"/>
    </xf>
    <xf numFmtId="0" fontId="0" fillId="6" borderId="10" xfId="0" applyFont="1" applyFill="1" applyBorder="1" applyAlignment="1" applyProtection="1">
      <alignment vertical="center"/>
    </xf>
    <xf numFmtId="4" fontId="4" fillId="6" borderId="10" xfId="0" applyNumberFormat="1" applyFont="1" applyFill="1" applyBorder="1" applyAlignment="1" applyProtection="1">
      <alignment vertical="center"/>
    </xf>
    <xf numFmtId="0" fontId="0" fillId="6" borderId="11" xfId="0" applyFont="1" applyFill="1" applyBorder="1" applyAlignment="1" applyProtection="1">
      <alignment vertical="center"/>
    </xf>
    <xf numFmtId="0" fontId="4" fillId="0" borderId="1" xfId="0" applyFont="1" applyBorder="1" applyAlignment="1" applyProtection="1">
      <alignment horizontal="left" vertical="center" wrapText="1"/>
    </xf>
    <xf numFmtId="0" fontId="4" fillId="0" borderId="1" xfId="0" applyFont="1" applyBorder="1" applyAlignment="1" applyProtection="1">
      <alignment vertical="center"/>
    </xf>
    <xf numFmtId="165" fontId="3" fillId="0" borderId="1" xfId="0" applyNumberFormat="1" applyFont="1" applyBorder="1" applyAlignment="1" applyProtection="1">
      <alignment horizontal="left" vertical="center"/>
    </xf>
    <xf numFmtId="0" fontId="3" fillId="0" borderId="1" xfId="0" applyFont="1" applyBorder="1" applyAlignment="1" applyProtection="1">
      <alignment vertical="center"/>
    </xf>
    <xf numFmtId="0" fontId="24" fillId="0" borderId="15" xfId="0" applyFont="1" applyBorder="1" applyAlignment="1" applyProtection="1">
      <alignment horizontal="center" vertical="center"/>
    </xf>
    <xf numFmtId="0" fontId="24" fillId="0" borderId="16" xfId="0" applyFont="1" applyBorder="1" applyAlignment="1" applyProtection="1">
      <alignment horizontal="left" vertical="center"/>
    </xf>
    <xf numFmtId="0" fontId="2" fillId="0" borderId="18" xfId="0" applyFont="1" applyBorder="1" applyAlignment="1" applyProtection="1">
      <alignment horizontal="left" vertical="center"/>
    </xf>
    <xf numFmtId="0" fontId="2" fillId="0" borderId="0" xfId="0" applyFont="1" applyBorder="1" applyAlignment="1" applyProtection="1">
      <alignment horizontal="left" vertical="center"/>
    </xf>
    <xf numFmtId="0" fontId="3" fillId="7" borderId="38" xfId="0" applyFont="1" applyFill="1" applyBorder="1" applyAlignment="1" applyProtection="1">
      <alignment horizontal="center" vertical="center"/>
    </xf>
    <xf numFmtId="0" fontId="3" fillId="7" borderId="39" xfId="0" applyFont="1" applyFill="1" applyBorder="1" applyAlignment="1" applyProtection="1">
      <alignment horizontal="left" vertical="center"/>
    </xf>
    <xf numFmtId="0" fontId="3" fillId="7" borderId="39" xfId="0" applyFont="1" applyFill="1" applyBorder="1" applyAlignment="1" applyProtection="1">
      <alignment horizontal="center" vertical="center"/>
    </xf>
    <xf numFmtId="0" fontId="3" fillId="7" borderId="39" xfId="0" applyFont="1" applyFill="1" applyBorder="1" applyAlignment="1" applyProtection="1">
      <alignment horizontal="right" vertical="center"/>
    </xf>
    <xf numFmtId="4" fontId="28" fillId="0" borderId="1" xfId="0" applyNumberFormat="1" applyFont="1" applyBorder="1" applyAlignment="1" applyProtection="1">
      <alignment vertical="center"/>
    </xf>
    <xf numFmtId="0" fontId="28" fillId="0" borderId="1" xfId="0" applyFont="1" applyBorder="1" applyAlignment="1" applyProtection="1">
      <alignment vertical="center"/>
    </xf>
    <xf numFmtId="4" fontId="28" fillId="0" borderId="1" xfId="0" applyNumberFormat="1" applyFont="1" applyBorder="1" applyAlignment="1" applyProtection="1">
      <alignment horizontal="right" vertical="center"/>
    </xf>
    <xf numFmtId="0" fontId="27" fillId="0" borderId="1" xfId="0" applyFont="1" applyBorder="1" applyAlignment="1" applyProtection="1">
      <alignment horizontal="left" vertical="center" wrapText="1"/>
    </xf>
    <xf numFmtId="4" fontId="8" fillId="0" borderId="1" xfId="0" applyNumberFormat="1" applyFont="1" applyBorder="1" applyAlignment="1" applyProtection="1">
      <alignment vertical="center"/>
    </xf>
    <xf numFmtId="0" fontId="8" fillId="0" borderId="1" xfId="0" applyFont="1" applyBorder="1" applyAlignment="1" applyProtection="1">
      <alignment vertical="center"/>
    </xf>
    <xf numFmtId="0" fontId="32" fillId="0" borderId="1" xfId="0" applyFont="1" applyBorder="1" applyAlignment="1" applyProtection="1">
      <alignment horizontal="left" vertical="center" wrapText="1"/>
    </xf>
    <xf numFmtId="0" fontId="17" fillId="4" borderId="0" xfId="0" applyFont="1" applyFill="1" applyAlignment="1" applyProtection="1">
      <alignment horizontal="center" vertical="center"/>
    </xf>
    <xf numFmtId="0" fontId="0" fillId="0" borderId="0" xfId="0" applyProtection="1"/>
    <xf numFmtId="4" fontId="25" fillId="0" borderId="1" xfId="0" applyNumberFormat="1" applyFont="1" applyBorder="1" applyAlignment="1" applyProtection="1">
      <alignment horizontal="right" vertical="center"/>
    </xf>
    <xf numFmtId="4" fontId="25" fillId="0" borderId="1" xfId="0" applyNumberFormat="1" applyFont="1" applyBorder="1" applyAlignment="1" applyProtection="1">
      <alignment vertical="center"/>
    </xf>
    <xf numFmtId="0" fontId="20" fillId="0" borderId="0" xfId="0" applyFont="1" applyAlignment="1" applyProtection="1">
      <alignment horizontal="left" vertical="center" wrapText="1"/>
    </xf>
    <xf numFmtId="0" fontId="0" fillId="0" borderId="0" xfId="0" applyFont="1" applyAlignment="1" applyProtection="1">
      <alignment vertical="center"/>
    </xf>
    <xf numFmtId="0" fontId="4" fillId="0" borderId="0" xfId="0" applyFont="1" applyAlignment="1" applyProtection="1">
      <alignment horizontal="left" vertical="center" wrapText="1"/>
    </xf>
    <xf numFmtId="0" fontId="20" fillId="0" borderId="0" xfId="0" applyFont="1" applyBorder="1" applyAlignment="1" applyProtection="1">
      <alignment horizontal="left" vertical="center" wrapText="1"/>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4" fillId="0" borderId="0" xfId="0" applyFont="1" applyBorder="1" applyAlignment="1" applyProtection="1">
      <alignment horizontal="left" vertical="center" wrapText="1"/>
    </xf>
    <xf numFmtId="0" fontId="34" fillId="3" borderId="0" xfId="1" applyFont="1" applyFill="1" applyAlignment="1" applyProtection="1">
      <alignment vertical="center"/>
    </xf>
    <xf numFmtId="0" fontId="20" fillId="0" borderId="0" xfId="0" applyFont="1" applyAlignment="1" applyProtection="1">
      <alignment horizontal="left" vertical="center"/>
    </xf>
    <xf numFmtId="0" fontId="46" fillId="0" borderId="1" xfId="0" applyFont="1" applyBorder="1" applyAlignment="1" applyProtection="1">
      <alignment horizontal="center" vertical="center" wrapText="1"/>
      <protection locked="0"/>
    </xf>
    <xf numFmtId="0" fontId="48" fillId="0" borderId="1" xfId="0" applyFont="1" applyBorder="1" applyAlignment="1" applyProtection="1">
      <alignment horizontal="left" vertical="top"/>
      <protection locked="0"/>
    </xf>
    <xf numFmtId="0" fontId="48" fillId="0" borderId="1" xfId="0" applyFont="1" applyBorder="1" applyAlignment="1" applyProtection="1">
      <alignment horizontal="left" vertical="center"/>
      <protection locked="0"/>
    </xf>
    <xf numFmtId="0" fontId="48" fillId="0" borderId="1" xfId="0" applyFont="1" applyBorder="1" applyAlignment="1" applyProtection="1">
      <alignment horizontal="left" vertical="center" wrapText="1"/>
      <protection locked="0"/>
    </xf>
    <xf numFmtId="49" fontId="48" fillId="0" borderId="1" xfId="0" applyNumberFormat="1" applyFont="1" applyBorder="1" applyAlignment="1" applyProtection="1">
      <alignment horizontal="left" vertical="center" wrapText="1"/>
      <protection locked="0"/>
    </xf>
    <xf numFmtId="0" fontId="46" fillId="0" borderId="1" xfId="0" applyFont="1" applyBorder="1" applyAlignment="1" applyProtection="1">
      <alignment horizontal="center" vertical="center"/>
      <protection locked="0"/>
    </xf>
    <xf numFmtId="0" fontId="47" fillId="0" borderId="34" xfId="0" applyFont="1" applyBorder="1" applyAlignment="1" applyProtection="1">
      <alignment horizontal="left"/>
      <protection locked="0"/>
    </xf>
    <xf numFmtId="0" fontId="47" fillId="0" borderId="34" xfId="0" applyFont="1" applyBorder="1" applyAlignment="1" applyProtection="1">
      <alignment horizontal="left" wrapText="1"/>
      <protection locked="0"/>
    </xf>
  </cellXfs>
  <cellStyles count="11">
    <cellStyle name="Hypertextový odkaz" xfId="1" builtinId="8"/>
    <cellStyle name="Normální" xfId="0" builtinId="0" customBuiltin="1"/>
    <cellStyle name="Normální 2" xfId="2"/>
    <cellStyle name="normální 2 2" xfId="7"/>
    <cellStyle name="normální 2 2 2" xfId="9"/>
    <cellStyle name="Normální 3" xfId="10"/>
    <cellStyle name="normální_A_Ostrava_ZS_Michálkovice" xfId="5"/>
    <cellStyle name="normální_A_Ostrava_ZS_souvis_polozky_dilci_stavba_vzor_02-2" xfId="6"/>
    <cellStyle name="normální_SO_101_Nova_odlehcovaci_komora_OK1C 2" xfId="8"/>
    <cellStyle name="normální_SO_101_Nova_odlehcovaci_komora_OK1C_A_Ostrava_ZS_Michálkovice" xfId="3"/>
    <cellStyle name="normální_SO_101_Nova_odlehcovaci_komora_OK1C_A_Ostrava_ZS_souvis_polozky_dilci_stavba_vzor_02-2" xfId="4"/>
  </cellStyles>
  <dxfs count="0"/>
  <tableStyles count="0"/>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f10is76.urad.mfcr.cz\EPD_Public\Users\RKRUM\AppData\Local\Microsoft\Windows\Temporary%20Internet%20Files\Content.Outlook\1JTAJZSS\Podklady\18_Oceneny_rozpocet_11_2015_URS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01"/>
      <sheetName val="Rekapitulace"/>
      <sheetName val="1"/>
      <sheetName val="2"/>
      <sheetName val="3"/>
      <sheetName val="4"/>
      <sheetName val="5"/>
    </sheetNames>
    <sheetDataSet>
      <sheetData sheetId="0"/>
      <sheetData sheetId="1"/>
      <sheetData sheetId="2">
        <row r="1">
          <cell r="A1" t="str">
            <v>OCENENY ROZPOČET</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tabSelected="1" zoomScaleNormal="100" workbookViewId="0">
      <pane ySplit="1" topLeftCell="A2" activePane="bottomLeft" state="frozen"/>
      <selection pane="bottomLeft" activeCell="E14" sqref="E14:AJ14"/>
    </sheetView>
  </sheetViews>
  <sheetFormatPr defaultRowHeight="13.5"/>
  <cols>
    <col min="1" max="1" width="8.33203125" style="216" customWidth="1"/>
    <col min="2" max="2" width="15.1640625" style="216" customWidth="1"/>
    <col min="3" max="3" width="4.1640625" style="216" customWidth="1"/>
    <col min="4" max="33" width="2.6640625" style="216" customWidth="1"/>
    <col min="34" max="34" width="3.33203125" style="216" customWidth="1"/>
    <col min="35" max="35" width="31.6640625" style="216" customWidth="1"/>
    <col min="36" max="37" width="2.5" style="216" customWidth="1"/>
    <col min="38" max="38" width="8.33203125" style="216" customWidth="1"/>
    <col min="39" max="39" width="3.33203125" style="216" customWidth="1"/>
    <col min="40" max="40" width="13.33203125" style="216" customWidth="1"/>
    <col min="41" max="41" width="7.5" style="216" customWidth="1"/>
    <col min="42" max="42" width="4.1640625" style="216" customWidth="1"/>
    <col min="43" max="43" width="15.6640625" style="216" customWidth="1"/>
    <col min="44" max="44" width="13.6640625" style="216" customWidth="1"/>
    <col min="45" max="47" width="25.83203125" style="216" hidden="1" customWidth="1"/>
    <col min="48" max="52" width="21.6640625" style="216" hidden="1" customWidth="1"/>
    <col min="53" max="53" width="19.1640625" style="216" hidden="1" customWidth="1"/>
    <col min="54" max="54" width="25" style="216" hidden="1" customWidth="1"/>
    <col min="55" max="56" width="19.1640625" style="216" hidden="1" customWidth="1"/>
    <col min="57" max="57" width="66.5" style="216" customWidth="1"/>
    <col min="58" max="70" width="9.33203125" style="216"/>
    <col min="71" max="91" width="9.33203125" style="216" hidden="1"/>
    <col min="92" max="16384" width="9.33203125" style="216"/>
  </cols>
  <sheetData>
    <row r="1" spans="1:74" ht="21.4" customHeight="1">
      <c r="A1" s="2" t="s">
        <v>0</v>
      </c>
      <c r="B1" s="3"/>
      <c r="C1" s="3"/>
      <c r="D1" s="4" t="s">
        <v>1</v>
      </c>
      <c r="E1" s="3"/>
      <c r="F1" s="3"/>
      <c r="G1" s="3"/>
      <c r="H1" s="3"/>
      <c r="I1" s="3"/>
      <c r="J1" s="3"/>
      <c r="K1" s="5" t="s">
        <v>2</v>
      </c>
      <c r="L1" s="5"/>
      <c r="M1" s="5"/>
      <c r="N1" s="5"/>
      <c r="O1" s="5"/>
      <c r="P1" s="5"/>
      <c r="Q1" s="5"/>
      <c r="R1" s="5"/>
      <c r="S1" s="5"/>
      <c r="T1" s="3"/>
      <c r="U1" s="3"/>
      <c r="V1" s="3"/>
      <c r="W1" s="5" t="s">
        <v>3</v>
      </c>
      <c r="X1" s="5"/>
      <c r="Y1" s="5"/>
      <c r="Z1" s="5"/>
      <c r="AA1" s="5"/>
      <c r="AB1" s="5"/>
      <c r="AC1" s="5"/>
      <c r="AD1" s="5"/>
      <c r="AE1" s="5"/>
      <c r="AF1" s="5"/>
      <c r="AG1" s="5"/>
      <c r="AH1" s="5"/>
      <c r="AI1" s="214"/>
      <c r="AJ1" s="215"/>
      <c r="AK1" s="215"/>
      <c r="AL1" s="215"/>
      <c r="AM1" s="215"/>
      <c r="AN1" s="215"/>
      <c r="AO1" s="215"/>
      <c r="AP1" s="215"/>
      <c r="AQ1" s="215"/>
      <c r="AR1" s="215"/>
      <c r="AS1" s="215"/>
      <c r="AT1" s="215"/>
      <c r="AU1" s="215"/>
      <c r="AV1" s="215"/>
      <c r="AW1" s="215"/>
      <c r="AX1" s="215"/>
      <c r="AY1" s="215"/>
      <c r="AZ1" s="215"/>
      <c r="BA1" s="2" t="s">
        <v>4</v>
      </c>
      <c r="BB1" s="2" t="s">
        <v>5</v>
      </c>
      <c r="BC1" s="215"/>
      <c r="BD1" s="215"/>
      <c r="BE1" s="215"/>
      <c r="BF1" s="215"/>
      <c r="BG1" s="215"/>
      <c r="BH1" s="215"/>
      <c r="BI1" s="215"/>
      <c r="BJ1" s="215"/>
      <c r="BK1" s="215"/>
      <c r="BL1" s="215"/>
      <c r="BM1" s="215"/>
      <c r="BN1" s="215"/>
      <c r="BO1" s="215"/>
      <c r="BP1" s="215"/>
      <c r="BQ1" s="215"/>
      <c r="BR1" s="215"/>
      <c r="BT1" s="217" t="s">
        <v>6</v>
      </c>
      <c r="BU1" s="217" t="s">
        <v>6</v>
      </c>
      <c r="BV1" s="217" t="s">
        <v>7</v>
      </c>
    </row>
    <row r="2" spans="1:74" ht="36.950000000000003" customHeight="1">
      <c r="AR2" s="492" t="s">
        <v>8</v>
      </c>
      <c r="AS2" s="493"/>
      <c r="AT2" s="493"/>
      <c r="AU2" s="493"/>
      <c r="AV2" s="493"/>
      <c r="AW2" s="493"/>
      <c r="AX2" s="493"/>
      <c r="AY2" s="493"/>
      <c r="AZ2" s="493"/>
      <c r="BA2" s="493"/>
      <c r="BB2" s="493"/>
      <c r="BC2" s="493"/>
      <c r="BD2" s="493"/>
      <c r="BE2" s="493"/>
      <c r="BS2" s="218" t="s">
        <v>9</v>
      </c>
      <c r="BT2" s="218" t="s">
        <v>10</v>
      </c>
    </row>
    <row r="3" spans="1:74" ht="6.95" customHeight="1">
      <c r="B3" s="219"/>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1"/>
      <c r="BS3" s="218" t="s">
        <v>9</v>
      </c>
      <c r="BT3" s="218" t="s">
        <v>11</v>
      </c>
    </row>
    <row r="4" spans="1:74" ht="36.950000000000003" customHeight="1">
      <c r="B4" s="222"/>
      <c r="C4" s="223"/>
      <c r="D4" s="224" t="s">
        <v>12</v>
      </c>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5"/>
      <c r="AS4" s="226" t="s">
        <v>13</v>
      </c>
      <c r="BE4" s="227" t="s">
        <v>14</v>
      </c>
      <c r="BS4" s="218" t="s">
        <v>15</v>
      </c>
    </row>
    <row r="5" spans="1:74" ht="14.45" customHeight="1">
      <c r="B5" s="222"/>
      <c r="C5" s="223"/>
      <c r="D5" s="228" t="s">
        <v>16</v>
      </c>
      <c r="E5" s="223"/>
      <c r="F5" s="223"/>
      <c r="G5" s="223"/>
      <c r="H5" s="223"/>
      <c r="I5" s="223"/>
      <c r="J5" s="223"/>
      <c r="K5" s="457" t="s">
        <v>17</v>
      </c>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c r="AM5" s="458"/>
      <c r="AN5" s="458"/>
      <c r="AO5" s="458"/>
      <c r="AP5" s="223"/>
      <c r="AQ5" s="225"/>
      <c r="BE5" s="455" t="s">
        <v>18</v>
      </c>
      <c r="BS5" s="218" t="s">
        <v>9</v>
      </c>
    </row>
    <row r="6" spans="1:74" ht="36.950000000000003" customHeight="1">
      <c r="B6" s="222"/>
      <c r="C6" s="223"/>
      <c r="D6" s="229" t="s">
        <v>19</v>
      </c>
      <c r="E6" s="223"/>
      <c r="F6" s="223"/>
      <c r="G6" s="223"/>
      <c r="H6" s="223"/>
      <c r="I6" s="223"/>
      <c r="J6" s="223"/>
      <c r="K6" s="459" t="s">
        <v>20</v>
      </c>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223"/>
      <c r="AQ6" s="225"/>
      <c r="BE6" s="456"/>
      <c r="BS6" s="218" t="s">
        <v>21</v>
      </c>
    </row>
    <row r="7" spans="1:74" ht="14.45" customHeight="1">
      <c r="B7" s="222"/>
      <c r="C7" s="223"/>
      <c r="D7" s="230" t="s">
        <v>22</v>
      </c>
      <c r="E7" s="223"/>
      <c r="F7" s="223"/>
      <c r="G7" s="223"/>
      <c r="H7" s="223"/>
      <c r="I7" s="223"/>
      <c r="J7" s="223"/>
      <c r="K7" s="231" t="s">
        <v>5</v>
      </c>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30" t="s">
        <v>23</v>
      </c>
      <c r="AL7" s="223"/>
      <c r="AM7" s="223"/>
      <c r="AN7" s="231" t="s">
        <v>5</v>
      </c>
      <c r="AO7" s="223"/>
      <c r="AP7" s="223"/>
      <c r="AQ7" s="225"/>
      <c r="BE7" s="456"/>
      <c r="BS7" s="218" t="s">
        <v>24</v>
      </c>
    </row>
    <row r="8" spans="1:74" ht="14.45" customHeight="1">
      <c r="B8" s="222"/>
      <c r="C8" s="223"/>
      <c r="D8" s="230" t="s">
        <v>25</v>
      </c>
      <c r="E8" s="223"/>
      <c r="F8" s="223"/>
      <c r="G8" s="223"/>
      <c r="H8" s="223"/>
      <c r="I8" s="223"/>
      <c r="J8" s="223"/>
      <c r="K8" s="231" t="s">
        <v>26</v>
      </c>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30" t="s">
        <v>27</v>
      </c>
      <c r="AL8" s="223"/>
      <c r="AM8" s="223"/>
      <c r="AN8" s="86">
        <v>42846</v>
      </c>
      <c r="AO8" s="223"/>
      <c r="AP8" s="223"/>
      <c r="AQ8" s="225"/>
      <c r="BE8" s="456"/>
      <c r="BS8" s="218" t="s">
        <v>28</v>
      </c>
    </row>
    <row r="9" spans="1:74" ht="14.45" customHeight="1">
      <c r="B9" s="222"/>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5"/>
      <c r="BE9" s="456"/>
      <c r="BS9" s="218" t="s">
        <v>29</v>
      </c>
    </row>
    <row r="10" spans="1:74" ht="14.45" customHeight="1">
      <c r="B10" s="222"/>
      <c r="C10" s="223"/>
      <c r="D10" s="230" t="s">
        <v>30</v>
      </c>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30" t="s">
        <v>31</v>
      </c>
      <c r="AL10" s="223"/>
      <c r="AM10" s="223"/>
      <c r="AN10" s="231" t="s">
        <v>5</v>
      </c>
      <c r="AO10" s="223"/>
      <c r="AP10" s="223"/>
      <c r="AQ10" s="225"/>
      <c r="BE10" s="456"/>
      <c r="BS10" s="218" t="s">
        <v>21</v>
      </c>
    </row>
    <row r="11" spans="1:74" ht="18.399999999999999" customHeight="1">
      <c r="B11" s="222"/>
      <c r="C11" s="223"/>
      <c r="D11" s="223"/>
      <c r="E11" s="231" t="s">
        <v>26</v>
      </c>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30" t="s">
        <v>32</v>
      </c>
      <c r="AL11" s="223"/>
      <c r="AM11" s="223"/>
      <c r="AN11" s="231" t="s">
        <v>5</v>
      </c>
      <c r="AO11" s="223"/>
      <c r="AP11" s="223"/>
      <c r="AQ11" s="225"/>
      <c r="BE11" s="456"/>
      <c r="BS11" s="218" t="s">
        <v>21</v>
      </c>
    </row>
    <row r="12" spans="1:74" ht="6.95" customHeight="1">
      <c r="B12" s="222"/>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5"/>
      <c r="BE12" s="456"/>
      <c r="BS12" s="218" t="s">
        <v>21</v>
      </c>
    </row>
    <row r="13" spans="1:74" ht="14.45" customHeight="1">
      <c r="B13" s="222"/>
      <c r="C13" s="223"/>
      <c r="D13" s="230" t="s">
        <v>33</v>
      </c>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30" t="s">
        <v>31</v>
      </c>
      <c r="AL13" s="223"/>
      <c r="AM13" s="223"/>
      <c r="AN13" s="213" t="s">
        <v>34</v>
      </c>
      <c r="AO13" s="223"/>
      <c r="AP13" s="223"/>
      <c r="AQ13" s="225"/>
      <c r="BE13" s="456"/>
      <c r="BS13" s="218" t="s">
        <v>21</v>
      </c>
    </row>
    <row r="14" spans="1:74" ht="15">
      <c r="B14" s="222"/>
      <c r="C14" s="223"/>
      <c r="D14" s="223"/>
      <c r="E14" s="460" t="s">
        <v>34</v>
      </c>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230" t="s">
        <v>32</v>
      </c>
      <c r="AL14" s="223"/>
      <c r="AM14" s="223"/>
      <c r="AN14" s="213" t="s">
        <v>34</v>
      </c>
      <c r="AO14" s="223"/>
      <c r="AP14" s="223"/>
      <c r="AQ14" s="225"/>
      <c r="BE14" s="456"/>
      <c r="BS14" s="218" t="s">
        <v>21</v>
      </c>
    </row>
    <row r="15" spans="1:74" ht="6.95" customHeight="1">
      <c r="B15" s="222"/>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5"/>
      <c r="BE15" s="456"/>
      <c r="BS15" s="218" t="s">
        <v>6</v>
      </c>
    </row>
    <row r="16" spans="1:74" ht="14.45" customHeight="1">
      <c r="B16" s="222"/>
      <c r="C16" s="223"/>
      <c r="D16" s="230" t="s">
        <v>35</v>
      </c>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30" t="s">
        <v>31</v>
      </c>
      <c r="AL16" s="223"/>
      <c r="AM16" s="223"/>
      <c r="AN16" s="231" t="s">
        <v>5</v>
      </c>
      <c r="AO16" s="223"/>
      <c r="AP16" s="223"/>
      <c r="AQ16" s="225"/>
      <c r="BE16" s="456"/>
      <c r="BS16" s="218" t="s">
        <v>6</v>
      </c>
    </row>
    <row r="17" spans="2:71" ht="18.399999999999999" customHeight="1">
      <c r="B17" s="222"/>
      <c r="C17" s="223"/>
      <c r="D17" s="223"/>
      <c r="E17" s="231" t="s">
        <v>26</v>
      </c>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30" t="s">
        <v>32</v>
      </c>
      <c r="AL17" s="223"/>
      <c r="AM17" s="223"/>
      <c r="AN17" s="231" t="s">
        <v>5</v>
      </c>
      <c r="AO17" s="223"/>
      <c r="AP17" s="223"/>
      <c r="AQ17" s="225"/>
      <c r="BE17" s="456"/>
      <c r="BS17" s="218" t="s">
        <v>36</v>
      </c>
    </row>
    <row r="18" spans="2:71" ht="6.95" customHeight="1">
      <c r="B18" s="222"/>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5"/>
      <c r="BE18" s="456"/>
      <c r="BS18" s="218" t="s">
        <v>9</v>
      </c>
    </row>
    <row r="19" spans="2:71" ht="14.45" customHeight="1">
      <c r="B19" s="222"/>
      <c r="C19" s="223"/>
      <c r="D19" s="230" t="s">
        <v>37</v>
      </c>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5"/>
      <c r="BE19" s="456"/>
      <c r="BS19" s="218" t="s">
        <v>9</v>
      </c>
    </row>
    <row r="20" spans="2:71" ht="22.5" customHeight="1">
      <c r="B20" s="222"/>
      <c r="C20" s="223"/>
      <c r="D20" s="223"/>
      <c r="E20" s="462" t="s">
        <v>5</v>
      </c>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2"/>
      <c r="AN20" s="462"/>
      <c r="AO20" s="223"/>
      <c r="AP20" s="223"/>
      <c r="AQ20" s="225"/>
      <c r="BE20" s="456"/>
      <c r="BS20" s="218" t="s">
        <v>6</v>
      </c>
    </row>
    <row r="21" spans="2:71" ht="6.95" customHeight="1">
      <c r="B21" s="22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5"/>
      <c r="BE21" s="456"/>
    </row>
    <row r="22" spans="2:71" ht="6.95" customHeight="1">
      <c r="B22" s="222"/>
      <c r="C22" s="223"/>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23"/>
      <c r="AQ22" s="225"/>
      <c r="BE22" s="456"/>
    </row>
    <row r="23" spans="2:71" s="238" customFormat="1" ht="25.9" customHeight="1">
      <c r="B23" s="233"/>
      <c r="C23" s="234"/>
      <c r="D23" s="235" t="s">
        <v>38</v>
      </c>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463">
        <f>ROUND(AG51,2)</f>
        <v>0</v>
      </c>
      <c r="AL23" s="464"/>
      <c r="AM23" s="464"/>
      <c r="AN23" s="464"/>
      <c r="AO23" s="464"/>
      <c r="AP23" s="234"/>
      <c r="AQ23" s="237"/>
      <c r="BE23" s="456"/>
    </row>
    <row r="24" spans="2:71" s="238" customFormat="1" ht="6.95" customHeight="1">
      <c r="B24" s="233"/>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7"/>
      <c r="BE24" s="456"/>
    </row>
    <row r="25" spans="2:71" s="238" customFormat="1">
      <c r="B25" s="233"/>
      <c r="C25" s="234"/>
      <c r="D25" s="234"/>
      <c r="E25" s="234"/>
      <c r="F25" s="234"/>
      <c r="G25" s="234"/>
      <c r="H25" s="234"/>
      <c r="I25" s="234"/>
      <c r="J25" s="234"/>
      <c r="K25" s="234"/>
      <c r="L25" s="465" t="s">
        <v>39</v>
      </c>
      <c r="M25" s="465"/>
      <c r="N25" s="465"/>
      <c r="O25" s="465"/>
      <c r="P25" s="234"/>
      <c r="Q25" s="234"/>
      <c r="R25" s="234"/>
      <c r="S25" s="234"/>
      <c r="T25" s="234"/>
      <c r="U25" s="234"/>
      <c r="V25" s="234"/>
      <c r="W25" s="465" t="s">
        <v>40</v>
      </c>
      <c r="X25" s="465"/>
      <c r="Y25" s="465"/>
      <c r="Z25" s="465"/>
      <c r="AA25" s="465"/>
      <c r="AB25" s="465"/>
      <c r="AC25" s="465"/>
      <c r="AD25" s="465"/>
      <c r="AE25" s="465"/>
      <c r="AF25" s="234"/>
      <c r="AG25" s="234"/>
      <c r="AH25" s="234"/>
      <c r="AI25" s="234"/>
      <c r="AJ25" s="234"/>
      <c r="AK25" s="465" t="s">
        <v>41</v>
      </c>
      <c r="AL25" s="465"/>
      <c r="AM25" s="465"/>
      <c r="AN25" s="465"/>
      <c r="AO25" s="465"/>
      <c r="AP25" s="234"/>
      <c r="AQ25" s="237"/>
      <c r="BE25" s="456"/>
    </row>
    <row r="26" spans="2:71" s="243" customFormat="1" ht="14.45" customHeight="1">
      <c r="B26" s="239"/>
      <c r="C26" s="240"/>
      <c r="D26" s="241" t="s">
        <v>42</v>
      </c>
      <c r="E26" s="240"/>
      <c r="F26" s="241" t="s">
        <v>43</v>
      </c>
      <c r="G26" s="240"/>
      <c r="H26" s="240"/>
      <c r="I26" s="240"/>
      <c r="J26" s="240"/>
      <c r="K26" s="240"/>
      <c r="L26" s="466">
        <v>0.21</v>
      </c>
      <c r="M26" s="467"/>
      <c r="N26" s="467"/>
      <c r="O26" s="467"/>
      <c r="P26" s="240"/>
      <c r="Q26" s="240"/>
      <c r="R26" s="240"/>
      <c r="S26" s="240"/>
      <c r="T26" s="240"/>
      <c r="U26" s="240"/>
      <c r="V26" s="240"/>
      <c r="W26" s="468">
        <f>AK23</f>
        <v>0</v>
      </c>
      <c r="X26" s="467"/>
      <c r="Y26" s="467"/>
      <c r="Z26" s="467"/>
      <c r="AA26" s="467"/>
      <c r="AB26" s="467"/>
      <c r="AC26" s="467"/>
      <c r="AD26" s="467"/>
      <c r="AE26" s="467"/>
      <c r="AF26" s="240"/>
      <c r="AG26" s="240"/>
      <c r="AH26" s="240"/>
      <c r="AI26" s="240"/>
      <c r="AJ26" s="240"/>
      <c r="AK26" s="468">
        <f>W26*L26</f>
        <v>0</v>
      </c>
      <c r="AL26" s="467"/>
      <c r="AM26" s="467"/>
      <c r="AN26" s="467"/>
      <c r="AO26" s="467"/>
      <c r="AP26" s="240"/>
      <c r="AQ26" s="242"/>
      <c r="BE26" s="456"/>
    </row>
    <row r="27" spans="2:71" s="243" customFormat="1" ht="14.45" customHeight="1">
      <c r="B27" s="239"/>
      <c r="C27" s="240"/>
      <c r="D27" s="240"/>
      <c r="E27" s="240"/>
      <c r="F27" s="241" t="s">
        <v>44</v>
      </c>
      <c r="G27" s="240"/>
      <c r="H27" s="240"/>
      <c r="I27" s="240"/>
      <c r="J27" s="240"/>
      <c r="K27" s="240"/>
      <c r="L27" s="466">
        <v>0.15</v>
      </c>
      <c r="M27" s="467"/>
      <c r="N27" s="467"/>
      <c r="O27" s="467"/>
      <c r="P27" s="240"/>
      <c r="Q27" s="240"/>
      <c r="R27" s="240"/>
      <c r="S27" s="240"/>
      <c r="T27" s="240"/>
      <c r="U27" s="240"/>
      <c r="V27" s="240"/>
      <c r="W27" s="468">
        <v>0</v>
      </c>
      <c r="X27" s="467"/>
      <c r="Y27" s="467"/>
      <c r="Z27" s="467"/>
      <c r="AA27" s="467"/>
      <c r="AB27" s="467"/>
      <c r="AC27" s="467"/>
      <c r="AD27" s="467"/>
      <c r="AE27" s="467"/>
      <c r="AF27" s="240"/>
      <c r="AG27" s="240"/>
      <c r="AH27" s="240"/>
      <c r="AI27" s="240"/>
      <c r="AJ27" s="240"/>
      <c r="AK27" s="468">
        <f>W27*L27</f>
        <v>0</v>
      </c>
      <c r="AL27" s="467"/>
      <c r="AM27" s="467"/>
      <c r="AN27" s="467"/>
      <c r="AO27" s="467"/>
      <c r="AP27" s="240"/>
      <c r="AQ27" s="242"/>
      <c r="BE27" s="456"/>
    </row>
    <row r="28" spans="2:71" s="243" customFormat="1" ht="14.45" hidden="1" customHeight="1">
      <c r="B28" s="239"/>
      <c r="C28" s="240"/>
      <c r="D28" s="240"/>
      <c r="E28" s="240"/>
      <c r="F28" s="241" t="s">
        <v>45</v>
      </c>
      <c r="G28" s="240"/>
      <c r="H28" s="240"/>
      <c r="I28" s="240"/>
      <c r="J28" s="240"/>
      <c r="K28" s="240"/>
      <c r="L28" s="466">
        <v>0.21</v>
      </c>
      <c r="M28" s="467"/>
      <c r="N28" s="467"/>
      <c r="O28" s="467"/>
      <c r="P28" s="240"/>
      <c r="Q28" s="240"/>
      <c r="R28" s="240"/>
      <c r="S28" s="240"/>
      <c r="T28" s="240"/>
      <c r="U28" s="240"/>
      <c r="V28" s="240"/>
      <c r="W28" s="468" t="e">
        <f>ROUND(BB51,2)</f>
        <v>#REF!</v>
      </c>
      <c r="X28" s="467"/>
      <c r="Y28" s="467"/>
      <c r="Z28" s="467"/>
      <c r="AA28" s="467"/>
      <c r="AB28" s="467"/>
      <c r="AC28" s="467"/>
      <c r="AD28" s="467"/>
      <c r="AE28" s="467"/>
      <c r="AF28" s="240"/>
      <c r="AG28" s="240"/>
      <c r="AH28" s="240"/>
      <c r="AI28" s="240"/>
      <c r="AJ28" s="240"/>
      <c r="AK28" s="468">
        <v>0</v>
      </c>
      <c r="AL28" s="467"/>
      <c r="AM28" s="467"/>
      <c r="AN28" s="467"/>
      <c r="AO28" s="467"/>
      <c r="AP28" s="240"/>
      <c r="AQ28" s="242"/>
      <c r="BE28" s="456"/>
    </row>
    <row r="29" spans="2:71" s="243" customFormat="1" ht="14.45" hidden="1" customHeight="1">
      <c r="B29" s="239"/>
      <c r="C29" s="240"/>
      <c r="D29" s="240"/>
      <c r="E29" s="240"/>
      <c r="F29" s="241" t="s">
        <v>46</v>
      </c>
      <c r="G29" s="240"/>
      <c r="H29" s="240"/>
      <c r="I29" s="240"/>
      <c r="J29" s="240"/>
      <c r="K29" s="240"/>
      <c r="L29" s="466">
        <v>0.15</v>
      </c>
      <c r="M29" s="467"/>
      <c r="N29" s="467"/>
      <c r="O29" s="467"/>
      <c r="P29" s="240"/>
      <c r="Q29" s="240"/>
      <c r="R29" s="240"/>
      <c r="S29" s="240"/>
      <c r="T29" s="240"/>
      <c r="U29" s="240"/>
      <c r="V29" s="240"/>
      <c r="W29" s="468" t="e">
        <f>ROUND(BC51,2)</f>
        <v>#REF!</v>
      </c>
      <c r="X29" s="467"/>
      <c r="Y29" s="467"/>
      <c r="Z29" s="467"/>
      <c r="AA29" s="467"/>
      <c r="AB29" s="467"/>
      <c r="AC29" s="467"/>
      <c r="AD29" s="467"/>
      <c r="AE29" s="467"/>
      <c r="AF29" s="240"/>
      <c r="AG29" s="240"/>
      <c r="AH29" s="240"/>
      <c r="AI29" s="240"/>
      <c r="AJ29" s="240"/>
      <c r="AK29" s="468">
        <v>0</v>
      </c>
      <c r="AL29" s="467"/>
      <c r="AM29" s="467"/>
      <c r="AN29" s="467"/>
      <c r="AO29" s="467"/>
      <c r="AP29" s="240"/>
      <c r="AQ29" s="242"/>
      <c r="BE29" s="456"/>
    </row>
    <row r="30" spans="2:71" s="243" customFormat="1" ht="14.45" hidden="1" customHeight="1">
      <c r="B30" s="239"/>
      <c r="C30" s="240"/>
      <c r="D30" s="240"/>
      <c r="E30" s="240"/>
      <c r="F30" s="241" t="s">
        <v>47</v>
      </c>
      <c r="G30" s="240"/>
      <c r="H30" s="240"/>
      <c r="I30" s="240"/>
      <c r="J30" s="240"/>
      <c r="K30" s="240"/>
      <c r="L30" s="466">
        <v>0</v>
      </c>
      <c r="M30" s="467"/>
      <c r="N30" s="467"/>
      <c r="O30" s="467"/>
      <c r="P30" s="240"/>
      <c r="Q30" s="240"/>
      <c r="R30" s="240"/>
      <c r="S30" s="240"/>
      <c r="T30" s="240"/>
      <c r="U30" s="240"/>
      <c r="V30" s="240"/>
      <c r="W30" s="468" t="e">
        <f>ROUND(BD51,2)</f>
        <v>#REF!</v>
      </c>
      <c r="X30" s="467"/>
      <c r="Y30" s="467"/>
      <c r="Z30" s="467"/>
      <c r="AA30" s="467"/>
      <c r="AB30" s="467"/>
      <c r="AC30" s="467"/>
      <c r="AD30" s="467"/>
      <c r="AE30" s="467"/>
      <c r="AF30" s="240"/>
      <c r="AG30" s="240"/>
      <c r="AH30" s="240"/>
      <c r="AI30" s="240"/>
      <c r="AJ30" s="240"/>
      <c r="AK30" s="468">
        <v>0</v>
      </c>
      <c r="AL30" s="467"/>
      <c r="AM30" s="467"/>
      <c r="AN30" s="467"/>
      <c r="AO30" s="467"/>
      <c r="AP30" s="240"/>
      <c r="AQ30" s="242"/>
      <c r="BE30" s="456"/>
    </row>
    <row r="31" spans="2:71" s="238" customFormat="1" ht="6.95" customHeight="1">
      <c r="B31" s="233"/>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7"/>
      <c r="BE31" s="456"/>
    </row>
    <row r="32" spans="2:71" s="238" customFormat="1" ht="25.9" customHeight="1">
      <c r="B32" s="233"/>
      <c r="C32" s="244"/>
      <c r="D32" s="245" t="s">
        <v>48</v>
      </c>
      <c r="E32" s="246"/>
      <c r="F32" s="246"/>
      <c r="G32" s="246"/>
      <c r="H32" s="246"/>
      <c r="I32" s="246"/>
      <c r="J32" s="246"/>
      <c r="K32" s="246"/>
      <c r="L32" s="246"/>
      <c r="M32" s="246"/>
      <c r="N32" s="246"/>
      <c r="O32" s="246"/>
      <c r="P32" s="246"/>
      <c r="Q32" s="246"/>
      <c r="R32" s="246"/>
      <c r="S32" s="246"/>
      <c r="T32" s="247" t="s">
        <v>49</v>
      </c>
      <c r="U32" s="246"/>
      <c r="V32" s="246"/>
      <c r="W32" s="246"/>
      <c r="X32" s="469" t="s">
        <v>50</v>
      </c>
      <c r="Y32" s="470"/>
      <c r="Z32" s="470"/>
      <c r="AA32" s="470"/>
      <c r="AB32" s="470"/>
      <c r="AC32" s="246"/>
      <c r="AD32" s="246"/>
      <c r="AE32" s="246"/>
      <c r="AF32" s="246"/>
      <c r="AG32" s="246"/>
      <c r="AH32" s="246"/>
      <c r="AI32" s="246"/>
      <c r="AJ32" s="246"/>
      <c r="AK32" s="471">
        <f>SUM(AK23:AK30)</f>
        <v>0</v>
      </c>
      <c r="AL32" s="470"/>
      <c r="AM32" s="470"/>
      <c r="AN32" s="470"/>
      <c r="AO32" s="472"/>
      <c r="AP32" s="244"/>
      <c r="AQ32" s="248"/>
      <c r="BE32" s="456"/>
    </row>
    <row r="33" spans="2:56" s="238" customFormat="1" ht="6.95" customHeight="1">
      <c r="B33" s="233"/>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7"/>
    </row>
    <row r="34" spans="2:56" s="238" customFormat="1" ht="6.95" customHeight="1">
      <c r="B34" s="249"/>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1"/>
    </row>
    <row r="38" spans="2:56" s="238" customFormat="1" ht="6.95" customHeight="1">
      <c r="B38" s="252"/>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33"/>
    </row>
    <row r="39" spans="2:56" s="238" customFormat="1" ht="36.950000000000003" customHeight="1">
      <c r="B39" s="254"/>
      <c r="C39" s="255" t="s">
        <v>51</v>
      </c>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7"/>
      <c r="AR39" s="258"/>
    </row>
    <row r="40" spans="2:56" s="238" customFormat="1" ht="6.95" customHeight="1">
      <c r="B40" s="259"/>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60"/>
      <c r="AR40" s="258"/>
    </row>
    <row r="41" spans="2:56" s="265" customFormat="1" ht="14.45" customHeight="1">
      <c r="B41" s="261"/>
      <c r="C41" s="262" t="s">
        <v>16</v>
      </c>
      <c r="D41" s="263"/>
      <c r="E41" s="263"/>
      <c r="F41" s="263"/>
      <c r="G41" s="263"/>
      <c r="H41" s="263"/>
      <c r="I41" s="263"/>
      <c r="J41" s="263"/>
      <c r="K41" s="263"/>
      <c r="L41" s="263" t="str">
        <f>K5</f>
        <v>Hydroprojekt-315042</v>
      </c>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4"/>
      <c r="AR41" s="263"/>
    </row>
    <row r="42" spans="2:56" s="270" customFormat="1" ht="36.950000000000003" customHeight="1">
      <c r="B42" s="266"/>
      <c r="C42" s="267" t="s">
        <v>19</v>
      </c>
      <c r="D42" s="268"/>
      <c r="E42" s="268"/>
      <c r="F42" s="268"/>
      <c r="G42" s="268"/>
      <c r="H42" s="268"/>
      <c r="I42" s="268"/>
      <c r="J42" s="268"/>
      <c r="K42" s="268"/>
      <c r="L42" s="473" t="str">
        <f>K6</f>
        <v>18 Rekonstrukce kanalizace ul. Mánesova</v>
      </c>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474"/>
      <c r="AP42" s="268"/>
      <c r="AQ42" s="269"/>
      <c r="AR42" s="268"/>
    </row>
    <row r="43" spans="2:56" s="238" customFormat="1" ht="6.95" customHeight="1">
      <c r="B43" s="259"/>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60"/>
      <c r="AR43" s="258"/>
    </row>
    <row r="44" spans="2:56" s="238" customFormat="1" ht="15">
      <c r="B44" s="259"/>
      <c r="C44" s="262" t="s">
        <v>25</v>
      </c>
      <c r="D44" s="258"/>
      <c r="E44" s="258"/>
      <c r="F44" s="258"/>
      <c r="G44" s="258"/>
      <c r="H44" s="258"/>
      <c r="I44" s="258"/>
      <c r="J44" s="258"/>
      <c r="K44" s="258"/>
      <c r="L44" s="271" t="str">
        <f>IF(K8="","",K8)</f>
        <v xml:space="preserve"> </v>
      </c>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62" t="s">
        <v>27</v>
      </c>
      <c r="AJ44" s="258"/>
      <c r="AK44" s="258"/>
      <c r="AL44" s="258"/>
      <c r="AM44" s="475">
        <f>IF(AN8= "","",AN8)</f>
        <v>42846</v>
      </c>
      <c r="AN44" s="475"/>
      <c r="AO44" s="258"/>
      <c r="AP44" s="258"/>
      <c r="AQ44" s="260"/>
      <c r="AR44" s="258"/>
    </row>
    <row r="45" spans="2:56" s="238" customFormat="1" ht="6.95" customHeight="1">
      <c r="B45" s="259"/>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60"/>
      <c r="AR45" s="258"/>
    </row>
    <row r="46" spans="2:56" s="238" customFormat="1" ht="15">
      <c r="B46" s="259"/>
      <c r="C46" s="262" t="s">
        <v>30</v>
      </c>
      <c r="D46" s="258"/>
      <c r="E46" s="258"/>
      <c r="F46" s="258"/>
      <c r="G46" s="258"/>
      <c r="H46" s="258"/>
      <c r="I46" s="258"/>
      <c r="J46" s="258"/>
      <c r="K46" s="258"/>
      <c r="L46" s="263" t="str">
        <f>IF(E11= "","",E11)</f>
        <v xml:space="preserve"> </v>
      </c>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62" t="s">
        <v>35</v>
      </c>
      <c r="AJ46" s="258"/>
      <c r="AK46" s="258"/>
      <c r="AL46" s="258"/>
      <c r="AM46" s="476" t="str">
        <f>IF(E17="","",E17)</f>
        <v xml:space="preserve"> </v>
      </c>
      <c r="AN46" s="476"/>
      <c r="AO46" s="476"/>
      <c r="AP46" s="476"/>
      <c r="AQ46" s="260"/>
      <c r="AR46" s="258"/>
      <c r="AS46" s="477" t="s">
        <v>52</v>
      </c>
      <c r="AT46" s="478"/>
      <c r="AU46" s="272"/>
      <c r="AV46" s="272"/>
      <c r="AW46" s="272"/>
      <c r="AX46" s="272"/>
      <c r="AY46" s="272"/>
      <c r="AZ46" s="272"/>
      <c r="BA46" s="272"/>
      <c r="BB46" s="272"/>
      <c r="BC46" s="272"/>
      <c r="BD46" s="273"/>
    </row>
    <row r="47" spans="2:56" s="238" customFormat="1" ht="15">
      <c r="B47" s="259"/>
      <c r="C47" s="262" t="s">
        <v>33</v>
      </c>
      <c r="D47" s="258"/>
      <c r="E47" s="258"/>
      <c r="F47" s="258"/>
      <c r="G47" s="258"/>
      <c r="H47" s="258"/>
      <c r="I47" s="258"/>
      <c r="J47" s="258"/>
      <c r="K47" s="258"/>
      <c r="L47" s="263" t="str">
        <f>IF(E14= "Vyplň údaj","",E14)</f>
        <v/>
      </c>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60"/>
      <c r="AR47" s="258"/>
      <c r="AS47" s="479"/>
      <c r="AT47" s="480"/>
      <c r="AU47" s="234"/>
      <c r="AV47" s="234"/>
      <c r="AW47" s="234"/>
      <c r="AX47" s="234"/>
      <c r="AY47" s="234"/>
      <c r="AZ47" s="234"/>
      <c r="BA47" s="234"/>
      <c r="BB47" s="234"/>
      <c r="BC47" s="234"/>
      <c r="BD47" s="274"/>
    </row>
    <row r="48" spans="2:56" s="238" customFormat="1" ht="10.9" customHeight="1">
      <c r="B48" s="259"/>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60"/>
      <c r="AR48" s="258"/>
      <c r="AS48" s="479"/>
      <c r="AT48" s="480"/>
      <c r="AU48" s="234"/>
      <c r="AV48" s="234"/>
      <c r="AW48" s="234"/>
      <c r="AX48" s="234"/>
      <c r="AY48" s="234"/>
      <c r="AZ48" s="234"/>
      <c r="BA48" s="234"/>
      <c r="BB48" s="234"/>
      <c r="BC48" s="234"/>
      <c r="BD48" s="274"/>
    </row>
    <row r="49" spans="1:91" s="238" customFormat="1" ht="29.25" customHeight="1">
      <c r="B49" s="275" t="s">
        <v>1236</v>
      </c>
      <c r="C49" s="481" t="s">
        <v>53</v>
      </c>
      <c r="D49" s="482"/>
      <c r="E49" s="482"/>
      <c r="F49" s="482"/>
      <c r="G49" s="482"/>
      <c r="H49" s="276"/>
      <c r="I49" s="483" t="s">
        <v>54</v>
      </c>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4" t="s">
        <v>55</v>
      </c>
      <c r="AH49" s="482"/>
      <c r="AI49" s="482"/>
      <c r="AJ49" s="482"/>
      <c r="AK49" s="482"/>
      <c r="AL49" s="482"/>
      <c r="AM49" s="482"/>
      <c r="AN49" s="483" t="s">
        <v>56</v>
      </c>
      <c r="AO49" s="482"/>
      <c r="AP49" s="482"/>
      <c r="AQ49" s="277" t="s">
        <v>57</v>
      </c>
      <c r="AR49" s="258"/>
      <c r="AS49" s="278" t="s">
        <v>58</v>
      </c>
      <c r="AT49" s="279" t="s">
        <v>59</v>
      </c>
      <c r="AU49" s="279" t="s">
        <v>60</v>
      </c>
      <c r="AV49" s="279" t="s">
        <v>61</v>
      </c>
      <c r="AW49" s="279" t="s">
        <v>62</v>
      </c>
      <c r="AX49" s="279" t="s">
        <v>63</v>
      </c>
      <c r="AY49" s="279" t="s">
        <v>64</v>
      </c>
      <c r="AZ49" s="279" t="s">
        <v>65</v>
      </c>
      <c r="BA49" s="279" t="s">
        <v>66</v>
      </c>
      <c r="BB49" s="279" t="s">
        <v>67</v>
      </c>
      <c r="BC49" s="279" t="s">
        <v>68</v>
      </c>
      <c r="BD49" s="280" t="s">
        <v>69</v>
      </c>
    </row>
    <row r="50" spans="1:91" s="238" customFormat="1" ht="10.9" customHeight="1">
      <c r="B50" s="259"/>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60"/>
      <c r="AR50" s="258"/>
      <c r="AS50" s="281"/>
      <c r="AT50" s="272"/>
      <c r="AU50" s="272"/>
      <c r="AV50" s="272"/>
      <c r="AW50" s="272"/>
      <c r="AX50" s="272"/>
      <c r="AY50" s="272"/>
      <c r="AZ50" s="272"/>
      <c r="BA50" s="272"/>
      <c r="BB50" s="272"/>
      <c r="BC50" s="272"/>
      <c r="BD50" s="273"/>
    </row>
    <row r="51" spans="1:91" s="270" customFormat="1" ht="32.450000000000003" customHeight="1">
      <c r="B51" s="266"/>
      <c r="C51" s="282" t="s">
        <v>70</v>
      </c>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494">
        <f>ROUND(AG52+AG55+AG58,2)</f>
        <v>0</v>
      </c>
      <c r="AH51" s="494"/>
      <c r="AI51" s="494"/>
      <c r="AJ51" s="494"/>
      <c r="AK51" s="494"/>
      <c r="AL51" s="494"/>
      <c r="AM51" s="494"/>
      <c r="AN51" s="495">
        <f>AN52+AN55+AN58</f>
        <v>0</v>
      </c>
      <c r="AO51" s="495"/>
      <c r="AP51" s="495"/>
      <c r="AQ51" s="284" t="s">
        <v>5</v>
      </c>
      <c r="AR51" s="268"/>
      <c r="AS51" s="285">
        <f>ROUND(AS52+AS55+AS58,2)</f>
        <v>0</v>
      </c>
      <c r="AT51" s="286" t="e">
        <f t="shared" ref="AT51:AT58" si="0">ROUND(SUM(AV51:AW51),2)</f>
        <v>#REF!</v>
      </c>
      <c r="AU51" s="287" t="e">
        <f>ROUND(AU52+AU55+AU58,5)</f>
        <v>#REF!</v>
      </c>
      <c r="AV51" s="286" t="e">
        <f>ROUND(AZ51*L26,2)</f>
        <v>#REF!</v>
      </c>
      <c r="AW51" s="286" t="e">
        <f>ROUND(BA51*L27,2)</f>
        <v>#REF!</v>
      </c>
      <c r="AX51" s="286" t="e">
        <f>ROUND(BB51*L26,2)</f>
        <v>#REF!</v>
      </c>
      <c r="AY51" s="286" t="e">
        <f>ROUND(BC51*L27,2)</f>
        <v>#REF!</v>
      </c>
      <c r="AZ51" s="286" t="e">
        <f>ROUND(AZ52+AZ55+AZ58,2)</f>
        <v>#REF!</v>
      </c>
      <c r="BA51" s="286" t="e">
        <f>ROUND(BA52+BA55+BA58,2)</f>
        <v>#REF!</v>
      </c>
      <c r="BB51" s="286" t="e">
        <f>ROUND(BB52+BB55+BB58,2)</f>
        <v>#REF!</v>
      </c>
      <c r="BC51" s="286" t="e">
        <f>ROUND(BC52+BC55+BC58,2)</f>
        <v>#REF!</v>
      </c>
      <c r="BD51" s="288" t="e">
        <f>ROUND(BD52+BD55+BD58,2)</f>
        <v>#REF!</v>
      </c>
      <c r="BS51" s="289" t="s">
        <v>71</v>
      </c>
      <c r="BT51" s="289" t="s">
        <v>72</v>
      </c>
      <c r="BU51" s="290" t="s">
        <v>73</v>
      </c>
      <c r="BV51" s="289" t="s">
        <v>74</v>
      </c>
      <c r="BW51" s="289" t="s">
        <v>7</v>
      </c>
      <c r="BX51" s="289" t="s">
        <v>75</v>
      </c>
      <c r="CL51" s="289" t="s">
        <v>5</v>
      </c>
    </row>
    <row r="52" spans="1:91" s="291" customFormat="1" ht="22.5" customHeight="1">
      <c r="B52" s="292"/>
      <c r="C52" s="293"/>
      <c r="D52" s="488" t="s">
        <v>76</v>
      </c>
      <c r="E52" s="488"/>
      <c r="F52" s="488"/>
      <c r="G52" s="488"/>
      <c r="H52" s="488"/>
      <c r="I52" s="294"/>
      <c r="J52" s="488" t="s">
        <v>77</v>
      </c>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7">
        <f>ROUND(SUM(AG53:AG54),2)</f>
        <v>0</v>
      </c>
      <c r="AH52" s="486"/>
      <c r="AI52" s="486"/>
      <c r="AJ52" s="486"/>
      <c r="AK52" s="486"/>
      <c r="AL52" s="486"/>
      <c r="AM52" s="486"/>
      <c r="AN52" s="485">
        <f t="shared" ref="AN52:AN57" si="1">SUM(AG52,AT52)</f>
        <v>0</v>
      </c>
      <c r="AO52" s="486"/>
      <c r="AP52" s="486"/>
      <c r="AQ52" s="295" t="s">
        <v>78</v>
      </c>
      <c r="AR52" s="296"/>
      <c r="AS52" s="297">
        <f>ROUND(SUM(AS53:AS54),2)</f>
        <v>0</v>
      </c>
      <c r="AT52" s="298">
        <f t="shared" si="0"/>
        <v>0</v>
      </c>
      <c r="AU52" s="299">
        <f>ROUND(SUM(AU53:AU54),5)</f>
        <v>0</v>
      </c>
      <c r="AV52" s="298">
        <f>ROUND(AZ52*L26,2)</f>
        <v>0</v>
      </c>
      <c r="AW52" s="298">
        <f>ROUND(BA52*L27,2)</f>
        <v>0</v>
      </c>
      <c r="AX52" s="298">
        <f>ROUND(BB52*L26,2)</f>
        <v>0</v>
      </c>
      <c r="AY52" s="298">
        <f>ROUND(BC52*L27,2)</f>
        <v>0</v>
      </c>
      <c r="AZ52" s="298">
        <f>ROUND(SUM(AZ53:AZ54),2)</f>
        <v>0</v>
      </c>
      <c r="BA52" s="298">
        <f>ROUND(SUM(BA53:BA54),2)</f>
        <v>0</v>
      </c>
      <c r="BB52" s="298">
        <f>ROUND(SUM(BB53:BB54),2)</f>
        <v>0</v>
      </c>
      <c r="BC52" s="298">
        <f>ROUND(SUM(BC53:BC54),2)</f>
        <v>0</v>
      </c>
      <c r="BD52" s="300">
        <f>ROUND(SUM(BD53:BD54),2)</f>
        <v>0</v>
      </c>
      <c r="BS52" s="301" t="s">
        <v>71</v>
      </c>
      <c r="BT52" s="301" t="s">
        <v>24</v>
      </c>
      <c r="BU52" s="301" t="s">
        <v>73</v>
      </c>
      <c r="BV52" s="301" t="s">
        <v>74</v>
      </c>
      <c r="BW52" s="301" t="s">
        <v>79</v>
      </c>
      <c r="BX52" s="301" t="s">
        <v>7</v>
      </c>
      <c r="CL52" s="301" t="s">
        <v>5</v>
      </c>
      <c r="CM52" s="301" t="s">
        <v>80</v>
      </c>
    </row>
    <row r="53" spans="1:91" s="311" customFormat="1" ht="22.5" customHeight="1">
      <c r="A53" s="302" t="s">
        <v>81</v>
      </c>
      <c r="B53" s="303" t="s">
        <v>1237</v>
      </c>
      <c r="C53" s="304"/>
      <c r="D53" s="304"/>
      <c r="E53" s="491" t="s">
        <v>82</v>
      </c>
      <c r="F53" s="491"/>
      <c r="G53" s="491"/>
      <c r="H53" s="491"/>
      <c r="I53" s="491"/>
      <c r="J53" s="304"/>
      <c r="K53" s="491" t="s">
        <v>83</v>
      </c>
      <c r="L53" s="491"/>
      <c r="M53" s="491"/>
      <c r="N53" s="491"/>
      <c r="O53" s="491"/>
      <c r="P53" s="491"/>
      <c r="Q53" s="491"/>
      <c r="R53" s="491"/>
      <c r="S53" s="491"/>
      <c r="T53" s="491"/>
      <c r="U53" s="491"/>
      <c r="V53" s="491"/>
      <c r="W53" s="491"/>
      <c r="X53" s="491"/>
      <c r="Y53" s="491"/>
      <c r="Z53" s="491"/>
      <c r="AA53" s="491"/>
      <c r="AB53" s="491"/>
      <c r="AC53" s="491"/>
      <c r="AD53" s="491"/>
      <c r="AE53" s="491"/>
      <c r="AF53" s="491"/>
      <c r="AG53" s="489">
        <f>'01.1 - SO 01.1 Hlavní kan...'!J29</f>
        <v>0</v>
      </c>
      <c r="AH53" s="490"/>
      <c r="AI53" s="490"/>
      <c r="AJ53" s="490"/>
      <c r="AK53" s="490"/>
      <c r="AL53" s="490"/>
      <c r="AM53" s="490"/>
      <c r="AN53" s="489">
        <f t="shared" si="1"/>
        <v>0</v>
      </c>
      <c r="AO53" s="490"/>
      <c r="AP53" s="490"/>
      <c r="AQ53" s="305" t="s">
        <v>84</v>
      </c>
      <c r="AR53" s="306"/>
      <c r="AS53" s="307">
        <v>0</v>
      </c>
      <c r="AT53" s="308">
        <f t="shared" si="0"/>
        <v>0</v>
      </c>
      <c r="AU53" s="309">
        <f>'01.1 - SO 01.1 Hlavní kan...'!P90</f>
        <v>0</v>
      </c>
      <c r="AV53" s="308">
        <f>'01.1 - SO 01.1 Hlavní kan...'!J32</f>
        <v>0</v>
      </c>
      <c r="AW53" s="308">
        <f>'01.1 - SO 01.1 Hlavní kan...'!J33</f>
        <v>0</v>
      </c>
      <c r="AX53" s="308">
        <f>'01.1 - SO 01.1 Hlavní kan...'!J34</f>
        <v>0</v>
      </c>
      <c r="AY53" s="308">
        <f>'01.1 - SO 01.1 Hlavní kan...'!J35</f>
        <v>0</v>
      </c>
      <c r="AZ53" s="308">
        <f>'01.1 - SO 01.1 Hlavní kan...'!F32</f>
        <v>0</v>
      </c>
      <c r="BA53" s="308">
        <f>'01.1 - SO 01.1 Hlavní kan...'!F33</f>
        <v>0</v>
      </c>
      <c r="BB53" s="308">
        <f>'01.1 - SO 01.1 Hlavní kan...'!F34</f>
        <v>0</v>
      </c>
      <c r="BC53" s="308">
        <f>'01.1 - SO 01.1 Hlavní kan...'!F35</f>
        <v>0</v>
      </c>
      <c r="BD53" s="310">
        <f>'01.1 - SO 01.1 Hlavní kan...'!F36</f>
        <v>0</v>
      </c>
      <c r="BT53" s="312" t="s">
        <v>80</v>
      </c>
      <c r="BV53" s="312" t="s">
        <v>74</v>
      </c>
      <c r="BW53" s="312" t="s">
        <v>85</v>
      </c>
      <c r="BX53" s="312" t="s">
        <v>79</v>
      </c>
      <c r="CL53" s="312" t="s">
        <v>5</v>
      </c>
    </row>
    <row r="54" spans="1:91" s="311" customFormat="1" ht="22.5" customHeight="1">
      <c r="A54" s="302" t="s">
        <v>81</v>
      </c>
      <c r="B54" s="303" t="s">
        <v>1237</v>
      </c>
      <c r="C54" s="304"/>
      <c r="D54" s="304"/>
      <c r="E54" s="491" t="s">
        <v>86</v>
      </c>
      <c r="F54" s="491"/>
      <c r="G54" s="491"/>
      <c r="H54" s="491"/>
      <c r="I54" s="491"/>
      <c r="J54" s="304"/>
      <c r="K54" s="491" t="s">
        <v>87</v>
      </c>
      <c r="L54" s="491"/>
      <c r="M54" s="491"/>
      <c r="N54" s="491"/>
      <c r="O54" s="491"/>
      <c r="P54" s="491"/>
      <c r="Q54" s="491"/>
      <c r="R54" s="491"/>
      <c r="S54" s="491"/>
      <c r="T54" s="491"/>
      <c r="U54" s="491"/>
      <c r="V54" s="491"/>
      <c r="W54" s="491"/>
      <c r="X54" s="491"/>
      <c r="Y54" s="491"/>
      <c r="Z54" s="491"/>
      <c r="AA54" s="491"/>
      <c r="AB54" s="491"/>
      <c r="AC54" s="491"/>
      <c r="AD54" s="491"/>
      <c r="AE54" s="491"/>
      <c r="AF54" s="491"/>
      <c r="AG54" s="489">
        <f>'01.2 - SO 01.2 Kanalizačn...'!J29</f>
        <v>0</v>
      </c>
      <c r="AH54" s="490"/>
      <c r="AI54" s="490"/>
      <c r="AJ54" s="490"/>
      <c r="AK54" s="490"/>
      <c r="AL54" s="490"/>
      <c r="AM54" s="490"/>
      <c r="AN54" s="489">
        <f t="shared" si="1"/>
        <v>0</v>
      </c>
      <c r="AO54" s="490"/>
      <c r="AP54" s="490"/>
      <c r="AQ54" s="305" t="s">
        <v>84</v>
      </c>
      <c r="AR54" s="306"/>
      <c r="AS54" s="307">
        <v>0</v>
      </c>
      <c r="AT54" s="308">
        <f t="shared" si="0"/>
        <v>0</v>
      </c>
      <c r="AU54" s="309">
        <f>'01.2 - SO 01.2 Kanalizačn...'!P90</f>
        <v>0</v>
      </c>
      <c r="AV54" s="308">
        <f>'01.2 - SO 01.2 Kanalizačn...'!J32</f>
        <v>0</v>
      </c>
      <c r="AW54" s="308">
        <f>'01.2 - SO 01.2 Kanalizačn...'!J33</f>
        <v>0</v>
      </c>
      <c r="AX54" s="308">
        <f>'01.2 - SO 01.2 Kanalizačn...'!J34</f>
        <v>0</v>
      </c>
      <c r="AY54" s="308">
        <f>'01.2 - SO 01.2 Kanalizačn...'!J35</f>
        <v>0</v>
      </c>
      <c r="AZ54" s="308">
        <f>'01.2 - SO 01.2 Kanalizačn...'!F32</f>
        <v>0</v>
      </c>
      <c r="BA54" s="308">
        <f>'01.2 - SO 01.2 Kanalizačn...'!F33</f>
        <v>0</v>
      </c>
      <c r="BB54" s="308">
        <f>'01.2 - SO 01.2 Kanalizačn...'!F34</f>
        <v>0</v>
      </c>
      <c r="BC54" s="308">
        <f>'01.2 - SO 01.2 Kanalizačn...'!F35</f>
        <v>0</v>
      </c>
      <c r="BD54" s="310">
        <f>'01.2 - SO 01.2 Kanalizačn...'!F36</f>
        <v>0</v>
      </c>
      <c r="BT54" s="312" t="s">
        <v>80</v>
      </c>
      <c r="BV54" s="312" t="s">
        <v>74</v>
      </c>
      <c r="BW54" s="312" t="s">
        <v>88</v>
      </c>
      <c r="BX54" s="312" t="s">
        <v>79</v>
      </c>
      <c r="CL54" s="312" t="s">
        <v>5</v>
      </c>
    </row>
    <row r="55" spans="1:91" s="291" customFormat="1" ht="22.5" customHeight="1">
      <c r="B55" s="303"/>
      <c r="C55" s="293"/>
      <c r="D55" s="488" t="s">
        <v>89</v>
      </c>
      <c r="E55" s="488"/>
      <c r="F55" s="488"/>
      <c r="G55" s="488"/>
      <c r="H55" s="488"/>
      <c r="I55" s="294"/>
      <c r="J55" s="488" t="s">
        <v>90</v>
      </c>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7">
        <f>ROUND(SUM(AG56:AG57),2)</f>
        <v>0</v>
      </c>
      <c r="AH55" s="486"/>
      <c r="AI55" s="486"/>
      <c r="AJ55" s="486"/>
      <c r="AK55" s="486"/>
      <c r="AL55" s="486"/>
      <c r="AM55" s="486"/>
      <c r="AN55" s="485">
        <f t="shared" si="1"/>
        <v>0</v>
      </c>
      <c r="AO55" s="486"/>
      <c r="AP55" s="486"/>
      <c r="AQ55" s="295" t="s">
        <v>78</v>
      </c>
      <c r="AR55" s="296"/>
      <c r="AS55" s="297">
        <f>ROUND(SUM(AS56:AS57),2)</f>
        <v>0</v>
      </c>
      <c r="AT55" s="298">
        <f t="shared" si="0"/>
        <v>0</v>
      </c>
      <c r="AU55" s="299">
        <f>ROUND(SUM(AU56:AU57),5)</f>
        <v>0</v>
      </c>
      <c r="AV55" s="298">
        <f>ROUND(AZ55*L26,2)</f>
        <v>0</v>
      </c>
      <c r="AW55" s="298">
        <f>ROUND(BA55*L27,2)</f>
        <v>0</v>
      </c>
      <c r="AX55" s="298">
        <f>ROUND(BB55*L26,2)</f>
        <v>0</v>
      </c>
      <c r="AY55" s="298">
        <f>ROUND(BC55*L27,2)</f>
        <v>0</v>
      </c>
      <c r="AZ55" s="298">
        <f>ROUND(SUM(AZ56:AZ57),2)</f>
        <v>0</v>
      </c>
      <c r="BA55" s="298">
        <f>ROUND(SUM(BA56:BA57),2)</f>
        <v>0</v>
      </c>
      <c r="BB55" s="298">
        <f>ROUND(SUM(BB56:BB57),2)</f>
        <v>0</v>
      </c>
      <c r="BC55" s="298">
        <f>ROUND(SUM(BC56:BC57),2)</f>
        <v>0</v>
      </c>
      <c r="BD55" s="300">
        <f>ROUND(SUM(BD56:BD57),2)</f>
        <v>0</v>
      </c>
      <c r="BS55" s="301" t="s">
        <v>71</v>
      </c>
      <c r="BT55" s="301" t="s">
        <v>24</v>
      </c>
      <c r="BU55" s="301" t="s">
        <v>73</v>
      </c>
      <c r="BV55" s="301" t="s">
        <v>74</v>
      </c>
      <c r="BW55" s="301" t="s">
        <v>91</v>
      </c>
      <c r="BX55" s="301" t="s">
        <v>7</v>
      </c>
      <c r="CL55" s="301" t="s">
        <v>5</v>
      </c>
      <c r="CM55" s="301" t="s">
        <v>80</v>
      </c>
    </row>
    <row r="56" spans="1:91" s="311" customFormat="1" ht="22.5" customHeight="1">
      <c r="A56" s="302" t="s">
        <v>81</v>
      </c>
      <c r="B56" s="303" t="s">
        <v>1237</v>
      </c>
      <c r="C56" s="304"/>
      <c r="D56" s="304"/>
      <c r="E56" s="491" t="s">
        <v>92</v>
      </c>
      <c r="F56" s="491"/>
      <c r="G56" s="491"/>
      <c r="H56" s="491"/>
      <c r="I56" s="491"/>
      <c r="J56" s="304"/>
      <c r="K56" s="491" t="s">
        <v>93</v>
      </c>
      <c r="L56" s="491"/>
      <c r="M56" s="491"/>
      <c r="N56" s="491"/>
      <c r="O56" s="491"/>
      <c r="P56" s="491"/>
      <c r="Q56" s="491"/>
      <c r="R56" s="491"/>
      <c r="S56" s="491"/>
      <c r="T56" s="491"/>
      <c r="U56" s="491"/>
      <c r="V56" s="491"/>
      <c r="W56" s="491"/>
      <c r="X56" s="491"/>
      <c r="Y56" s="491"/>
      <c r="Z56" s="491"/>
      <c r="AA56" s="491"/>
      <c r="AB56" s="491"/>
      <c r="AC56" s="491"/>
      <c r="AD56" s="491"/>
      <c r="AE56" s="491"/>
      <c r="AF56" s="491"/>
      <c r="AG56" s="489">
        <f>'02.1 - SO 02.1 Hlavní kan...'!J29</f>
        <v>0</v>
      </c>
      <c r="AH56" s="490"/>
      <c r="AI56" s="490"/>
      <c r="AJ56" s="490"/>
      <c r="AK56" s="490"/>
      <c r="AL56" s="490"/>
      <c r="AM56" s="490"/>
      <c r="AN56" s="489">
        <f t="shared" si="1"/>
        <v>0</v>
      </c>
      <c r="AO56" s="490"/>
      <c r="AP56" s="490"/>
      <c r="AQ56" s="305" t="s">
        <v>84</v>
      </c>
      <c r="AR56" s="306"/>
      <c r="AS56" s="307">
        <v>0</v>
      </c>
      <c r="AT56" s="308">
        <f t="shared" si="0"/>
        <v>0</v>
      </c>
      <c r="AU56" s="309">
        <f>'02.1 - SO 02.1 Hlavní kan...'!P93</f>
        <v>0</v>
      </c>
      <c r="AV56" s="308">
        <f>'02.1 - SO 02.1 Hlavní kan...'!J32</f>
        <v>0</v>
      </c>
      <c r="AW56" s="308">
        <f>'02.1 - SO 02.1 Hlavní kan...'!J33</f>
        <v>0</v>
      </c>
      <c r="AX56" s="308">
        <f>'02.1 - SO 02.1 Hlavní kan...'!J34</f>
        <v>0</v>
      </c>
      <c r="AY56" s="308">
        <f>'02.1 - SO 02.1 Hlavní kan...'!J35</f>
        <v>0</v>
      </c>
      <c r="AZ56" s="308">
        <f>'02.1 - SO 02.1 Hlavní kan...'!F32</f>
        <v>0</v>
      </c>
      <c r="BA56" s="308">
        <f>'02.1 - SO 02.1 Hlavní kan...'!F33</f>
        <v>0</v>
      </c>
      <c r="BB56" s="308">
        <f>'02.1 - SO 02.1 Hlavní kan...'!F34</f>
        <v>0</v>
      </c>
      <c r="BC56" s="308">
        <f>'02.1 - SO 02.1 Hlavní kan...'!F35</f>
        <v>0</v>
      </c>
      <c r="BD56" s="310">
        <f>'02.1 - SO 02.1 Hlavní kan...'!F36</f>
        <v>0</v>
      </c>
      <c r="BT56" s="312" t="s">
        <v>80</v>
      </c>
      <c r="BV56" s="312" t="s">
        <v>74</v>
      </c>
      <c r="BW56" s="312" t="s">
        <v>94</v>
      </c>
      <c r="BX56" s="312" t="s">
        <v>91</v>
      </c>
      <c r="CL56" s="312" t="s">
        <v>5</v>
      </c>
    </row>
    <row r="57" spans="1:91" s="311" customFormat="1" ht="22.5" customHeight="1">
      <c r="A57" s="302" t="s">
        <v>81</v>
      </c>
      <c r="B57" s="303" t="s">
        <v>1237</v>
      </c>
      <c r="C57" s="304"/>
      <c r="D57" s="304"/>
      <c r="E57" s="491" t="s">
        <v>95</v>
      </c>
      <c r="F57" s="491"/>
      <c r="G57" s="491"/>
      <c r="H57" s="491"/>
      <c r="I57" s="491"/>
      <c r="J57" s="304"/>
      <c r="K57" s="491" t="s">
        <v>96</v>
      </c>
      <c r="L57" s="491"/>
      <c r="M57" s="491"/>
      <c r="N57" s="491"/>
      <c r="O57" s="491"/>
      <c r="P57" s="491"/>
      <c r="Q57" s="491"/>
      <c r="R57" s="491"/>
      <c r="S57" s="491"/>
      <c r="T57" s="491"/>
      <c r="U57" s="491"/>
      <c r="V57" s="491"/>
      <c r="W57" s="491"/>
      <c r="X57" s="491"/>
      <c r="Y57" s="491"/>
      <c r="Z57" s="491"/>
      <c r="AA57" s="491"/>
      <c r="AB57" s="491"/>
      <c r="AC57" s="491"/>
      <c r="AD57" s="491"/>
      <c r="AE57" s="491"/>
      <c r="AF57" s="491"/>
      <c r="AG57" s="489">
        <f>'02.2 - SO 02.2 Kanalizačn...'!J29</f>
        <v>0</v>
      </c>
      <c r="AH57" s="490"/>
      <c r="AI57" s="490"/>
      <c r="AJ57" s="490"/>
      <c r="AK57" s="490"/>
      <c r="AL57" s="490"/>
      <c r="AM57" s="490"/>
      <c r="AN57" s="489">
        <f t="shared" si="1"/>
        <v>0</v>
      </c>
      <c r="AO57" s="490"/>
      <c r="AP57" s="490"/>
      <c r="AQ57" s="305" t="s">
        <v>84</v>
      </c>
      <c r="AR57" s="306"/>
      <c r="AS57" s="307">
        <v>0</v>
      </c>
      <c r="AT57" s="308">
        <f t="shared" si="0"/>
        <v>0</v>
      </c>
      <c r="AU57" s="309">
        <f>'02.2 - SO 02.2 Kanalizačn...'!P90</f>
        <v>0</v>
      </c>
      <c r="AV57" s="308">
        <f>'02.2 - SO 02.2 Kanalizačn...'!J32</f>
        <v>0</v>
      </c>
      <c r="AW57" s="308">
        <f>'02.2 - SO 02.2 Kanalizačn...'!J33</f>
        <v>0</v>
      </c>
      <c r="AX57" s="308">
        <f>'02.2 - SO 02.2 Kanalizačn...'!J34</f>
        <v>0</v>
      </c>
      <c r="AY57" s="308">
        <f>'02.2 - SO 02.2 Kanalizačn...'!J35</f>
        <v>0</v>
      </c>
      <c r="AZ57" s="308">
        <f>'02.2 - SO 02.2 Kanalizačn...'!F32</f>
        <v>0</v>
      </c>
      <c r="BA57" s="308">
        <f>'02.2 - SO 02.2 Kanalizačn...'!F33</f>
        <v>0</v>
      </c>
      <c r="BB57" s="308">
        <f>'02.2 - SO 02.2 Kanalizačn...'!F34</f>
        <v>0</v>
      </c>
      <c r="BC57" s="308">
        <f>'02.2 - SO 02.2 Kanalizačn...'!F35</f>
        <v>0</v>
      </c>
      <c r="BD57" s="310">
        <f>'02.2 - SO 02.2 Kanalizačn...'!F36</f>
        <v>0</v>
      </c>
      <c r="BT57" s="312" t="s">
        <v>80</v>
      </c>
      <c r="BV57" s="312" t="s">
        <v>74</v>
      </c>
      <c r="BW57" s="312" t="s">
        <v>97</v>
      </c>
      <c r="BX57" s="312" t="s">
        <v>91</v>
      </c>
      <c r="CL57" s="312" t="s">
        <v>5</v>
      </c>
    </row>
    <row r="58" spans="1:91" s="291" customFormat="1" ht="22.5" customHeight="1">
      <c r="A58" s="302" t="s">
        <v>81</v>
      </c>
      <c r="B58" s="292"/>
      <c r="C58" s="293"/>
      <c r="D58" s="488" t="s">
        <v>98</v>
      </c>
      <c r="E58" s="488"/>
      <c r="F58" s="488"/>
      <c r="G58" s="488"/>
      <c r="H58" s="488"/>
      <c r="I58" s="294"/>
      <c r="J58" s="488" t="s">
        <v>99</v>
      </c>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5">
        <f>'03 - Ostatní a vedlejší n...'!K72</f>
        <v>0</v>
      </c>
      <c r="AH58" s="486"/>
      <c r="AI58" s="486"/>
      <c r="AJ58" s="486"/>
      <c r="AK58" s="486"/>
      <c r="AL58" s="486"/>
      <c r="AM58" s="486"/>
      <c r="AN58" s="485">
        <f>AG58*1.21</f>
        <v>0</v>
      </c>
      <c r="AO58" s="486"/>
      <c r="AP58" s="486"/>
      <c r="AQ58" s="295" t="s">
        <v>100</v>
      </c>
      <c r="AR58" s="296"/>
      <c r="AS58" s="313">
        <v>0</v>
      </c>
      <c r="AT58" s="314" t="e">
        <f t="shared" si="0"/>
        <v>#REF!</v>
      </c>
      <c r="AU58" s="315" t="e">
        <f>#REF!</f>
        <v>#REF!</v>
      </c>
      <c r="AV58" s="314" t="e">
        <f>#REF!</f>
        <v>#REF!</v>
      </c>
      <c r="AW58" s="314" t="e">
        <f>#REF!</f>
        <v>#REF!</v>
      </c>
      <c r="AX58" s="314" t="e">
        <f>#REF!</f>
        <v>#REF!</v>
      </c>
      <c r="AY58" s="314" t="e">
        <f>#REF!</f>
        <v>#REF!</v>
      </c>
      <c r="AZ58" s="314" t="e">
        <f>#REF!</f>
        <v>#REF!</v>
      </c>
      <c r="BA58" s="314" t="e">
        <f>#REF!</f>
        <v>#REF!</v>
      </c>
      <c r="BB58" s="314" t="e">
        <f>#REF!</f>
        <v>#REF!</v>
      </c>
      <c r="BC58" s="314" t="e">
        <f>#REF!</f>
        <v>#REF!</v>
      </c>
      <c r="BD58" s="316" t="e">
        <f>#REF!</f>
        <v>#REF!</v>
      </c>
      <c r="BT58" s="301" t="s">
        <v>24</v>
      </c>
      <c r="BV58" s="301" t="s">
        <v>74</v>
      </c>
      <c r="BW58" s="301" t="s">
        <v>101</v>
      </c>
      <c r="BX58" s="301" t="s">
        <v>7</v>
      </c>
      <c r="CL58" s="301" t="s">
        <v>5</v>
      </c>
      <c r="CM58" s="301" t="s">
        <v>80</v>
      </c>
    </row>
    <row r="59" spans="1:91" s="238" customFormat="1" ht="30" customHeight="1">
      <c r="B59" s="317"/>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9"/>
      <c r="AR59" s="258"/>
    </row>
    <row r="60" spans="1:91" s="238" customFormat="1" ht="6.95" customHeight="1">
      <c r="B60" s="249"/>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33"/>
    </row>
  </sheetData>
  <sheetProtection password="CE88" sheet="1" objects="1" scenarios="1"/>
  <mergeCells count="65">
    <mergeCell ref="AR2:BE2"/>
    <mergeCell ref="AN58:AP58"/>
    <mergeCell ref="AG58:AM58"/>
    <mergeCell ref="D58:H58"/>
    <mergeCell ref="J58:AF58"/>
    <mergeCell ref="AG51:AM51"/>
    <mergeCell ref="AN51:AP51"/>
    <mergeCell ref="AN56:AP56"/>
    <mergeCell ref="AG56:AM56"/>
    <mergeCell ref="E56:I56"/>
    <mergeCell ref="K56:AF56"/>
    <mergeCell ref="AN57:AP57"/>
    <mergeCell ref="AG57:AM57"/>
    <mergeCell ref="E57:I57"/>
    <mergeCell ref="K57:AF57"/>
    <mergeCell ref="AN54:AP54"/>
    <mergeCell ref="AG54:AM54"/>
    <mergeCell ref="E54:I54"/>
    <mergeCell ref="K54:AF54"/>
    <mergeCell ref="AN55:AP55"/>
    <mergeCell ref="AG55:AM55"/>
    <mergeCell ref="D55:H55"/>
    <mergeCell ref="J55:AF55"/>
    <mergeCell ref="AN52:AP52"/>
    <mergeCell ref="AG52:AM52"/>
    <mergeCell ref="D52:H52"/>
    <mergeCell ref="J52:AF52"/>
    <mergeCell ref="AN53:AP53"/>
    <mergeCell ref="AG53:AM53"/>
    <mergeCell ref="E53:I53"/>
    <mergeCell ref="K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3" location="'01.1 - SO 01.1 Hlavní kan...'!C2" display="/"/>
    <hyperlink ref="A54" location="'01.2 - SO 01.2 Kanalizačn...'!C2" display="/"/>
    <hyperlink ref="A56" location="'02.1 - SO 02.1 Hlavní kan...'!C2" display="/"/>
    <hyperlink ref="A57" location="'02.2 - SO 02.2 Kanalizačn...'!C2" display="/"/>
    <hyperlink ref="A58" location="'03 - Ostatní a vedlejší n...'!C2" display="/"/>
  </hyperlinks>
  <pageMargins left="0.58333330000000005" right="0.58333330000000005" top="0.58333330000000005" bottom="0.58333330000000005" header="0" footer="0"/>
  <pageSetup paperSize="9" scale="94"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91"/>
  <sheetViews>
    <sheetView showGridLines="0" workbookViewId="0">
      <pane ySplit="1" topLeftCell="A2" activePane="bottomLeft" state="frozen"/>
      <selection pane="bottomLeft" activeCell="F96" sqref="F96"/>
    </sheetView>
  </sheetViews>
  <sheetFormatPr defaultRowHeight="13.5"/>
  <cols>
    <col min="1" max="1" width="8.33203125" style="216" customWidth="1"/>
    <col min="2" max="2" width="1.6640625" style="216" customWidth="1"/>
    <col min="3" max="3" width="4.1640625" style="216" customWidth="1"/>
    <col min="4" max="4" width="4.33203125" style="216" customWidth="1"/>
    <col min="5" max="5" width="17.1640625" style="216" customWidth="1"/>
    <col min="6" max="6" width="75" style="216" customWidth="1"/>
    <col min="7" max="7" width="8.6640625" style="216" customWidth="1"/>
    <col min="8" max="8" width="11.1640625" style="216" customWidth="1"/>
    <col min="9" max="9" width="12.6640625" style="216" customWidth="1"/>
    <col min="10" max="10" width="23.5" style="216" customWidth="1"/>
    <col min="11" max="11" width="15.5" style="216" customWidth="1"/>
    <col min="12" max="12" width="9.33203125" style="216"/>
    <col min="13" max="18" width="9.33203125" style="216" hidden="1"/>
    <col min="19" max="19" width="8.1640625" style="216" hidden="1" customWidth="1"/>
    <col min="20" max="20" width="29.6640625" style="216" hidden="1" customWidth="1"/>
    <col min="21" max="21" width="16.33203125" style="216" hidden="1" customWidth="1"/>
    <col min="22" max="22" width="12.33203125" style="216" customWidth="1"/>
    <col min="23" max="23" width="16.33203125" style="216" customWidth="1"/>
    <col min="24" max="24" width="12.33203125" style="216" customWidth="1"/>
    <col min="25" max="25" width="15" style="216" customWidth="1"/>
    <col min="26" max="26" width="11" style="216" customWidth="1"/>
    <col min="27" max="27" width="15" style="216" customWidth="1"/>
    <col min="28" max="28" width="16.33203125" style="216" customWidth="1"/>
    <col min="29" max="29" width="11" style="216" customWidth="1"/>
    <col min="30" max="30" width="15" style="216" customWidth="1"/>
    <col min="31" max="31" width="16.33203125" style="216" customWidth="1"/>
    <col min="32" max="43" width="9.33203125" style="216"/>
    <col min="44" max="65" width="9.33203125" style="216" hidden="1"/>
    <col min="66" max="16384" width="9.33203125" style="216"/>
  </cols>
  <sheetData>
    <row r="1" spans="1:70" ht="21.75" customHeight="1">
      <c r="A1" s="215"/>
      <c r="B1" s="3"/>
      <c r="C1" s="3"/>
      <c r="D1" s="4" t="s">
        <v>1</v>
      </c>
      <c r="E1" s="3"/>
      <c r="F1" s="320" t="s">
        <v>102</v>
      </c>
      <c r="G1" s="503" t="s">
        <v>103</v>
      </c>
      <c r="H1" s="503"/>
      <c r="I1" s="3"/>
      <c r="J1" s="320" t="s">
        <v>104</v>
      </c>
      <c r="K1" s="4" t="s">
        <v>105</v>
      </c>
      <c r="L1" s="320" t="s">
        <v>106</v>
      </c>
      <c r="M1" s="320"/>
      <c r="N1" s="320"/>
      <c r="O1" s="320"/>
      <c r="P1" s="320"/>
      <c r="Q1" s="320"/>
      <c r="R1" s="320"/>
      <c r="S1" s="320"/>
      <c r="T1" s="320"/>
      <c r="U1" s="214"/>
      <c r="V1" s="214"/>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row>
    <row r="2" spans="1:70" ht="36.950000000000003" customHeight="1">
      <c r="L2" s="492" t="s">
        <v>8</v>
      </c>
      <c r="M2" s="493"/>
      <c r="N2" s="493"/>
      <c r="O2" s="493"/>
      <c r="P2" s="493"/>
      <c r="Q2" s="493"/>
      <c r="R2" s="493"/>
      <c r="S2" s="493"/>
      <c r="T2" s="493"/>
      <c r="U2" s="493"/>
      <c r="V2" s="493"/>
      <c r="AT2" s="218" t="s">
        <v>85</v>
      </c>
    </row>
    <row r="3" spans="1:70" ht="6.95" customHeight="1">
      <c r="B3" s="219"/>
      <c r="C3" s="220"/>
      <c r="D3" s="220"/>
      <c r="E3" s="220"/>
      <c r="F3" s="220"/>
      <c r="G3" s="220"/>
      <c r="H3" s="220"/>
      <c r="I3" s="220"/>
      <c r="J3" s="220"/>
      <c r="K3" s="221"/>
      <c r="AT3" s="218" t="s">
        <v>80</v>
      </c>
    </row>
    <row r="4" spans="1:70" ht="36.950000000000003" customHeight="1">
      <c r="B4" s="222"/>
      <c r="C4" s="223"/>
      <c r="D4" s="224" t="s">
        <v>107</v>
      </c>
      <c r="E4" s="223"/>
      <c r="F4" s="223"/>
      <c r="G4" s="223"/>
      <c r="H4" s="223"/>
      <c r="I4" s="223"/>
      <c r="J4" s="223"/>
      <c r="K4" s="225"/>
      <c r="M4" s="226" t="s">
        <v>13</v>
      </c>
      <c r="AT4" s="218" t="s">
        <v>6</v>
      </c>
    </row>
    <row r="5" spans="1:70" ht="6.95" customHeight="1">
      <c r="B5" s="222"/>
      <c r="C5" s="223"/>
      <c r="D5" s="223"/>
      <c r="E5" s="223"/>
      <c r="F5" s="223"/>
      <c r="G5" s="223"/>
      <c r="H5" s="223"/>
      <c r="I5" s="223"/>
      <c r="J5" s="223"/>
      <c r="K5" s="225"/>
    </row>
    <row r="6" spans="1:70" ht="15">
      <c r="B6" s="222"/>
      <c r="C6" s="223"/>
      <c r="D6" s="230" t="s">
        <v>19</v>
      </c>
      <c r="E6" s="223"/>
      <c r="F6" s="223"/>
      <c r="G6" s="223"/>
      <c r="H6" s="223"/>
      <c r="I6" s="223"/>
      <c r="J6" s="223"/>
      <c r="K6" s="225"/>
    </row>
    <row r="7" spans="1:70" ht="22.5" customHeight="1">
      <c r="B7" s="222"/>
      <c r="C7" s="223"/>
      <c r="D7" s="223"/>
      <c r="E7" s="499" t="str">
        <f>'Rekapitulace stavby'!K6</f>
        <v>18 Rekonstrukce kanalizace ul. Mánesova</v>
      </c>
      <c r="F7" s="500"/>
      <c r="G7" s="500"/>
      <c r="H7" s="500"/>
      <c r="I7" s="223"/>
      <c r="J7" s="223"/>
      <c r="K7" s="225"/>
    </row>
    <row r="8" spans="1:70" ht="15">
      <c r="B8" s="222"/>
      <c r="C8" s="223"/>
      <c r="D8" s="230" t="s">
        <v>108</v>
      </c>
      <c r="E8" s="223"/>
      <c r="F8" s="223"/>
      <c r="G8" s="223"/>
      <c r="H8" s="223"/>
      <c r="I8" s="223"/>
      <c r="J8" s="223"/>
      <c r="K8" s="225"/>
    </row>
    <row r="9" spans="1:70" s="238" customFormat="1" ht="22.5" customHeight="1">
      <c r="B9" s="233"/>
      <c r="C9" s="234"/>
      <c r="D9" s="234"/>
      <c r="E9" s="499" t="s">
        <v>109</v>
      </c>
      <c r="F9" s="501"/>
      <c r="G9" s="501"/>
      <c r="H9" s="501"/>
      <c r="I9" s="234"/>
      <c r="J9" s="234"/>
      <c r="K9" s="237"/>
    </row>
    <row r="10" spans="1:70" s="238" customFormat="1" ht="15">
      <c r="B10" s="233"/>
      <c r="C10" s="234"/>
      <c r="D10" s="230" t="s">
        <v>110</v>
      </c>
      <c r="E10" s="234"/>
      <c r="F10" s="234"/>
      <c r="G10" s="234"/>
      <c r="H10" s="234"/>
      <c r="I10" s="234"/>
      <c r="J10" s="234"/>
      <c r="K10" s="237"/>
    </row>
    <row r="11" spans="1:70" s="238" customFormat="1" ht="36.950000000000003" customHeight="1">
      <c r="B11" s="233"/>
      <c r="C11" s="234"/>
      <c r="D11" s="234"/>
      <c r="E11" s="502" t="s">
        <v>111</v>
      </c>
      <c r="F11" s="501"/>
      <c r="G11" s="501"/>
      <c r="H11" s="501"/>
      <c r="I11" s="234"/>
      <c r="J11" s="234"/>
      <c r="K11" s="237"/>
    </row>
    <row r="12" spans="1:70" s="238" customFormat="1">
      <c r="B12" s="233"/>
      <c r="C12" s="234"/>
      <c r="D12" s="234"/>
      <c r="E12" s="234"/>
      <c r="F12" s="234"/>
      <c r="G12" s="234"/>
      <c r="H12" s="234"/>
      <c r="I12" s="234"/>
      <c r="J12" s="234"/>
      <c r="K12" s="237"/>
    </row>
    <row r="13" spans="1:70" s="238" customFormat="1" ht="14.45" customHeight="1">
      <c r="B13" s="233"/>
      <c r="C13" s="234"/>
      <c r="D13" s="230" t="s">
        <v>22</v>
      </c>
      <c r="E13" s="234"/>
      <c r="F13" s="231" t="s">
        <v>5</v>
      </c>
      <c r="G13" s="234"/>
      <c r="H13" s="234"/>
      <c r="I13" s="230" t="s">
        <v>23</v>
      </c>
      <c r="J13" s="231" t="s">
        <v>112</v>
      </c>
      <c r="K13" s="237"/>
    </row>
    <row r="14" spans="1:70" s="238" customFormat="1" ht="14.45" customHeight="1">
      <c r="B14" s="233"/>
      <c r="C14" s="234"/>
      <c r="D14" s="230" t="s">
        <v>25</v>
      </c>
      <c r="E14" s="234"/>
      <c r="F14" s="231" t="s">
        <v>26</v>
      </c>
      <c r="G14" s="234"/>
      <c r="H14" s="234"/>
      <c r="I14" s="230" t="s">
        <v>27</v>
      </c>
      <c r="J14" s="321">
        <f>'Rekapitulace stavby'!AN8</f>
        <v>42846</v>
      </c>
      <c r="K14" s="237"/>
    </row>
    <row r="15" spans="1:70" s="238" customFormat="1" ht="10.9" customHeight="1">
      <c r="B15" s="233"/>
      <c r="C15" s="234"/>
      <c r="D15" s="234"/>
      <c r="E15" s="234"/>
      <c r="F15" s="234"/>
      <c r="G15" s="234"/>
      <c r="H15" s="234"/>
      <c r="I15" s="234"/>
      <c r="J15" s="234"/>
      <c r="K15" s="237"/>
    </row>
    <row r="16" spans="1:70" s="238" customFormat="1" ht="14.45" customHeight="1">
      <c r="B16" s="233"/>
      <c r="C16" s="234"/>
      <c r="D16" s="230" t="s">
        <v>30</v>
      </c>
      <c r="E16" s="234"/>
      <c r="F16" s="234"/>
      <c r="G16" s="234"/>
      <c r="H16" s="234"/>
      <c r="I16" s="230" t="s">
        <v>31</v>
      </c>
      <c r="J16" s="231" t="str">
        <f>IF('Rekapitulace stavby'!AN10="","",'Rekapitulace stavby'!AN10)</f>
        <v/>
      </c>
      <c r="K16" s="237"/>
    </row>
    <row r="17" spans="2:11" s="238" customFormat="1" ht="18" customHeight="1">
      <c r="B17" s="233"/>
      <c r="C17" s="234"/>
      <c r="D17" s="234"/>
      <c r="E17" s="231" t="str">
        <f>IF('Rekapitulace stavby'!E11="","",'Rekapitulace stavby'!E11)</f>
        <v xml:space="preserve"> </v>
      </c>
      <c r="F17" s="234"/>
      <c r="G17" s="234"/>
      <c r="H17" s="234"/>
      <c r="I17" s="230" t="s">
        <v>32</v>
      </c>
      <c r="J17" s="231" t="str">
        <f>IF('Rekapitulace stavby'!AN11="","",'Rekapitulace stavby'!AN11)</f>
        <v/>
      </c>
      <c r="K17" s="237"/>
    </row>
    <row r="18" spans="2:11" s="238" customFormat="1" ht="6.95" customHeight="1">
      <c r="B18" s="233"/>
      <c r="C18" s="234"/>
      <c r="D18" s="234"/>
      <c r="E18" s="234"/>
      <c r="F18" s="234"/>
      <c r="G18" s="234"/>
      <c r="H18" s="234"/>
      <c r="I18" s="234"/>
      <c r="J18" s="234"/>
      <c r="K18" s="237"/>
    </row>
    <row r="19" spans="2:11" s="238" customFormat="1" ht="14.45" customHeight="1">
      <c r="B19" s="233"/>
      <c r="C19" s="234"/>
      <c r="D19" s="230" t="s">
        <v>33</v>
      </c>
      <c r="E19" s="234"/>
      <c r="F19" s="234"/>
      <c r="G19" s="234"/>
      <c r="H19" s="234"/>
      <c r="I19" s="230" t="s">
        <v>31</v>
      </c>
      <c r="J19" s="231" t="str">
        <f>IF('Rekapitulace stavby'!AN13="Vyplň údaj","",IF('Rekapitulace stavby'!AN13="","",'Rekapitulace stavby'!AN13))</f>
        <v/>
      </c>
      <c r="K19" s="237"/>
    </row>
    <row r="20" spans="2:11" s="238" customFormat="1" ht="18" customHeight="1">
      <c r="B20" s="233"/>
      <c r="C20" s="234"/>
      <c r="D20" s="234"/>
      <c r="E20" s="231" t="str">
        <f>IF('Rekapitulace stavby'!E14="Vyplň údaj","",IF('Rekapitulace stavby'!E14="","",'Rekapitulace stavby'!E14))</f>
        <v/>
      </c>
      <c r="F20" s="234"/>
      <c r="G20" s="234"/>
      <c r="H20" s="234"/>
      <c r="I20" s="230" t="s">
        <v>32</v>
      </c>
      <c r="J20" s="231" t="str">
        <f>IF('Rekapitulace stavby'!AN14="Vyplň údaj","",IF('Rekapitulace stavby'!AN14="","",'Rekapitulace stavby'!AN14))</f>
        <v/>
      </c>
      <c r="K20" s="237"/>
    </row>
    <row r="21" spans="2:11" s="238" customFormat="1" ht="6.95" customHeight="1">
      <c r="B21" s="233"/>
      <c r="C21" s="234"/>
      <c r="D21" s="234"/>
      <c r="E21" s="234"/>
      <c r="F21" s="234"/>
      <c r="G21" s="234"/>
      <c r="H21" s="234"/>
      <c r="I21" s="234"/>
      <c r="J21" s="234"/>
      <c r="K21" s="237"/>
    </row>
    <row r="22" spans="2:11" s="238" customFormat="1" ht="14.45" customHeight="1">
      <c r="B22" s="233"/>
      <c r="C22" s="234"/>
      <c r="D22" s="230" t="s">
        <v>35</v>
      </c>
      <c r="E22" s="234"/>
      <c r="F22" s="234"/>
      <c r="G22" s="234"/>
      <c r="H22" s="234"/>
      <c r="I22" s="230" t="s">
        <v>31</v>
      </c>
      <c r="J22" s="231" t="str">
        <f>IF('Rekapitulace stavby'!AN16="","",'Rekapitulace stavby'!AN16)</f>
        <v/>
      </c>
      <c r="K22" s="237"/>
    </row>
    <row r="23" spans="2:11" s="238" customFormat="1" ht="18" customHeight="1">
      <c r="B23" s="233"/>
      <c r="C23" s="234"/>
      <c r="D23" s="234"/>
      <c r="E23" s="231" t="str">
        <f>IF('Rekapitulace stavby'!E17="","",'Rekapitulace stavby'!E17)</f>
        <v xml:space="preserve"> </v>
      </c>
      <c r="F23" s="234"/>
      <c r="G23" s="234"/>
      <c r="H23" s="234"/>
      <c r="I23" s="230" t="s">
        <v>32</v>
      </c>
      <c r="J23" s="231" t="str">
        <f>IF('Rekapitulace stavby'!AN17="","",'Rekapitulace stavby'!AN17)</f>
        <v/>
      </c>
      <c r="K23" s="237"/>
    </row>
    <row r="24" spans="2:11" s="238" customFormat="1" ht="6.95" customHeight="1">
      <c r="B24" s="233"/>
      <c r="C24" s="234"/>
      <c r="D24" s="234"/>
      <c r="E24" s="234"/>
      <c r="F24" s="234"/>
      <c r="G24" s="234"/>
      <c r="H24" s="234"/>
      <c r="I24" s="234"/>
      <c r="J24" s="234"/>
      <c r="K24" s="237"/>
    </row>
    <row r="25" spans="2:11" s="238" customFormat="1" ht="14.45" customHeight="1">
      <c r="B25" s="233"/>
      <c r="C25" s="234"/>
      <c r="D25" s="230" t="s">
        <v>37</v>
      </c>
      <c r="E25" s="234"/>
      <c r="F25" s="234"/>
      <c r="G25" s="234"/>
      <c r="H25" s="234"/>
      <c r="I25" s="234"/>
      <c r="J25" s="234"/>
      <c r="K25" s="237"/>
    </row>
    <row r="26" spans="2:11" s="325" customFormat="1" ht="22.5" customHeight="1">
      <c r="B26" s="322"/>
      <c r="C26" s="323"/>
      <c r="D26" s="323"/>
      <c r="E26" s="462" t="s">
        <v>5</v>
      </c>
      <c r="F26" s="462"/>
      <c r="G26" s="462"/>
      <c r="H26" s="462"/>
      <c r="I26" s="323"/>
      <c r="J26" s="323"/>
      <c r="K26" s="324"/>
    </row>
    <row r="27" spans="2:11" s="238" customFormat="1" ht="6.95" customHeight="1">
      <c r="B27" s="233"/>
      <c r="C27" s="234"/>
      <c r="D27" s="234"/>
      <c r="E27" s="234"/>
      <c r="F27" s="234"/>
      <c r="G27" s="234"/>
      <c r="H27" s="234"/>
      <c r="I27" s="234"/>
      <c r="J27" s="234"/>
      <c r="K27" s="237"/>
    </row>
    <row r="28" spans="2:11" s="238" customFormat="1" ht="6.95" customHeight="1">
      <c r="B28" s="233"/>
      <c r="C28" s="234"/>
      <c r="D28" s="272"/>
      <c r="E28" s="272"/>
      <c r="F28" s="272"/>
      <c r="G28" s="272"/>
      <c r="H28" s="272"/>
      <c r="I28" s="272"/>
      <c r="J28" s="272"/>
      <c r="K28" s="326"/>
    </row>
    <row r="29" spans="2:11" s="238" customFormat="1" ht="25.35" customHeight="1">
      <c r="B29" s="233"/>
      <c r="C29" s="234"/>
      <c r="D29" s="327" t="s">
        <v>38</v>
      </c>
      <c r="E29" s="234"/>
      <c r="F29" s="234"/>
      <c r="G29" s="234"/>
      <c r="H29" s="234"/>
      <c r="I29" s="234"/>
      <c r="J29" s="328">
        <f>ROUND(J90,2)</f>
        <v>0</v>
      </c>
      <c r="K29" s="237"/>
    </row>
    <row r="30" spans="2:11" s="238" customFormat="1" ht="6.95" customHeight="1">
      <c r="B30" s="233"/>
      <c r="C30" s="234"/>
      <c r="D30" s="272"/>
      <c r="E30" s="272"/>
      <c r="F30" s="272"/>
      <c r="G30" s="272"/>
      <c r="H30" s="272"/>
      <c r="I30" s="272"/>
      <c r="J30" s="272"/>
      <c r="K30" s="326"/>
    </row>
    <row r="31" spans="2:11" s="238" customFormat="1" ht="14.45" customHeight="1">
      <c r="B31" s="233"/>
      <c r="C31" s="234"/>
      <c r="D31" s="234"/>
      <c r="E31" s="234"/>
      <c r="F31" s="329" t="s">
        <v>40</v>
      </c>
      <c r="G31" s="234"/>
      <c r="H31" s="234"/>
      <c r="I31" s="329" t="s">
        <v>39</v>
      </c>
      <c r="J31" s="329" t="s">
        <v>41</v>
      </c>
      <c r="K31" s="237"/>
    </row>
    <row r="32" spans="2:11" s="238" customFormat="1" ht="14.45" customHeight="1">
      <c r="B32" s="233"/>
      <c r="C32" s="234"/>
      <c r="D32" s="241" t="s">
        <v>42</v>
      </c>
      <c r="E32" s="241" t="s">
        <v>43</v>
      </c>
      <c r="F32" s="330">
        <f>ROUND(SUM(BE90:BE390), 2)</f>
        <v>0</v>
      </c>
      <c r="G32" s="234"/>
      <c r="H32" s="234"/>
      <c r="I32" s="331">
        <v>0.21</v>
      </c>
      <c r="J32" s="330">
        <f>ROUND(ROUND((SUM(BE90:BE390)), 2)*I32, 2)</f>
        <v>0</v>
      </c>
      <c r="K32" s="237"/>
    </row>
    <row r="33" spans="2:11" s="238" customFormat="1" ht="14.45" customHeight="1">
      <c r="B33" s="233"/>
      <c r="C33" s="234"/>
      <c r="D33" s="234"/>
      <c r="E33" s="241" t="s">
        <v>44</v>
      </c>
      <c r="F33" s="330">
        <f>ROUND(SUM(BF90:BF390), 2)</f>
        <v>0</v>
      </c>
      <c r="G33" s="234"/>
      <c r="H33" s="234"/>
      <c r="I33" s="331">
        <v>0.15</v>
      </c>
      <c r="J33" s="330">
        <f>ROUND(ROUND((SUM(BF90:BF390)), 2)*I33, 2)</f>
        <v>0</v>
      </c>
      <c r="K33" s="237"/>
    </row>
    <row r="34" spans="2:11" s="238" customFormat="1" ht="14.45" hidden="1" customHeight="1">
      <c r="B34" s="233"/>
      <c r="C34" s="234"/>
      <c r="D34" s="234"/>
      <c r="E34" s="241" t="s">
        <v>45</v>
      </c>
      <c r="F34" s="330">
        <f>ROUND(SUM(BG90:BG390), 2)</f>
        <v>0</v>
      </c>
      <c r="G34" s="234"/>
      <c r="H34" s="234"/>
      <c r="I34" s="331">
        <v>0.21</v>
      </c>
      <c r="J34" s="330">
        <v>0</v>
      </c>
      <c r="K34" s="237"/>
    </row>
    <row r="35" spans="2:11" s="238" customFormat="1" ht="14.45" hidden="1" customHeight="1">
      <c r="B35" s="233"/>
      <c r="C35" s="234"/>
      <c r="D35" s="234"/>
      <c r="E35" s="241" t="s">
        <v>46</v>
      </c>
      <c r="F35" s="330">
        <f>ROUND(SUM(BH90:BH390), 2)</f>
        <v>0</v>
      </c>
      <c r="G35" s="234"/>
      <c r="H35" s="234"/>
      <c r="I35" s="331">
        <v>0.15</v>
      </c>
      <c r="J35" s="330">
        <v>0</v>
      </c>
      <c r="K35" s="237"/>
    </row>
    <row r="36" spans="2:11" s="238" customFormat="1" ht="14.45" hidden="1" customHeight="1">
      <c r="B36" s="233"/>
      <c r="C36" s="234"/>
      <c r="D36" s="234"/>
      <c r="E36" s="241" t="s">
        <v>47</v>
      </c>
      <c r="F36" s="330">
        <f>ROUND(SUM(BI90:BI390), 2)</f>
        <v>0</v>
      </c>
      <c r="G36" s="234"/>
      <c r="H36" s="234"/>
      <c r="I36" s="331">
        <v>0</v>
      </c>
      <c r="J36" s="330">
        <v>0</v>
      </c>
      <c r="K36" s="237"/>
    </row>
    <row r="37" spans="2:11" s="238" customFormat="1" ht="6.95" customHeight="1">
      <c r="B37" s="233"/>
      <c r="C37" s="234"/>
      <c r="D37" s="234"/>
      <c r="E37" s="234"/>
      <c r="F37" s="234"/>
      <c r="G37" s="234"/>
      <c r="H37" s="234"/>
      <c r="I37" s="234"/>
      <c r="J37" s="234"/>
      <c r="K37" s="237"/>
    </row>
    <row r="38" spans="2:11" s="238" customFormat="1" ht="25.35" customHeight="1">
      <c r="B38" s="233"/>
      <c r="C38" s="332"/>
      <c r="D38" s="333" t="s">
        <v>48</v>
      </c>
      <c r="E38" s="334"/>
      <c r="F38" s="334"/>
      <c r="G38" s="335" t="s">
        <v>49</v>
      </c>
      <c r="H38" s="336" t="s">
        <v>50</v>
      </c>
      <c r="I38" s="334"/>
      <c r="J38" s="337">
        <f>SUM(J29:J36)</f>
        <v>0</v>
      </c>
      <c r="K38" s="338"/>
    </row>
    <row r="39" spans="2:11" s="238" customFormat="1" ht="14.45" customHeight="1">
      <c r="B39" s="249"/>
      <c r="C39" s="250"/>
      <c r="D39" s="250"/>
      <c r="E39" s="250"/>
      <c r="F39" s="250"/>
      <c r="G39" s="250"/>
      <c r="H39" s="250"/>
      <c r="I39" s="250"/>
      <c r="J39" s="250"/>
      <c r="K39" s="251"/>
    </row>
    <row r="43" spans="2:11" s="238" customFormat="1" ht="6.95" customHeight="1">
      <c r="B43" s="252"/>
      <c r="C43" s="253"/>
      <c r="D43" s="253"/>
      <c r="E43" s="253"/>
      <c r="F43" s="253"/>
      <c r="G43" s="253"/>
      <c r="H43" s="253"/>
      <c r="I43" s="253"/>
      <c r="J43" s="253"/>
      <c r="K43" s="339"/>
    </row>
    <row r="44" spans="2:11" s="238" customFormat="1" ht="36.950000000000003" customHeight="1">
      <c r="B44" s="233"/>
      <c r="C44" s="224" t="s">
        <v>113</v>
      </c>
      <c r="D44" s="234"/>
      <c r="E44" s="234"/>
      <c r="F44" s="234"/>
      <c r="G44" s="234"/>
      <c r="H44" s="234"/>
      <c r="I44" s="234"/>
      <c r="J44" s="234"/>
      <c r="K44" s="237"/>
    </row>
    <row r="45" spans="2:11" s="238" customFormat="1" ht="6.95" customHeight="1">
      <c r="B45" s="233"/>
      <c r="C45" s="234"/>
      <c r="D45" s="234"/>
      <c r="E45" s="234"/>
      <c r="F45" s="234"/>
      <c r="G45" s="234"/>
      <c r="H45" s="234"/>
      <c r="I45" s="234"/>
      <c r="J45" s="234"/>
      <c r="K45" s="237"/>
    </row>
    <row r="46" spans="2:11" s="238" customFormat="1" ht="14.45" customHeight="1">
      <c r="B46" s="233"/>
      <c r="C46" s="230" t="s">
        <v>19</v>
      </c>
      <c r="D46" s="234"/>
      <c r="E46" s="234"/>
      <c r="F46" s="234"/>
      <c r="G46" s="234"/>
      <c r="H46" s="234"/>
      <c r="I46" s="234"/>
      <c r="J46" s="234"/>
      <c r="K46" s="237"/>
    </row>
    <row r="47" spans="2:11" s="238" customFormat="1" ht="22.5" customHeight="1">
      <c r="B47" s="233"/>
      <c r="C47" s="234"/>
      <c r="D47" s="234"/>
      <c r="E47" s="499" t="str">
        <f>E7</f>
        <v>18 Rekonstrukce kanalizace ul. Mánesova</v>
      </c>
      <c r="F47" s="500"/>
      <c r="G47" s="500"/>
      <c r="H47" s="500"/>
      <c r="I47" s="234"/>
      <c r="J47" s="234"/>
      <c r="K47" s="237"/>
    </row>
    <row r="48" spans="2:11" ht="15">
      <c r="B48" s="222"/>
      <c r="C48" s="230" t="s">
        <v>108</v>
      </c>
      <c r="D48" s="223"/>
      <c r="E48" s="223"/>
      <c r="F48" s="223"/>
      <c r="G48" s="223"/>
      <c r="H48" s="223"/>
      <c r="I48" s="223"/>
      <c r="J48" s="223"/>
      <c r="K48" s="225"/>
    </row>
    <row r="49" spans="2:47" s="238" customFormat="1" ht="22.5" customHeight="1">
      <c r="B49" s="233"/>
      <c r="C49" s="234"/>
      <c r="D49" s="234"/>
      <c r="E49" s="499" t="s">
        <v>109</v>
      </c>
      <c r="F49" s="501"/>
      <c r="G49" s="501"/>
      <c r="H49" s="501"/>
      <c r="I49" s="234"/>
      <c r="J49" s="234"/>
      <c r="K49" s="237"/>
    </row>
    <row r="50" spans="2:47" s="238" customFormat="1" ht="14.45" customHeight="1">
      <c r="B50" s="233"/>
      <c r="C50" s="230" t="s">
        <v>110</v>
      </c>
      <c r="D50" s="234"/>
      <c r="E50" s="234"/>
      <c r="F50" s="234"/>
      <c r="G50" s="234"/>
      <c r="H50" s="234"/>
      <c r="I50" s="234"/>
      <c r="J50" s="234"/>
      <c r="K50" s="237"/>
    </row>
    <row r="51" spans="2:47" s="238" customFormat="1" ht="23.25" customHeight="1">
      <c r="B51" s="233"/>
      <c r="C51" s="234"/>
      <c r="D51" s="234"/>
      <c r="E51" s="502" t="str">
        <f>E11</f>
        <v>01.1 - SO 01.1 Hlavní kanalizační stoka</v>
      </c>
      <c r="F51" s="501"/>
      <c r="G51" s="501"/>
      <c r="H51" s="501"/>
      <c r="I51" s="234"/>
      <c r="J51" s="234"/>
      <c r="K51" s="237"/>
    </row>
    <row r="52" spans="2:47" s="238" customFormat="1" ht="6.95" customHeight="1">
      <c r="B52" s="233"/>
      <c r="C52" s="234"/>
      <c r="D52" s="234"/>
      <c r="E52" s="234"/>
      <c r="F52" s="234"/>
      <c r="G52" s="234"/>
      <c r="H52" s="234"/>
      <c r="I52" s="234"/>
      <c r="J52" s="234"/>
      <c r="K52" s="237"/>
    </row>
    <row r="53" spans="2:47" s="238" customFormat="1" ht="18" customHeight="1">
      <c r="B53" s="233"/>
      <c r="C53" s="230" t="s">
        <v>25</v>
      </c>
      <c r="D53" s="234"/>
      <c r="E53" s="234"/>
      <c r="F53" s="231" t="str">
        <f>F14</f>
        <v xml:space="preserve"> </v>
      </c>
      <c r="G53" s="234"/>
      <c r="H53" s="234"/>
      <c r="I53" s="230" t="s">
        <v>27</v>
      </c>
      <c r="J53" s="321">
        <f>IF(J14="","",J14)</f>
        <v>42846</v>
      </c>
      <c r="K53" s="237"/>
    </row>
    <row r="54" spans="2:47" s="238" customFormat="1" ht="6.95" customHeight="1">
      <c r="B54" s="233"/>
      <c r="C54" s="234"/>
      <c r="D54" s="234"/>
      <c r="E54" s="234"/>
      <c r="F54" s="234"/>
      <c r="G54" s="234"/>
      <c r="H54" s="234"/>
      <c r="I54" s="234"/>
      <c r="J54" s="234"/>
      <c r="K54" s="237"/>
    </row>
    <row r="55" spans="2:47" s="238" customFormat="1" ht="15">
      <c r="B55" s="233"/>
      <c r="C55" s="230" t="s">
        <v>30</v>
      </c>
      <c r="D55" s="234"/>
      <c r="E55" s="234"/>
      <c r="F55" s="231" t="str">
        <f>E17</f>
        <v xml:space="preserve"> </v>
      </c>
      <c r="G55" s="234"/>
      <c r="H55" s="234"/>
      <c r="I55" s="230" t="s">
        <v>35</v>
      </c>
      <c r="J55" s="231" t="str">
        <f>E23</f>
        <v xml:space="preserve"> </v>
      </c>
      <c r="K55" s="237"/>
    </row>
    <row r="56" spans="2:47" s="238" customFormat="1" ht="14.45" customHeight="1">
      <c r="B56" s="233"/>
      <c r="C56" s="230" t="s">
        <v>33</v>
      </c>
      <c r="D56" s="234"/>
      <c r="E56" s="234"/>
      <c r="F56" s="231" t="str">
        <f>IF(E20="","",E20)</f>
        <v/>
      </c>
      <c r="G56" s="234"/>
      <c r="H56" s="234"/>
      <c r="I56" s="234"/>
      <c r="J56" s="234"/>
      <c r="K56" s="237"/>
    </row>
    <row r="57" spans="2:47" s="238" customFormat="1" ht="10.35" customHeight="1">
      <c r="B57" s="233"/>
      <c r="C57" s="234"/>
      <c r="D57" s="234"/>
      <c r="E57" s="234"/>
      <c r="F57" s="234"/>
      <c r="G57" s="234"/>
      <c r="H57" s="234"/>
      <c r="I57" s="234"/>
      <c r="J57" s="234"/>
      <c r="K57" s="237"/>
    </row>
    <row r="58" spans="2:47" s="238" customFormat="1" ht="29.25" customHeight="1">
      <c r="B58" s="233"/>
      <c r="C58" s="340" t="s">
        <v>114</v>
      </c>
      <c r="D58" s="332"/>
      <c r="E58" s="332"/>
      <c r="F58" s="332"/>
      <c r="G58" s="332"/>
      <c r="H58" s="332"/>
      <c r="I58" s="332"/>
      <c r="J58" s="341" t="s">
        <v>115</v>
      </c>
      <c r="K58" s="342"/>
    </row>
    <row r="59" spans="2:47" s="238" customFormat="1" ht="10.35" customHeight="1">
      <c r="B59" s="233"/>
      <c r="C59" s="234"/>
      <c r="D59" s="234"/>
      <c r="E59" s="234"/>
      <c r="F59" s="234"/>
      <c r="G59" s="234"/>
      <c r="H59" s="234"/>
      <c r="I59" s="234"/>
      <c r="J59" s="234"/>
      <c r="K59" s="237"/>
    </row>
    <row r="60" spans="2:47" s="238" customFormat="1" ht="29.25" customHeight="1">
      <c r="B60" s="233"/>
      <c r="C60" s="343" t="s">
        <v>116</v>
      </c>
      <c r="D60" s="234"/>
      <c r="E60" s="234"/>
      <c r="F60" s="234"/>
      <c r="G60" s="234"/>
      <c r="H60" s="234"/>
      <c r="I60" s="234"/>
      <c r="J60" s="328">
        <f>J90</f>
        <v>0</v>
      </c>
      <c r="K60" s="237"/>
      <c r="AU60" s="218" t="s">
        <v>117</v>
      </c>
    </row>
    <row r="61" spans="2:47" s="350" customFormat="1" ht="24.95" customHeight="1">
      <c r="B61" s="344"/>
      <c r="C61" s="345"/>
      <c r="D61" s="346" t="s">
        <v>118</v>
      </c>
      <c r="E61" s="347"/>
      <c r="F61" s="347"/>
      <c r="G61" s="347"/>
      <c r="H61" s="347"/>
      <c r="I61" s="347"/>
      <c r="J61" s="348">
        <f>J91</f>
        <v>0</v>
      </c>
      <c r="K61" s="349"/>
    </row>
    <row r="62" spans="2:47" s="357" customFormat="1" ht="19.899999999999999" customHeight="1">
      <c r="B62" s="351"/>
      <c r="C62" s="352"/>
      <c r="D62" s="353" t="s">
        <v>119</v>
      </c>
      <c r="E62" s="354"/>
      <c r="F62" s="354"/>
      <c r="G62" s="354"/>
      <c r="H62" s="354"/>
      <c r="I62" s="354"/>
      <c r="J62" s="355">
        <f>J92</f>
        <v>0</v>
      </c>
      <c r="K62" s="356"/>
    </row>
    <row r="63" spans="2:47" s="357" customFormat="1" ht="19.899999999999999" customHeight="1">
      <c r="B63" s="351"/>
      <c r="C63" s="352"/>
      <c r="D63" s="353" t="s">
        <v>120</v>
      </c>
      <c r="E63" s="354"/>
      <c r="F63" s="354"/>
      <c r="G63" s="354"/>
      <c r="H63" s="354"/>
      <c r="I63" s="354"/>
      <c r="J63" s="355">
        <f>J202</f>
        <v>0</v>
      </c>
      <c r="K63" s="356"/>
    </row>
    <row r="64" spans="2:47" s="357" customFormat="1" ht="19.899999999999999" customHeight="1">
      <c r="B64" s="351"/>
      <c r="C64" s="352"/>
      <c r="D64" s="353" t="s">
        <v>121</v>
      </c>
      <c r="E64" s="354"/>
      <c r="F64" s="354"/>
      <c r="G64" s="354"/>
      <c r="H64" s="354"/>
      <c r="I64" s="354"/>
      <c r="J64" s="355">
        <f>J239</f>
        <v>0</v>
      </c>
      <c r="K64" s="356"/>
    </row>
    <row r="65" spans="2:12" s="357" customFormat="1" ht="19.899999999999999" customHeight="1">
      <c r="B65" s="351"/>
      <c r="C65" s="352"/>
      <c r="D65" s="353" t="s">
        <v>122</v>
      </c>
      <c r="E65" s="354"/>
      <c r="F65" s="354"/>
      <c r="G65" s="354"/>
      <c r="H65" s="354"/>
      <c r="I65" s="354"/>
      <c r="J65" s="355">
        <f>J263</f>
        <v>0</v>
      </c>
      <c r="K65" s="356"/>
    </row>
    <row r="66" spans="2:12" s="357" customFormat="1" ht="19.899999999999999" customHeight="1">
      <c r="B66" s="351"/>
      <c r="C66" s="352"/>
      <c r="D66" s="353" t="s">
        <v>123</v>
      </c>
      <c r="E66" s="354"/>
      <c r="F66" s="354"/>
      <c r="G66" s="354"/>
      <c r="H66" s="354"/>
      <c r="I66" s="354"/>
      <c r="J66" s="355">
        <f>J365</f>
        <v>0</v>
      </c>
      <c r="K66" s="356"/>
    </row>
    <row r="67" spans="2:12" s="357" customFormat="1" ht="19.899999999999999" customHeight="1">
      <c r="B67" s="351"/>
      <c r="C67" s="352"/>
      <c r="D67" s="353" t="s">
        <v>124</v>
      </c>
      <c r="E67" s="354"/>
      <c r="F67" s="354"/>
      <c r="G67" s="354"/>
      <c r="H67" s="354"/>
      <c r="I67" s="354"/>
      <c r="J67" s="355">
        <f>J378</f>
        <v>0</v>
      </c>
      <c r="K67" s="356"/>
    </row>
    <row r="68" spans="2:12" s="357" customFormat="1" ht="19.899999999999999" customHeight="1">
      <c r="B68" s="351"/>
      <c r="C68" s="352"/>
      <c r="D68" s="353" t="s">
        <v>125</v>
      </c>
      <c r="E68" s="354"/>
      <c r="F68" s="354"/>
      <c r="G68" s="354"/>
      <c r="H68" s="354"/>
      <c r="I68" s="354"/>
      <c r="J68" s="355">
        <f>J388</f>
        <v>0</v>
      </c>
      <c r="K68" s="356"/>
    </row>
    <row r="69" spans="2:12" s="238" customFormat="1" ht="21.75" customHeight="1">
      <c r="B69" s="233"/>
      <c r="C69" s="234"/>
      <c r="D69" s="234"/>
      <c r="E69" s="234"/>
      <c r="F69" s="234"/>
      <c r="G69" s="234"/>
      <c r="H69" s="234"/>
      <c r="I69" s="234"/>
      <c r="J69" s="234"/>
      <c r="K69" s="237"/>
    </row>
    <row r="70" spans="2:12" s="238" customFormat="1" ht="6.95" customHeight="1">
      <c r="B70" s="249"/>
      <c r="C70" s="250"/>
      <c r="D70" s="250"/>
      <c r="E70" s="250"/>
      <c r="F70" s="250"/>
      <c r="G70" s="250"/>
      <c r="H70" s="250"/>
      <c r="I70" s="250"/>
      <c r="J70" s="250"/>
      <c r="K70" s="251"/>
    </row>
    <row r="74" spans="2:12" s="238" customFormat="1" ht="6.95" customHeight="1">
      <c r="B74" s="252"/>
      <c r="C74" s="253"/>
      <c r="D74" s="253"/>
      <c r="E74" s="253"/>
      <c r="F74" s="253"/>
      <c r="G74" s="253"/>
      <c r="H74" s="253"/>
      <c r="I74" s="253"/>
      <c r="J74" s="253"/>
      <c r="K74" s="253"/>
      <c r="L74" s="233"/>
    </row>
    <row r="75" spans="2:12" s="238" customFormat="1" ht="36.950000000000003" customHeight="1">
      <c r="B75" s="233"/>
      <c r="C75" s="358" t="s">
        <v>126</v>
      </c>
      <c r="L75" s="233"/>
    </row>
    <row r="76" spans="2:12" s="238" customFormat="1" ht="6.95" customHeight="1">
      <c r="B76" s="233"/>
      <c r="L76" s="233"/>
    </row>
    <row r="77" spans="2:12" s="238" customFormat="1" ht="14.45" customHeight="1">
      <c r="B77" s="233"/>
      <c r="C77" s="359" t="s">
        <v>19</v>
      </c>
      <c r="L77" s="233"/>
    </row>
    <row r="78" spans="2:12" s="238" customFormat="1" ht="22.5" customHeight="1">
      <c r="B78" s="233"/>
      <c r="E78" s="496" t="str">
        <f>E7</f>
        <v>18 Rekonstrukce kanalizace ul. Mánesova</v>
      </c>
      <c r="F78" s="504"/>
      <c r="G78" s="504"/>
      <c r="H78" s="504"/>
      <c r="L78" s="233"/>
    </row>
    <row r="79" spans="2:12" ht="15">
      <c r="B79" s="222"/>
      <c r="C79" s="359" t="s">
        <v>108</v>
      </c>
      <c r="L79" s="222"/>
    </row>
    <row r="80" spans="2:12" s="238" customFormat="1" ht="22.5" customHeight="1">
      <c r="B80" s="233"/>
      <c r="E80" s="496" t="s">
        <v>109</v>
      </c>
      <c r="F80" s="497"/>
      <c r="G80" s="497"/>
      <c r="H80" s="497"/>
      <c r="L80" s="233"/>
    </row>
    <row r="81" spans="2:65" s="238" customFormat="1" ht="14.45" customHeight="1">
      <c r="B81" s="233"/>
      <c r="C81" s="359" t="s">
        <v>110</v>
      </c>
      <c r="L81" s="233"/>
    </row>
    <row r="82" spans="2:65" s="238" customFormat="1" ht="23.25" customHeight="1">
      <c r="B82" s="233"/>
      <c r="E82" s="498" t="str">
        <f>E11</f>
        <v>01.1 - SO 01.1 Hlavní kanalizační stoka</v>
      </c>
      <c r="F82" s="497"/>
      <c r="G82" s="497"/>
      <c r="H82" s="497"/>
      <c r="L82" s="233"/>
    </row>
    <row r="83" spans="2:65" s="238" customFormat="1" ht="6.95" customHeight="1">
      <c r="B83" s="233"/>
      <c r="L83" s="233"/>
    </row>
    <row r="84" spans="2:65" s="238" customFormat="1" ht="18" customHeight="1">
      <c r="B84" s="233"/>
      <c r="C84" s="359" t="s">
        <v>25</v>
      </c>
      <c r="F84" s="360" t="str">
        <f>F14</f>
        <v xml:space="preserve"> </v>
      </c>
      <c r="I84" s="359" t="s">
        <v>27</v>
      </c>
      <c r="J84" s="361">
        <f>IF(J14="","",J14)</f>
        <v>42846</v>
      </c>
      <c r="L84" s="233"/>
    </row>
    <row r="85" spans="2:65" s="238" customFormat="1" ht="6.95" customHeight="1">
      <c r="B85" s="233"/>
      <c r="L85" s="233"/>
    </row>
    <row r="86" spans="2:65" s="238" customFormat="1" ht="15">
      <c r="B86" s="233"/>
      <c r="C86" s="359" t="s">
        <v>30</v>
      </c>
      <c r="F86" s="360" t="str">
        <f>E17</f>
        <v xml:space="preserve"> </v>
      </c>
      <c r="I86" s="359" t="s">
        <v>35</v>
      </c>
      <c r="J86" s="360" t="str">
        <f>E23</f>
        <v xml:space="preserve"> </v>
      </c>
      <c r="L86" s="233"/>
    </row>
    <row r="87" spans="2:65" s="238" customFormat="1" ht="14.45" customHeight="1">
      <c r="B87" s="233"/>
      <c r="C87" s="359" t="s">
        <v>33</v>
      </c>
      <c r="F87" s="360" t="str">
        <f>IF(E20="","",E20)</f>
        <v/>
      </c>
      <c r="L87" s="233"/>
    </row>
    <row r="88" spans="2:65" s="238" customFormat="1" ht="10.35" customHeight="1">
      <c r="B88" s="233"/>
      <c r="L88" s="233"/>
    </row>
    <row r="89" spans="2:65" s="367" customFormat="1" ht="29.25" customHeight="1">
      <c r="B89" s="362"/>
      <c r="C89" s="363" t="s">
        <v>127</v>
      </c>
      <c r="D89" s="364" t="s">
        <v>57</v>
      </c>
      <c r="E89" s="364" t="s">
        <v>53</v>
      </c>
      <c r="F89" s="364" t="s">
        <v>128</v>
      </c>
      <c r="G89" s="364" t="s">
        <v>129</v>
      </c>
      <c r="H89" s="364" t="s">
        <v>130</v>
      </c>
      <c r="I89" s="365" t="s">
        <v>131</v>
      </c>
      <c r="J89" s="364" t="s">
        <v>115</v>
      </c>
      <c r="K89" s="366" t="s">
        <v>132</v>
      </c>
      <c r="L89" s="362"/>
      <c r="M89" s="278" t="s">
        <v>133</v>
      </c>
      <c r="N89" s="279" t="s">
        <v>42</v>
      </c>
      <c r="O89" s="279" t="s">
        <v>134</v>
      </c>
      <c r="P89" s="279" t="s">
        <v>135</v>
      </c>
      <c r="Q89" s="279" t="s">
        <v>136</v>
      </c>
      <c r="R89" s="279" t="s">
        <v>137</v>
      </c>
      <c r="S89" s="279" t="s">
        <v>138</v>
      </c>
      <c r="T89" s="280" t="s">
        <v>139</v>
      </c>
    </row>
    <row r="90" spans="2:65" s="238" customFormat="1" ht="29.25" customHeight="1">
      <c r="B90" s="233"/>
      <c r="C90" s="368" t="s">
        <v>116</v>
      </c>
      <c r="J90" s="369">
        <f>BK90</f>
        <v>0</v>
      </c>
      <c r="L90" s="233"/>
      <c r="M90" s="281"/>
      <c r="N90" s="272"/>
      <c r="O90" s="272"/>
      <c r="P90" s="370">
        <f>P91</f>
        <v>0</v>
      </c>
      <c r="Q90" s="272"/>
      <c r="R90" s="370">
        <f>R91</f>
        <v>510.74464199999994</v>
      </c>
      <c r="S90" s="272"/>
      <c r="T90" s="371">
        <f>T91</f>
        <v>183.13913499999998</v>
      </c>
      <c r="AT90" s="218" t="s">
        <v>71</v>
      </c>
      <c r="AU90" s="218" t="s">
        <v>117</v>
      </c>
      <c r="BK90" s="372">
        <f>BK91</f>
        <v>0</v>
      </c>
    </row>
    <row r="91" spans="2:65" s="374" customFormat="1" ht="37.35" customHeight="1">
      <c r="B91" s="373"/>
      <c r="D91" s="375" t="s">
        <v>71</v>
      </c>
      <c r="E91" s="376" t="s">
        <v>140</v>
      </c>
      <c r="F91" s="376" t="s">
        <v>141</v>
      </c>
      <c r="J91" s="377">
        <f>BK91</f>
        <v>0</v>
      </c>
      <c r="L91" s="373"/>
      <c r="M91" s="378"/>
      <c r="N91" s="379"/>
      <c r="O91" s="379"/>
      <c r="P91" s="380">
        <f>P92+P202+P239+P263+P365+P378+P388</f>
        <v>0</v>
      </c>
      <c r="Q91" s="379"/>
      <c r="R91" s="380">
        <f>R92+R202+R239+R263+R365+R378+R388</f>
        <v>510.74464199999994</v>
      </c>
      <c r="S91" s="379"/>
      <c r="T91" s="381">
        <f>T92+T202+T239+T263+T365+T378+T388</f>
        <v>183.13913499999998</v>
      </c>
      <c r="AR91" s="375" t="s">
        <v>24</v>
      </c>
      <c r="AT91" s="382" t="s">
        <v>71</v>
      </c>
      <c r="AU91" s="382" t="s">
        <v>72</v>
      </c>
      <c r="AY91" s="375" t="s">
        <v>142</v>
      </c>
      <c r="BK91" s="383">
        <f>BK92+BK202+BK239+BK263+BK365+BK378+BK388</f>
        <v>0</v>
      </c>
    </row>
    <row r="92" spans="2:65" s="374" customFormat="1" ht="19.899999999999999" customHeight="1">
      <c r="B92" s="373"/>
      <c r="D92" s="384" t="s">
        <v>71</v>
      </c>
      <c r="E92" s="385" t="s">
        <v>24</v>
      </c>
      <c r="F92" s="385" t="s">
        <v>143</v>
      </c>
      <c r="J92" s="386">
        <f>BK92</f>
        <v>0</v>
      </c>
      <c r="L92" s="373"/>
      <c r="M92" s="378"/>
      <c r="N92" s="379"/>
      <c r="O92" s="379"/>
      <c r="P92" s="380">
        <f>SUM(P93:P201)</f>
        <v>0</v>
      </c>
      <c r="Q92" s="379"/>
      <c r="R92" s="380">
        <f>SUM(R93:R201)</f>
        <v>442.71501000000001</v>
      </c>
      <c r="S92" s="379"/>
      <c r="T92" s="381">
        <f>SUM(T93:T201)</f>
        <v>181.788535</v>
      </c>
      <c r="AR92" s="375" t="s">
        <v>24</v>
      </c>
      <c r="AT92" s="382" t="s">
        <v>71</v>
      </c>
      <c r="AU92" s="382" t="s">
        <v>24</v>
      </c>
      <c r="AY92" s="375" t="s">
        <v>142</v>
      </c>
      <c r="BK92" s="383">
        <f>SUM(BK93:BK201)</f>
        <v>0</v>
      </c>
    </row>
    <row r="93" spans="2:65" s="238" customFormat="1" ht="22.5" customHeight="1">
      <c r="B93" s="233"/>
      <c r="C93" s="387" t="s">
        <v>24</v>
      </c>
      <c r="D93" s="387" t="s">
        <v>144</v>
      </c>
      <c r="E93" s="388" t="s">
        <v>145</v>
      </c>
      <c r="F93" s="389" t="s">
        <v>146</v>
      </c>
      <c r="G93" s="390" t="s">
        <v>147</v>
      </c>
      <c r="H93" s="391">
        <v>238.49</v>
      </c>
      <c r="I93" s="6"/>
      <c r="J93" s="392">
        <f>ROUND(I93*H93,2)</f>
        <v>0</v>
      </c>
      <c r="K93" s="389" t="s">
        <v>346</v>
      </c>
      <c r="L93" s="233"/>
      <c r="M93" s="393" t="s">
        <v>5</v>
      </c>
      <c r="N93" s="394" t="s">
        <v>43</v>
      </c>
      <c r="O93" s="234"/>
      <c r="P93" s="395">
        <f>O93*H93</f>
        <v>0</v>
      </c>
      <c r="Q93" s="395">
        <v>0</v>
      </c>
      <c r="R93" s="395">
        <f>Q93*H93</f>
        <v>0</v>
      </c>
      <c r="S93" s="395">
        <v>0.24</v>
      </c>
      <c r="T93" s="396">
        <f>S93*H93</f>
        <v>57.2376</v>
      </c>
      <c r="AR93" s="218" t="s">
        <v>149</v>
      </c>
      <c r="AT93" s="218" t="s">
        <v>144</v>
      </c>
      <c r="AU93" s="218" t="s">
        <v>80</v>
      </c>
      <c r="AY93" s="218" t="s">
        <v>142</v>
      </c>
      <c r="BE93" s="397">
        <f>IF(N93="základní",J93,0)</f>
        <v>0</v>
      </c>
      <c r="BF93" s="397">
        <f>IF(N93="snížená",J93,0)</f>
        <v>0</v>
      </c>
      <c r="BG93" s="397">
        <f>IF(N93="zákl. přenesená",J93,0)</f>
        <v>0</v>
      </c>
      <c r="BH93" s="397">
        <f>IF(N93="sníž. přenesená",J93,0)</f>
        <v>0</v>
      </c>
      <c r="BI93" s="397">
        <f>IF(N93="nulová",J93,0)</f>
        <v>0</v>
      </c>
      <c r="BJ93" s="218" t="s">
        <v>24</v>
      </c>
      <c r="BK93" s="397">
        <f>ROUND(I93*H93,2)</f>
        <v>0</v>
      </c>
      <c r="BL93" s="218" t="s">
        <v>149</v>
      </c>
      <c r="BM93" s="218" t="s">
        <v>150</v>
      </c>
    </row>
    <row r="94" spans="2:65" s="238" customFormat="1" ht="40.5">
      <c r="B94" s="233"/>
      <c r="D94" s="398" t="s">
        <v>151</v>
      </c>
      <c r="F94" s="399" t="s">
        <v>152</v>
      </c>
      <c r="L94" s="233"/>
      <c r="M94" s="400"/>
      <c r="N94" s="234"/>
      <c r="O94" s="234"/>
      <c r="P94" s="234"/>
      <c r="Q94" s="234"/>
      <c r="R94" s="234"/>
      <c r="S94" s="234"/>
      <c r="T94" s="274"/>
      <c r="AT94" s="218" t="s">
        <v>151</v>
      </c>
      <c r="AU94" s="218" t="s">
        <v>80</v>
      </c>
    </row>
    <row r="95" spans="2:65" s="238" customFormat="1" ht="27">
      <c r="B95" s="233"/>
      <c r="D95" s="398" t="s">
        <v>153</v>
      </c>
      <c r="F95" s="401" t="s">
        <v>154</v>
      </c>
      <c r="L95" s="233"/>
      <c r="M95" s="400"/>
      <c r="N95" s="234"/>
      <c r="O95" s="234"/>
      <c r="P95" s="234"/>
      <c r="Q95" s="234"/>
      <c r="R95" s="234"/>
      <c r="S95" s="234"/>
      <c r="T95" s="274"/>
      <c r="AT95" s="218" t="s">
        <v>153</v>
      </c>
      <c r="AU95" s="218" t="s">
        <v>80</v>
      </c>
    </row>
    <row r="96" spans="2:65" s="403" customFormat="1">
      <c r="B96" s="402"/>
      <c r="D96" s="398" t="s">
        <v>155</v>
      </c>
      <c r="E96" s="404" t="s">
        <v>5</v>
      </c>
      <c r="F96" s="405" t="s">
        <v>156</v>
      </c>
      <c r="H96" s="406">
        <v>151.41</v>
      </c>
      <c r="L96" s="402"/>
      <c r="M96" s="407"/>
      <c r="N96" s="408"/>
      <c r="O96" s="408"/>
      <c r="P96" s="408"/>
      <c r="Q96" s="408"/>
      <c r="R96" s="408"/>
      <c r="S96" s="408"/>
      <c r="T96" s="409"/>
      <c r="AT96" s="404" t="s">
        <v>155</v>
      </c>
      <c r="AU96" s="404" t="s">
        <v>80</v>
      </c>
      <c r="AV96" s="403" t="s">
        <v>80</v>
      </c>
      <c r="AW96" s="403" t="s">
        <v>36</v>
      </c>
      <c r="AX96" s="403" t="s">
        <v>72</v>
      </c>
      <c r="AY96" s="404" t="s">
        <v>142</v>
      </c>
    </row>
    <row r="97" spans="2:65" s="403" customFormat="1">
      <c r="B97" s="402"/>
      <c r="D97" s="398" t="s">
        <v>155</v>
      </c>
      <c r="E97" s="404" t="s">
        <v>5</v>
      </c>
      <c r="F97" s="405" t="s">
        <v>157</v>
      </c>
      <c r="H97" s="406">
        <v>73.08</v>
      </c>
      <c r="L97" s="402"/>
      <c r="M97" s="407"/>
      <c r="N97" s="408"/>
      <c r="O97" s="408"/>
      <c r="P97" s="408"/>
      <c r="Q97" s="408"/>
      <c r="R97" s="408"/>
      <c r="S97" s="408"/>
      <c r="T97" s="409"/>
      <c r="AT97" s="404" t="s">
        <v>155</v>
      </c>
      <c r="AU97" s="404" t="s">
        <v>80</v>
      </c>
      <c r="AV97" s="403" t="s">
        <v>80</v>
      </c>
      <c r="AW97" s="403" t="s">
        <v>36</v>
      </c>
      <c r="AX97" s="403" t="s">
        <v>72</v>
      </c>
      <c r="AY97" s="404" t="s">
        <v>142</v>
      </c>
    </row>
    <row r="98" spans="2:65" s="403" customFormat="1">
      <c r="B98" s="402"/>
      <c r="D98" s="398" t="s">
        <v>155</v>
      </c>
      <c r="E98" s="404" t="s">
        <v>5</v>
      </c>
      <c r="F98" s="405" t="s">
        <v>158</v>
      </c>
      <c r="H98" s="406">
        <v>6</v>
      </c>
      <c r="L98" s="402"/>
      <c r="M98" s="407"/>
      <c r="N98" s="408"/>
      <c r="O98" s="408"/>
      <c r="P98" s="408"/>
      <c r="Q98" s="408"/>
      <c r="R98" s="408"/>
      <c r="S98" s="408"/>
      <c r="T98" s="409"/>
      <c r="AT98" s="404" t="s">
        <v>155</v>
      </c>
      <c r="AU98" s="404" t="s">
        <v>80</v>
      </c>
      <c r="AV98" s="403" t="s">
        <v>80</v>
      </c>
      <c r="AW98" s="403" t="s">
        <v>36</v>
      </c>
      <c r="AX98" s="403" t="s">
        <v>72</v>
      </c>
      <c r="AY98" s="404" t="s">
        <v>142</v>
      </c>
    </row>
    <row r="99" spans="2:65" s="403" customFormat="1">
      <c r="B99" s="402"/>
      <c r="D99" s="398" t="s">
        <v>155</v>
      </c>
      <c r="E99" s="404" t="s">
        <v>5</v>
      </c>
      <c r="F99" s="405" t="s">
        <v>159</v>
      </c>
      <c r="H99" s="406">
        <v>8</v>
      </c>
      <c r="L99" s="402"/>
      <c r="M99" s="407"/>
      <c r="N99" s="408"/>
      <c r="O99" s="408"/>
      <c r="P99" s="408"/>
      <c r="Q99" s="408"/>
      <c r="R99" s="408"/>
      <c r="S99" s="408"/>
      <c r="T99" s="409"/>
      <c r="AT99" s="404" t="s">
        <v>155</v>
      </c>
      <c r="AU99" s="404" t="s">
        <v>80</v>
      </c>
      <c r="AV99" s="403" t="s">
        <v>80</v>
      </c>
      <c r="AW99" s="403" t="s">
        <v>36</v>
      </c>
      <c r="AX99" s="403" t="s">
        <v>72</v>
      </c>
      <c r="AY99" s="404" t="s">
        <v>142</v>
      </c>
    </row>
    <row r="100" spans="2:65" s="411" customFormat="1">
      <c r="B100" s="410"/>
      <c r="D100" s="412" t="s">
        <v>155</v>
      </c>
      <c r="E100" s="413" t="s">
        <v>5</v>
      </c>
      <c r="F100" s="414" t="s">
        <v>160</v>
      </c>
      <c r="H100" s="415">
        <v>238.49</v>
      </c>
      <c r="L100" s="410"/>
      <c r="M100" s="416"/>
      <c r="N100" s="417"/>
      <c r="O100" s="417"/>
      <c r="P100" s="417"/>
      <c r="Q100" s="417"/>
      <c r="R100" s="417"/>
      <c r="S100" s="417"/>
      <c r="T100" s="418"/>
      <c r="AT100" s="419" t="s">
        <v>155</v>
      </c>
      <c r="AU100" s="419" t="s">
        <v>80</v>
      </c>
      <c r="AV100" s="411" t="s">
        <v>149</v>
      </c>
      <c r="AW100" s="411" t="s">
        <v>36</v>
      </c>
      <c r="AX100" s="411" t="s">
        <v>24</v>
      </c>
      <c r="AY100" s="419" t="s">
        <v>142</v>
      </c>
    </row>
    <row r="101" spans="2:65" s="238" customFormat="1" ht="22.5" customHeight="1">
      <c r="B101" s="233"/>
      <c r="C101" s="387" t="s">
        <v>80</v>
      </c>
      <c r="D101" s="387" t="s">
        <v>144</v>
      </c>
      <c r="E101" s="388" t="s">
        <v>161</v>
      </c>
      <c r="F101" s="389" t="s">
        <v>162</v>
      </c>
      <c r="G101" s="390" t="s">
        <v>147</v>
      </c>
      <c r="H101" s="391">
        <v>238.49</v>
      </c>
      <c r="I101" s="6"/>
      <c r="J101" s="392">
        <f>ROUND(I101*H101,2)</f>
        <v>0</v>
      </c>
      <c r="K101" s="389" t="s">
        <v>346</v>
      </c>
      <c r="L101" s="233"/>
      <c r="M101" s="393" t="s">
        <v>5</v>
      </c>
      <c r="N101" s="394" t="s">
        <v>43</v>
      </c>
      <c r="O101" s="234"/>
      <c r="P101" s="395">
        <f>O101*H101</f>
        <v>0</v>
      </c>
      <c r="Q101" s="395">
        <v>0</v>
      </c>
      <c r="R101" s="395">
        <f>Q101*H101</f>
        <v>0</v>
      </c>
      <c r="S101" s="395">
        <v>0.23499999999999999</v>
      </c>
      <c r="T101" s="396">
        <f>S101*H101</f>
        <v>56.04515</v>
      </c>
      <c r="AR101" s="218" t="s">
        <v>149</v>
      </c>
      <c r="AT101" s="218" t="s">
        <v>144</v>
      </c>
      <c r="AU101" s="218" t="s">
        <v>80</v>
      </c>
      <c r="AY101" s="218" t="s">
        <v>142</v>
      </c>
      <c r="BE101" s="397">
        <f>IF(N101="základní",J101,0)</f>
        <v>0</v>
      </c>
      <c r="BF101" s="397">
        <f>IF(N101="snížená",J101,0)</f>
        <v>0</v>
      </c>
      <c r="BG101" s="397">
        <f>IF(N101="zákl. přenesená",J101,0)</f>
        <v>0</v>
      </c>
      <c r="BH101" s="397">
        <f>IF(N101="sníž. přenesená",J101,0)</f>
        <v>0</v>
      </c>
      <c r="BI101" s="397">
        <f>IF(N101="nulová",J101,0)</f>
        <v>0</v>
      </c>
      <c r="BJ101" s="218" t="s">
        <v>24</v>
      </c>
      <c r="BK101" s="397">
        <f>ROUND(I101*H101,2)</f>
        <v>0</v>
      </c>
      <c r="BL101" s="218" t="s">
        <v>149</v>
      </c>
      <c r="BM101" s="218" t="s">
        <v>163</v>
      </c>
    </row>
    <row r="102" spans="2:65" s="238" customFormat="1" ht="40.5">
      <c r="B102" s="233"/>
      <c r="D102" s="412" t="s">
        <v>151</v>
      </c>
      <c r="F102" s="420" t="s">
        <v>164</v>
      </c>
      <c r="L102" s="233"/>
      <c r="M102" s="400"/>
      <c r="N102" s="234"/>
      <c r="O102" s="234"/>
      <c r="P102" s="234"/>
      <c r="Q102" s="234"/>
      <c r="R102" s="234"/>
      <c r="S102" s="234"/>
      <c r="T102" s="274"/>
      <c r="AT102" s="218" t="s">
        <v>151</v>
      </c>
      <c r="AU102" s="218" t="s">
        <v>80</v>
      </c>
    </row>
    <row r="103" spans="2:65" s="238" customFormat="1" ht="22.5" customHeight="1">
      <c r="B103" s="233"/>
      <c r="C103" s="387" t="s">
        <v>165</v>
      </c>
      <c r="D103" s="387" t="s">
        <v>144</v>
      </c>
      <c r="E103" s="388" t="s">
        <v>166</v>
      </c>
      <c r="F103" s="389" t="s">
        <v>167</v>
      </c>
      <c r="G103" s="390" t="s">
        <v>147</v>
      </c>
      <c r="H103" s="391">
        <v>378.48500000000001</v>
      </c>
      <c r="I103" s="6"/>
      <c r="J103" s="392">
        <f>ROUND(I103*H103,2)</f>
        <v>0</v>
      </c>
      <c r="K103" s="389" t="s">
        <v>346</v>
      </c>
      <c r="L103" s="233"/>
      <c r="M103" s="393" t="s">
        <v>5</v>
      </c>
      <c r="N103" s="394" t="s">
        <v>43</v>
      </c>
      <c r="O103" s="234"/>
      <c r="P103" s="395">
        <f>O103*H103</f>
        <v>0</v>
      </c>
      <c r="Q103" s="395">
        <v>0</v>
      </c>
      <c r="R103" s="395">
        <f>Q103*H103</f>
        <v>0</v>
      </c>
      <c r="S103" s="395">
        <v>0.18099999999999999</v>
      </c>
      <c r="T103" s="396">
        <f>S103*H103</f>
        <v>68.505785000000003</v>
      </c>
      <c r="AR103" s="218" t="s">
        <v>149</v>
      </c>
      <c r="AT103" s="218" t="s">
        <v>144</v>
      </c>
      <c r="AU103" s="218" t="s">
        <v>80</v>
      </c>
      <c r="AY103" s="218" t="s">
        <v>142</v>
      </c>
      <c r="BE103" s="397">
        <f>IF(N103="základní",J103,0)</f>
        <v>0</v>
      </c>
      <c r="BF103" s="397">
        <f>IF(N103="snížená",J103,0)</f>
        <v>0</v>
      </c>
      <c r="BG103" s="397">
        <f>IF(N103="zákl. přenesená",J103,0)</f>
        <v>0</v>
      </c>
      <c r="BH103" s="397">
        <f>IF(N103="sníž. přenesená",J103,0)</f>
        <v>0</v>
      </c>
      <c r="BI103" s="397">
        <f>IF(N103="nulová",J103,0)</f>
        <v>0</v>
      </c>
      <c r="BJ103" s="218" t="s">
        <v>24</v>
      </c>
      <c r="BK103" s="397">
        <f>ROUND(I103*H103,2)</f>
        <v>0</v>
      </c>
      <c r="BL103" s="218" t="s">
        <v>149</v>
      </c>
      <c r="BM103" s="218" t="s">
        <v>168</v>
      </c>
    </row>
    <row r="104" spans="2:65" s="238" customFormat="1" ht="40.5">
      <c r="B104" s="233"/>
      <c r="D104" s="398" t="s">
        <v>151</v>
      </c>
      <c r="F104" s="399" t="s">
        <v>169</v>
      </c>
      <c r="L104" s="233"/>
      <c r="M104" s="400"/>
      <c r="N104" s="234"/>
      <c r="O104" s="234"/>
      <c r="P104" s="234"/>
      <c r="Q104" s="234"/>
      <c r="R104" s="234"/>
      <c r="S104" s="234"/>
      <c r="T104" s="274"/>
      <c r="AT104" s="218" t="s">
        <v>151</v>
      </c>
      <c r="AU104" s="218" t="s">
        <v>80</v>
      </c>
    </row>
    <row r="105" spans="2:65" s="238" customFormat="1" ht="27">
      <c r="B105" s="233"/>
      <c r="D105" s="398" t="s">
        <v>153</v>
      </c>
      <c r="F105" s="401" t="s">
        <v>154</v>
      </c>
      <c r="L105" s="233"/>
      <c r="M105" s="400"/>
      <c r="N105" s="234"/>
      <c r="O105" s="234"/>
      <c r="P105" s="234"/>
      <c r="Q105" s="234"/>
      <c r="R105" s="234"/>
      <c r="S105" s="234"/>
      <c r="T105" s="274"/>
      <c r="AT105" s="218" t="s">
        <v>153</v>
      </c>
      <c r="AU105" s="218" t="s">
        <v>80</v>
      </c>
    </row>
    <row r="106" spans="2:65" s="403" customFormat="1">
      <c r="B106" s="402"/>
      <c r="D106" s="398" t="s">
        <v>155</v>
      </c>
      <c r="E106" s="404" t="s">
        <v>5</v>
      </c>
      <c r="F106" s="405" t="s">
        <v>170</v>
      </c>
      <c r="H106" s="406">
        <v>248.745</v>
      </c>
      <c r="L106" s="402"/>
      <c r="M106" s="407"/>
      <c r="N106" s="408"/>
      <c r="O106" s="408"/>
      <c r="P106" s="408"/>
      <c r="Q106" s="408"/>
      <c r="R106" s="408"/>
      <c r="S106" s="408"/>
      <c r="T106" s="409"/>
      <c r="AT106" s="404" t="s">
        <v>155</v>
      </c>
      <c r="AU106" s="404" t="s">
        <v>80</v>
      </c>
      <c r="AV106" s="403" t="s">
        <v>80</v>
      </c>
      <c r="AW106" s="403" t="s">
        <v>36</v>
      </c>
      <c r="AX106" s="403" t="s">
        <v>72</v>
      </c>
      <c r="AY106" s="404" t="s">
        <v>142</v>
      </c>
    </row>
    <row r="107" spans="2:65" s="403" customFormat="1">
      <c r="B107" s="402"/>
      <c r="D107" s="398" t="s">
        <v>155</v>
      </c>
      <c r="E107" s="404" t="s">
        <v>5</v>
      </c>
      <c r="F107" s="405" t="s">
        <v>171</v>
      </c>
      <c r="H107" s="406">
        <v>120.06</v>
      </c>
      <c r="L107" s="402"/>
      <c r="M107" s="407"/>
      <c r="N107" s="408"/>
      <c r="O107" s="408"/>
      <c r="P107" s="408"/>
      <c r="Q107" s="408"/>
      <c r="R107" s="408"/>
      <c r="S107" s="408"/>
      <c r="T107" s="409"/>
      <c r="AT107" s="404" t="s">
        <v>155</v>
      </c>
      <c r="AU107" s="404" t="s">
        <v>80</v>
      </c>
      <c r="AV107" s="403" t="s">
        <v>80</v>
      </c>
      <c r="AW107" s="403" t="s">
        <v>36</v>
      </c>
      <c r="AX107" s="403" t="s">
        <v>72</v>
      </c>
      <c r="AY107" s="404" t="s">
        <v>142</v>
      </c>
    </row>
    <row r="108" spans="2:65" s="403" customFormat="1">
      <c r="B108" s="402"/>
      <c r="D108" s="398" t="s">
        <v>155</v>
      </c>
      <c r="E108" s="404" t="s">
        <v>5</v>
      </c>
      <c r="F108" s="405" t="s">
        <v>172</v>
      </c>
      <c r="H108" s="406">
        <v>9.68</v>
      </c>
      <c r="L108" s="402"/>
      <c r="M108" s="407"/>
      <c r="N108" s="408"/>
      <c r="O108" s="408"/>
      <c r="P108" s="408"/>
      <c r="Q108" s="408"/>
      <c r="R108" s="408"/>
      <c r="S108" s="408"/>
      <c r="T108" s="409"/>
      <c r="AT108" s="404" t="s">
        <v>155</v>
      </c>
      <c r="AU108" s="404" t="s">
        <v>80</v>
      </c>
      <c r="AV108" s="403" t="s">
        <v>80</v>
      </c>
      <c r="AW108" s="403" t="s">
        <v>36</v>
      </c>
      <c r="AX108" s="403" t="s">
        <v>72</v>
      </c>
      <c r="AY108" s="404" t="s">
        <v>142</v>
      </c>
    </row>
    <row r="109" spans="2:65" s="411" customFormat="1">
      <c r="B109" s="410"/>
      <c r="D109" s="412" t="s">
        <v>155</v>
      </c>
      <c r="E109" s="413" t="s">
        <v>5</v>
      </c>
      <c r="F109" s="414" t="s">
        <v>160</v>
      </c>
      <c r="H109" s="415">
        <v>378.48500000000001</v>
      </c>
      <c r="L109" s="410"/>
      <c r="M109" s="416"/>
      <c r="N109" s="417"/>
      <c r="O109" s="417"/>
      <c r="P109" s="417"/>
      <c r="Q109" s="417"/>
      <c r="R109" s="417"/>
      <c r="S109" s="417"/>
      <c r="T109" s="418"/>
      <c r="AT109" s="419" t="s">
        <v>155</v>
      </c>
      <c r="AU109" s="419" t="s">
        <v>80</v>
      </c>
      <c r="AV109" s="411" t="s">
        <v>149</v>
      </c>
      <c r="AW109" s="411" t="s">
        <v>36</v>
      </c>
      <c r="AX109" s="411" t="s">
        <v>24</v>
      </c>
      <c r="AY109" s="419" t="s">
        <v>142</v>
      </c>
    </row>
    <row r="110" spans="2:65" s="238" customFormat="1" ht="22.5" customHeight="1">
      <c r="B110" s="233"/>
      <c r="C110" s="387" t="s">
        <v>149</v>
      </c>
      <c r="D110" s="387" t="s">
        <v>144</v>
      </c>
      <c r="E110" s="388" t="s">
        <v>173</v>
      </c>
      <c r="F110" s="389" t="s">
        <v>174</v>
      </c>
      <c r="G110" s="390" t="s">
        <v>175</v>
      </c>
      <c r="H110" s="391">
        <v>1</v>
      </c>
      <c r="I110" s="6"/>
      <c r="J110" s="392">
        <f>ROUND(I110*H110,2)</f>
        <v>0</v>
      </c>
      <c r="K110" s="389" t="s">
        <v>5</v>
      </c>
      <c r="L110" s="233"/>
      <c r="M110" s="393" t="s">
        <v>5</v>
      </c>
      <c r="N110" s="394" t="s">
        <v>43</v>
      </c>
      <c r="O110" s="234"/>
      <c r="P110" s="395">
        <f>O110*H110</f>
        <v>0</v>
      </c>
      <c r="Q110" s="395">
        <v>0</v>
      </c>
      <c r="R110" s="395">
        <f>Q110*H110</f>
        <v>0</v>
      </c>
      <c r="S110" s="395">
        <v>0</v>
      </c>
      <c r="T110" s="396">
        <f>S110*H110</f>
        <v>0</v>
      </c>
      <c r="AR110" s="218" t="s">
        <v>149</v>
      </c>
      <c r="AT110" s="218" t="s">
        <v>144</v>
      </c>
      <c r="AU110" s="218" t="s">
        <v>80</v>
      </c>
      <c r="AY110" s="218" t="s">
        <v>142</v>
      </c>
      <c r="BE110" s="397">
        <f>IF(N110="základní",J110,0)</f>
        <v>0</v>
      </c>
      <c r="BF110" s="397">
        <f>IF(N110="snížená",J110,0)</f>
        <v>0</v>
      </c>
      <c r="BG110" s="397">
        <f>IF(N110="zákl. přenesená",J110,0)</f>
        <v>0</v>
      </c>
      <c r="BH110" s="397">
        <f>IF(N110="sníž. přenesená",J110,0)</f>
        <v>0</v>
      </c>
      <c r="BI110" s="397">
        <f>IF(N110="nulová",J110,0)</f>
        <v>0</v>
      </c>
      <c r="BJ110" s="218" t="s">
        <v>24</v>
      </c>
      <c r="BK110" s="397">
        <f>ROUND(I110*H110,2)</f>
        <v>0</v>
      </c>
      <c r="BL110" s="218" t="s">
        <v>149</v>
      </c>
      <c r="BM110" s="218" t="s">
        <v>176</v>
      </c>
    </row>
    <row r="111" spans="2:65" s="238" customFormat="1">
      <c r="B111" s="233"/>
      <c r="D111" s="398" t="s">
        <v>151</v>
      </c>
      <c r="F111" s="399" t="s">
        <v>174</v>
      </c>
      <c r="L111" s="233"/>
      <c r="M111" s="400"/>
      <c r="N111" s="234"/>
      <c r="O111" s="234"/>
      <c r="P111" s="234"/>
      <c r="Q111" s="234"/>
      <c r="R111" s="234"/>
      <c r="S111" s="234"/>
      <c r="T111" s="274"/>
      <c r="AT111" s="218" t="s">
        <v>151</v>
      </c>
      <c r="AU111" s="218" t="s">
        <v>80</v>
      </c>
    </row>
    <row r="112" spans="2:65" s="238" customFormat="1" ht="27">
      <c r="B112" s="233"/>
      <c r="D112" s="398" t="s">
        <v>153</v>
      </c>
      <c r="F112" s="401" t="s">
        <v>154</v>
      </c>
      <c r="L112" s="233"/>
      <c r="M112" s="400"/>
      <c r="N112" s="234"/>
      <c r="O112" s="234"/>
      <c r="P112" s="234"/>
      <c r="Q112" s="234"/>
      <c r="R112" s="234"/>
      <c r="S112" s="234"/>
      <c r="T112" s="274"/>
      <c r="AT112" s="218" t="s">
        <v>153</v>
      </c>
      <c r="AU112" s="218" t="s">
        <v>80</v>
      </c>
    </row>
    <row r="113" spans="2:65" s="403" customFormat="1">
      <c r="B113" s="402"/>
      <c r="D113" s="412" t="s">
        <v>155</v>
      </c>
      <c r="E113" s="421" t="s">
        <v>5</v>
      </c>
      <c r="F113" s="422" t="s">
        <v>24</v>
      </c>
      <c r="H113" s="423">
        <v>1</v>
      </c>
      <c r="L113" s="402"/>
      <c r="M113" s="407"/>
      <c r="N113" s="408"/>
      <c r="O113" s="408"/>
      <c r="P113" s="408"/>
      <c r="Q113" s="408"/>
      <c r="R113" s="408"/>
      <c r="S113" s="408"/>
      <c r="T113" s="409"/>
      <c r="AT113" s="404" t="s">
        <v>155</v>
      </c>
      <c r="AU113" s="404" t="s">
        <v>80</v>
      </c>
      <c r="AV113" s="403" t="s">
        <v>80</v>
      </c>
      <c r="AW113" s="403" t="s">
        <v>36</v>
      </c>
      <c r="AX113" s="403" t="s">
        <v>24</v>
      </c>
      <c r="AY113" s="404" t="s">
        <v>142</v>
      </c>
    </row>
    <row r="114" spans="2:65" s="238" customFormat="1" ht="22.5" customHeight="1">
      <c r="B114" s="233"/>
      <c r="C114" s="387" t="s">
        <v>177</v>
      </c>
      <c r="D114" s="387" t="s">
        <v>144</v>
      </c>
      <c r="E114" s="388" t="s">
        <v>178</v>
      </c>
      <c r="F114" s="389" t="s">
        <v>179</v>
      </c>
      <c r="G114" s="390" t="s">
        <v>180</v>
      </c>
      <c r="H114" s="391">
        <v>480</v>
      </c>
      <c r="I114" s="6"/>
      <c r="J114" s="392">
        <f>ROUND(I114*H114,2)</f>
        <v>0</v>
      </c>
      <c r="K114" s="389" t="s">
        <v>346</v>
      </c>
      <c r="L114" s="233"/>
      <c r="M114" s="393" t="s">
        <v>5</v>
      </c>
      <c r="N114" s="394" t="s">
        <v>43</v>
      </c>
      <c r="O114" s="234"/>
      <c r="P114" s="395">
        <f>O114*H114</f>
        <v>0</v>
      </c>
      <c r="Q114" s="395">
        <v>0</v>
      </c>
      <c r="R114" s="395">
        <f>Q114*H114</f>
        <v>0</v>
      </c>
      <c r="S114" s="395">
        <v>0</v>
      </c>
      <c r="T114" s="396">
        <f>S114*H114</f>
        <v>0</v>
      </c>
      <c r="AR114" s="218" t="s">
        <v>149</v>
      </c>
      <c r="AT114" s="218" t="s">
        <v>144</v>
      </c>
      <c r="AU114" s="218" t="s">
        <v>80</v>
      </c>
      <c r="AY114" s="218" t="s">
        <v>142</v>
      </c>
      <c r="BE114" s="397">
        <f>IF(N114="základní",J114,0)</f>
        <v>0</v>
      </c>
      <c r="BF114" s="397">
        <f>IF(N114="snížená",J114,0)</f>
        <v>0</v>
      </c>
      <c r="BG114" s="397">
        <f>IF(N114="zákl. přenesená",J114,0)</f>
        <v>0</v>
      </c>
      <c r="BH114" s="397">
        <f>IF(N114="sníž. přenesená",J114,0)</f>
        <v>0</v>
      </c>
      <c r="BI114" s="397">
        <f>IF(N114="nulová",J114,0)</f>
        <v>0</v>
      </c>
      <c r="BJ114" s="218" t="s">
        <v>24</v>
      </c>
      <c r="BK114" s="397">
        <f>ROUND(I114*H114,2)</f>
        <v>0</v>
      </c>
      <c r="BL114" s="218" t="s">
        <v>149</v>
      </c>
      <c r="BM114" s="218" t="s">
        <v>181</v>
      </c>
    </row>
    <row r="115" spans="2:65" s="238" customFormat="1">
      <c r="B115" s="233"/>
      <c r="D115" s="398" t="s">
        <v>151</v>
      </c>
      <c r="F115" s="399" t="s">
        <v>182</v>
      </c>
      <c r="L115" s="233"/>
      <c r="M115" s="400"/>
      <c r="N115" s="234"/>
      <c r="O115" s="234"/>
      <c r="P115" s="234"/>
      <c r="Q115" s="234"/>
      <c r="R115" s="234"/>
      <c r="S115" s="234"/>
      <c r="T115" s="274"/>
      <c r="AT115" s="218" t="s">
        <v>151</v>
      </c>
      <c r="AU115" s="218" t="s">
        <v>80</v>
      </c>
    </row>
    <row r="116" spans="2:65" s="403" customFormat="1">
      <c r="B116" s="402"/>
      <c r="D116" s="412" t="s">
        <v>155</v>
      </c>
      <c r="E116" s="421" t="s">
        <v>5</v>
      </c>
      <c r="F116" s="422" t="s">
        <v>183</v>
      </c>
      <c r="H116" s="423">
        <v>480</v>
      </c>
      <c r="L116" s="402"/>
      <c r="M116" s="407"/>
      <c r="N116" s="408"/>
      <c r="O116" s="408"/>
      <c r="P116" s="408"/>
      <c r="Q116" s="408"/>
      <c r="R116" s="408"/>
      <c r="S116" s="408"/>
      <c r="T116" s="409"/>
      <c r="AT116" s="404" t="s">
        <v>155</v>
      </c>
      <c r="AU116" s="404" t="s">
        <v>80</v>
      </c>
      <c r="AV116" s="403" t="s">
        <v>80</v>
      </c>
      <c r="AW116" s="403" t="s">
        <v>36</v>
      </c>
      <c r="AX116" s="403" t="s">
        <v>24</v>
      </c>
      <c r="AY116" s="404" t="s">
        <v>142</v>
      </c>
    </row>
    <row r="117" spans="2:65" s="238" customFormat="1" ht="22.5" customHeight="1">
      <c r="B117" s="233"/>
      <c r="C117" s="387" t="s">
        <v>184</v>
      </c>
      <c r="D117" s="387" t="s">
        <v>144</v>
      </c>
      <c r="E117" s="388" t="s">
        <v>185</v>
      </c>
      <c r="F117" s="389" t="s">
        <v>186</v>
      </c>
      <c r="G117" s="390" t="s">
        <v>187</v>
      </c>
      <c r="H117" s="391">
        <v>20</v>
      </c>
      <c r="I117" s="6"/>
      <c r="J117" s="392">
        <f>ROUND(I117*H117,2)</f>
        <v>0</v>
      </c>
      <c r="K117" s="389" t="s">
        <v>346</v>
      </c>
      <c r="L117" s="233"/>
      <c r="M117" s="393" t="s">
        <v>5</v>
      </c>
      <c r="N117" s="394" t="s">
        <v>43</v>
      </c>
      <c r="O117" s="234"/>
      <c r="P117" s="395">
        <f>O117*H117</f>
        <v>0</v>
      </c>
      <c r="Q117" s="395">
        <v>0</v>
      </c>
      <c r="R117" s="395">
        <f>Q117*H117</f>
        <v>0</v>
      </c>
      <c r="S117" s="395">
        <v>0</v>
      </c>
      <c r="T117" s="396">
        <f>S117*H117</f>
        <v>0</v>
      </c>
      <c r="AR117" s="218" t="s">
        <v>149</v>
      </c>
      <c r="AT117" s="218" t="s">
        <v>144</v>
      </c>
      <c r="AU117" s="218" t="s">
        <v>80</v>
      </c>
      <c r="AY117" s="218" t="s">
        <v>142</v>
      </c>
      <c r="BE117" s="397">
        <f>IF(N117="základní",J117,0)</f>
        <v>0</v>
      </c>
      <c r="BF117" s="397">
        <f>IF(N117="snížená",J117,0)</f>
        <v>0</v>
      </c>
      <c r="BG117" s="397">
        <f>IF(N117="zákl. přenesená",J117,0)</f>
        <v>0</v>
      </c>
      <c r="BH117" s="397">
        <f>IF(N117="sníž. přenesená",J117,0)</f>
        <v>0</v>
      </c>
      <c r="BI117" s="397">
        <f>IF(N117="nulová",J117,0)</f>
        <v>0</v>
      </c>
      <c r="BJ117" s="218" t="s">
        <v>24</v>
      </c>
      <c r="BK117" s="397">
        <f>ROUND(I117*H117,2)</f>
        <v>0</v>
      </c>
      <c r="BL117" s="218" t="s">
        <v>149</v>
      </c>
      <c r="BM117" s="218" t="s">
        <v>188</v>
      </c>
    </row>
    <row r="118" spans="2:65" s="238" customFormat="1" ht="27">
      <c r="B118" s="233"/>
      <c r="D118" s="398" t="s">
        <v>151</v>
      </c>
      <c r="F118" s="399" t="s">
        <v>189</v>
      </c>
      <c r="L118" s="233"/>
      <c r="M118" s="400"/>
      <c r="N118" s="234"/>
      <c r="O118" s="234"/>
      <c r="P118" s="234"/>
      <c r="Q118" s="234"/>
      <c r="R118" s="234"/>
      <c r="S118" s="234"/>
      <c r="T118" s="274"/>
      <c r="AT118" s="218" t="s">
        <v>151</v>
      </c>
      <c r="AU118" s="218" t="s">
        <v>80</v>
      </c>
    </row>
    <row r="119" spans="2:65" s="238" customFormat="1" ht="27">
      <c r="B119" s="233"/>
      <c r="D119" s="398" t="s">
        <v>153</v>
      </c>
      <c r="F119" s="401" t="s">
        <v>154</v>
      </c>
      <c r="L119" s="233"/>
      <c r="M119" s="400"/>
      <c r="N119" s="234"/>
      <c r="O119" s="234"/>
      <c r="P119" s="234"/>
      <c r="Q119" s="234"/>
      <c r="R119" s="234"/>
      <c r="S119" s="234"/>
      <c r="T119" s="274"/>
      <c r="AT119" s="218" t="s">
        <v>153</v>
      </c>
      <c r="AU119" s="218" t="s">
        <v>80</v>
      </c>
    </row>
    <row r="120" spans="2:65" s="403" customFormat="1">
      <c r="B120" s="402"/>
      <c r="D120" s="412" t="s">
        <v>155</v>
      </c>
      <c r="E120" s="421" t="s">
        <v>5</v>
      </c>
      <c r="F120" s="422" t="s">
        <v>190</v>
      </c>
      <c r="H120" s="423">
        <v>20</v>
      </c>
      <c r="L120" s="402"/>
      <c r="M120" s="407"/>
      <c r="N120" s="408"/>
      <c r="O120" s="408"/>
      <c r="P120" s="408"/>
      <c r="Q120" s="408"/>
      <c r="R120" s="408"/>
      <c r="S120" s="408"/>
      <c r="T120" s="409"/>
      <c r="AT120" s="404" t="s">
        <v>155</v>
      </c>
      <c r="AU120" s="404" t="s">
        <v>80</v>
      </c>
      <c r="AV120" s="403" t="s">
        <v>80</v>
      </c>
      <c r="AW120" s="403" t="s">
        <v>36</v>
      </c>
      <c r="AX120" s="403" t="s">
        <v>24</v>
      </c>
      <c r="AY120" s="404" t="s">
        <v>142</v>
      </c>
    </row>
    <row r="121" spans="2:65" s="238" customFormat="1" ht="22.5" customHeight="1">
      <c r="B121" s="233"/>
      <c r="C121" s="387" t="s">
        <v>191</v>
      </c>
      <c r="D121" s="387" t="s">
        <v>144</v>
      </c>
      <c r="E121" s="388" t="s">
        <v>192</v>
      </c>
      <c r="F121" s="389" t="s">
        <v>193</v>
      </c>
      <c r="G121" s="390" t="s">
        <v>194</v>
      </c>
      <c r="H121" s="391">
        <v>2.8</v>
      </c>
      <c r="I121" s="6"/>
      <c r="J121" s="392">
        <f>ROUND(I121*H121,2)</f>
        <v>0</v>
      </c>
      <c r="K121" s="389" t="s">
        <v>346</v>
      </c>
      <c r="L121" s="233"/>
      <c r="M121" s="393" t="s">
        <v>5</v>
      </c>
      <c r="N121" s="394" t="s">
        <v>43</v>
      </c>
      <c r="O121" s="234"/>
      <c r="P121" s="395">
        <f>O121*H121</f>
        <v>0</v>
      </c>
      <c r="Q121" s="395">
        <v>8.6800000000000002E-3</v>
      </c>
      <c r="R121" s="395">
        <f>Q121*H121</f>
        <v>2.4303999999999999E-2</v>
      </c>
      <c r="S121" s="395">
        <v>0</v>
      </c>
      <c r="T121" s="396">
        <f>S121*H121</f>
        <v>0</v>
      </c>
      <c r="AR121" s="218" t="s">
        <v>149</v>
      </c>
      <c r="AT121" s="218" t="s">
        <v>144</v>
      </c>
      <c r="AU121" s="218" t="s">
        <v>80</v>
      </c>
      <c r="AY121" s="218" t="s">
        <v>142</v>
      </c>
      <c r="BE121" s="397">
        <f>IF(N121="základní",J121,0)</f>
        <v>0</v>
      </c>
      <c r="BF121" s="397">
        <f>IF(N121="snížená",J121,0)</f>
        <v>0</v>
      </c>
      <c r="BG121" s="397">
        <f>IF(N121="zákl. přenesená",J121,0)</f>
        <v>0</v>
      </c>
      <c r="BH121" s="397">
        <f>IF(N121="sníž. přenesená",J121,0)</f>
        <v>0</v>
      </c>
      <c r="BI121" s="397">
        <f>IF(N121="nulová",J121,0)</f>
        <v>0</v>
      </c>
      <c r="BJ121" s="218" t="s">
        <v>24</v>
      </c>
      <c r="BK121" s="397">
        <f>ROUND(I121*H121,2)</f>
        <v>0</v>
      </c>
      <c r="BL121" s="218" t="s">
        <v>149</v>
      </c>
      <c r="BM121" s="218" t="s">
        <v>195</v>
      </c>
    </row>
    <row r="122" spans="2:65" s="238" customFormat="1" ht="54">
      <c r="B122" s="233"/>
      <c r="D122" s="398" t="s">
        <v>151</v>
      </c>
      <c r="F122" s="399" t="s">
        <v>196</v>
      </c>
      <c r="L122" s="233"/>
      <c r="M122" s="400"/>
      <c r="N122" s="234"/>
      <c r="O122" s="234"/>
      <c r="P122" s="234"/>
      <c r="Q122" s="234"/>
      <c r="R122" s="234"/>
      <c r="S122" s="234"/>
      <c r="T122" s="274"/>
      <c r="AT122" s="218" t="s">
        <v>151</v>
      </c>
      <c r="AU122" s="218" t="s">
        <v>80</v>
      </c>
    </row>
    <row r="123" spans="2:65" s="238" customFormat="1" ht="27">
      <c r="B123" s="233"/>
      <c r="D123" s="398" t="s">
        <v>153</v>
      </c>
      <c r="F123" s="401" t="s">
        <v>154</v>
      </c>
      <c r="L123" s="233"/>
      <c r="M123" s="400"/>
      <c r="N123" s="234"/>
      <c r="O123" s="234"/>
      <c r="P123" s="234"/>
      <c r="Q123" s="234"/>
      <c r="R123" s="234"/>
      <c r="S123" s="234"/>
      <c r="T123" s="274"/>
      <c r="AT123" s="218" t="s">
        <v>153</v>
      </c>
      <c r="AU123" s="218" t="s">
        <v>80</v>
      </c>
    </row>
    <row r="124" spans="2:65" s="403" customFormat="1">
      <c r="B124" s="402"/>
      <c r="D124" s="412" t="s">
        <v>155</v>
      </c>
      <c r="E124" s="421" t="s">
        <v>5</v>
      </c>
      <c r="F124" s="422" t="s">
        <v>197</v>
      </c>
      <c r="H124" s="423">
        <v>2.8</v>
      </c>
      <c r="L124" s="402"/>
      <c r="M124" s="407"/>
      <c r="N124" s="408"/>
      <c r="O124" s="408"/>
      <c r="P124" s="408"/>
      <c r="Q124" s="408"/>
      <c r="R124" s="408"/>
      <c r="S124" s="408"/>
      <c r="T124" s="409"/>
      <c r="AT124" s="404" t="s">
        <v>155</v>
      </c>
      <c r="AU124" s="404" t="s">
        <v>80</v>
      </c>
      <c r="AV124" s="403" t="s">
        <v>80</v>
      </c>
      <c r="AW124" s="403" t="s">
        <v>36</v>
      </c>
      <c r="AX124" s="403" t="s">
        <v>24</v>
      </c>
      <c r="AY124" s="404" t="s">
        <v>142</v>
      </c>
    </row>
    <row r="125" spans="2:65" s="238" customFormat="1" ht="22.5" customHeight="1">
      <c r="B125" s="233"/>
      <c r="C125" s="387" t="s">
        <v>198</v>
      </c>
      <c r="D125" s="387" t="s">
        <v>144</v>
      </c>
      <c r="E125" s="388" t="s">
        <v>199</v>
      </c>
      <c r="F125" s="389" t="s">
        <v>200</v>
      </c>
      <c r="G125" s="390" t="s">
        <v>194</v>
      </c>
      <c r="H125" s="391">
        <v>1.4</v>
      </c>
      <c r="I125" s="6"/>
      <c r="J125" s="392">
        <f>ROUND(I125*H125,2)</f>
        <v>0</v>
      </c>
      <c r="K125" s="389" t="s">
        <v>346</v>
      </c>
      <c r="L125" s="233"/>
      <c r="M125" s="393" t="s">
        <v>5</v>
      </c>
      <c r="N125" s="394" t="s">
        <v>43</v>
      </c>
      <c r="O125" s="234"/>
      <c r="P125" s="395">
        <f>O125*H125</f>
        <v>0</v>
      </c>
      <c r="Q125" s="395">
        <v>1.269E-2</v>
      </c>
      <c r="R125" s="395">
        <f>Q125*H125</f>
        <v>1.7765999999999997E-2</v>
      </c>
      <c r="S125" s="395">
        <v>0</v>
      </c>
      <c r="T125" s="396">
        <f>S125*H125</f>
        <v>0</v>
      </c>
      <c r="AR125" s="218" t="s">
        <v>149</v>
      </c>
      <c r="AT125" s="218" t="s">
        <v>144</v>
      </c>
      <c r="AU125" s="218" t="s">
        <v>80</v>
      </c>
      <c r="AY125" s="218" t="s">
        <v>142</v>
      </c>
      <c r="BE125" s="397">
        <f>IF(N125="základní",J125,0)</f>
        <v>0</v>
      </c>
      <c r="BF125" s="397">
        <f>IF(N125="snížená",J125,0)</f>
        <v>0</v>
      </c>
      <c r="BG125" s="397">
        <f>IF(N125="zákl. přenesená",J125,0)</f>
        <v>0</v>
      </c>
      <c r="BH125" s="397">
        <f>IF(N125="sníž. přenesená",J125,0)</f>
        <v>0</v>
      </c>
      <c r="BI125" s="397">
        <f>IF(N125="nulová",J125,0)</f>
        <v>0</v>
      </c>
      <c r="BJ125" s="218" t="s">
        <v>24</v>
      </c>
      <c r="BK125" s="397">
        <f>ROUND(I125*H125,2)</f>
        <v>0</v>
      </c>
      <c r="BL125" s="218" t="s">
        <v>149</v>
      </c>
      <c r="BM125" s="218" t="s">
        <v>201</v>
      </c>
    </row>
    <row r="126" spans="2:65" s="238" customFormat="1" ht="54">
      <c r="B126" s="233"/>
      <c r="D126" s="398" t="s">
        <v>151</v>
      </c>
      <c r="F126" s="399" t="s">
        <v>202</v>
      </c>
      <c r="L126" s="233"/>
      <c r="M126" s="400"/>
      <c r="N126" s="234"/>
      <c r="O126" s="234"/>
      <c r="P126" s="234"/>
      <c r="Q126" s="234"/>
      <c r="R126" s="234"/>
      <c r="S126" s="234"/>
      <c r="T126" s="274"/>
      <c r="AT126" s="218" t="s">
        <v>151</v>
      </c>
      <c r="AU126" s="218" t="s">
        <v>80</v>
      </c>
    </row>
    <row r="127" spans="2:65" s="238" customFormat="1" ht="27">
      <c r="B127" s="233"/>
      <c r="D127" s="398" t="s">
        <v>153</v>
      </c>
      <c r="F127" s="401" t="s">
        <v>154</v>
      </c>
      <c r="L127" s="233"/>
      <c r="M127" s="400"/>
      <c r="N127" s="234"/>
      <c r="O127" s="234"/>
      <c r="P127" s="234"/>
      <c r="Q127" s="234"/>
      <c r="R127" s="234"/>
      <c r="S127" s="234"/>
      <c r="T127" s="274"/>
      <c r="AT127" s="218" t="s">
        <v>153</v>
      </c>
      <c r="AU127" s="218" t="s">
        <v>80</v>
      </c>
    </row>
    <row r="128" spans="2:65" s="403" customFormat="1">
      <c r="B128" s="402"/>
      <c r="D128" s="412" t="s">
        <v>155</v>
      </c>
      <c r="E128" s="421" t="s">
        <v>5</v>
      </c>
      <c r="F128" s="422" t="s">
        <v>203</v>
      </c>
      <c r="H128" s="423">
        <v>1.4</v>
      </c>
      <c r="L128" s="402"/>
      <c r="M128" s="407"/>
      <c r="N128" s="408"/>
      <c r="O128" s="408"/>
      <c r="P128" s="408"/>
      <c r="Q128" s="408"/>
      <c r="R128" s="408"/>
      <c r="S128" s="408"/>
      <c r="T128" s="409"/>
      <c r="AT128" s="404" t="s">
        <v>155</v>
      </c>
      <c r="AU128" s="404" t="s">
        <v>80</v>
      </c>
      <c r="AV128" s="403" t="s">
        <v>80</v>
      </c>
      <c r="AW128" s="403" t="s">
        <v>36</v>
      </c>
      <c r="AX128" s="403" t="s">
        <v>24</v>
      </c>
      <c r="AY128" s="404" t="s">
        <v>142</v>
      </c>
    </row>
    <row r="129" spans="2:65" s="238" customFormat="1" ht="22.5" customHeight="1">
      <c r="B129" s="233"/>
      <c r="C129" s="387" t="s">
        <v>204</v>
      </c>
      <c r="D129" s="387" t="s">
        <v>144</v>
      </c>
      <c r="E129" s="388" t="s">
        <v>205</v>
      </c>
      <c r="F129" s="389" t="s">
        <v>206</v>
      </c>
      <c r="G129" s="390" t="s">
        <v>194</v>
      </c>
      <c r="H129" s="391">
        <v>12.6</v>
      </c>
      <c r="I129" s="6"/>
      <c r="J129" s="392">
        <f>ROUND(I129*H129,2)</f>
        <v>0</v>
      </c>
      <c r="K129" s="389" t="s">
        <v>346</v>
      </c>
      <c r="L129" s="233"/>
      <c r="M129" s="393" t="s">
        <v>5</v>
      </c>
      <c r="N129" s="394" t="s">
        <v>43</v>
      </c>
      <c r="O129" s="234"/>
      <c r="P129" s="395">
        <f>O129*H129</f>
        <v>0</v>
      </c>
      <c r="Q129" s="395">
        <v>3.6900000000000002E-2</v>
      </c>
      <c r="R129" s="395">
        <f>Q129*H129</f>
        <v>0.46494000000000002</v>
      </c>
      <c r="S129" s="395">
        <v>0</v>
      </c>
      <c r="T129" s="396">
        <f>S129*H129</f>
        <v>0</v>
      </c>
      <c r="AR129" s="218" t="s">
        <v>149</v>
      </c>
      <c r="AT129" s="218" t="s">
        <v>144</v>
      </c>
      <c r="AU129" s="218" t="s">
        <v>80</v>
      </c>
      <c r="AY129" s="218" t="s">
        <v>142</v>
      </c>
      <c r="BE129" s="397">
        <f>IF(N129="základní",J129,0)</f>
        <v>0</v>
      </c>
      <c r="BF129" s="397">
        <f>IF(N129="snížená",J129,0)</f>
        <v>0</v>
      </c>
      <c r="BG129" s="397">
        <f>IF(N129="zákl. přenesená",J129,0)</f>
        <v>0</v>
      </c>
      <c r="BH129" s="397">
        <f>IF(N129="sníž. přenesená",J129,0)</f>
        <v>0</v>
      </c>
      <c r="BI129" s="397">
        <f>IF(N129="nulová",J129,0)</f>
        <v>0</v>
      </c>
      <c r="BJ129" s="218" t="s">
        <v>24</v>
      </c>
      <c r="BK129" s="397">
        <f>ROUND(I129*H129,2)</f>
        <v>0</v>
      </c>
      <c r="BL129" s="218" t="s">
        <v>149</v>
      </c>
      <c r="BM129" s="218" t="s">
        <v>207</v>
      </c>
    </row>
    <row r="130" spans="2:65" s="238" customFormat="1" ht="54">
      <c r="B130" s="233"/>
      <c r="D130" s="398" t="s">
        <v>151</v>
      </c>
      <c r="F130" s="399" t="s">
        <v>208</v>
      </c>
      <c r="L130" s="233"/>
      <c r="M130" s="400"/>
      <c r="N130" s="234"/>
      <c r="O130" s="234"/>
      <c r="P130" s="234"/>
      <c r="Q130" s="234"/>
      <c r="R130" s="234"/>
      <c r="S130" s="234"/>
      <c r="T130" s="274"/>
      <c r="AT130" s="218" t="s">
        <v>151</v>
      </c>
      <c r="AU130" s="218" t="s">
        <v>80</v>
      </c>
    </row>
    <row r="131" spans="2:65" s="238" customFormat="1" ht="27">
      <c r="B131" s="233"/>
      <c r="D131" s="398" t="s">
        <v>153</v>
      </c>
      <c r="F131" s="401" t="s">
        <v>154</v>
      </c>
      <c r="L131" s="233"/>
      <c r="M131" s="400"/>
      <c r="N131" s="234"/>
      <c r="O131" s="234"/>
      <c r="P131" s="234"/>
      <c r="Q131" s="234"/>
      <c r="R131" s="234"/>
      <c r="S131" s="234"/>
      <c r="T131" s="274"/>
      <c r="AT131" s="218" t="s">
        <v>153</v>
      </c>
      <c r="AU131" s="218" t="s">
        <v>80</v>
      </c>
    </row>
    <row r="132" spans="2:65" s="403" customFormat="1">
      <c r="B132" s="402"/>
      <c r="D132" s="412" t="s">
        <v>155</v>
      </c>
      <c r="E132" s="421" t="s">
        <v>5</v>
      </c>
      <c r="F132" s="422" t="s">
        <v>209</v>
      </c>
      <c r="H132" s="423">
        <v>12.6</v>
      </c>
      <c r="L132" s="402"/>
      <c r="M132" s="407"/>
      <c r="N132" s="408"/>
      <c r="O132" s="408"/>
      <c r="P132" s="408"/>
      <c r="Q132" s="408"/>
      <c r="R132" s="408"/>
      <c r="S132" s="408"/>
      <c r="T132" s="409"/>
      <c r="AT132" s="404" t="s">
        <v>155</v>
      </c>
      <c r="AU132" s="404" t="s">
        <v>80</v>
      </c>
      <c r="AV132" s="403" t="s">
        <v>80</v>
      </c>
      <c r="AW132" s="403" t="s">
        <v>36</v>
      </c>
      <c r="AX132" s="403" t="s">
        <v>24</v>
      </c>
      <c r="AY132" s="404" t="s">
        <v>142</v>
      </c>
    </row>
    <row r="133" spans="2:65" s="238" customFormat="1" ht="31.5" customHeight="1">
      <c r="B133" s="233"/>
      <c r="C133" s="387" t="s">
        <v>28</v>
      </c>
      <c r="D133" s="387" t="s">
        <v>144</v>
      </c>
      <c r="E133" s="388" t="s">
        <v>210</v>
      </c>
      <c r="F133" s="389" t="s">
        <v>211</v>
      </c>
      <c r="G133" s="390" t="s">
        <v>212</v>
      </c>
      <c r="H133" s="391">
        <v>63.252000000000002</v>
      </c>
      <c r="I133" s="6"/>
      <c r="J133" s="392">
        <f>ROUND(I133*H133,2)</f>
        <v>0</v>
      </c>
      <c r="K133" s="389" t="s">
        <v>346</v>
      </c>
      <c r="L133" s="233"/>
      <c r="M133" s="393" t="s">
        <v>5</v>
      </c>
      <c r="N133" s="394" t="s">
        <v>43</v>
      </c>
      <c r="O133" s="234"/>
      <c r="P133" s="395">
        <f>O133*H133</f>
        <v>0</v>
      </c>
      <c r="Q133" s="395">
        <v>0</v>
      </c>
      <c r="R133" s="395">
        <f>Q133*H133</f>
        <v>0</v>
      </c>
      <c r="S133" s="395">
        <v>0</v>
      </c>
      <c r="T133" s="396">
        <f>S133*H133</f>
        <v>0</v>
      </c>
      <c r="AR133" s="218" t="s">
        <v>149</v>
      </c>
      <c r="AT133" s="218" t="s">
        <v>144</v>
      </c>
      <c r="AU133" s="218" t="s">
        <v>80</v>
      </c>
      <c r="AY133" s="218" t="s">
        <v>142</v>
      </c>
      <c r="BE133" s="397">
        <f>IF(N133="základní",J133,0)</f>
        <v>0</v>
      </c>
      <c r="BF133" s="397">
        <f>IF(N133="snížená",J133,0)</f>
        <v>0</v>
      </c>
      <c r="BG133" s="397">
        <f>IF(N133="zákl. přenesená",J133,0)</f>
        <v>0</v>
      </c>
      <c r="BH133" s="397">
        <f>IF(N133="sníž. přenesená",J133,0)</f>
        <v>0</v>
      </c>
      <c r="BI133" s="397">
        <f>IF(N133="nulová",J133,0)</f>
        <v>0</v>
      </c>
      <c r="BJ133" s="218" t="s">
        <v>24</v>
      </c>
      <c r="BK133" s="397">
        <f>ROUND(I133*H133,2)</f>
        <v>0</v>
      </c>
      <c r="BL133" s="218" t="s">
        <v>149</v>
      </c>
      <c r="BM133" s="218" t="s">
        <v>213</v>
      </c>
    </row>
    <row r="134" spans="2:65" s="238" customFormat="1">
      <c r="B134" s="233"/>
      <c r="D134" s="398" t="s">
        <v>151</v>
      </c>
      <c r="F134" s="399" t="s">
        <v>214</v>
      </c>
      <c r="L134" s="233"/>
      <c r="M134" s="400"/>
      <c r="N134" s="234"/>
      <c r="O134" s="234"/>
      <c r="P134" s="234"/>
      <c r="Q134" s="234"/>
      <c r="R134" s="234"/>
      <c r="S134" s="234"/>
      <c r="T134" s="274"/>
      <c r="AT134" s="218" t="s">
        <v>151</v>
      </c>
      <c r="AU134" s="218" t="s">
        <v>80</v>
      </c>
    </row>
    <row r="135" spans="2:65" s="238" customFormat="1" ht="27">
      <c r="B135" s="233"/>
      <c r="D135" s="398" t="s">
        <v>153</v>
      </c>
      <c r="F135" s="401" t="s">
        <v>154</v>
      </c>
      <c r="L135" s="233"/>
      <c r="M135" s="400"/>
      <c r="N135" s="234"/>
      <c r="O135" s="234"/>
      <c r="P135" s="234"/>
      <c r="Q135" s="234"/>
      <c r="R135" s="234"/>
      <c r="S135" s="234"/>
      <c r="T135" s="274"/>
      <c r="AT135" s="218" t="s">
        <v>153</v>
      </c>
      <c r="AU135" s="218" t="s">
        <v>80</v>
      </c>
    </row>
    <row r="136" spans="2:65" s="425" customFormat="1">
      <c r="B136" s="424"/>
      <c r="D136" s="398" t="s">
        <v>155</v>
      </c>
      <c r="E136" s="426" t="s">
        <v>5</v>
      </c>
      <c r="F136" s="427" t="s">
        <v>215</v>
      </c>
      <c r="H136" s="428" t="s">
        <v>5</v>
      </c>
      <c r="L136" s="424"/>
      <c r="M136" s="429"/>
      <c r="N136" s="430"/>
      <c r="O136" s="430"/>
      <c r="P136" s="430"/>
      <c r="Q136" s="430"/>
      <c r="R136" s="430"/>
      <c r="S136" s="430"/>
      <c r="T136" s="431"/>
      <c r="AT136" s="428" t="s">
        <v>155</v>
      </c>
      <c r="AU136" s="428" t="s">
        <v>80</v>
      </c>
      <c r="AV136" s="425" t="s">
        <v>24</v>
      </c>
      <c r="AW136" s="425" t="s">
        <v>36</v>
      </c>
      <c r="AX136" s="425" t="s">
        <v>72</v>
      </c>
      <c r="AY136" s="428" t="s">
        <v>142</v>
      </c>
    </row>
    <row r="137" spans="2:65" s="403" customFormat="1">
      <c r="B137" s="402"/>
      <c r="D137" s="398" t="s">
        <v>155</v>
      </c>
      <c r="E137" s="404" t="s">
        <v>5</v>
      </c>
      <c r="F137" s="405" t="s">
        <v>216</v>
      </c>
      <c r="H137" s="406">
        <v>46.502000000000002</v>
      </c>
      <c r="L137" s="402"/>
      <c r="M137" s="407"/>
      <c r="N137" s="408"/>
      <c r="O137" s="408"/>
      <c r="P137" s="408"/>
      <c r="Q137" s="408"/>
      <c r="R137" s="408"/>
      <c r="S137" s="408"/>
      <c r="T137" s="409"/>
      <c r="AT137" s="404" t="s">
        <v>155</v>
      </c>
      <c r="AU137" s="404" t="s">
        <v>80</v>
      </c>
      <c r="AV137" s="403" t="s">
        <v>80</v>
      </c>
      <c r="AW137" s="403" t="s">
        <v>36</v>
      </c>
      <c r="AX137" s="403" t="s">
        <v>72</v>
      </c>
      <c r="AY137" s="404" t="s">
        <v>142</v>
      </c>
    </row>
    <row r="138" spans="2:65" s="403" customFormat="1">
      <c r="B138" s="402"/>
      <c r="D138" s="398" t="s">
        <v>155</v>
      </c>
      <c r="E138" s="404" t="s">
        <v>5</v>
      </c>
      <c r="F138" s="405" t="s">
        <v>217</v>
      </c>
      <c r="H138" s="406">
        <v>8</v>
      </c>
      <c r="L138" s="402"/>
      <c r="M138" s="407"/>
      <c r="N138" s="408"/>
      <c r="O138" s="408"/>
      <c r="P138" s="408"/>
      <c r="Q138" s="408"/>
      <c r="R138" s="408"/>
      <c r="S138" s="408"/>
      <c r="T138" s="409"/>
      <c r="AT138" s="404" t="s">
        <v>155</v>
      </c>
      <c r="AU138" s="404" t="s">
        <v>80</v>
      </c>
      <c r="AV138" s="403" t="s">
        <v>80</v>
      </c>
      <c r="AW138" s="403" t="s">
        <v>36</v>
      </c>
      <c r="AX138" s="403" t="s">
        <v>72</v>
      </c>
      <c r="AY138" s="404" t="s">
        <v>142</v>
      </c>
    </row>
    <row r="139" spans="2:65" s="403" customFormat="1">
      <c r="B139" s="402"/>
      <c r="D139" s="398" t="s">
        <v>155</v>
      </c>
      <c r="E139" s="404" t="s">
        <v>5</v>
      </c>
      <c r="F139" s="405" t="s">
        <v>218</v>
      </c>
      <c r="H139" s="406">
        <v>3</v>
      </c>
      <c r="L139" s="402"/>
      <c r="M139" s="407"/>
      <c r="N139" s="408"/>
      <c r="O139" s="408"/>
      <c r="P139" s="408"/>
      <c r="Q139" s="408"/>
      <c r="R139" s="408"/>
      <c r="S139" s="408"/>
      <c r="T139" s="409"/>
      <c r="AT139" s="404" t="s">
        <v>155</v>
      </c>
      <c r="AU139" s="404" t="s">
        <v>80</v>
      </c>
      <c r="AV139" s="403" t="s">
        <v>80</v>
      </c>
      <c r="AW139" s="403" t="s">
        <v>36</v>
      </c>
      <c r="AX139" s="403" t="s">
        <v>72</v>
      </c>
      <c r="AY139" s="404" t="s">
        <v>142</v>
      </c>
    </row>
    <row r="140" spans="2:65" s="403" customFormat="1">
      <c r="B140" s="402"/>
      <c r="D140" s="398" t="s">
        <v>155</v>
      </c>
      <c r="E140" s="404" t="s">
        <v>5</v>
      </c>
      <c r="F140" s="405" t="s">
        <v>219</v>
      </c>
      <c r="H140" s="406">
        <v>5.75</v>
      </c>
      <c r="L140" s="402"/>
      <c r="M140" s="407"/>
      <c r="N140" s="408"/>
      <c r="O140" s="408"/>
      <c r="P140" s="408"/>
      <c r="Q140" s="408"/>
      <c r="R140" s="408"/>
      <c r="S140" s="408"/>
      <c r="T140" s="409"/>
      <c r="AT140" s="404" t="s">
        <v>155</v>
      </c>
      <c r="AU140" s="404" t="s">
        <v>80</v>
      </c>
      <c r="AV140" s="403" t="s">
        <v>80</v>
      </c>
      <c r="AW140" s="403" t="s">
        <v>36</v>
      </c>
      <c r="AX140" s="403" t="s">
        <v>72</v>
      </c>
      <c r="AY140" s="404" t="s">
        <v>142</v>
      </c>
    </row>
    <row r="141" spans="2:65" s="411" customFormat="1">
      <c r="B141" s="410"/>
      <c r="D141" s="412" t="s">
        <v>155</v>
      </c>
      <c r="E141" s="413" t="s">
        <v>5</v>
      </c>
      <c r="F141" s="414" t="s">
        <v>160</v>
      </c>
      <c r="H141" s="415">
        <v>63.252000000000002</v>
      </c>
      <c r="L141" s="410"/>
      <c r="M141" s="416"/>
      <c r="N141" s="417"/>
      <c r="O141" s="417"/>
      <c r="P141" s="417"/>
      <c r="Q141" s="417"/>
      <c r="R141" s="417"/>
      <c r="S141" s="417"/>
      <c r="T141" s="418"/>
      <c r="AT141" s="419" t="s">
        <v>155</v>
      </c>
      <c r="AU141" s="419" t="s">
        <v>80</v>
      </c>
      <c r="AV141" s="411" t="s">
        <v>149</v>
      </c>
      <c r="AW141" s="411" t="s">
        <v>36</v>
      </c>
      <c r="AX141" s="411" t="s">
        <v>24</v>
      </c>
      <c r="AY141" s="419" t="s">
        <v>142</v>
      </c>
    </row>
    <row r="142" spans="2:65" s="238" customFormat="1" ht="22.5" customHeight="1">
      <c r="B142" s="233"/>
      <c r="C142" s="387" t="s">
        <v>220</v>
      </c>
      <c r="D142" s="387" t="s">
        <v>144</v>
      </c>
      <c r="E142" s="388" t="s">
        <v>221</v>
      </c>
      <c r="F142" s="389" t="s">
        <v>222</v>
      </c>
      <c r="G142" s="390" t="s">
        <v>212</v>
      </c>
      <c r="H142" s="391">
        <v>418.815</v>
      </c>
      <c r="I142" s="6"/>
      <c r="J142" s="392">
        <f>ROUND(I142*H142,2)</f>
        <v>0</v>
      </c>
      <c r="K142" s="389" t="s">
        <v>346</v>
      </c>
      <c r="L142" s="233"/>
      <c r="M142" s="393" t="s">
        <v>5</v>
      </c>
      <c r="N142" s="394" t="s">
        <v>43</v>
      </c>
      <c r="O142" s="234"/>
      <c r="P142" s="395">
        <f>O142*H142</f>
        <v>0</v>
      </c>
      <c r="Q142" s="395">
        <v>0</v>
      </c>
      <c r="R142" s="395">
        <f>Q142*H142</f>
        <v>0</v>
      </c>
      <c r="S142" s="395">
        <v>0</v>
      </c>
      <c r="T142" s="396">
        <f>S142*H142</f>
        <v>0</v>
      </c>
      <c r="AR142" s="218" t="s">
        <v>149</v>
      </c>
      <c r="AT142" s="218" t="s">
        <v>144</v>
      </c>
      <c r="AU142" s="218" t="s">
        <v>80</v>
      </c>
      <c r="AY142" s="218" t="s">
        <v>142</v>
      </c>
      <c r="BE142" s="397">
        <f>IF(N142="základní",J142,0)</f>
        <v>0</v>
      </c>
      <c r="BF142" s="397">
        <f>IF(N142="snížená",J142,0)</f>
        <v>0</v>
      </c>
      <c r="BG142" s="397">
        <f>IF(N142="zákl. přenesená",J142,0)</f>
        <v>0</v>
      </c>
      <c r="BH142" s="397">
        <f>IF(N142="sníž. přenesená",J142,0)</f>
        <v>0</v>
      </c>
      <c r="BI142" s="397">
        <f>IF(N142="nulová",J142,0)</f>
        <v>0</v>
      </c>
      <c r="BJ142" s="218" t="s">
        <v>24</v>
      </c>
      <c r="BK142" s="397">
        <f>ROUND(I142*H142,2)</f>
        <v>0</v>
      </c>
      <c r="BL142" s="218" t="s">
        <v>149</v>
      </c>
      <c r="BM142" s="218" t="s">
        <v>223</v>
      </c>
    </row>
    <row r="143" spans="2:65" s="238" customFormat="1" ht="27">
      <c r="B143" s="233"/>
      <c r="D143" s="398" t="s">
        <v>151</v>
      </c>
      <c r="F143" s="399" t="s">
        <v>224</v>
      </c>
      <c r="L143" s="233"/>
      <c r="M143" s="400"/>
      <c r="N143" s="234"/>
      <c r="O143" s="234"/>
      <c r="P143" s="234"/>
      <c r="Q143" s="234"/>
      <c r="R143" s="234"/>
      <c r="S143" s="234"/>
      <c r="T143" s="274"/>
      <c r="AT143" s="218" t="s">
        <v>151</v>
      </c>
      <c r="AU143" s="218" t="s">
        <v>80</v>
      </c>
    </row>
    <row r="144" spans="2:65" s="238" customFormat="1" ht="27">
      <c r="B144" s="233"/>
      <c r="D144" s="398" t="s">
        <v>153</v>
      </c>
      <c r="F144" s="401" t="s">
        <v>154</v>
      </c>
      <c r="L144" s="233"/>
      <c r="M144" s="400"/>
      <c r="N144" s="234"/>
      <c r="O144" s="234"/>
      <c r="P144" s="234"/>
      <c r="Q144" s="234"/>
      <c r="R144" s="234"/>
      <c r="S144" s="234"/>
      <c r="T144" s="274"/>
      <c r="AT144" s="218" t="s">
        <v>153</v>
      </c>
      <c r="AU144" s="218" t="s">
        <v>80</v>
      </c>
    </row>
    <row r="145" spans="2:65" s="403" customFormat="1">
      <c r="B145" s="402"/>
      <c r="D145" s="398" t="s">
        <v>155</v>
      </c>
      <c r="E145" s="404" t="s">
        <v>5</v>
      </c>
      <c r="F145" s="405" t="s">
        <v>225</v>
      </c>
      <c r="H145" s="406">
        <v>257.39699999999999</v>
      </c>
      <c r="L145" s="402"/>
      <c r="M145" s="407"/>
      <c r="N145" s="408"/>
      <c r="O145" s="408"/>
      <c r="P145" s="408"/>
      <c r="Q145" s="408"/>
      <c r="R145" s="408"/>
      <c r="S145" s="408"/>
      <c r="T145" s="409"/>
      <c r="AT145" s="404" t="s">
        <v>155</v>
      </c>
      <c r="AU145" s="404" t="s">
        <v>80</v>
      </c>
      <c r="AV145" s="403" t="s">
        <v>80</v>
      </c>
      <c r="AW145" s="403" t="s">
        <v>36</v>
      </c>
      <c r="AX145" s="403" t="s">
        <v>72</v>
      </c>
      <c r="AY145" s="404" t="s">
        <v>142</v>
      </c>
    </row>
    <row r="146" spans="2:65" s="403" customFormat="1">
      <c r="B146" s="402"/>
      <c r="D146" s="398" t="s">
        <v>155</v>
      </c>
      <c r="E146" s="404" t="s">
        <v>5</v>
      </c>
      <c r="F146" s="405" t="s">
        <v>226</v>
      </c>
      <c r="H146" s="406">
        <v>153.46799999999999</v>
      </c>
      <c r="L146" s="402"/>
      <c r="M146" s="407"/>
      <c r="N146" s="408"/>
      <c r="O146" s="408"/>
      <c r="P146" s="408"/>
      <c r="Q146" s="408"/>
      <c r="R146" s="408"/>
      <c r="S146" s="408"/>
      <c r="T146" s="409"/>
      <c r="AT146" s="404" t="s">
        <v>155</v>
      </c>
      <c r="AU146" s="404" t="s">
        <v>80</v>
      </c>
      <c r="AV146" s="403" t="s">
        <v>80</v>
      </c>
      <c r="AW146" s="403" t="s">
        <v>36</v>
      </c>
      <c r="AX146" s="403" t="s">
        <v>72</v>
      </c>
      <c r="AY146" s="404" t="s">
        <v>142</v>
      </c>
    </row>
    <row r="147" spans="2:65" s="403" customFormat="1">
      <c r="B147" s="402"/>
      <c r="D147" s="398" t="s">
        <v>155</v>
      </c>
      <c r="E147" s="404" t="s">
        <v>5</v>
      </c>
      <c r="F147" s="405" t="s">
        <v>227</v>
      </c>
      <c r="H147" s="406">
        <v>12</v>
      </c>
      <c r="L147" s="402"/>
      <c r="M147" s="407"/>
      <c r="N147" s="408"/>
      <c r="O147" s="408"/>
      <c r="P147" s="408"/>
      <c r="Q147" s="408"/>
      <c r="R147" s="408"/>
      <c r="S147" s="408"/>
      <c r="T147" s="409"/>
      <c r="AT147" s="404" t="s">
        <v>155</v>
      </c>
      <c r="AU147" s="404" t="s">
        <v>80</v>
      </c>
      <c r="AV147" s="403" t="s">
        <v>80</v>
      </c>
      <c r="AW147" s="403" t="s">
        <v>36</v>
      </c>
      <c r="AX147" s="403" t="s">
        <v>72</v>
      </c>
      <c r="AY147" s="404" t="s">
        <v>142</v>
      </c>
    </row>
    <row r="148" spans="2:65" s="403" customFormat="1">
      <c r="B148" s="402"/>
      <c r="D148" s="398" t="s">
        <v>155</v>
      </c>
      <c r="E148" s="404" t="s">
        <v>5</v>
      </c>
      <c r="F148" s="405" t="s">
        <v>228</v>
      </c>
      <c r="H148" s="406">
        <v>6.43</v>
      </c>
      <c r="L148" s="402"/>
      <c r="M148" s="407"/>
      <c r="N148" s="408"/>
      <c r="O148" s="408"/>
      <c r="P148" s="408"/>
      <c r="Q148" s="408"/>
      <c r="R148" s="408"/>
      <c r="S148" s="408"/>
      <c r="T148" s="409"/>
      <c r="AT148" s="404" t="s">
        <v>155</v>
      </c>
      <c r="AU148" s="404" t="s">
        <v>80</v>
      </c>
      <c r="AV148" s="403" t="s">
        <v>80</v>
      </c>
      <c r="AW148" s="403" t="s">
        <v>36</v>
      </c>
      <c r="AX148" s="403" t="s">
        <v>72</v>
      </c>
      <c r="AY148" s="404" t="s">
        <v>142</v>
      </c>
    </row>
    <row r="149" spans="2:65" s="403" customFormat="1">
      <c r="B149" s="402"/>
      <c r="D149" s="398" t="s">
        <v>155</v>
      </c>
      <c r="E149" s="404" t="s">
        <v>5</v>
      </c>
      <c r="F149" s="405" t="s">
        <v>229</v>
      </c>
      <c r="H149" s="406">
        <v>19.2</v>
      </c>
      <c r="L149" s="402"/>
      <c r="M149" s="407"/>
      <c r="N149" s="408"/>
      <c r="O149" s="408"/>
      <c r="P149" s="408"/>
      <c r="Q149" s="408"/>
      <c r="R149" s="408"/>
      <c r="S149" s="408"/>
      <c r="T149" s="409"/>
      <c r="AT149" s="404" t="s">
        <v>155</v>
      </c>
      <c r="AU149" s="404" t="s">
        <v>80</v>
      </c>
      <c r="AV149" s="403" t="s">
        <v>80</v>
      </c>
      <c r="AW149" s="403" t="s">
        <v>36</v>
      </c>
      <c r="AX149" s="403" t="s">
        <v>72</v>
      </c>
      <c r="AY149" s="404" t="s">
        <v>142</v>
      </c>
    </row>
    <row r="150" spans="2:65" s="403" customFormat="1">
      <c r="B150" s="402"/>
      <c r="D150" s="398" t="s">
        <v>155</v>
      </c>
      <c r="E150" s="404" t="s">
        <v>5</v>
      </c>
      <c r="F150" s="405" t="s">
        <v>230</v>
      </c>
      <c r="H150" s="406">
        <v>-29.68</v>
      </c>
      <c r="L150" s="402"/>
      <c r="M150" s="407"/>
      <c r="N150" s="408"/>
      <c r="O150" s="408"/>
      <c r="P150" s="408"/>
      <c r="Q150" s="408"/>
      <c r="R150" s="408"/>
      <c r="S150" s="408"/>
      <c r="T150" s="409"/>
      <c r="AT150" s="404" t="s">
        <v>155</v>
      </c>
      <c r="AU150" s="404" t="s">
        <v>80</v>
      </c>
      <c r="AV150" s="403" t="s">
        <v>80</v>
      </c>
      <c r="AW150" s="403" t="s">
        <v>36</v>
      </c>
      <c r="AX150" s="403" t="s">
        <v>72</v>
      </c>
      <c r="AY150" s="404" t="s">
        <v>142</v>
      </c>
    </row>
    <row r="151" spans="2:65" s="411" customFormat="1">
      <c r="B151" s="410"/>
      <c r="D151" s="412" t="s">
        <v>155</v>
      </c>
      <c r="E151" s="413" t="s">
        <v>5</v>
      </c>
      <c r="F151" s="414" t="s">
        <v>160</v>
      </c>
      <c r="H151" s="415">
        <v>418.815</v>
      </c>
      <c r="L151" s="410"/>
      <c r="M151" s="416"/>
      <c r="N151" s="417"/>
      <c r="O151" s="417"/>
      <c r="P151" s="417"/>
      <c r="Q151" s="417"/>
      <c r="R151" s="417"/>
      <c r="S151" s="417"/>
      <c r="T151" s="418"/>
      <c r="AT151" s="419" t="s">
        <v>155</v>
      </c>
      <c r="AU151" s="419" t="s">
        <v>80</v>
      </c>
      <c r="AV151" s="411" t="s">
        <v>149</v>
      </c>
      <c r="AW151" s="411" t="s">
        <v>36</v>
      </c>
      <c r="AX151" s="411" t="s">
        <v>24</v>
      </c>
      <c r="AY151" s="419" t="s">
        <v>142</v>
      </c>
    </row>
    <row r="152" spans="2:65" s="238" customFormat="1" ht="22.5" customHeight="1">
      <c r="B152" s="233"/>
      <c r="C152" s="387" t="s">
        <v>231</v>
      </c>
      <c r="D152" s="387" t="s">
        <v>144</v>
      </c>
      <c r="E152" s="388" t="s">
        <v>232</v>
      </c>
      <c r="F152" s="389" t="s">
        <v>233</v>
      </c>
      <c r="G152" s="390" t="s">
        <v>212</v>
      </c>
      <c r="H152" s="391">
        <v>209.40799999999999</v>
      </c>
      <c r="I152" s="6"/>
      <c r="J152" s="392">
        <f>ROUND(I152*H152,2)</f>
        <v>0</v>
      </c>
      <c r="K152" s="389" t="s">
        <v>346</v>
      </c>
      <c r="L152" s="233"/>
      <c r="M152" s="393" t="s">
        <v>5</v>
      </c>
      <c r="N152" s="394" t="s">
        <v>43</v>
      </c>
      <c r="O152" s="234"/>
      <c r="P152" s="395">
        <f>O152*H152</f>
        <v>0</v>
      </c>
      <c r="Q152" s="395">
        <v>0</v>
      </c>
      <c r="R152" s="395">
        <f>Q152*H152</f>
        <v>0</v>
      </c>
      <c r="S152" s="395">
        <v>0</v>
      </c>
      <c r="T152" s="396">
        <f>S152*H152</f>
        <v>0</v>
      </c>
      <c r="AR152" s="218" t="s">
        <v>149</v>
      </c>
      <c r="AT152" s="218" t="s">
        <v>144</v>
      </c>
      <c r="AU152" s="218" t="s">
        <v>80</v>
      </c>
      <c r="AY152" s="218" t="s">
        <v>142</v>
      </c>
      <c r="BE152" s="397">
        <f>IF(N152="základní",J152,0)</f>
        <v>0</v>
      </c>
      <c r="BF152" s="397">
        <f>IF(N152="snížená",J152,0)</f>
        <v>0</v>
      </c>
      <c r="BG152" s="397">
        <f>IF(N152="zákl. přenesená",J152,0)</f>
        <v>0</v>
      </c>
      <c r="BH152" s="397">
        <f>IF(N152="sníž. přenesená",J152,0)</f>
        <v>0</v>
      </c>
      <c r="BI152" s="397">
        <f>IF(N152="nulová",J152,0)</f>
        <v>0</v>
      </c>
      <c r="BJ152" s="218" t="s">
        <v>24</v>
      </c>
      <c r="BK152" s="397">
        <f>ROUND(I152*H152,2)</f>
        <v>0</v>
      </c>
      <c r="BL152" s="218" t="s">
        <v>149</v>
      </c>
      <c r="BM152" s="218" t="s">
        <v>234</v>
      </c>
    </row>
    <row r="153" spans="2:65" s="238" customFormat="1" ht="27">
      <c r="B153" s="233"/>
      <c r="D153" s="398" t="s">
        <v>151</v>
      </c>
      <c r="F153" s="399" t="s">
        <v>235</v>
      </c>
      <c r="L153" s="233"/>
      <c r="M153" s="400"/>
      <c r="N153" s="234"/>
      <c r="O153" s="234"/>
      <c r="P153" s="234"/>
      <c r="Q153" s="234"/>
      <c r="R153" s="234"/>
      <c r="S153" s="234"/>
      <c r="T153" s="274"/>
      <c r="AT153" s="218" t="s">
        <v>151</v>
      </c>
      <c r="AU153" s="218" t="s">
        <v>80</v>
      </c>
    </row>
    <row r="154" spans="2:65" s="403" customFormat="1">
      <c r="B154" s="402"/>
      <c r="D154" s="412" t="s">
        <v>155</v>
      </c>
      <c r="E154" s="421" t="s">
        <v>5</v>
      </c>
      <c r="F154" s="422" t="s">
        <v>236</v>
      </c>
      <c r="H154" s="423">
        <v>209.40799999999999</v>
      </c>
      <c r="L154" s="402"/>
      <c r="M154" s="407"/>
      <c r="N154" s="408"/>
      <c r="O154" s="408"/>
      <c r="P154" s="408"/>
      <c r="Q154" s="408"/>
      <c r="R154" s="408"/>
      <c r="S154" s="408"/>
      <c r="T154" s="409"/>
      <c r="AT154" s="404" t="s">
        <v>155</v>
      </c>
      <c r="AU154" s="404" t="s">
        <v>80</v>
      </c>
      <c r="AV154" s="403" t="s">
        <v>80</v>
      </c>
      <c r="AW154" s="403" t="s">
        <v>36</v>
      </c>
      <c r="AX154" s="403" t="s">
        <v>24</v>
      </c>
      <c r="AY154" s="404" t="s">
        <v>142</v>
      </c>
    </row>
    <row r="155" spans="2:65" s="238" customFormat="1" ht="31.5" customHeight="1">
      <c r="B155" s="233"/>
      <c r="C155" s="387" t="s">
        <v>237</v>
      </c>
      <c r="D155" s="387" t="s">
        <v>144</v>
      </c>
      <c r="E155" s="388" t="s">
        <v>238</v>
      </c>
      <c r="F155" s="389" t="s">
        <v>239</v>
      </c>
      <c r="G155" s="390" t="s">
        <v>212</v>
      </c>
      <c r="H155" s="391">
        <v>29.68</v>
      </c>
      <c r="I155" s="6"/>
      <c r="J155" s="392">
        <f>ROUND(I155*H155,2)</f>
        <v>0</v>
      </c>
      <c r="K155" s="389" t="s">
        <v>346</v>
      </c>
      <c r="L155" s="233"/>
      <c r="M155" s="393" t="s">
        <v>5</v>
      </c>
      <c r="N155" s="394" t="s">
        <v>43</v>
      </c>
      <c r="O155" s="234"/>
      <c r="P155" s="395">
        <f>O155*H155</f>
        <v>0</v>
      </c>
      <c r="Q155" s="395">
        <v>0</v>
      </c>
      <c r="R155" s="395">
        <f>Q155*H155</f>
        <v>0</v>
      </c>
      <c r="S155" s="395">
        <v>0</v>
      </c>
      <c r="T155" s="396">
        <f>S155*H155</f>
        <v>0</v>
      </c>
      <c r="AR155" s="218" t="s">
        <v>149</v>
      </c>
      <c r="AT155" s="218" t="s">
        <v>144</v>
      </c>
      <c r="AU155" s="218" t="s">
        <v>80</v>
      </c>
      <c r="AY155" s="218" t="s">
        <v>142</v>
      </c>
      <c r="BE155" s="397">
        <f>IF(N155="základní",J155,0)</f>
        <v>0</v>
      </c>
      <c r="BF155" s="397">
        <f>IF(N155="snížená",J155,0)</f>
        <v>0</v>
      </c>
      <c r="BG155" s="397">
        <f>IF(N155="zákl. přenesená",J155,0)</f>
        <v>0</v>
      </c>
      <c r="BH155" s="397">
        <f>IF(N155="sníž. přenesená",J155,0)</f>
        <v>0</v>
      </c>
      <c r="BI155" s="397">
        <f>IF(N155="nulová",J155,0)</f>
        <v>0</v>
      </c>
      <c r="BJ155" s="218" t="s">
        <v>24</v>
      </c>
      <c r="BK155" s="397">
        <f>ROUND(I155*H155,2)</f>
        <v>0</v>
      </c>
      <c r="BL155" s="218" t="s">
        <v>149</v>
      </c>
      <c r="BM155" s="218" t="s">
        <v>240</v>
      </c>
    </row>
    <row r="156" spans="2:65" s="238" customFormat="1" ht="27">
      <c r="B156" s="233"/>
      <c r="D156" s="398" t="s">
        <v>151</v>
      </c>
      <c r="F156" s="399" t="s">
        <v>241</v>
      </c>
      <c r="L156" s="233"/>
      <c r="M156" s="400"/>
      <c r="N156" s="234"/>
      <c r="O156" s="234"/>
      <c r="P156" s="234"/>
      <c r="Q156" s="234"/>
      <c r="R156" s="234"/>
      <c r="S156" s="234"/>
      <c r="T156" s="274"/>
      <c r="AT156" s="218" t="s">
        <v>151</v>
      </c>
      <c r="AU156" s="218" t="s">
        <v>80</v>
      </c>
    </row>
    <row r="157" spans="2:65" s="238" customFormat="1" ht="27">
      <c r="B157" s="233"/>
      <c r="D157" s="398" t="s">
        <v>153</v>
      </c>
      <c r="F157" s="401" t="s">
        <v>154</v>
      </c>
      <c r="L157" s="233"/>
      <c r="M157" s="400"/>
      <c r="N157" s="234"/>
      <c r="O157" s="234"/>
      <c r="P157" s="234"/>
      <c r="Q157" s="234"/>
      <c r="R157" s="234"/>
      <c r="S157" s="234"/>
      <c r="T157" s="274"/>
      <c r="AT157" s="218" t="s">
        <v>153</v>
      </c>
      <c r="AU157" s="218" t="s">
        <v>80</v>
      </c>
    </row>
    <row r="158" spans="2:65" s="403" customFormat="1">
      <c r="B158" s="402"/>
      <c r="D158" s="398" t="s">
        <v>155</v>
      </c>
      <c r="E158" s="404" t="s">
        <v>5</v>
      </c>
      <c r="F158" s="405" t="s">
        <v>242</v>
      </c>
      <c r="H158" s="406">
        <v>23.8</v>
      </c>
      <c r="L158" s="402"/>
      <c r="M158" s="407"/>
      <c r="N158" s="408"/>
      <c r="O158" s="408"/>
      <c r="P158" s="408"/>
      <c r="Q158" s="408"/>
      <c r="R158" s="408"/>
      <c r="S158" s="408"/>
      <c r="T158" s="409"/>
      <c r="AT158" s="404" t="s">
        <v>155</v>
      </c>
      <c r="AU158" s="404" t="s">
        <v>80</v>
      </c>
      <c r="AV158" s="403" t="s">
        <v>80</v>
      </c>
      <c r="AW158" s="403" t="s">
        <v>36</v>
      </c>
      <c r="AX158" s="403" t="s">
        <v>72</v>
      </c>
      <c r="AY158" s="404" t="s">
        <v>142</v>
      </c>
    </row>
    <row r="159" spans="2:65" s="403" customFormat="1">
      <c r="B159" s="402"/>
      <c r="D159" s="398" t="s">
        <v>155</v>
      </c>
      <c r="E159" s="404" t="s">
        <v>5</v>
      </c>
      <c r="F159" s="405" t="s">
        <v>243</v>
      </c>
      <c r="H159" s="406">
        <v>5.88</v>
      </c>
      <c r="L159" s="402"/>
      <c r="M159" s="407"/>
      <c r="N159" s="408"/>
      <c r="O159" s="408"/>
      <c r="P159" s="408"/>
      <c r="Q159" s="408"/>
      <c r="R159" s="408"/>
      <c r="S159" s="408"/>
      <c r="T159" s="409"/>
      <c r="AT159" s="404" t="s">
        <v>155</v>
      </c>
      <c r="AU159" s="404" t="s">
        <v>80</v>
      </c>
      <c r="AV159" s="403" t="s">
        <v>80</v>
      </c>
      <c r="AW159" s="403" t="s">
        <v>36</v>
      </c>
      <c r="AX159" s="403" t="s">
        <v>72</v>
      </c>
      <c r="AY159" s="404" t="s">
        <v>142</v>
      </c>
    </row>
    <row r="160" spans="2:65" s="411" customFormat="1">
      <c r="B160" s="410"/>
      <c r="D160" s="412" t="s">
        <v>155</v>
      </c>
      <c r="E160" s="413" t="s">
        <v>5</v>
      </c>
      <c r="F160" s="414" t="s">
        <v>160</v>
      </c>
      <c r="H160" s="415">
        <v>29.68</v>
      </c>
      <c r="L160" s="410"/>
      <c r="M160" s="416"/>
      <c r="N160" s="417"/>
      <c r="O160" s="417"/>
      <c r="P160" s="417"/>
      <c r="Q160" s="417"/>
      <c r="R160" s="417"/>
      <c r="S160" s="417"/>
      <c r="T160" s="418"/>
      <c r="AT160" s="419" t="s">
        <v>155</v>
      </c>
      <c r="AU160" s="419" t="s">
        <v>80</v>
      </c>
      <c r="AV160" s="411" t="s">
        <v>149</v>
      </c>
      <c r="AW160" s="411" t="s">
        <v>36</v>
      </c>
      <c r="AX160" s="411" t="s">
        <v>24</v>
      </c>
      <c r="AY160" s="419" t="s">
        <v>142</v>
      </c>
    </row>
    <row r="161" spans="2:65" s="238" customFormat="1" ht="31.5" customHeight="1">
      <c r="B161" s="233"/>
      <c r="C161" s="387" t="s">
        <v>244</v>
      </c>
      <c r="D161" s="387" t="s">
        <v>144</v>
      </c>
      <c r="E161" s="388" t="s">
        <v>245</v>
      </c>
      <c r="F161" s="389" t="s">
        <v>246</v>
      </c>
      <c r="G161" s="390" t="s">
        <v>212</v>
      </c>
      <c r="H161" s="391">
        <v>14.84</v>
      </c>
      <c r="I161" s="6"/>
      <c r="J161" s="392">
        <f>ROUND(I161*H161,2)</f>
        <v>0</v>
      </c>
      <c r="K161" s="389" t="s">
        <v>346</v>
      </c>
      <c r="L161" s="233"/>
      <c r="M161" s="393" t="s">
        <v>5</v>
      </c>
      <c r="N161" s="394" t="s">
        <v>43</v>
      </c>
      <c r="O161" s="234"/>
      <c r="P161" s="395">
        <f>O161*H161</f>
        <v>0</v>
      </c>
      <c r="Q161" s="395">
        <v>0</v>
      </c>
      <c r="R161" s="395">
        <f>Q161*H161</f>
        <v>0</v>
      </c>
      <c r="S161" s="395">
        <v>0</v>
      </c>
      <c r="T161" s="396">
        <f>S161*H161</f>
        <v>0</v>
      </c>
      <c r="AR161" s="218" t="s">
        <v>149</v>
      </c>
      <c r="AT161" s="218" t="s">
        <v>144</v>
      </c>
      <c r="AU161" s="218" t="s">
        <v>80</v>
      </c>
      <c r="AY161" s="218" t="s">
        <v>142</v>
      </c>
      <c r="BE161" s="397">
        <f>IF(N161="základní",J161,0)</f>
        <v>0</v>
      </c>
      <c r="BF161" s="397">
        <f>IF(N161="snížená",J161,0)</f>
        <v>0</v>
      </c>
      <c r="BG161" s="397">
        <f>IF(N161="zákl. přenesená",J161,0)</f>
        <v>0</v>
      </c>
      <c r="BH161" s="397">
        <f>IF(N161="sníž. přenesená",J161,0)</f>
        <v>0</v>
      </c>
      <c r="BI161" s="397">
        <f>IF(N161="nulová",J161,0)</f>
        <v>0</v>
      </c>
      <c r="BJ161" s="218" t="s">
        <v>24</v>
      </c>
      <c r="BK161" s="397">
        <f>ROUND(I161*H161,2)</f>
        <v>0</v>
      </c>
      <c r="BL161" s="218" t="s">
        <v>149</v>
      </c>
      <c r="BM161" s="218" t="s">
        <v>247</v>
      </c>
    </row>
    <row r="162" spans="2:65" s="238" customFormat="1" ht="40.5">
      <c r="B162" s="233"/>
      <c r="D162" s="398" t="s">
        <v>151</v>
      </c>
      <c r="F162" s="399" t="s">
        <v>248</v>
      </c>
      <c r="L162" s="233"/>
      <c r="M162" s="400"/>
      <c r="N162" s="234"/>
      <c r="O162" s="234"/>
      <c r="P162" s="234"/>
      <c r="Q162" s="234"/>
      <c r="R162" s="234"/>
      <c r="S162" s="234"/>
      <c r="T162" s="274"/>
      <c r="AT162" s="218" t="s">
        <v>151</v>
      </c>
      <c r="AU162" s="218" t="s">
        <v>80</v>
      </c>
    </row>
    <row r="163" spans="2:65" s="403" customFormat="1">
      <c r="B163" s="402"/>
      <c r="D163" s="412" t="s">
        <v>155</v>
      </c>
      <c r="E163" s="421" t="s">
        <v>5</v>
      </c>
      <c r="F163" s="422" t="s">
        <v>249</v>
      </c>
      <c r="H163" s="423">
        <v>14.84</v>
      </c>
      <c r="L163" s="402"/>
      <c r="M163" s="407"/>
      <c r="N163" s="408"/>
      <c r="O163" s="408"/>
      <c r="P163" s="408"/>
      <c r="Q163" s="408"/>
      <c r="R163" s="408"/>
      <c r="S163" s="408"/>
      <c r="T163" s="409"/>
      <c r="AT163" s="404" t="s">
        <v>155</v>
      </c>
      <c r="AU163" s="404" t="s">
        <v>80</v>
      </c>
      <c r="AV163" s="403" t="s">
        <v>80</v>
      </c>
      <c r="AW163" s="403" t="s">
        <v>36</v>
      </c>
      <c r="AX163" s="403" t="s">
        <v>24</v>
      </c>
      <c r="AY163" s="404" t="s">
        <v>142</v>
      </c>
    </row>
    <row r="164" spans="2:65" s="238" customFormat="1" ht="31.5" customHeight="1">
      <c r="B164" s="233"/>
      <c r="C164" s="387" t="s">
        <v>11</v>
      </c>
      <c r="D164" s="387" t="s">
        <v>144</v>
      </c>
      <c r="E164" s="388" t="s">
        <v>250</v>
      </c>
      <c r="F164" s="389" t="s">
        <v>251</v>
      </c>
      <c r="G164" s="390" t="s">
        <v>147</v>
      </c>
      <c r="H164" s="391">
        <v>802.54</v>
      </c>
      <c r="I164" s="6"/>
      <c r="J164" s="392">
        <f>ROUND(I164*H164,2)</f>
        <v>0</v>
      </c>
      <c r="K164" s="389" t="s">
        <v>5</v>
      </c>
      <c r="L164" s="233"/>
      <c r="M164" s="393" t="s">
        <v>5</v>
      </c>
      <c r="N164" s="394" t="s">
        <v>43</v>
      </c>
      <c r="O164" s="234"/>
      <c r="P164" s="395">
        <f>O164*H164</f>
        <v>0</v>
      </c>
      <c r="Q164" s="395">
        <v>0</v>
      </c>
      <c r="R164" s="395">
        <f>Q164*H164</f>
        <v>0</v>
      </c>
      <c r="S164" s="395">
        <v>0</v>
      </c>
      <c r="T164" s="396">
        <f>S164*H164</f>
        <v>0</v>
      </c>
      <c r="AR164" s="218" t="s">
        <v>149</v>
      </c>
      <c r="AT164" s="218" t="s">
        <v>144</v>
      </c>
      <c r="AU164" s="218" t="s">
        <v>80</v>
      </c>
      <c r="AY164" s="218" t="s">
        <v>142</v>
      </c>
      <c r="BE164" s="397">
        <f>IF(N164="základní",J164,0)</f>
        <v>0</v>
      </c>
      <c r="BF164" s="397">
        <f>IF(N164="snížená",J164,0)</f>
        <v>0</v>
      </c>
      <c r="BG164" s="397">
        <f>IF(N164="zákl. přenesená",J164,0)</f>
        <v>0</v>
      </c>
      <c r="BH164" s="397">
        <f>IF(N164="sníž. přenesená",J164,0)</f>
        <v>0</v>
      </c>
      <c r="BI164" s="397">
        <f>IF(N164="nulová",J164,0)</f>
        <v>0</v>
      </c>
      <c r="BJ164" s="218" t="s">
        <v>24</v>
      </c>
      <c r="BK164" s="397">
        <f>ROUND(I164*H164,2)</f>
        <v>0</v>
      </c>
      <c r="BL164" s="218" t="s">
        <v>149</v>
      </c>
      <c r="BM164" s="218" t="s">
        <v>252</v>
      </c>
    </row>
    <row r="165" spans="2:65" s="238" customFormat="1" ht="27">
      <c r="B165" s="233"/>
      <c r="D165" s="398" t="s">
        <v>151</v>
      </c>
      <c r="F165" s="399" t="s">
        <v>253</v>
      </c>
      <c r="L165" s="233"/>
      <c r="M165" s="400"/>
      <c r="N165" s="234"/>
      <c r="O165" s="234"/>
      <c r="P165" s="234"/>
      <c r="Q165" s="234"/>
      <c r="R165" s="234"/>
      <c r="S165" s="234"/>
      <c r="T165" s="274"/>
      <c r="AT165" s="218" t="s">
        <v>151</v>
      </c>
      <c r="AU165" s="218" t="s">
        <v>80</v>
      </c>
    </row>
    <row r="166" spans="2:65" s="238" customFormat="1" ht="27">
      <c r="B166" s="233"/>
      <c r="D166" s="398" t="s">
        <v>153</v>
      </c>
      <c r="F166" s="401" t="s">
        <v>154</v>
      </c>
      <c r="L166" s="233"/>
      <c r="M166" s="400"/>
      <c r="N166" s="234"/>
      <c r="O166" s="234"/>
      <c r="P166" s="234"/>
      <c r="Q166" s="234"/>
      <c r="R166" s="234"/>
      <c r="S166" s="234"/>
      <c r="T166" s="274"/>
      <c r="AT166" s="218" t="s">
        <v>153</v>
      </c>
      <c r="AU166" s="218" t="s">
        <v>80</v>
      </c>
    </row>
    <row r="167" spans="2:65" s="403" customFormat="1">
      <c r="B167" s="402"/>
      <c r="D167" s="398" t="s">
        <v>155</v>
      </c>
      <c r="E167" s="404" t="s">
        <v>5</v>
      </c>
      <c r="F167" s="405" t="s">
        <v>254</v>
      </c>
      <c r="H167" s="406">
        <v>475.86</v>
      </c>
      <c r="L167" s="402"/>
      <c r="M167" s="407"/>
      <c r="N167" s="408"/>
      <c r="O167" s="408"/>
      <c r="P167" s="408"/>
      <c r="Q167" s="408"/>
      <c r="R167" s="408"/>
      <c r="S167" s="408"/>
      <c r="T167" s="409"/>
      <c r="AT167" s="404" t="s">
        <v>155</v>
      </c>
      <c r="AU167" s="404" t="s">
        <v>80</v>
      </c>
      <c r="AV167" s="403" t="s">
        <v>80</v>
      </c>
      <c r="AW167" s="403" t="s">
        <v>36</v>
      </c>
      <c r="AX167" s="403" t="s">
        <v>72</v>
      </c>
      <c r="AY167" s="404" t="s">
        <v>142</v>
      </c>
    </row>
    <row r="168" spans="2:65" s="403" customFormat="1">
      <c r="B168" s="402"/>
      <c r="D168" s="398" t="s">
        <v>155</v>
      </c>
      <c r="E168" s="404" t="s">
        <v>5</v>
      </c>
      <c r="F168" s="405" t="s">
        <v>255</v>
      </c>
      <c r="H168" s="406">
        <v>281.88</v>
      </c>
      <c r="L168" s="402"/>
      <c r="M168" s="407"/>
      <c r="N168" s="408"/>
      <c r="O168" s="408"/>
      <c r="P168" s="408"/>
      <c r="Q168" s="408"/>
      <c r="R168" s="408"/>
      <c r="S168" s="408"/>
      <c r="T168" s="409"/>
      <c r="AT168" s="404" t="s">
        <v>155</v>
      </c>
      <c r="AU168" s="404" t="s">
        <v>80</v>
      </c>
      <c r="AV168" s="403" t="s">
        <v>80</v>
      </c>
      <c r="AW168" s="403" t="s">
        <v>36</v>
      </c>
      <c r="AX168" s="403" t="s">
        <v>72</v>
      </c>
      <c r="AY168" s="404" t="s">
        <v>142</v>
      </c>
    </row>
    <row r="169" spans="2:65" s="403" customFormat="1">
      <c r="B169" s="402"/>
      <c r="D169" s="398" t="s">
        <v>155</v>
      </c>
      <c r="E169" s="404" t="s">
        <v>5</v>
      </c>
      <c r="F169" s="405" t="s">
        <v>256</v>
      </c>
      <c r="H169" s="406">
        <v>24</v>
      </c>
      <c r="L169" s="402"/>
      <c r="M169" s="407"/>
      <c r="N169" s="408"/>
      <c r="O169" s="408"/>
      <c r="P169" s="408"/>
      <c r="Q169" s="408"/>
      <c r="R169" s="408"/>
      <c r="S169" s="408"/>
      <c r="T169" s="409"/>
      <c r="AT169" s="404" t="s">
        <v>155</v>
      </c>
      <c r="AU169" s="404" t="s">
        <v>80</v>
      </c>
      <c r="AV169" s="403" t="s">
        <v>80</v>
      </c>
      <c r="AW169" s="403" t="s">
        <v>36</v>
      </c>
      <c r="AX169" s="403" t="s">
        <v>72</v>
      </c>
      <c r="AY169" s="404" t="s">
        <v>142</v>
      </c>
    </row>
    <row r="170" spans="2:65" s="403" customFormat="1">
      <c r="B170" s="402"/>
      <c r="D170" s="398" t="s">
        <v>155</v>
      </c>
      <c r="E170" s="404" t="s">
        <v>5</v>
      </c>
      <c r="F170" s="405" t="s">
        <v>257</v>
      </c>
      <c r="H170" s="406">
        <v>20.8</v>
      </c>
      <c r="L170" s="402"/>
      <c r="M170" s="407"/>
      <c r="N170" s="408"/>
      <c r="O170" s="408"/>
      <c r="P170" s="408"/>
      <c r="Q170" s="408"/>
      <c r="R170" s="408"/>
      <c r="S170" s="408"/>
      <c r="T170" s="409"/>
      <c r="AT170" s="404" t="s">
        <v>155</v>
      </c>
      <c r="AU170" s="404" t="s">
        <v>80</v>
      </c>
      <c r="AV170" s="403" t="s">
        <v>80</v>
      </c>
      <c r="AW170" s="403" t="s">
        <v>36</v>
      </c>
      <c r="AX170" s="403" t="s">
        <v>72</v>
      </c>
      <c r="AY170" s="404" t="s">
        <v>142</v>
      </c>
    </row>
    <row r="171" spans="2:65" s="411" customFormat="1">
      <c r="B171" s="410"/>
      <c r="D171" s="412" t="s">
        <v>155</v>
      </c>
      <c r="E171" s="413" t="s">
        <v>5</v>
      </c>
      <c r="F171" s="414" t="s">
        <v>160</v>
      </c>
      <c r="H171" s="415">
        <v>802.54</v>
      </c>
      <c r="L171" s="410"/>
      <c r="M171" s="416"/>
      <c r="N171" s="417"/>
      <c r="O171" s="417"/>
      <c r="P171" s="417"/>
      <c r="Q171" s="417"/>
      <c r="R171" s="417"/>
      <c r="S171" s="417"/>
      <c r="T171" s="418"/>
      <c r="AT171" s="419" t="s">
        <v>155</v>
      </c>
      <c r="AU171" s="419" t="s">
        <v>80</v>
      </c>
      <c r="AV171" s="411" t="s">
        <v>149</v>
      </c>
      <c r="AW171" s="411" t="s">
        <v>36</v>
      </c>
      <c r="AX171" s="411" t="s">
        <v>24</v>
      </c>
      <c r="AY171" s="419" t="s">
        <v>142</v>
      </c>
    </row>
    <row r="172" spans="2:65" s="238" customFormat="1" ht="31.5" customHeight="1">
      <c r="B172" s="233"/>
      <c r="C172" s="387" t="s">
        <v>258</v>
      </c>
      <c r="D172" s="387" t="s">
        <v>144</v>
      </c>
      <c r="E172" s="388" t="s">
        <v>259</v>
      </c>
      <c r="F172" s="389" t="s">
        <v>260</v>
      </c>
      <c r="G172" s="390" t="s">
        <v>147</v>
      </c>
      <c r="H172" s="391">
        <v>802.54</v>
      </c>
      <c r="I172" s="6"/>
      <c r="J172" s="392">
        <f>ROUND(I172*H172,2)</f>
        <v>0</v>
      </c>
      <c r="K172" s="389" t="s">
        <v>5</v>
      </c>
      <c r="L172" s="233"/>
      <c r="M172" s="393" t="s">
        <v>5</v>
      </c>
      <c r="N172" s="394" t="s">
        <v>43</v>
      </c>
      <c r="O172" s="234"/>
      <c r="P172" s="395">
        <f>O172*H172</f>
        <v>0</v>
      </c>
      <c r="Q172" s="395">
        <v>0</v>
      </c>
      <c r="R172" s="395">
        <f>Q172*H172</f>
        <v>0</v>
      </c>
      <c r="S172" s="395">
        <v>0</v>
      </c>
      <c r="T172" s="396">
        <f>S172*H172</f>
        <v>0</v>
      </c>
      <c r="AR172" s="218" t="s">
        <v>149</v>
      </c>
      <c r="AT172" s="218" t="s">
        <v>144</v>
      </c>
      <c r="AU172" s="218" t="s">
        <v>80</v>
      </c>
      <c r="AY172" s="218" t="s">
        <v>142</v>
      </c>
      <c r="BE172" s="397">
        <f>IF(N172="základní",J172,0)</f>
        <v>0</v>
      </c>
      <c r="BF172" s="397">
        <f>IF(N172="snížená",J172,0)</f>
        <v>0</v>
      </c>
      <c r="BG172" s="397">
        <f>IF(N172="zákl. přenesená",J172,0)</f>
        <v>0</v>
      </c>
      <c r="BH172" s="397">
        <f>IF(N172="sníž. přenesená",J172,0)</f>
        <v>0</v>
      </c>
      <c r="BI172" s="397">
        <f>IF(N172="nulová",J172,0)</f>
        <v>0</v>
      </c>
      <c r="BJ172" s="218" t="s">
        <v>24</v>
      </c>
      <c r="BK172" s="397">
        <f>ROUND(I172*H172,2)</f>
        <v>0</v>
      </c>
      <c r="BL172" s="218" t="s">
        <v>149</v>
      </c>
      <c r="BM172" s="218" t="s">
        <v>261</v>
      </c>
    </row>
    <row r="173" spans="2:65" s="238" customFormat="1" ht="27">
      <c r="B173" s="233"/>
      <c r="D173" s="412" t="s">
        <v>151</v>
      </c>
      <c r="F173" s="420" t="s">
        <v>262</v>
      </c>
      <c r="L173" s="233"/>
      <c r="M173" s="400"/>
      <c r="N173" s="234"/>
      <c r="O173" s="234"/>
      <c r="P173" s="234"/>
      <c r="Q173" s="234"/>
      <c r="R173" s="234"/>
      <c r="S173" s="234"/>
      <c r="T173" s="274"/>
      <c r="AT173" s="218" t="s">
        <v>151</v>
      </c>
      <c r="AU173" s="218" t="s">
        <v>80</v>
      </c>
    </row>
    <row r="174" spans="2:65" s="238" customFormat="1" ht="22.5" customHeight="1">
      <c r="B174" s="233"/>
      <c r="C174" s="387" t="s">
        <v>263</v>
      </c>
      <c r="D174" s="387" t="s">
        <v>144</v>
      </c>
      <c r="E174" s="388" t="s">
        <v>264</v>
      </c>
      <c r="F174" s="389" t="s">
        <v>265</v>
      </c>
      <c r="G174" s="390" t="s">
        <v>212</v>
      </c>
      <c r="H174" s="391">
        <v>230.34800000000001</v>
      </c>
      <c r="I174" s="6"/>
      <c r="J174" s="392">
        <f>ROUND(I174*H174,2)</f>
        <v>0</v>
      </c>
      <c r="K174" s="389" t="s">
        <v>346</v>
      </c>
      <c r="L174" s="233"/>
      <c r="M174" s="393" t="s">
        <v>5</v>
      </c>
      <c r="N174" s="394" t="s">
        <v>43</v>
      </c>
      <c r="O174" s="234"/>
      <c r="P174" s="395">
        <f>O174*H174</f>
        <v>0</v>
      </c>
      <c r="Q174" s="395">
        <v>0</v>
      </c>
      <c r="R174" s="395">
        <f>Q174*H174</f>
        <v>0</v>
      </c>
      <c r="S174" s="395">
        <v>0</v>
      </c>
      <c r="T174" s="396">
        <f>S174*H174</f>
        <v>0</v>
      </c>
      <c r="AR174" s="218" t="s">
        <v>149</v>
      </c>
      <c r="AT174" s="218" t="s">
        <v>144</v>
      </c>
      <c r="AU174" s="218" t="s">
        <v>80</v>
      </c>
      <c r="AY174" s="218" t="s">
        <v>142</v>
      </c>
      <c r="BE174" s="397">
        <f>IF(N174="základní",J174,0)</f>
        <v>0</v>
      </c>
      <c r="BF174" s="397">
        <f>IF(N174="snížená",J174,0)</f>
        <v>0</v>
      </c>
      <c r="BG174" s="397">
        <f>IF(N174="zákl. přenesená",J174,0)</f>
        <v>0</v>
      </c>
      <c r="BH174" s="397">
        <f>IF(N174="sníž. přenesená",J174,0)</f>
        <v>0</v>
      </c>
      <c r="BI174" s="397">
        <f>IF(N174="nulová",J174,0)</f>
        <v>0</v>
      </c>
      <c r="BJ174" s="218" t="s">
        <v>24</v>
      </c>
      <c r="BK174" s="397">
        <f>ROUND(I174*H174,2)</f>
        <v>0</v>
      </c>
      <c r="BL174" s="218" t="s">
        <v>149</v>
      </c>
      <c r="BM174" s="218" t="s">
        <v>266</v>
      </c>
    </row>
    <row r="175" spans="2:65" s="238" customFormat="1" ht="40.5">
      <c r="B175" s="233"/>
      <c r="D175" s="398" t="s">
        <v>151</v>
      </c>
      <c r="F175" s="399" t="s">
        <v>267</v>
      </c>
      <c r="L175" s="233"/>
      <c r="M175" s="400"/>
      <c r="N175" s="234"/>
      <c r="O175" s="234"/>
      <c r="P175" s="234"/>
      <c r="Q175" s="234"/>
      <c r="R175" s="234"/>
      <c r="S175" s="234"/>
      <c r="T175" s="274"/>
      <c r="AT175" s="218" t="s">
        <v>151</v>
      </c>
      <c r="AU175" s="218" t="s">
        <v>80</v>
      </c>
    </row>
    <row r="176" spans="2:65" s="238" customFormat="1" ht="27">
      <c r="B176" s="233"/>
      <c r="D176" s="398" t="s">
        <v>153</v>
      </c>
      <c r="F176" s="401" t="s">
        <v>268</v>
      </c>
      <c r="L176" s="233"/>
      <c r="M176" s="400"/>
      <c r="N176" s="234"/>
      <c r="O176" s="234"/>
      <c r="P176" s="234"/>
      <c r="Q176" s="234"/>
      <c r="R176" s="234"/>
      <c r="S176" s="234"/>
      <c r="T176" s="274"/>
      <c r="AT176" s="218" t="s">
        <v>153</v>
      </c>
      <c r="AU176" s="218" t="s">
        <v>80</v>
      </c>
    </row>
    <row r="177" spans="2:65" s="403" customFormat="1">
      <c r="B177" s="402"/>
      <c r="D177" s="412" t="s">
        <v>155</v>
      </c>
      <c r="E177" s="421" t="s">
        <v>5</v>
      </c>
      <c r="F177" s="422" t="s">
        <v>269</v>
      </c>
      <c r="H177" s="423">
        <v>230.34800000000001</v>
      </c>
      <c r="L177" s="402"/>
      <c r="M177" s="407"/>
      <c r="N177" s="408"/>
      <c r="O177" s="408"/>
      <c r="P177" s="408"/>
      <c r="Q177" s="408"/>
      <c r="R177" s="408"/>
      <c r="S177" s="408"/>
      <c r="T177" s="409"/>
      <c r="AT177" s="404" t="s">
        <v>155</v>
      </c>
      <c r="AU177" s="404" t="s">
        <v>80</v>
      </c>
      <c r="AV177" s="403" t="s">
        <v>80</v>
      </c>
      <c r="AW177" s="403" t="s">
        <v>36</v>
      </c>
      <c r="AX177" s="403" t="s">
        <v>24</v>
      </c>
      <c r="AY177" s="404" t="s">
        <v>142</v>
      </c>
    </row>
    <row r="178" spans="2:65" s="238" customFormat="1" ht="22.5" customHeight="1">
      <c r="B178" s="233"/>
      <c r="C178" s="387" t="s">
        <v>270</v>
      </c>
      <c r="D178" s="387" t="s">
        <v>144</v>
      </c>
      <c r="E178" s="388" t="s">
        <v>271</v>
      </c>
      <c r="F178" s="389" t="s">
        <v>272</v>
      </c>
      <c r="G178" s="390" t="s">
        <v>212</v>
      </c>
      <c r="H178" s="391">
        <v>418.815</v>
      </c>
      <c r="I178" s="6"/>
      <c r="J178" s="392">
        <f>ROUND(I178*H178,2)</f>
        <v>0</v>
      </c>
      <c r="K178" s="389" t="s">
        <v>346</v>
      </c>
      <c r="L178" s="233"/>
      <c r="M178" s="393" t="s">
        <v>5</v>
      </c>
      <c r="N178" s="394" t="s">
        <v>43</v>
      </c>
      <c r="O178" s="234"/>
      <c r="P178" s="395">
        <f>O178*H178</f>
        <v>0</v>
      </c>
      <c r="Q178" s="395">
        <v>0</v>
      </c>
      <c r="R178" s="395">
        <f>Q178*H178</f>
        <v>0</v>
      </c>
      <c r="S178" s="395">
        <v>0</v>
      </c>
      <c r="T178" s="396">
        <f>S178*H178</f>
        <v>0</v>
      </c>
      <c r="AR178" s="218" t="s">
        <v>149</v>
      </c>
      <c r="AT178" s="218" t="s">
        <v>144</v>
      </c>
      <c r="AU178" s="218" t="s">
        <v>80</v>
      </c>
      <c r="AY178" s="218" t="s">
        <v>142</v>
      </c>
      <c r="BE178" s="397">
        <f>IF(N178="základní",J178,0)</f>
        <v>0</v>
      </c>
      <c r="BF178" s="397">
        <f>IF(N178="snížená",J178,0)</f>
        <v>0</v>
      </c>
      <c r="BG178" s="397">
        <f>IF(N178="zákl. přenesená",J178,0)</f>
        <v>0</v>
      </c>
      <c r="BH178" s="397">
        <f>IF(N178="sníž. přenesená",J178,0)</f>
        <v>0</v>
      </c>
      <c r="BI178" s="397">
        <f>IF(N178="nulová",J178,0)</f>
        <v>0</v>
      </c>
      <c r="BJ178" s="218" t="s">
        <v>24</v>
      </c>
      <c r="BK178" s="397">
        <f>ROUND(I178*H178,2)</f>
        <v>0</v>
      </c>
      <c r="BL178" s="218" t="s">
        <v>149</v>
      </c>
      <c r="BM178" s="218" t="s">
        <v>273</v>
      </c>
    </row>
    <row r="179" spans="2:65" s="238" customFormat="1" ht="40.5">
      <c r="B179" s="233"/>
      <c r="D179" s="398" t="s">
        <v>151</v>
      </c>
      <c r="F179" s="399" t="s">
        <v>274</v>
      </c>
      <c r="L179" s="233"/>
      <c r="M179" s="400"/>
      <c r="N179" s="234"/>
      <c r="O179" s="234"/>
      <c r="P179" s="234"/>
      <c r="Q179" s="234"/>
      <c r="R179" s="234"/>
      <c r="S179" s="234"/>
      <c r="T179" s="274"/>
      <c r="AT179" s="218" t="s">
        <v>151</v>
      </c>
      <c r="AU179" s="218" t="s">
        <v>80</v>
      </c>
    </row>
    <row r="180" spans="2:65" s="238" customFormat="1" ht="27">
      <c r="B180" s="233"/>
      <c r="D180" s="412" t="s">
        <v>153</v>
      </c>
      <c r="F180" s="432" t="s">
        <v>268</v>
      </c>
      <c r="L180" s="233"/>
      <c r="M180" s="400"/>
      <c r="N180" s="234"/>
      <c r="O180" s="234"/>
      <c r="P180" s="234"/>
      <c r="Q180" s="234"/>
      <c r="R180" s="234"/>
      <c r="S180" s="234"/>
      <c r="T180" s="274"/>
      <c r="AT180" s="218" t="s">
        <v>153</v>
      </c>
      <c r="AU180" s="218" t="s">
        <v>80</v>
      </c>
    </row>
    <row r="181" spans="2:65" s="238" customFormat="1" ht="22.5" customHeight="1">
      <c r="B181" s="233"/>
      <c r="C181" s="387" t="s">
        <v>275</v>
      </c>
      <c r="D181" s="387" t="s">
        <v>144</v>
      </c>
      <c r="E181" s="388" t="s">
        <v>276</v>
      </c>
      <c r="F181" s="389" t="s">
        <v>277</v>
      </c>
      <c r="G181" s="390" t="s">
        <v>212</v>
      </c>
      <c r="H181" s="391">
        <v>418.815</v>
      </c>
      <c r="I181" s="6"/>
      <c r="J181" s="392">
        <f>ROUND(I181*H181,2)</f>
        <v>0</v>
      </c>
      <c r="K181" s="389" t="s">
        <v>346</v>
      </c>
      <c r="L181" s="233"/>
      <c r="M181" s="393" t="s">
        <v>5</v>
      </c>
      <c r="N181" s="394" t="s">
        <v>43</v>
      </c>
      <c r="O181" s="234"/>
      <c r="P181" s="395">
        <f>O181*H181</f>
        <v>0</v>
      </c>
      <c r="Q181" s="395">
        <v>0</v>
      </c>
      <c r="R181" s="395">
        <f>Q181*H181</f>
        <v>0</v>
      </c>
      <c r="S181" s="395">
        <v>0</v>
      </c>
      <c r="T181" s="396">
        <f>S181*H181</f>
        <v>0</v>
      </c>
      <c r="AR181" s="218" t="s">
        <v>149</v>
      </c>
      <c r="AT181" s="218" t="s">
        <v>144</v>
      </c>
      <c r="AU181" s="218" t="s">
        <v>80</v>
      </c>
      <c r="AY181" s="218" t="s">
        <v>142</v>
      </c>
      <c r="BE181" s="397">
        <f>IF(N181="základní",J181,0)</f>
        <v>0</v>
      </c>
      <c r="BF181" s="397">
        <f>IF(N181="snížená",J181,0)</f>
        <v>0</v>
      </c>
      <c r="BG181" s="397">
        <f>IF(N181="zákl. přenesená",J181,0)</f>
        <v>0</v>
      </c>
      <c r="BH181" s="397">
        <f>IF(N181="sníž. přenesená",J181,0)</f>
        <v>0</v>
      </c>
      <c r="BI181" s="397">
        <f>IF(N181="nulová",J181,0)</f>
        <v>0</v>
      </c>
      <c r="BJ181" s="218" t="s">
        <v>24</v>
      </c>
      <c r="BK181" s="397">
        <f>ROUND(I181*H181,2)</f>
        <v>0</v>
      </c>
      <c r="BL181" s="218" t="s">
        <v>149</v>
      </c>
      <c r="BM181" s="218" t="s">
        <v>278</v>
      </c>
    </row>
    <row r="182" spans="2:65" s="238" customFormat="1" ht="27">
      <c r="B182" s="233"/>
      <c r="D182" s="412" t="s">
        <v>151</v>
      </c>
      <c r="F182" s="420" t="s">
        <v>279</v>
      </c>
      <c r="L182" s="233"/>
      <c r="M182" s="400"/>
      <c r="N182" s="234"/>
      <c r="O182" s="234"/>
      <c r="P182" s="234"/>
      <c r="Q182" s="234"/>
      <c r="R182" s="234"/>
      <c r="S182" s="234"/>
      <c r="T182" s="274"/>
      <c r="AT182" s="218" t="s">
        <v>151</v>
      </c>
      <c r="AU182" s="218" t="s">
        <v>80</v>
      </c>
    </row>
    <row r="183" spans="2:65" s="238" customFormat="1" ht="22.5" customHeight="1">
      <c r="B183" s="233"/>
      <c r="C183" s="387" t="s">
        <v>190</v>
      </c>
      <c r="D183" s="387" t="s">
        <v>144</v>
      </c>
      <c r="E183" s="388" t="s">
        <v>280</v>
      </c>
      <c r="F183" s="389" t="s">
        <v>281</v>
      </c>
      <c r="G183" s="390" t="s">
        <v>212</v>
      </c>
      <c r="H183" s="391">
        <v>418.815</v>
      </c>
      <c r="I183" s="6"/>
      <c r="J183" s="392">
        <f>ROUND(I183*H183,2)</f>
        <v>0</v>
      </c>
      <c r="K183" s="389" t="s">
        <v>346</v>
      </c>
      <c r="L183" s="233"/>
      <c r="M183" s="393" t="s">
        <v>5</v>
      </c>
      <c r="N183" s="394" t="s">
        <v>43</v>
      </c>
      <c r="O183" s="234"/>
      <c r="P183" s="395">
        <f>O183*H183</f>
        <v>0</v>
      </c>
      <c r="Q183" s="395">
        <v>0</v>
      </c>
      <c r="R183" s="395">
        <f>Q183*H183</f>
        <v>0</v>
      </c>
      <c r="S183" s="395">
        <v>0</v>
      </c>
      <c r="T183" s="396">
        <f>S183*H183</f>
        <v>0</v>
      </c>
      <c r="AR183" s="218" t="s">
        <v>149</v>
      </c>
      <c r="AT183" s="218" t="s">
        <v>144</v>
      </c>
      <c r="AU183" s="218" t="s">
        <v>80</v>
      </c>
      <c r="AY183" s="218" t="s">
        <v>142</v>
      </c>
      <c r="BE183" s="397">
        <f>IF(N183="základní",J183,0)</f>
        <v>0</v>
      </c>
      <c r="BF183" s="397">
        <f>IF(N183="snížená",J183,0)</f>
        <v>0</v>
      </c>
      <c r="BG183" s="397">
        <f>IF(N183="zákl. přenesená",J183,0)</f>
        <v>0</v>
      </c>
      <c r="BH183" s="397">
        <f>IF(N183="sníž. přenesená",J183,0)</f>
        <v>0</v>
      </c>
      <c r="BI183" s="397">
        <f>IF(N183="nulová",J183,0)</f>
        <v>0</v>
      </c>
      <c r="BJ183" s="218" t="s">
        <v>24</v>
      </c>
      <c r="BK183" s="397">
        <f>ROUND(I183*H183,2)</f>
        <v>0</v>
      </c>
      <c r="BL183" s="218" t="s">
        <v>149</v>
      </c>
      <c r="BM183" s="218" t="s">
        <v>282</v>
      </c>
    </row>
    <row r="184" spans="2:65" s="238" customFormat="1">
      <c r="B184" s="233"/>
      <c r="D184" s="412" t="s">
        <v>151</v>
      </c>
      <c r="F184" s="420" t="s">
        <v>281</v>
      </c>
      <c r="L184" s="233"/>
      <c r="M184" s="400"/>
      <c r="N184" s="234"/>
      <c r="O184" s="234"/>
      <c r="P184" s="234"/>
      <c r="Q184" s="234"/>
      <c r="R184" s="234"/>
      <c r="S184" s="234"/>
      <c r="T184" s="274"/>
      <c r="AT184" s="218" t="s">
        <v>151</v>
      </c>
      <c r="AU184" s="218" t="s">
        <v>80</v>
      </c>
    </row>
    <row r="185" spans="2:65" s="238" customFormat="1" ht="22.5" customHeight="1">
      <c r="B185" s="233"/>
      <c r="C185" s="387" t="s">
        <v>10</v>
      </c>
      <c r="D185" s="387" t="s">
        <v>144</v>
      </c>
      <c r="E185" s="388" t="s">
        <v>283</v>
      </c>
      <c r="F185" s="389" t="s">
        <v>284</v>
      </c>
      <c r="G185" s="390" t="s">
        <v>285</v>
      </c>
      <c r="H185" s="391">
        <v>753.86699999999996</v>
      </c>
      <c r="I185" s="6"/>
      <c r="J185" s="392">
        <f>ROUND(I185*H185,2)</f>
        <v>0</v>
      </c>
      <c r="K185" s="389" t="s">
        <v>346</v>
      </c>
      <c r="L185" s="233"/>
      <c r="M185" s="393" t="s">
        <v>5</v>
      </c>
      <c r="N185" s="394" t="s">
        <v>43</v>
      </c>
      <c r="O185" s="234"/>
      <c r="P185" s="395">
        <f>O185*H185</f>
        <v>0</v>
      </c>
      <c r="Q185" s="395">
        <v>0</v>
      </c>
      <c r="R185" s="395">
        <f>Q185*H185</f>
        <v>0</v>
      </c>
      <c r="S185" s="395">
        <v>0</v>
      </c>
      <c r="T185" s="396">
        <f>S185*H185</f>
        <v>0</v>
      </c>
      <c r="AR185" s="218" t="s">
        <v>149</v>
      </c>
      <c r="AT185" s="218" t="s">
        <v>144</v>
      </c>
      <c r="AU185" s="218" t="s">
        <v>80</v>
      </c>
      <c r="AY185" s="218" t="s">
        <v>142</v>
      </c>
      <c r="BE185" s="397">
        <f>IF(N185="základní",J185,0)</f>
        <v>0</v>
      </c>
      <c r="BF185" s="397">
        <f>IF(N185="snížená",J185,0)</f>
        <v>0</v>
      </c>
      <c r="BG185" s="397">
        <f>IF(N185="zákl. přenesená",J185,0)</f>
        <v>0</v>
      </c>
      <c r="BH185" s="397">
        <f>IF(N185="sníž. přenesená",J185,0)</f>
        <v>0</v>
      </c>
      <c r="BI185" s="397">
        <f>IF(N185="nulová",J185,0)</f>
        <v>0</v>
      </c>
      <c r="BJ185" s="218" t="s">
        <v>24</v>
      </c>
      <c r="BK185" s="397">
        <f>ROUND(I185*H185,2)</f>
        <v>0</v>
      </c>
      <c r="BL185" s="218" t="s">
        <v>149</v>
      </c>
      <c r="BM185" s="218" t="s">
        <v>286</v>
      </c>
    </row>
    <row r="186" spans="2:65" s="238" customFormat="1">
      <c r="B186" s="233"/>
      <c r="D186" s="398" t="s">
        <v>151</v>
      </c>
      <c r="F186" s="399" t="s">
        <v>287</v>
      </c>
      <c r="L186" s="233"/>
      <c r="M186" s="400"/>
      <c r="N186" s="234"/>
      <c r="O186" s="234"/>
      <c r="P186" s="234"/>
      <c r="Q186" s="234"/>
      <c r="R186" s="234"/>
      <c r="S186" s="234"/>
      <c r="T186" s="274"/>
      <c r="AT186" s="218" t="s">
        <v>151</v>
      </c>
      <c r="AU186" s="218" t="s">
        <v>80</v>
      </c>
    </row>
    <row r="187" spans="2:65" s="403" customFormat="1">
      <c r="B187" s="402"/>
      <c r="D187" s="412" t="s">
        <v>155</v>
      </c>
      <c r="E187" s="421" t="s">
        <v>5</v>
      </c>
      <c r="F187" s="422" t="s">
        <v>288</v>
      </c>
      <c r="H187" s="423">
        <v>753.86699999999996</v>
      </c>
      <c r="L187" s="402"/>
      <c r="M187" s="407"/>
      <c r="N187" s="408"/>
      <c r="O187" s="408"/>
      <c r="P187" s="408"/>
      <c r="Q187" s="408"/>
      <c r="R187" s="408"/>
      <c r="S187" s="408"/>
      <c r="T187" s="409"/>
      <c r="AT187" s="404" t="s">
        <v>155</v>
      </c>
      <c r="AU187" s="404" t="s">
        <v>80</v>
      </c>
      <c r="AV187" s="403" t="s">
        <v>80</v>
      </c>
      <c r="AW187" s="403" t="s">
        <v>36</v>
      </c>
      <c r="AX187" s="403" t="s">
        <v>24</v>
      </c>
      <c r="AY187" s="404" t="s">
        <v>142</v>
      </c>
    </row>
    <row r="188" spans="2:65" s="238" customFormat="1" ht="22.5" customHeight="1">
      <c r="B188" s="233"/>
      <c r="C188" s="387" t="s">
        <v>289</v>
      </c>
      <c r="D188" s="387" t="s">
        <v>144</v>
      </c>
      <c r="E188" s="388" t="s">
        <v>290</v>
      </c>
      <c r="F188" s="389" t="s">
        <v>291</v>
      </c>
      <c r="G188" s="390" t="s">
        <v>212</v>
      </c>
      <c r="H188" s="391">
        <v>232.74100000000001</v>
      </c>
      <c r="I188" s="6"/>
      <c r="J188" s="392">
        <f>ROUND(I188*H188,2)</f>
        <v>0</v>
      </c>
      <c r="K188" s="389" t="s">
        <v>346</v>
      </c>
      <c r="L188" s="233"/>
      <c r="M188" s="393" t="s">
        <v>5</v>
      </c>
      <c r="N188" s="394" t="s">
        <v>43</v>
      </c>
      <c r="O188" s="234"/>
      <c r="P188" s="395">
        <f>O188*H188</f>
        <v>0</v>
      </c>
      <c r="Q188" s="395">
        <v>0</v>
      </c>
      <c r="R188" s="395">
        <f>Q188*H188</f>
        <v>0</v>
      </c>
      <c r="S188" s="395">
        <v>0</v>
      </c>
      <c r="T188" s="396">
        <f>S188*H188</f>
        <v>0</v>
      </c>
      <c r="AR188" s="218" t="s">
        <v>149</v>
      </c>
      <c r="AT188" s="218" t="s">
        <v>144</v>
      </c>
      <c r="AU188" s="218" t="s">
        <v>80</v>
      </c>
      <c r="AY188" s="218" t="s">
        <v>142</v>
      </c>
      <c r="BE188" s="397">
        <f>IF(N188="základní",J188,0)</f>
        <v>0</v>
      </c>
      <c r="BF188" s="397">
        <f>IF(N188="snížená",J188,0)</f>
        <v>0</v>
      </c>
      <c r="BG188" s="397">
        <f>IF(N188="zákl. přenesená",J188,0)</f>
        <v>0</v>
      </c>
      <c r="BH188" s="397">
        <f>IF(N188="sníž. přenesená",J188,0)</f>
        <v>0</v>
      </c>
      <c r="BI188" s="397">
        <f>IF(N188="nulová",J188,0)</f>
        <v>0</v>
      </c>
      <c r="BJ188" s="218" t="s">
        <v>24</v>
      </c>
      <c r="BK188" s="397">
        <f>ROUND(I188*H188,2)</f>
        <v>0</v>
      </c>
      <c r="BL188" s="218" t="s">
        <v>149</v>
      </c>
      <c r="BM188" s="218" t="s">
        <v>292</v>
      </c>
    </row>
    <row r="189" spans="2:65" s="238" customFormat="1" ht="27">
      <c r="B189" s="233"/>
      <c r="D189" s="398" t="s">
        <v>151</v>
      </c>
      <c r="F189" s="399" t="s">
        <v>293</v>
      </c>
      <c r="L189" s="233"/>
      <c r="M189" s="400"/>
      <c r="N189" s="234"/>
      <c r="O189" s="234"/>
      <c r="P189" s="234"/>
      <c r="Q189" s="234"/>
      <c r="R189" s="234"/>
      <c r="S189" s="234"/>
      <c r="T189" s="274"/>
      <c r="AT189" s="218" t="s">
        <v>151</v>
      </c>
      <c r="AU189" s="218" t="s">
        <v>80</v>
      </c>
    </row>
    <row r="190" spans="2:65" s="238" customFormat="1" ht="27">
      <c r="B190" s="233"/>
      <c r="D190" s="398" t="s">
        <v>153</v>
      </c>
      <c r="F190" s="401" t="s">
        <v>154</v>
      </c>
      <c r="L190" s="233"/>
      <c r="M190" s="400"/>
      <c r="N190" s="234"/>
      <c r="O190" s="234"/>
      <c r="P190" s="234"/>
      <c r="Q190" s="234"/>
      <c r="R190" s="234"/>
      <c r="S190" s="234"/>
      <c r="T190" s="274"/>
      <c r="AT190" s="218" t="s">
        <v>153</v>
      </c>
      <c r="AU190" s="218" t="s">
        <v>80</v>
      </c>
    </row>
    <row r="191" spans="2:65" s="403" customFormat="1">
      <c r="B191" s="402"/>
      <c r="D191" s="398" t="s">
        <v>155</v>
      </c>
      <c r="E191" s="404" t="s">
        <v>5</v>
      </c>
      <c r="F191" s="405" t="s">
        <v>294</v>
      </c>
      <c r="H191" s="406">
        <v>128.69900000000001</v>
      </c>
      <c r="L191" s="402"/>
      <c r="M191" s="407"/>
      <c r="N191" s="408"/>
      <c r="O191" s="408"/>
      <c r="P191" s="408"/>
      <c r="Q191" s="408"/>
      <c r="R191" s="408"/>
      <c r="S191" s="408"/>
      <c r="T191" s="409"/>
      <c r="AT191" s="404" t="s">
        <v>155</v>
      </c>
      <c r="AU191" s="404" t="s">
        <v>80</v>
      </c>
      <c r="AV191" s="403" t="s">
        <v>80</v>
      </c>
      <c r="AW191" s="403" t="s">
        <v>36</v>
      </c>
      <c r="AX191" s="403" t="s">
        <v>72</v>
      </c>
      <c r="AY191" s="404" t="s">
        <v>142</v>
      </c>
    </row>
    <row r="192" spans="2:65" s="403" customFormat="1">
      <c r="B192" s="402"/>
      <c r="D192" s="398" t="s">
        <v>155</v>
      </c>
      <c r="E192" s="404" t="s">
        <v>5</v>
      </c>
      <c r="F192" s="405" t="s">
        <v>295</v>
      </c>
      <c r="H192" s="406">
        <v>84.042000000000002</v>
      </c>
      <c r="L192" s="402"/>
      <c r="M192" s="407"/>
      <c r="N192" s="408"/>
      <c r="O192" s="408"/>
      <c r="P192" s="408"/>
      <c r="Q192" s="408"/>
      <c r="R192" s="408"/>
      <c r="S192" s="408"/>
      <c r="T192" s="409"/>
      <c r="AT192" s="404" t="s">
        <v>155</v>
      </c>
      <c r="AU192" s="404" t="s">
        <v>80</v>
      </c>
      <c r="AV192" s="403" t="s">
        <v>80</v>
      </c>
      <c r="AW192" s="403" t="s">
        <v>36</v>
      </c>
      <c r="AX192" s="403" t="s">
        <v>72</v>
      </c>
      <c r="AY192" s="404" t="s">
        <v>142</v>
      </c>
    </row>
    <row r="193" spans="2:65" s="403" customFormat="1">
      <c r="B193" s="402"/>
      <c r="D193" s="398" t="s">
        <v>155</v>
      </c>
      <c r="E193" s="404" t="s">
        <v>5</v>
      </c>
      <c r="F193" s="405" t="s">
        <v>296</v>
      </c>
      <c r="H193" s="406">
        <v>8</v>
      </c>
      <c r="L193" s="402"/>
      <c r="M193" s="407"/>
      <c r="N193" s="408"/>
      <c r="O193" s="408"/>
      <c r="P193" s="408"/>
      <c r="Q193" s="408"/>
      <c r="R193" s="408"/>
      <c r="S193" s="408"/>
      <c r="T193" s="409"/>
      <c r="AT193" s="404" t="s">
        <v>155</v>
      </c>
      <c r="AU193" s="404" t="s">
        <v>80</v>
      </c>
      <c r="AV193" s="403" t="s">
        <v>80</v>
      </c>
      <c r="AW193" s="403" t="s">
        <v>36</v>
      </c>
      <c r="AX193" s="403" t="s">
        <v>72</v>
      </c>
      <c r="AY193" s="404" t="s">
        <v>142</v>
      </c>
    </row>
    <row r="194" spans="2:65" s="403" customFormat="1">
      <c r="B194" s="402"/>
      <c r="D194" s="398" t="s">
        <v>155</v>
      </c>
      <c r="E194" s="404" t="s">
        <v>5</v>
      </c>
      <c r="F194" s="405" t="s">
        <v>297</v>
      </c>
      <c r="H194" s="406">
        <v>12</v>
      </c>
      <c r="L194" s="402"/>
      <c r="M194" s="407"/>
      <c r="N194" s="408"/>
      <c r="O194" s="408"/>
      <c r="P194" s="408"/>
      <c r="Q194" s="408"/>
      <c r="R194" s="408"/>
      <c r="S194" s="408"/>
      <c r="T194" s="409"/>
      <c r="AT194" s="404" t="s">
        <v>155</v>
      </c>
      <c r="AU194" s="404" t="s">
        <v>80</v>
      </c>
      <c r="AV194" s="403" t="s">
        <v>80</v>
      </c>
      <c r="AW194" s="403" t="s">
        <v>36</v>
      </c>
      <c r="AX194" s="403" t="s">
        <v>72</v>
      </c>
      <c r="AY194" s="404" t="s">
        <v>142</v>
      </c>
    </row>
    <row r="195" spans="2:65" s="411" customFormat="1">
      <c r="B195" s="410"/>
      <c r="D195" s="412" t="s">
        <v>155</v>
      </c>
      <c r="E195" s="413" t="s">
        <v>5</v>
      </c>
      <c r="F195" s="414" t="s">
        <v>160</v>
      </c>
      <c r="H195" s="415">
        <v>232.74100000000001</v>
      </c>
      <c r="L195" s="410"/>
      <c r="M195" s="416"/>
      <c r="N195" s="417"/>
      <c r="O195" s="417"/>
      <c r="P195" s="417"/>
      <c r="Q195" s="417"/>
      <c r="R195" s="417"/>
      <c r="S195" s="417"/>
      <c r="T195" s="418"/>
      <c r="AT195" s="419" t="s">
        <v>155</v>
      </c>
      <c r="AU195" s="419" t="s">
        <v>80</v>
      </c>
      <c r="AV195" s="411" t="s">
        <v>149</v>
      </c>
      <c r="AW195" s="411" t="s">
        <v>36</v>
      </c>
      <c r="AX195" s="411" t="s">
        <v>24</v>
      </c>
      <c r="AY195" s="419" t="s">
        <v>142</v>
      </c>
    </row>
    <row r="196" spans="2:65" s="238" customFormat="1" ht="22.5" customHeight="1">
      <c r="B196" s="233"/>
      <c r="C196" s="433" t="s">
        <v>298</v>
      </c>
      <c r="D196" s="433" t="s">
        <v>299</v>
      </c>
      <c r="E196" s="434" t="s">
        <v>300</v>
      </c>
      <c r="F196" s="435" t="s">
        <v>301</v>
      </c>
      <c r="G196" s="436" t="s">
        <v>285</v>
      </c>
      <c r="H196" s="437">
        <v>442.20800000000003</v>
      </c>
      <c r="I196" s="7"/>
      <c r="J196" s="438">
        <f>ROUND(I196*H196,2)</f>
        <v>0</v>
      </c>
      <c r="K196" s="435" t="s">
        <v>346</v>
      </c>
      <c r="L196" s="439"/>
      <c r="M196" s="440" t="s">
        <v>5</v>
      </c>
      <c r="N196" s="441" t="s">
        <v>43</v>
      </c>
      <c r="O196" s="234"/>
      <c r="P196" s="395">
        <f>O196*H196</f>
        <v>0</v>
      </c>
      <c r="Q196" s="395">
        <v>1</v>
      </c>
      <c r="R196" s="395">
        <f>Q196*H196</f>
        <v>442.20800000000003</v>
      </c>
      <c r="S196" s="395">
        <v>0</v>
      </c>
      <c r="T196" s="396">
        <f>S196*H196</f>
        <v>0</v>
      </c>
      <c r="AR196" s="218" t="s">
        <v>198</v>
      </c>
      <c r="AT196" s="218" t="s">
        <v>299</v>
      </c>
      <c r="AU196" s="218" t="s">
        <v>80</v>
      </c>
      <c r="AY196" s="218" t="s">
        <v>142</v>
      </c>
      <c r="BE196" s="397">
        <f>IF(N196="základní",J196,0)</f>
        <v>0</v>
      </c>
      <c r="BF196" s="397">
        <f>IF(N196="snížená",J196,0)</f>
        <v>0</v>
      </c>
      <c r="BG196" s="397">
        <f>IF(N196="zákl. přenesená",J196,0)</f>
        <v>0</v>
      </c>
      <c r="BH196" s="397">
        <f>IF(N196="sníž. přenesená",J196,0)</f>
        <v>0</v>
      </c>
      <c r="BI196" s="397">
        <f>IF(N196="nulová",J196,0)</f>
        <v>0</v>
      </c>
      <c r="BJ196" s="218" t="s">
        <v>24</v>
      </c>
      <c r="BK196" s="397">
        <f>ROUND(I196*H196,2)</f>
        <v>0</v>
      </c>
      <c r="BL196" s="218" t="s">
        <v>149</v>
      </c>
      <c r="BM196" s="218" t="s">
        <v>302</v>
      </c>
    </row>
    <row r="197" spans="2:65" s="238" customFormat="1" ht="40.5">
      <c r="B197" s="233"/>
      <c r="D197" s="398" t="s">
        <v>151</v>
      </c>
      <c r="F197" s="399" t="s">
        <v>303</v>
      </c>
      <c r="L197" s="233"/>
      <c r="M197" s="400"/>
      <c r="N197" s="234"/>
      <c r="O197" s="234"/>
      <c r="P197" s="234"/>
      <c r="Q197" s="234"/>
      <c r="R197" s="234"/>
      <c r="S197" s="234"/>
      <c r="T197" s="274"/>
      <c r="AT197" s="218" t="s">
        <v>151</v>
      </c>
      <c r="AU197" s="218" t="s">
        <v>80</v>
      </c>
    </row>
    <row r="198" spans="2:65" s="403" customFormat="1">
      <c r="B198" s="402"/>
      <c r="D198" s="398" t="s">
        <v>155</v>
      </c>
      <c r="E198" s="404" t="s">
        <v>5</v>
      </c>
      <c r="F198" s="405" t="s">
        <v>304</v>
      </c>
      <c r="H198" s="406">
        <v>232.74100000000001</v>
      </c>
      <c r="L198" s="402"/>
      <c r="M198" s="407"/>
      <c r="N198" s="408"/>
      <c r="O198" s="408"/>
      <c r="P198" s="408"/>
      <c r="Q198" s="408"/>
      <c r="R198" s="408"/>
      <c r="S198" s="408"/>
      <c r="T198" s="409"/>
      <c r="AT198" s="404" t="s">
        <v>155</v>
      </c>
      <c r="AU198" s="404" t="s">
        <v>80</v>
      </c>
      <c r="AV198" s="403" t="s">
        <v>80</v>
      </c>
      <c r="AW198" s="403" t="s">
        <v>36</v>
      </c>
      <c r="AX198" s="403" t="s">
        <v>24</v>
      </c>
      <c r="AY198" s="404" t="s">
        <v>142</v>
      </c>
    </row>
    <row r="199" spans="2:65" s="403" customFormat="1">
      <c r="B199" s="402"/>
      <c r="D199" s="412" t="s">
        <v>155</v>
      </c>
      <c r="F199" s="422" t="s">
        <v>305</v>
      </c>
      <c r="H199" s="423">
        <v>442.20800000000003</v>
      </c>
      <c r="L199" s="402"/>
      <c r="M199" s="407"/>
      <c r="N199" s="408"/>
      <c r="O199" s="408"/>
      <c r="P199" s="408"/>
      <c r="Q199" s="408"/>
      <c r="R199" s="408"/>
      <c r="S199" s="408"/>
      <c r="T199" s="409"/>
      <c r="AT199" s="404" t="s">
        <v>155</v>
      </c>
      <c r="AU199" s="404" t="s">
        <v>80</v>
      </c>
      <c r="AV199" s="403" t="s">
        <v>80</v>
      </c>
      <c r="AW199" s="403" t="s">
        <v>6</v>
      </c>
      <c r="AX199" s="403" t="s">
        <v>24</v>
      </c>
      <c r="AY199" s="404" t="s">
        <v>142</v>
      </c>
    </row>
    <row r="200" spans="2:65" s="238" customFormat="1" ht="22.5" customHeight="1">
      <c r="B200" s="233"/>
      <c r="C200" s="387" t="s">
        <v>306</v>
      </c>
      <c r="D200" s="387" t="s">
        <v>144</v>
      </c>
      <c r="E200" s="388" t="s">
        <v>307</v>
      </c>
      <c r="F200" s="389" t="s">
        <v>308</v>
      </c>
      <c r="G200" s="390" t="s">
        <v>147</v>
      </c>
      <c r="H200" s="391">
        <v>238.49</v>
      </c>
      <c r="I200" s="6"/>
      <c r="J200" s="392">
        <f>ROUND(I200*H200,2)</f>
        <v>0</v>
      </c>
      <c r="K200" s="389" t="s">
        <v>346</v>
      </c>
      <c r="L200" s="233"/>
      <c r="M200" s="393" t="s">
        <v>5</v>
      </c>
      <c r="N200" s="394" t="s">
        <v>43</v>
      </c>
      <c r="O200" s="234"/>
      <c r="P200" s="395">
        <f>O200*H200</f>
        <v>0</v>
      </c>
      <c r="Q200" s="395">
        <v>0</v>
      </c>
      <c r="R200" s="395">
        <f>Q200*H200</f>
        <v>0</v>
      </c>
      <c r="S200" s="395">
        <v>0</v>
      </c>
      <c r="T200" s="396">
        <f>S200*H200</f>
        <v>0</v>
      </c>
      <c r="AR200" s="218" t="s">
        <v>149</v>
      </c>
      <c r="AT200" s="218" t="s">
        <v>144</v>
      </c>
      <c r="AU200" s="218" t="s">
        <v>80</v>
      </c>
      <c r="AY200" s="218" t="s">
        <v>142</v>
      </c>
      <c r="BE200" s="397">
        <f>IF(N200="základní",J200,0)</f>
        <v>0</v>
      </c>
      <c r="BF200" s="397">
        <f>IF(N200="snížená",J200,0)</f>
        <v>0</v>
      </c>
      <c r="BG200" s="397">
        <f>IF(N200="zákl. přenesená",J200,0)</f>
        <v>0</v>
      </c>
      <c r="BH200" s="397">
        <f>IF(N200="sníž. přenesená",J200,0)</f>
        <v>0</v>
      </c>
      <c r="BI200" s="397">
        <f>IF(N200="nulová",J200,0)</f>
        <v>0</v>
      </c>
      <c r="BJ200" s="218" t="s">
        <v>24</v>
      </c>
      <c r="BK200" s="397">
        <f>ROUND(I200*H200,2)</f>
        <v>0</v>
      </c>
      <c r="BL200" s="218" t="s">
        <v>149</v>
      </c>
      <c r="BM200" s="218" t="s">
        <v>309</v>
      </c>
    </row>
    <row r="201" spans="2:65" s="238" customFormat="1">
      <c r="B201" s="233"/>
      <c r="D201" s="398" t="s">
        <v>151</v>
      </c>
      <c r="F201" s="399" t="s">
        <v>310</v>
      </c>
      <c r="L201" s="233"/>
      <c r="M201" s="400"/>
      <c r="N201" s="234"/>
      <c r="O201" s="234"/>
      <c r="P201" s="234"/>
      <c r="Q201" s="234"/>
      <c r="R201" s="234"/>
      <c r="S201" s="234"/>
      <c r="T201" s="274"/>
      <c r="AT201" s="218" t="s">
        <v>151</v>
      </c>
      <c r="AU201" s="218" t="s">
        <v>80</v>
      </c>
    </row>
    <row r="202" spans="2:65" s="374" customFormat="1" ht="29.85" customHeight="1">
      <c r="B202" s="373"/>
      <c r="D202" s="384" t="s">
        <v>71</v>
      </c>
      <c r="E202" s="385" t="s">
        <v>149</v>
      </c>
      <c r="F202" s="385" t="s">
        <v>311</v>
      </c>
      <c r="J202" s="386">
        <f>BK202</f>
        <v>0</v>
      </c>
      <c r="L202" s="373"/>
      <c r="M202" s="378"/>
      <c r="N202" s="379"/>
      <c r="O202" s="379"/>
      <c r="P202" s="380">
        <f>SUM(P203:P238)</f>
        <v>0</v>
      </c>
      <c r="Q202" s="379"/>
      <c r="R202" s="380">
        <f>SUM(R203:R238)</f>
        <v>13.239199999999999</v>
      </c>
      <c r="S202" s="379"/>
      <c r="T202" s="381">
        <f>SUM(T203:T238)</f>
        <v>0</v>
      </c>
      <c r="AR202" s="375" t="s">
        <v>24</v>
      </c>
      <c r="AT202" s="382" t="s">
        <v>71</v>
      </c>
      <c r="AU202" s="382" t="s">
        <v>24</v>
      </c>
      <c r="AY202" s="375" t="s">
        <v>142</v>
      </c>
      <c r="BK202" s="383">
        <f>SUM(BK203:BK238)</f>
        <v>0</v>
      </c>
    </row>
    <row r="203" spans="2:65" s="238" customFormat="1" ht="22.5" customHeight="1">
      <c r="B203" s="233"/>
      <c r="C203" s="387" t="s">
        <v>312</v>
      </c>
      <c r="D203" s="387" t="s">
        <v>144</v>
      </c>
      <c r="E203" s="388" t="s">
        <v>313</v>
      </c>
      <c r="F203" s="389" t="s">
        <v>314</v>
      </c>
      <c r="G203" s="390" t="s">
        <v>212</v>
      </c>
      <c r="H203" s="391">
        <v>116.581</v>
      </c>
      <c r="I203" s="6"/>
      <c r="J203" s="392">
        <f>ROUND(I203*H203,2)</f>
        <v>0</v>
      </c>
      <c r="K203" s="389" t="s">
        <v>5</v>
      </c>
      <c r="L203" s="233"/>
      <c r="M203" s="393" t="s">
        <v>5</v>
      </c>
      <c r="N203" s="394" t="s">
        <v>43</v>
      </c>
      <c r="O203" s="234"/>
      <c r="P203" s="395">
        <f>O203*H203</f>
        <v>0</v>
      </c>
      <c r="Q203" s="395">
        <v>0</v>
      </c>
      <c r="R203" s="395">
        <f>Q203*H203</f>
        <v>0</v>
      </c>
      <c r="S203" s="395">
        <v>0</v>
      </c>
      <c r="T203" s="396">
        <f>S203*H203</f>
        <v>0</v>
      </c>
      <c r="AR203" s="218" t="s">
        <v>149</v>
      </c>
      <c r="AT203" s="218" t="s">
        <v>144</v>
      </c>
      <c r="AU203" s="218" t="s">
        <v>80</v>
      </c>
      <c r="AY203" s="218" t="s">
        <v>142</v>
      </c>
      <c r="BE203" s="397">
        <f>IF(N203="základní",J203,0)</f>
        <v>0</v>
      </c>
      <c r="BF203" s="397">
        <f>IF(N203="snížená",J203,0)</f>
        <v>0</v>
      </c>
      <c r="BG203" s="397">
        <f>IF(N203="zákl. přenesená",J203,0)</f>
        <v>0</v>
      </c>
      <c r="BH203" s="397">
        <f>IF(N203="sníž. přenesená",J203,0)</f>
        <v>0</v>
      </c>
      <c r="BI203" s="397">
        <f>IF(N203="nulová",J203,0)</f>
        <v>0</v>
      </c>
      <c r="BJ203" s="218" t="s">
        <v>24</v>
      </c>
      <c r="BK203" s="397">
        <f>ROUND(I203*H203,2)</f>
        <v>0</v>
      </c>
      <c r="BL203" s="218" t="s">
        <v>149</v>
      </c>
      <c r="BM203" s="218" t="s">
        <v>315</v>
      </c>
    </row>
    <row r="204" spans="2:65" s="238" customFormat="1" ht="27">
      <c r="B204" s="233"/>
      <c r="D204" s="398" t="s">
        <v>151</v>
      </c>
      <c r="F204" s="399" t="s">
        <v>316</v>
      </c>
      <c r="L204" s="233"/>
      <c r="M204" s="400"/>
      <c r="N204" s="234"/>
      <c r="O204" s="234"/>
      <c r="P204" s="234"/>
      <c r="Q204" s="234"/>
      <c r="R204" s="234"/>
      <c r="S204" s="234"/>
      <c r="T204" s="274"/>
      <c r="AT204" s="218" t="s">
        <v>151</v>
      </c>
      <c r="AU204" s="218" t="s">
        <v>80</v>
      </c>
    </row>
    <row r="205" spans="2:65" s="238" customFormat="1" ht="27">
      <c r="B205" s="233"/>
      <c r="D205" s="398" t="s">
        <v>153</v>
      </c>
      <c r="F205" s="401" t="s">
        <v>154</v>
      </c>
      <c r="L205" s="233"/>
      <c r="M205" s="400"/>
      <c r="N205" s="234"/>
      <c r="O205" s="234"/>
      <c r="P205" s="234"/>
      <c r="Q205" s="234"/>
      <c r="R205" s="234"/>
      <c r="S205" s="234"/>
      <c r="T205" s="274"/>
      <c r="AT205" s="218" t="s">
        <v>153</v>
      </c>
      <c r="AU205" s="218" t="s">
        <v>80</v>
      </c>
    </row>
    <row r="206" spans="2:65" s="403" customFormat="1">
      <c r="B206" s="402"/>
      <c r="D206" s="398" t="s">
        <v>155</v>
      </c>
      <c r="E206" s="404" t="s">
        <v>5</v>
      </c>
      <c r="F206" s="405" t="s">
        <v>317</v>
      </c>
      <c r="H206" s="406">
        <v>75.635000000000005</v>
      </c>
      <c r="L206" s="402"/>
      <c r="M206" s="407"/>
      <c r="N206" s="408"/>
      <c r="O206" s="408"/>
      <c r="P206" s="408"/>
      <c r="Q206" s="408"/>
      <c r="R206" s="408"/>
      <c r="S206" s="408"/>
      <c r="T206" s="409"/>
      <c r="AT206" s="404" t="s">
        <v>155</v>
      </c>
      <c r="AU206" s="404" t="s">
        <v>80</v>
      </c>
      <c r="AV206" s="403" t="s">
        <v>80</v>
      </c>
      <c r="AW206" s="403" t="s">
        <v>36</v>
      </c>
      <c r="AX206" s="403" t="s">
        <v>72</v>
      </c>
      <c r="AY206" s="404" t="s">
        <v>142</v>
      </c>
    </row>
    <row r="207" spans="2:65" s="403" customFormat="1">
      <c r="B207" s="402"/>
      <c r="D207" s="398" t="s">
        <v>155</v>
      </c>
      <c r="E207" s="404" t="s">
        <v>5</v>
      </c>
      <c r="F207" s="405" t="s">
        <v>318</v>
      </c>
      <c r="H207" s="406">
        <v>40.945999999999998</v>
      </c>
      <c r="L207" s="402"/>
      <c r="M207" s="407"/>
      <c r="N207" s="408"/>
      <c r="O207" s="408"/>
      <c r="P207" s="408"/>
      <c r="Q207" s="408"/>
      <c r="R207" s="408"/>
      <c r="S207" s="408"/>
      <c r="T207" s="409"/>
      <c r="AT207" s="404" t="s">
        <v>155</v>
      </c>
      <c r="AU207" s="404" t="s">
        <v>80</v>
      </c>
      <c r="AV207" s="403" t="s">
        <v>80</v>
      </c>
      <c r="AW207" s="403" t="s">
        <v>36</v>
      </c>
      <c r="AX207" s="403" t="s">
        <v>72</v>
      </c>
      <c r="AY207" s="404" t="s">
        <v>142</v>
      </c>
    </row>
    <row r="208" spans="2:65" s="411" customFormat="1">
      <c r="B208" s="410"/>
      <c r="D208" s="412" t="s">
        <v>155</v>
      </c>
      <c r="E208" s="413" t="s">
        <v>5</v>
      </c>
      <c r="F208" s="414" t="s">
        <v>160</v>
      </c>
      <c r="H208" s="415">
        <v>116.581</v>
      </c>
      <c r="L208" s="410"/>
      <c r="M208" s="416"/>
      <c r="N208" s="417"/>
      <c r="O208" s="417"/>
      <c r="P208" s="417"/>
      <c r="Q208" s="417"/>
      <c r="R208" s="417"/>
      <c r="S208" s="417"/>
      <c r="T208" s="418"/>
      <c r="AT208" s="419" t="s">
        <v>155</v>
      </c>
      <c r="AU208" s="419" t="s">
        <v>80</v>
      </c>
      <c r="AV208" s="411" t="s">
        <v>149</v>
      </c>
      <c r="AW208" s="411" t="s">
        <v>36</v>
      </c>
      <c r="AX208" s="411" t="s">
        <v>24</v>
      </c>
      <c r="AY208" s="419" t="s">
        <v>142</v>
      </c>
    </row>
    <row r="209" spans="2:65" s="238" customFormat="1" ht="22.5" customHeight="1">
      <c r="B209" s="233"/>
      <c r="C209" s="387" t="s">
        <v>319</v>
      </c>
      <c r="D209" s="387" t="s">
        <v>144</v>
      </c>
      <c r="E209" s="388" t="s">
        <v>320</v>
      </c>
      <c r="F209" s="389" t="s">
        <v>321</v>
      </c>
      <c r="G209" s="390" t="s">
        <v>212</v>
      </c>
      <c r="H209" s="391">
        <v>2.2400000000000002</v>
      </c>
      <c r="I209" s="6"/>
      <c r="J209" s="392">
        <f>ROUND(I209*H209,2)</f>
        <v>0</v>
      </c>
      <c r="K209" s="389" t="s">
        <v>5</v>
      </c>
      <c r="L209" s="233"/>
      <c r="M209" s="393" t="s">
        <v>5</v>
      </c>
      <c r="N209" s="394" t="s">
        <v>43</v>
      </c>
      <c r="O209" s="234"/>
      <c r="P209" s="395">
        <f>O209*H209</f>
        <v>0</v>
      </c>
      <c r="Q209" s="395">
        <v>0</v>
      </c>
      <c r="R209" s="395">
        <f>Q209*H209</f>
        <v>0</v>
      </c>
      <c r="S209" s="395">
        <v>0</v>
      </c>
      <c r="T209" s="396">
        <f>S209*H209</f>
        <v>0</v>
      </c>
      <c r="AR209" s="218" t="s">
        <v>149</v>
      </c>
      <c r="AT209" s="218" t="s">
        <v>144</v>
      </c>
      <c r="AU209" s="218" t="s">
        <v>80</v>
      </c>
      <c r="AY209" s="218" t="s">
        <v>142</v>
      </c>
      <c r="BE209" s="397">
        <f>IF(N209="základní",J209,0)</f>
        <v>0</v>
      </c>
      <c r="BF209" s="397">
        <f>IF(N209="snížená",J209,0)</f>
        <v>0</v>
      </c>
      <c r="BG209" s="397">
        <f>IF(N209="zákl. přenesená",J209,0)</f>
        <v>0</v>
      </c>
      <c r="BH209" s="397">
        <f>IF(N209="sníž. přenesená",J209,0)</f>
        <v>0</v>
      </c>
      <c r="BI209" s="397">
        <f>IF(N209="nulová",J209,0)</f>
        <v>0</v>
      </c>
      <c r="BJ209" s="218" t="s">
        <v>24</v>
      </c>
      <c r="BK209" s="397">
        <f>ROUND(I209*H209,2)</f>
        <v>0</v>
      </c>
      <c r="BL209" s="218" t="s">
        <v>149</v>
      </c>
      <c r="BM209" s="218" t="s">
        <v>322</v>
      </c>
    </row>
    <row r="210" spans="2:65" s="238" customFormat="1" ht="27">
      <c r="B210" s="233"/>
      <c r="D210" s="398" t="s">
        <v>151</v>
      </c>
      <c r="F210" s="399" t="s">
        <v>323</v>
      </c>
      <c r="L210" s="233"/>
      <c r="M210" s="400"/>
      <c r="N210" s="234"/>
      <c r="O210" s="234"/>
      <c r="P210" s="234"/>
      <c r="Q210" s="234"/>
      <c r="R210" s="234"/>
      <c r="S210" s="234"/>
      <c r="T210" s="274"/>
      <c r="AT210" s="218" t="s">
        <v>151</v>
      </c>
      <c r="AU210" s="218" t="s">
        <v>80</v>
      </c>
    </row>
    <row r="211" spans="2:65" s="238" customFormat="1" ht="27">
      <c r="B211" s="233"/>
      <c r="D211" s="398" t="s">
        <v>153</v>
      </c>
      <c r="F211" s="401" t="s">
        <v>154</v>
      </c>
      <c r="L211" s="233"/>
      <c r="M211" s="400"/>
      <c r="N211" s="234"/>
      <c r="O211" s="234"/>
      <c r="P211" s="234"/>
      <c r="Q211" s="234"/>
      <c r="R211" s="234"/>
      <c r="S211" s="234"/>
      <c r="T211" s="274"/>
      <c r="AT211" s="218" t="s">
        <v>153</v>
      </c>
      <c r="AU211" s="218" t="s">
        <v>80</v>
      </c>
    </row>
    <row r="212" spans="2:65" s="403" customFormat="1">
      <c r="B212" s="402"/>
      <c r="D212" s="398" t="s">
        <v>155</v>
      </c>
      <c r="E212" s="404" t="s">
        <v>5</v>
      </c>
      <c r="F212" s="405" t="s">
        <v>324</v>
      </c>
      <c r="H212" s="406">
        <v>1.68</v>
      </c>
      <c r="L212" s="402"/>
      <c r="M212" s="407"/>
      <c r="N212" s="408"/>
      <c r="O212" s="408"/>
      <c r="P212" s="408"/>
      <c r="Q212" s="408"/>
      <c r="R212" s="408"/>
      <c r="S212" s="408"/>
      <c r="T212" s="409"/>
      <c r="AT212" s="404" t="s">
        <v>155</v>
      </c>
      <c r="AU212" s="404" t="s">
        <v>80</v>
      </c>
      <c r="AV212" s="403" t="s">
        <v>80</v>
      </c>
      <c r="AW212" s="403" t="s">
        <v>36</v>
      </c>
      <c r="AX212" s="403" t="s">
        <v>72</v>
      </c>
      <c r="AY212" s="404" t="s">
        <v>142</v>
      </c>
    </row>
    <row r="213" spans="2:65" s="403" customFormat="1">
      <c r="B213" s="402"/>
      <c r="D213" s="398" t="s">
        <v>155</v>
      </c>
      <c r="E213" s="404" t="s">
        <v>5</v>
      </c>
      <c r="F213" s="405" t="s">
        <v>325</v>
      </c>
      <c r="H213" s="406">
        <v>0.56000000000000005</v>
      </c>
      <c r="L213" s="402"/>
      <c r="M213" s="407"/>
      <c r="N213" s="408"/>
      <c r="O213" s="408"/>
      <c r="P213" s="408"/>
      <c r="Q213" s="408"/>
      <c r="R213" s="408"/>
      <c r="S213" s="408"/>
      <c r="T213" s="409"/>
      <c r="AT213" s="404" t="s">
        <v>155</v>
      </c>
      <c r="AU213" s="404" t="s">
        <v>80</v>
      </c>
      <c r="AV213" s="403" t="s">
        <v>80</v>
      </c>
      <c r="AW213" s="403" t="s">
        <v>36</v>
      </c>
      <c r="AX213" s="403" t="s">
        <v>72</v>
      </c>
      <c r="AY213" s="404" t="s">
        <v>142</v>
      </c>
    </row>
    <row r="214" spans="2:65" s="411" customFormat="1">
      <c r="B214" s="410"/>
      <c r="D214" s="412" t="s">
        <v>155</v>
      </c>
      <c r="E214" s="413" t="s">
        <v>5</v>
      </c>
      <c r="F214" s="414" t="s">
        <v>160</v>
      </c>
      <c r="H214" s="415">
        <v>2.2400000000000002</v>
      </c>
      <c r="L214" s="410"/>
      <c r="M214" s="416"/>
      <c r="N214" s="417"/>
      <c r="O214" s="417"/>
      <c r="P214" s="417"/>
      <c r="Q214" s="417"/>
      <c r="R214" s="417"/>
      <c r="S214" s="417"/>
      <c r="T214" s="418"/>
      <c r="AT214" s="419" t="s">
        <v>155</v>
      </c>
      <c r="AU214" s="419" t="s">
        <v>80</v>
      </c>
      <c r="AV214" s="411" t="s">
        <v>149</v>
      </c>
      <c r="AW214" s="411" t="s">
        <v>36</v>
      </c>
      <c r="AX214" s="411" t="s">
        <v>24</v>
      </c>
      <c r="AY214" s="419" t="s">
        <v>142</v>
      </c>
    </row>
    <row r="215" spans="2:65" s="238" customFormat="1" ht="22.5" customHeight="1">
      <c r="B215" s="233"/>
      <c r="C215" s="387" t="s">
        <v>326</v>
      </c>
      <c r="D215" s="387" t="s">
        <v>144</v>
      </c>
      <c r="E215" s="388" t="s">
        <v>327</v>
      </c>
      <c r="F215" s="389" t="s">
        <v>328</v>
      </c>
      <c r="G215" s="390" t="s">
        <v>329</v>
      </c>
      <c r="H215" s="391">
        <v>7</v>
      </c>
      <c r="I215" s="6"/>
      <c r="J215" s="392">
        <f>ROUND(I215*H215,2)</f>
        <v>0</v>
      </c>
      <c r="K215" s="389" t="s">
        <v>346</v>
      </c>
      <c r="L215" s="233"/>
      <c r="M215" s="393" t="s">
        <v>5</v>
      </c>
      <c r="N215" s="394" t="s">
        <v>43</v>
      </c>
      <c r="O215" s="234"/>
      <c r="P215" s="395">
        <f>O215*H215</f>
        <v>0</v>
      </c>
      <c r="Q215" s="395">
        <v>6.6E-3</v>
      </c>
      <c r="R215" s="395">
        <f>Q215*H215</f>
        <v>4.6199999999999998E-2</v>
      </c>
      <c r="S215" s="395">
        <v>0</v>
      </c>
      <c r="T215" s="396">
        <f>S215*H215</f>
        <v>0</v>
      </c>
      <c r="AR215" s="218" t="s">
        <v>149</v>
      </c>
      <c r="AT215" s="218" t="s">
        <v>144</v>
      </c>
      <c r="AU215" s="218" t="s">
        <v>80</v>
      </c>
      <c r="AY215" s="218" t="s">
        <v>142</v>
      </c>
      <c r="BE215" s="397">
        <f>IF(N215="základní",J215,0)</f>
        <v>0</v>
      </c>
      <c r="BF215" s="397">
        <f>IF(N215="snížená",J215,0)</f>
        <v>0</v>
      </c>
      <c r="BG215" s="397">
        <f>IF(N215="zákl. přenesená",J215,0)</f>
        <v>0</v>
      </c>
      <c r="BH215" s="397">
        <f>IF(N215="sníž. přenesená",J215,0)</f>
        <v>0</v>
      </c>
      <c r="BI215" s="397">
        <f>IF(N215="nulová",J215,0)</f>
        <v>0</v>
      </c>
      <c r="BJ215" s="218" t="s">
        <v>24</v>
      </c>
      <c r="BK215" s="397">
        <f>ROUND(I215*H215,2)</f>
        <v>0</v>
      </c>
      <c r="BL215" s="218" t="s">
        <v>149</v>
      </c>
      <c r="BM215" s="218" t="s">
        <v>330</v>
      </c>
    </row>
    <row r="216" spans="2:65" s="238" customFormat="1">
      <c r="B216" s="233"/>
      <c r="D216" s="398" t="s">
        <v>151</v>
      </c>
      <c r="F216" s="399" t="s">
        <v>331</v>
      </c>
      <c r="L216" s="233"/>
      <c r="M216" s="400"/>
      <c r="N216" s="234"/>
      <c r="O216" s="234"/>
      <c r="P216" s="234"/>
      <c r="Q216" s="234"/>
      <c r="R216" s="234"/>
      <c r="S216" s="234"/>
      <c r="T216" s="274"/>
      <c r="AT216" s="218" t="s">
        <v>151</v>
      </c>
      <c r="AU216" s="218" t="s">
        <v>80</v>
      </c>
    </row>
    <row r="217" spans="2:65" s="238" customFormat="1" ht="27">
      <c r="B217" s="233"/>
      <c r="D217" s="398" t="s">
        <v>153</v>
      </c>
      <c r="F217" s="401" t="s">
        <v>154</v>
      </c>
      <c r="L217" s="233"/>
      <c r="M217" s="400"/>
      <c r="N217" s="234"/>
      <c r="O217" s="234"/>
      <c r="P217" s="234"/>
      <c r="Q217" s="234"/>
      <c r="R217" s="234"/>
      <c r="S217" s="234"/>
      <c r="T217" s="274"/>
      <c r="AT217" s="218" t="s">
        <v>153</v>
      </c>
      <c r="AU217" s="218" t="s">
        <v>80</v>
      </c>
    </row>
    <row r="218" spans="2:65" s="403" customFormat="1">
      <c r="B218" s="402"/>
      <c r="D218" s="412" t="s">
        <v>155</v>
      </c>
      <c r="E218" s="421" t="s">
        <v>5</v>
      </c>
      <c r="F218" s="422" t="s">
        <v>332</v>
      </c>
      <c r="H218" s="423">
        <v>7</v>
      </c>
      <c r="L218" s="402"/>
      <c r="M218" s="407"/>
      <c r="N218" s="408"/>
      <c r="O218" s="408"/>
      <c r="P218" s="408"/>
      <c r="Q218" s="408"/>
      <c r="R218" s="408"/>
      <c r="S218" s="408"/>
      <c r="T218" s="409"/>
      <c r="AT218" s="404" t="s">
        <v>155</v>
      </c>
      <c r="AU218" s="404" t="s">
        <v>80</v>
      </c>
      <c r="AV218" s="403" t="s">
        <v>80</v>
      </c>
      <c r="AW218" s="403" t="s">
        <v>36</v>
      </c>
      <c r="AX218" s="403" t="s">
        <v>24</v>
      </c>
      <c r="AY218" s="404" t="s">
        <v>142</v>
      </c>
    </row>
    <row r="219" spans="2:65" s="238" customFormat="1" ht="22.5" customHeight="1">
      <c r="B219" s="233"/>
      <c r="C219" s="433" t="s">
        <v>333</v>
      </c>
      <c r="D219" s="433" t="s">
        <v>299</v>
      </c>
      <c r="E219" s="434" t="s">
        <v>334</v>
      </c>
      <c r="F219" s="435" t="s">
        <v>335</v>
      </c>
      <c r="G219" s="436" t="s">
        <v>329</v>
      </c>
      <c r="H219" s="437">
        <v>1</v>
      </c>
      <c r="I219" s="7"/>
      <c r="J219" s="438">
        <f>ROUND(I219*H219,2)</f>
        <v>0</v>
      </c>
      <c r="K219" s="435" t="s">
        <v>346</v>
      </c>
      <c r="L219" s="439"/>
      <c r="M219" s="440" t="s">
        <v>5</v>
      </c>
      <c r="N219" s="441" t="s">
        <v>43</v>
      </c>
      <c r="O219" s="234"/>
      <c r="P219" s="395">
        <f>O219*H219</f>
        <v>0</v>
      </c>
      <c r="Q219" s="395">
        <v>3.9E-2</v>
      </c>
      <c r="R219" s="395">
        <f>Q219*H219</f>
        <v>3.9E-2</v>
      </c>
      <c r="S219" s="395">
        <v>0</v>
      </c>
      <c r="T219" s="396">
        <f>S219*H219</f>
        <v>0</v>
      </c>
      <c r="AR219" s="218" t="s">
        <v>198</v>
      </c>
      <c r="AT219" s="218" t="s">
        <v>299</v>
      </c>
      <c r="AU219" s="218" t="s">
        <v>80</v>
      </c>
      <c r="AY219" s="218" t="s">
        <v>142</v>
      </c>
      <c r="BE219" s="397">
        <f>IF(N219="základní",J219,0)</f>
        <v>0</v>
      </c>
      <c r="BF219" s="397">
        <f>IF(N219="snížená",J219,0)</f>
        <v>0</v>
      </c>
      <c r="BG219" s="397">
        <f>IF(N219="zákl. přenesená",J219,0)</f>
        <v>0</v>
      </c>
      <c r="BH219" s="397">
        <f>IF(N219="sníž. přenesená",J219,0)</f>
        <v>0</v>
      </c>
      <c r="BI219" s="397">
        <f>IF(N219="nulová",J219,0)</f>
        <v>0</v>
      </c>
      <c r="BJ219" s="218" t="s">
        <v>24</v>
      </c>
      <c r="BK219" s="397">
        <f>ROUND(I219*H219,2)</f>
        <v>0</v>
      </c>
      <c r="BL219" s="218" t="s">
        <v>149</v>
      </c>
      <c r="BM219" s="218" t="s">
        <v>336</v>
      </c>
    </row>
    <row r="220" spans="2:65" s="238" customFormat="1" ht="27">
      <c r="B220" s="233"/>
      <c r="D220" s="412" t="s">
        <v>151</v>
      </c>
      <c r="F220" s="420" t="s">
        <v>337</v>
      </c>
      <c r="L220" s="233"/>
      <c r="M220" s="400"/>
      <c r="N220" s="234"/>
      <c r="O220" s="234"/>
      <c r="P220" s="234"/>
      <c r="Q220" s="234"/>
      <c r="R220" s="234"/>
      <c r="S220" s="234"/>
      <c r="T220" s="274"/>
      <c r="AT220" s="218" t="s">
        <v>151</v>
      </c>
      <c r="AU220" s="218" t="s">
        <v>80</v>
      </c>
    </row>
    <row r="221" spans="2:65" s="238" customFormat="1" ht="22.5" customHeight="1">
      <c r="B221" s="233"/>
      <c r="C221" s="433" t="s">
        <v>338</v>
      </c>
      <c r="D221" s="433" t="s">
        <v>299</v>
      </c>
      <c r="E221" s="434" t="s">
        <v>339</v>
      </c>
      <c r="F221" s="435" t="s">
        <v>340</v>
      </c>
      <c r="G221" s="436" t="s">
        <v>329</v>
      </c>
      <c r="H221" s="437">
        <v>4</v>
      </c>
      <c r="I221" s="7"/>
      <c r="J221" s="438">
        <f>ROUND(I221*H221,2)</f>
        <v>0</v>
      </c>
      <c r="K221" s="435" t="s">
        <v>346</v>
      </c>
      <c r="L221" s="439"/>
      <c r="M221" s="440" t="s">
        <v>5</v>
      </c>
      <c r="N221" s="441" t="s">
        <v>43</v>
      </c>
      <c r="O221" s="234"/>
      <c r="P221" s="395">
        <f>O221*H221</f>
        <v>0</v>
      </c>
      <c r="Q221" s="395">
        <v>6.4000000000000001E-2</v>
      </c>
      <c r="R221" s="395">
        <f>Q221*H221</f>
        <v>0.25600000000000001</v>
      </c>
      <c r="S221" s="395">
        <v>0</v>
      </c>
      <c r="T221" s="396">
        <f>S221*H221</f>
        <v>0</v>
      </c>
      <c r="AR221" s="218" t="s">
        <v>198</v>
      </c>
      <c r="AT221" s="218" t="s">
        <v>299</v>
      </c>
      <c r="AU221" s="218" t="s">
        <v>80</v>
      </c>
      <c r="AY221" s="218" t="s">
        <v>142</v>
      </c>
      <c r="BE221" s="397">
        <f>IF(N221="základní",J221,0)</f>
        <v>0</v>
      </c>
      <c r="BF221" s="397">
        <f>IF(N221="snížená",J221,0)</f>
        <v>0</v>
      </c>
      <c r="BG221" s="397">
        <f>IF(N221="zákl. přenesená",J221,0)</f>
        <v>0</v>
      </c>
      <c r="BH221" s="397">
        <f>IF(N221="sníž. přenesená",J221,0)</f>
        <v>0</v>
      </c>
      <c r="BI221" s="397">
        <f>IF(N221="nulová",J221,0)</f>
        <v>0</v>
      </c>
      <c r="BJ221" s="218" t="s">
        <v>24</v>
      </c>
      <c r="BK221" s="397">
        <f>ROUND(I221*H221,2)</f>
        <v>0</v>
      </c>
      <c r="BL221" s="218" t="s">
        <v>149</v>
      </c>
      <c r="BM221" s="218" t="s">
        <v>341</v>
      </c>
    </row>
    <row r="222" spans="2:65" s="238" customFormat="1" ht="27">
      <c r="B222" s="233"/>
      <c r="D222" s="412" t="s">
        <v>151</v>
      </c>
      <c r="F222" s="420" t="s">
        <v>342</v>
      </c>
      <c r="L222" s="233"/>
      <c r="M222" s="400"/>
      <c r="N222" s="234"/>
      <c r="O222" s="234"/>
      <c r="P222" s="234"/>
      <c r="Q222" s="234"/>
      <c r="R222" s="234"/>
      <c r="S222" s="234"/>
      <c r="T222" s="274"/>
      <c r="AT222" s="218" t="s">
        <v>151</v>
      </c>
      <c r="AU222" s="218" t="s">
        <v>80</v>
      </c>
    </row>
    <row r="223" spans="2:65" s="238" customFormat="1" ht="22.5" customHeight="1">
      <c r="B223" s="233"/>
      <c r="C223" s="433" t="s">
        <v>343</v>
      </c>
      <c r="D223" s="433" t="s">
        <v>299</v>
      </c>
      <c r="E223" s="434" t="s">
        <v>344</v>
      </c>
      <c r="F223" s="435" t="s">
        <v>345</v>
      </c>
      <c r="G223" s="436" t="s">
        <v>329</v>
      </c>
      <c r="H223" s="437">
        <v>2</v>
      </c>
      <c r="I223" s="7"/>
      <c r="J223" s="438">
        <f>ROUND(I223*H223,2)</f>
        <v>0</v>
      </c>
      <c r="K223" s="435" t="s">
        <v>346</v>
      </c>
      <c r="L223" s="439"/>
      <c r="M223" s="440" t="s">
        <v>5</v>
      </c>
      <c r="N223" s="441" t="s">
        <v>43</v>
      </c>
      <c r="O223" s="234"/>
      <c r="P223" s="395">
        <f>O223*H223</f>
        <v>0</v>
      </c>
      <c r="Q223" s="395">
        <v>5.0999999999999997E-2</v>
      </c>
      <c r="R223" s="395">
        <f>Q223*H223</f>
        <v>0.10199999999999999</v>
      </c>
      <c r="S223" s="395">
        <v>0</v>
      </c>
      <c r="T223" s="396">
        <f>S223*H223</f>
        <v>0</v>
      </c>
      <c r="AR223" s="218" t="s">
        <v>198</v>
      </c>
      <c r="AT223" s="218" t="s">
        <v>299</v>
      </c>
      <c r="AU223" s="218" t="s">
        <v>80</v>
      </c>
      <c r="AY223" s="218" t="s">
        <v>142</v>
      </c>
      <c r="BE223" s="397">
        <f>IF(N223="základní",J223,0)</f>
        <v>0</v>
      </c>
      <c r="BF223" s="397">
        <f>IF(N223="snížená",J223,0)</f>
        <v>0</v>
      </c>
      <c r="BG223" s="397">
        <f>IF(N223="zákl. přenesená",J223,0)</f>
        <v>0</v>
      </c>
      <c r="BH223" s="397">
        <f>IF(N223="sníž. přenesená",J223,0)</f>
        <v>0</v>
      </c>
      <c r="BI223" s="397">
        <f>IF(N223="nulová",J223,0)</f>
        <v>0</v>
      </c>
      <c r="BJ223" s="218" t="s">
        <v>24</v>
      </c>
      <c r="BK223" s="397">
        <f>ROUND(I223*H223,2)</f>
        <v>0</v>
      </c>
      <c r="BL223" s="218" t="s">
        <v>149</v>
      </c>
      <c r="BM223" s="218" t="s">
        <v>347</v>
      </c>
    </row>
    <row r="224" spans="2:65" s="238" customFormat="1">
      <c r="B224" s="233"/>
      <c r="D224" s="412" t="s">
        <v>151</v>
      </c>
      <c r="F224" s="420" t="s">
        <v>348</v>
      </c>
      <c r="L224" s="233"/>
      <c r="M224" s="400"/>
      <c r="N224" s="234"/>
      <c r="O224" s="234"/>
      <c r="P224" s="234"/>
      <c r="Q224" s="234"/>
      <c r="R224" s="234"/>
      <c r="S224" s="234"/>
      <c r="T224" s="274"/>
      <c r="AT224" s="218" t="s">
        <v>151</v>
      </c>
      <c r="AU224" s="218" t="s">
        <v>80</v>
      </c>
    </row>
    <row r="225" spans="2:65" s="238" customFormat="1" ht="22.5" customHeight="1">
      <c r="B225" s="233"/>
      <c r="C225" s="387" t="s">
        <v>349</v>
      </c>
      <c r="D225" s="387" t="s">
        <v>144</v>
      </c>
      <c r="E225" s="388" t="s">
        <v>350</v>
      </c>
      <c r="F225" s="389" t="s">
        <v>351</v>
      </c>
      <c r="G225" s="390" t="s">
        <v>212</v>
      </c>
      <c r="H225" s="391">
        <v>17.959</v>
      </c>
      <c r="I225" s="6"/>
      <c r="J225" s="392">
        <f>ROUND(I225*H225,2)</f>
        <v>0</v>
      </c>
      <c r="K225" s="389" t="s">
        <v>346</v>
      </c>
      <c r="L225" s="233"/>
      <c r="M225" s="393" t="s">
        <v>5</v>
      </c>
      <c r="N225" s="394" t="s">
        <v>43</v>
      </c>
      <c r="O225" s="234"/>
      <c r="P225" s="395">
        <f>O225*H225</f>
        <v>0</v>
      </c>
      <c r="Q225" s="395">
        <v>0</v>
      </c>
      <c r="R225" s="395">
        <f>Q225*H225</f>
        <v>0</v>
      </c>
      <c r="S225" s="395">
        <v>0</v>
      </c>
      <c r="T225" s="396">
        <f>S225*H225</f>
        <v>0</v>
      </c>
      <c r="AR225" s="218" t="s">
        <v>149</v>
      </c>
      <c r="AT225" s="218" t="s">
        <v>144</v>
      </c>
      <c r="AU225" s="218" t="s">
        <v>80</v>
      </c>
      <c r="AY225" s="218" t="s">
        <v>142</v>
      </c>
      <c r="BE225" s="397">
        <f>IF(N225="základní",J225,0)</f>
        <v>0</v>
      </c>
      <c r="BF225" s="397">
        <f>IF(N225="snížená",J225,0)</f>
        <v>0</v>
      </c>
      <c r="BG225" s="397">
        <f>IF(N225="zákl. přenesená",J225,0)</f>
        <v>0</v>
      </c>
      <c r="BH225" s="397">
        <f>IF(N225="sníž. přenesená",J225,0)</f>
        <v>0</v>
      </c>
      <c r="BI225" s="397">
        <f>IF(N225="nulová",J225,0)</f>
        <v>0</v>
      </c>
      <c r="BJ225" s="218" t="s">
        <v>24</v>
      </c>
      <c r="BK225" s="397">
        <f>ROUND(I225*H225,2)</f>
        <v>0</v>
      </c>
      <c r="BL225" s="218" t="s">
        <v>149</v>
      </c>
      <c r="BM225" s="218" t="s">
        <v>352</v>
      </c>
    </row>
    <row r="226" spans="2:65" s="238" customFormat="1" ht="27">
      <c r="B226" s="233"/>
      <c r="D226" s="398" t="s">
        <v>151</v>
      </c>
      <c r="F226" s="399" t="s">
        <v>353</v>
      </c>
      <c r="L226" s="233"/>
      <c r="M226" s="400"/>
      <c r="N226" s="234"/>
      <c r="O226" s="234"/>
      <c r="P226" s="234"/>
      <c r="Q226" s="234"/>
      <c r="R226" s="234"/>
      <c r="S226" s="234"/>
      <c r="T226" s="274"/>
      <c r="AT226" s="218" t="s">
        <v>151</v>
      </c>
      <c r="AU226" s="218" t="s">
        <v>80</v>
      </c>
    </row>
    <row r="227" spans="2:65" s="238" customFormat="1" ht="27">
      <c r="B227" s="233"/>
      <c r="D227" s="398" t="s">
        <v>153</v>
      </c>
      <c r="F227" s="401" t="s">
        <v>154</v>
      </c>
      <c r="L227" s="233"/>
      <c r="M227" s="400"/>
      <c r="N227" s="234"/>
      <c r="O227" s="234"/>
      <c r="P227" s="234"/>
      <c r="Q227" s="234"/>
      <c r="R227" s="234"/>
      <c r="S227" s="234"/>
      <c r="T227" s="274"/>
      <c r="AT227" s="218" t="s">
        <v>153</v>
      </c>
      <c r="AU227" s="218" t="s">
        <v>80</v>
      </c>
    </row>
    <row r="228" spans="2:65" s="403" customFormat="1">
      <c r="B228" s="402"/>
      <c r="D228" s="412" t="s">
        <v>155</v>
      </c>
      <c r="E228" s="421" t="s">
        <v>5</v>
      </c>
      <c r="F228" s="422" t="s">
        <v>354</v>
      </c>
      <c r="H228" s="423">
        <v>17.959</v>
      </c>
      <c r="L228" s="402"/>
      <c r="M228" s="407"/>
      <c r="N228" s="408"/>
      <c r="O228" s="408"/>
      <c r="P228" s="408"/>
      <c r="Q228" s="408"/>
      <c r="R228" s="408"/>
      <c r="S228" s="408"/>
      <c r="T228" s="409"/>
      <c r="AT228" s="404" t="s">
        <v>155</v>
      </c>
      <c r="AU228" s="404" t="s">
        <v>80</v>
      </c>
      <c r="AV228" s="403" t="s">
        <v>80</v>
      </c>
      <c r="AW228" s="403" t="s">
        <v>36</v>
      </c>
      <c r="AX228" s="403" t="s">
        <v>24</v>
      </c>
      <c r="AY228" s="404" t="s">
        <v>142</v>
      </c>
    </row>
    <row r="229" spans="2:65" s="238" customFormat="1" ht="22.5" customHeight="1">
      <c r="B229" s="233"/>
      <c r="C229" s="433" t="s">
        <v>355</v>
      </c>
      <c r="D229" s="433" t="s">
        <v>299</v>
      </c>
      <c r="E229" s="434" t="s">
        <v>356</v>
      </c>
      <c r="F229" s="435" t="s">
        <v>357</v>
      </c>
      <c r="G229" s="436" t="s">
        <v>285</v>
      </c>
      <c r="H229" s="437">
        <v>12.795999999999999</v>
      </c>
      <c r="I229" s="7"/>
      <c r="J229" s="438">
        <f>ROUND(I229*H229,2)</f>
        <v>0</v>
      </c>
      <c r="K229" s="435" t="s">
        <v>346</v>
      </c>
      <c r="L229" s="439"/>
      <c r="M229" s="440" t="s">
        <v>5</v>
      </c>
      <c r="N229" s="441" t="s">
        <v>43</v>
      </c>
      <c r="O229" s="234"/>
      <c r="P229" s="395">
        <f>O229*H229</f>
        <v>0</v>
      </c>
      <c r="Q229" s="395">
        <v>1</v>
      </c>
      <c r="R229" s="395">
        <f>Q229*H229</f>
        <v>12.795999999999999</v>
      </c>
      <c r="S229" s="395">
        <v>0</v>
      </c>
      <c r="T229" s="396">
        <f>S229*H229</f>
        <v>0</v>
      </c>
      <c r="AR229" s="218" t="s">
        <v>198</v>
      </c>
      <c r="AT229" s="218" t="s">
        <v>299</v>
      </c>
      <c r="AU229" s="218" t="s">
        <v>80</v>
      </c>
      <c r="AY229" s="218" t="s">
        <v>142</v>
      </c>
      <c r="BE229" s="397">
        <f>IF(N229="základní",J229,0)</f>
        <v>0</v>
      </c>
      <c r="BF229" s="397">
        <f>IF(N229="snížená",J229,0)</f>
        <v>0</v>
      </c>
      <c r="BG229" s="397">
        <f>IF(N229="zákl. přenesená",J229,0)</f>
        <v>0</v>
      </c>
      <c r="BH229" s="397">
        <f>IF(N229="sníž. přenesená",J229,0)</f>
        <v>0</v>
      </c>
      <c r="BI229" s="397">
        <f>IF(N229="nulová",J229,0)</f>
        <v>0</v>
      </c>
      <c r="BJ229" s="218" t="s">
        <v>24</v>
      </c>
      <c r="BK229" s="397">
        <f>ROUND(I229*H229,2)</f>
        <v>0</v>
      </c>
      <c r="BL229" s="218" t="s">
        <v>149</v>
      </c>
      <c r="BM229" s="218" t="s">
        <v>358</v>
      </c>
    </row>
    <row r="230" spans="2:65" s="238" customFormat="1" ht="40.5">
      <c r="B230" s="233"/>
      <c r="D230" s="398" t="s">
        <v>151</v>
      </c>
      <c r="F230" s="399" t="s">
        <v>359</v>
      </c>
      <c r="L230" s="233"/>
      <c r="M230" s="400"/>
      <c r="N230" s="234"/>
      <c r="O230" s="234"/>
      <c r="P230" s="234"/>
      <c r="Q230" s="234"/>
      <c r="R230" s="234"/>
      <c r="S230" s="234"/>
      <c r="T230" s="274"/>
      <c r="AT230" s="218" t="s">
        <v>151</v>
      </c>
      <c r="AU230" s="218" t="s">
        <v>80</v>
      </c>
    </row>
    <row r="231" spans="2:65" s="238" customFormat="1" ht="27">
      <c r="B231" s="233"/>
      <c r="D231" s="398" t="s">
        <v>153</v>
      </c>
      <c r="F231" s="401" t="s">
        <v>154</v>
      </c>
      <c r="L231" s="233"/>
      <c r="M231" s="400"/>
      <c r="N231" s="234"/>
      <c r="O231" s="234"/>
      <c r="P231" s="234"/>
      <c r="Q231" s="234"/>
      <c r="R231" s="234"/>
      <c r="S231" s="234"/>
      <c r="T231" s="274"/>
      <c r="AT231" s="218" t="s">
        <v>153</v>
      </c>
      <c r="AU231" s="218" t="s">
        <v>80</v>
      </c>
    </row>
    <row r="232" spans="2:65" s="403" customFormat="1">
      <c r="B232" s="402"/>
      <c r="D232" s="412" t="s">
        <v>155</v>
      </c>
      <c r="E232" s="421" t="s">
        <v>5</v>
      </c>
      <c r="F232" s="422" t="s">
        <v>360</v>
      </c>
      <c r="H232" s="423">
        <v>12.795999999999999</v>
      </c>
      <c r="L232" s="402"/>
      <c r="M232" s="407"/>
      <c r="N232" s="408"/>
      <c r="O232" s="408"/>
      <c r="P232" s="408"/>
      <c r="Q232" s="408"/>
      <c r="R232" s="408"/>
      <c r="S232" s="408"/>
      <c r="T232" s="409"/>
      <c r="AT232" s="404" t="s">
        <v>155</v>
      </c>
      <c r="AU232" s="404" t="s">
        <v>80</v>
      </c>
      <c r="AV232" s="403" t="s">
        <v>80</v>
      </c>
      <c r="AW232" s="403" t="s">
        <v>36</v>
      </c>
      <c r="AX232" s="403" t="s">
        <v>24</v>
      </c>
      <c r="AY232" s="404" t="s">
        <v>142</v>
      </c>
    </row>
    <row r="233" spans="2:65" s="238" customFormat="1" ht="22.5" customHeight="1">
      <c r="B233" s="233"/>
      <c r="C233" s="387" t="s">
        <v>361</v>
      </c>
      <c r="D233" s="387" t="s">
        <v>144</v>
      </c>
      <c r="E233" s="388" t="s">
        <v>362</v>
      </c>
      <c r="F233" s="389" t="s">
        <v>363</v>
      </c>
      <c r="G233" s="390" t="s">
        <v>212</v>
      </c>
      <c r="H233" s="391">
        <v>45.210999999999999</v>
      </c>
      <c r="I233" s="6"/>
      <c r="J233" s="392">
        <f>ROUND(I233*H233,2)</f>
        <v>0</v>
      </c>
      <c r="K233" s="389" t="s">
        <v>346</v>
      </c>
      <c r="L233" s="233"/>
      <c r="M233" s="393" t="s">
        <v>5</v>
      </c>
      <c r="N233" s="394" t="s">
        <v>43</v>
      </c>
      <c r="O233" s="234"/>
      <c r="P233" s="395">
        <f>O233*H233</f>
        <v>0</v>
      </c>
      <c r="Q233" s="395">
        <v>0</v>
      </c>
      <c r="R233" s="395">
        <f>Q233*H233</f>
        <v>0</v>
      </c>
      <c r="S233" s="395">
        <v>0</v>
      </c>
      <c r="T233" s="396">
        <f>S233*H233</f>
        <v>0</v>
      </c>
      <c r="AR233" s="218" t="s">
        <v>149</v>
      </c>
      <c r="AT233" s="218" t="s">
        <v>144</v>
      </c>
      <c r="AU233" s="218" t="s">
        <v>80</v>
      </c>
      <c r="AY233" s="218" t="s">
        <v>142</v>
      </c>
      <c r="BE233" s="397">
        <f>IF(N233="základní",J233,0)</f>
        <v>0</v>
      </c>
      <c r="BF233" s="397">
        <f>IF(N233="snížená",J233,0)</f>
        <v>0</v>
      </c>
      <c r="BG233" s="397">
        <f>IF(N233="zákl. přenesená",J233,0)</f>
        <v>0</v>
      </c>
      <c r="BH233" s="397">
        <f>IF(N233="sníž. přenesená",J233,0)</f>
        <v>0</v>
      </c>
      <c r="BI233" s="397">
        <f>IF(N233="nulová",J233,0)</f>
        <v>0</v>
      </c>
      <c r="BJ233" s="218" t="s">
        <v>24</v>
      </c>
      <c r="BK233" s="397">
        <f>ROUND(I233*H233,2)</f>
        <v>0</v>
      </c>
      <c r="BL233" s="218" t="s">
        <v>149</v>
      </c>
      <c r="BM233" s="218" t="s">
        <v>364</v>
      </c>
    </row>
    <row r="234" spans="2:65" s="238" customFormat="1" ht="27">
      <c r="B234" s="233"/>
      <c r="D234" s="398" t="s">
        <v>151</v>
      </c>
      <c r="F234" s="399" t="s">
        <v>365</v>
      </c>
      <c r="L234" s="233"/>
      <c r="M234" s="400"/>
      <c r="N234" s="234"/>
      <c r="O234" s="234"/>
      <c r="P234" s="234"/>
      <c r="Q234" s="234"/>
      <c r="R234" s="234"/>
      <c r="S234" s="234"/>
      <c r="T234" s="274"/>
      <c r="AT234" s="218" t="s">
        <v>151</v>
      </c>
      <c r="AU234" s="218" t="s">
        <v>80</v>
      </c>
    </row>
    <row r="235" spans="2:65" s="238" customFormat="1" ht="27">
      <c r="B235" s="233"/>
      <c r="D235" s="398" t="s">
        <v>153</v>
      </c>
      <c r="F235" s="401" t="s">
        <v>154</v>
      </c>
      <c r="L235" s="233"/>
      <c r="M235" s="400"/>
      <c r="N235" s="234"/>
      <c r="O235" s="234"/>
      <c r="P235" s="234"/>
      <c r="Q235" s="234"/>
      <c r="R235" s="234"/>
      <c r="S235" s="234"/>
      <c r="T235" s="274"/>
      <c r="AT235" s="218" t="s">
        <v>153</v>
      </c>
      <c r="AU235" s="218" t="s">
        <v>80</v>
      </c>
    </row>
    <row r="236" spans="2:65" s="403" customFormat="1">
      <c r="B236" s="402"/>
      <c r="D236" s="398" t="s">
        <v>155</v>
      </c>
      <c r="E236" s="404" t="s">
        <v>5</v>
      </c>
      <c r="F236" s="405" t="s">
        <v>366</v>
      </c>
      <c r="H236" s="406">
        <v>28.768000000000001</v>
      </c>
      <c r="L236" s="402"/>
      <c r="M236" s="407"/>
      <c r="N236" s="408"/>
      <c r="O236" s="408"/>
      <c r="P236" s="408"/>
      <c r="Q236" s="408"/>
      <c r="R236" s="408"/>
      <c r="S236" s="408"/>
      <c r="T236" s="409"/>
      <c r="AT236" s="404" t="s">
        <v>155</v>
      </c>
      <c r="AU236" s="404" t="s">
        <v>80</v>
      </c>
      <c r="AV236" s="403" t="s">
        <v>80</v>
      </c>
      <c r="AW236" s="403" t="s">
        <v>36</v>
      </c>
      <c r="AX236" s="403" t="s">
        <v>72</v>
      </c>
      <c r="AY236" s="404" t="s">
        <v>142</v>
      </c>
    </row>
    <row r="237" spans="2:65" s="403" customFormat="1">
      <c r="B237" s="402"/>
      <c r="D237" s="398" t="s">
        <v>155</v>
      </c>
      <c r="E237" s="404" t="s">
        <v>5</v>
      </c>
      <c r="F237" s="405" t="s">
        <v>367</v>
      </c>
      <c r="H237" s="406">
        <v>16.443000000000001</v>
      </c>
      <c r="L237" s="402"/>
      <c r="M237" s="407"/>
      <c r="N237" s="408"/>
      <c r="O237" s="408"/>
      <c r="P237" s="408"/>
      <c r="Q237" s="408"/>
      <c r="R237" s="408"/>
      <c r="S237" s="408"/>
      <c r="T237" s="409"/>
      <c r="AT237" s="404" t="s">
        <v>155</v>
      </c>
      <c r="AU237" s="404" t="s">
        <v>80</v>
      </c>
      <c r="AV237" s="403" t="s">
        <v>80</v>
      </c>
      <c r="AW237" s="403" t="s">
        <v>36</v>
      </c>
      <c r="AX237" s="403" t="s">
        <v>72</v>
      </c>
      <c r="AY237" s="404" t="s">
        <v>142</v>
      </c>
    </row>
    <row r="238" spans="2:65" s="411" customFormat="1">
      <c r="B238" s="410"/>
      <c r="D238" s="398" t="s">
        <v>155</v>
      </c>
      <c r="E238" s="442" t="s">
        <v>5</v>
      </c>
      <c r="F238" s="443" t="s">
        <v>160</v>
      </c>
      <c r="H238" s="444">
        <v>45.210999999999999</v>
      </c>
      <c r="L238" s="410"/>
      <c r="M238" s="416"/>
      <c r="N238" s="417"/>
      <c r="O238" s="417"/>
      <c r="P238" s="417"/>
      <c r="Q238" s="417"/>
      <c r="R238" s="417"/>
      <c r="S238" s="417"/>
      <c r="T238" s="418"/>
      <c r="AT238" s="419" t="s">
        <v>155</v>
      </c>
      <c r="AU238" s="419" t="s">
        <v>80</v>
      </c>
      <c r="AV238" s="411" t="s">
        <v>149</v>
      </c>
      <c r="AW238" s="411" t="s">
        <v>36</v>
      </c>
      <c r="AX238" s="411" t="s">
        <v>24</v>
      </c>
      <c r="AY238" s="419" t="s">
        <v>142</v>
      </c>
    </row>
    <row r="239" spans="2:65" s="374" customFormat="1" ht="29.85" customHeight="1">
      <c r="B239" s="373"/>
      <c r="D239" s="384" t="s">
        <v>71</v>
      </c>
      <c r="E239" s="385" t="s">
        <v>177</v>
      </c>
      <c r="F239" s="385" t="s">
        <v>368</v>
      </c>
      <c r="J239" s="386">
        <f>BK239</f>
        <v>0</v>
      </c>
      <c r="L239" s="373"/>
      <c r="M239" s="378"/>
      <c r="N239" s="379"/>
      <c r="O239" s="379"/>
      <c r="P239" s="380">
        <f>SUM(P240:P262)</f>
        <v>0</v>
      </c>
      <c r="Q239" s="379"/>
      <c r="R239" s="380">
        <f>SUM(R240:R262)</f>
        <v>1.15452</v>
      </c>
      <c r="S239" s="379"/>
      <c r="T239" s="381">
        <f>SUM(T240:T262)</f>
        <v>0</v>
      </c>
      <c r="AR239" s="375" t="s">
        <v>24</v>
      </c>
      <c r="AT239" s="382" t="s">
        <v>71</v>
      </c>
      <c r="AU239" s="382" t="s">
        <v>24</v>
      </c>
      <c r="AY239" s="375" t="s">
        <v>142</v>
      </c>
      <c r="BK239" s="383">
        <f>SUM(BK240:BK262)</f>
        <v>0</v>
      </c>
    </row>
    <row r="240" spans="2:65" s="238" customFormat="1" ht="22.5" customHeight="1">
      <c r="B240" s="233"/>
      <c r="C240" s="387" t="s">
        <v>369</v>
      </c>
      <c r="D240" s="387" t="s">
        <v>144</v>
      </c>
      <c r="E240" s="388" t="s">
        <v>370</v>
      </c>
      <c r="F240" s="389" t="s">
        <v>371</v>
      </c>
      <c r="G240" s="390" t="s">
        <v>147</v>
      </c>
      <c r="H240" s="391">
        <v>238.49</v>
      </c>
      <c r="I240" s="6"/>
      <c r="J240" s="392">
        <f>ROUND(I240*H240,2)</f>
        <v>0</v>
      </c>
      <c r="K240" s="389" t="s">
        <v>346</v>
      </c>
      <c r="L240" s="233"/>
      <c r="M240" s="393" t="s">
        <v>5</v>
      </c>
      <c r="N240" s="394" t="s">
        <v>43</v>
      </c>
      <c r="O240" s="234"/>
      <c r="P240" s="395">
        <f>O240*H240</f>
        <v>0</v>
      </c>
      <c r="Q240" s="395">
        <v>0</v>
      </c>
      <c r="R240" s="395">
        <f>Q240*H240</f>
        <v>0</v>
      </c>
      <c r="S240" s="395">
        <v>0</v>
      </c>
      <c r="T240" s="396">
        <f>S240*H240</f>
        <v>0</v>
      </c>
      <c r="AR240" s="218" t="s">
        <v>149</v>
      </c>
      <c r="AT240" s="218" t="s">
        <v>144</v>
      </c>
      <c r="AU240" s="218" t="s">
        <v>80</v>
      </c>
      <c r="AY240" s="218" t="s">
        <v>142</v>
      </c>
      <c r="BE240" s="397">
        <f>IF(N240="základní",J240,0)</f>
        <v>0</v>
      </c>
      <c r="BF240" s="397">
        <f>IF(N240="snížená",J240,0)</f>
        <v>0</v>
      </c>
      <c r="BG240" s="397">
        <f>IF(N240="zákl. přenesená",J240,0)</f>
        <v>0</v>
      </c>
      <c r="BH240" s="397">
        <f>IF(N240="sníž. přenesená",J240,0)</f>
        <v>0</v>
      </c>
      <c r="BI240" s="397">
        <f>IF(N240="nulová",J240,0)</f>
        <v>0</v>
      </c>
      <c r="BJ240" s="218" t="s">
        <v>24</v>
      </c>
      <c r="BK240" s="397">
        <f>ROUND(I240*H240,2)</f>
        <v>0</v>
      </c>
      <c r="BL240" s="218" t="s">
        <v>149</v>
      </c>
      <c r="BM240" s="218" t="s">
        <v>372</v>
      </c>
    </row>
    <row r="241" spans="2:65" s="238" customFormat="1">
      <c r="B241" s="233"/>
      <c r="D241" s="398" t="s">
        <v>151</v>
      </c>
      <c r="F241" s="399" t="s">
        <v>373</v>
      </c>
      <c r="L241" s="233"/>
      <c r="M241" s="400"/>
      <c r="N241" s="234"/>
      <c r="O241" s="234"/>
      <c r="P241" s="234"/>
      <c r="Q241" s="234"/>
      <c r="R241" s="234"/>
      <c r="S241" s="234"/>
      <c r="T241" s="274"/>
      <c r="AT241" s="218" t="s">
        <v>151</v>
      </c>
      <c r="AU241" s="218" t="s">
        <v>80</v>
      </c>
    </row>
    <row r="242" spans="2:65" s="238" customFormat="1" ht="27">
      <c r="B242" s="233"/>
      <c r="D242" s="398" t="s">
        <v>153</v>
      </c>
      <c r="F242" s="401" t="s">
        <v>154</v>
      </c>
      <c r="L242" s="233"/>
      <c r="M242" s="400"/>
      <c r="N242" s="234"/>
      <c r="O242" s="234"/>
      <c r="P242" s="234"/>
      <c r="Q242" s="234"/>
      <c r="R242" s="234"/>
      <c r="S242" s="234"/>
      <c r="T242" s="274"/>
      <c r="AT242" s="218" t="s">
        <v>153</v>
      </c>
      <c r="AU242" s="218" t="s">
        <v>80</v>
      </c>
    </row>
    <row r="243" spans="2:65" s="403" customFormat="1">
      <c r="B243" s="402"/>
      <c r="D243" s="398" t="s">
        <v>155</v>
      </c>
      <c r="E243" s="404" t="s">
        <v>5</v>
      </c>
      <c r="F243" s="405" t="s">
        <v>156</v>
      </c>
      <c r="H243" s="406">
        <v>151.41</v>
      </c>
      <c r="L243" s="402"/>
      <c r="M243" s="407"/>
      <c r="N243" s="408"/>
      <c r="O243" s="408"/>
      <c r="P243" s="408"/>
      <c r="Q243" s="408"/>
      <c r="R243" s="408"/>
      <c r="S243" s="408"/>
      <c r="T243" s="409"/>
      <c r="AT243" s="404" t="s">
        <v>155</v>
      </c>
      <c r="AU243" s="404" t="s">
        <v>80</v>
      </c>
      <c r="AV243" s="403" t="s">
        <v>80</v>
      </c>
      <c r="AW243" s="403" t="s">
        <v>36</v>
      </c>
      <c r="AX243" s="403" t="s">
        <v>72</v>
      </c>
      <c r="AY243" s="404" t="s">
        <v>142</v>
      </c>
    </row>
    <row r="244" spans="2:65" s="403" customFormat="1">
      <c r="B244" s="402"/>
      <c r="D244" s="398" t="s">
        <v>155</v>
      </c>
      <c r="E244" s="404" t="s">
        <v>5</v>
      </c>
      <c r="F244" s="405" t="s">
        <v>157</v>
      </c>
      <c r="H244" s="406">
        <v>73.08</v>
      </c>
      <c r="L244" s="402"/>
      <c r="M244" s="407"/>
      <c r="N244" s="408"/>
      <c r="O244" s="408"/>
      <c r="P244" s="408"/>
      <c r="Q244" s="408"/>
      <c r="R244" s="408"/>
      <c r="S244" s="408"/>
      <c r="T244" s="409"/>
      <c r="AT244" s="404" t="s">
        <v>155</v>
      </c>
      <c r="AU244" s="404" t="s">
        <v>80</v>
      </c>
      <c r="AV244" s="403" t="s">
        <v>80</v>
      </c>
      <c r="AW244" s="403" t="s">
        <v>36</v>
      </c>
      <c r="AX244" s="403" t="s">
        <v>72</v>
      </c>
      <c r="AY244" s="404" t="s">
        <v>142</v>
      </c>
    </row>
    <row r="245" spans="2:65" s="403" customFormat="1">
      <c r="B245" s="402"/>
      <c r="D245" s="398" t="s">
        <v>155</v>
      </c>
      <c r="E245" s="404" t="s">
        <v>5</v>
      </c>
      <c r="F245" s="405" t="s">
        <v>158</v>
      </c>
      <c r="H245" s="406">
        <v>6</v>
      </c>
      <c r="L245" s="402"/>
      <c r="M245" s="407"/>
      <c r="N245" s="408"/>
      <c r="O245" s="408"/>
      <c r="P245" s="408"/>
      <c r="Q245" s="408"/>
      <c r="R245" s="408"/>
      <c r="S245" s="408"/>
      <c r="T245" s="409"/>
      <c r="AT245" s="404" t="s">
        <v>155</v>
      </c>
      <c r="AU245" s="404" t="s">
        <v>80</v>
      </c>
      <c r="AV245" s="403" t="s">
        <v>80</v>
      </c>
      <c r="AW245" s="403" t="s">
        <v>36</v>
      </c>
      <c r="AX245" s="403" t="s">
        <v>72</v>
      </c>
      <c r="AY245" s="404" t="s">
        <v>142</v>
      </c>
    </row>
    <row r="246" spans="2:65" s="403" customFormat="1">
      <c r="B246" s="402"/>
      <c r="D246" s="398" t="s">
        <v>155</v>
      </c>
      <c r="E246" s="404" t="s">
        <v>5</v>
      </c>
      <c r="F246" s="405" t="s">
        <v>159</v>
      </c>
      <c r="H246" s="406">
        <v>8</v>
      </c>
      <c r="L246" s="402"/>
      <c r="M246" s="407"/>
      <c r="N246" s="408"/>
      <c r="O246" s="408"/>
      <c r="P246" s="408"/>
      <c r="Q246" s="408"/>
      <c r="R246" s="408"/>
      <c r="S246" s="408"/>
      <c r="T246" s="409"/>
      <c r="AT246" s="404" t="s">
        <v>155</v>
      </c>
      <c r="AU246" s="404" t="s">
        <v>80</v>
      </c>
      <c r="AV246" s="403" t="s">
        <v>80</v>
      </c>
      <c r="AW246" s="403" t="s">
        <v>36</v>
      </c>
      <c r="AX246" s="403" t="s">
        <v>72</v>
      </c>
      <c r="AY246" s="404" t="s">
        <v>142</v>
      </c>
    </row>
    <row r="247" spans="2:65" s="411" customFormat="1">
      <c r="B247" s="410"/>
      <c r="D247" s="412" t="s">
        <v>155</v>
      </c>
      <c r="E247" s="413" t="s">
        <v>5</v>
      </c>
      <c r="F247" s="414" t="s">
        <v>160</v>
      </c>
      <c r="H247" s="415">
        <v>238.49</v>
      </c>
      <c r="L247" s="410"/>
      <c r="M247" s="416"/>
      <c r="N247" s="417"/>
      <c r="O247" s="417"/>
      <c r="P247" s="417"/>
      <c r="Q247" s="417"/>
      <c r="R247" s="417"/>
      <c r="S247" s="417"/>
      <c r="T247" s="418"/>
      <c r="AT247" s="419" t="s">
        <v>155</v>
      </c>
      <c r="AU247" s="419" t="s">
        <v>80</v>
      </c>
      <c r="AV247" s="411" t="s">
        <v>149</v>
      </c>
      <c r="AW247" s="411" t="s">
        <v>36</v>
      </c>
      <c r="AX247" s="411" t="s">
        <v>24</v>
      </c>
      <c r="AY247" s="419" t="s">
        <v>142</v>
      </c>
    </row>
    <row r="248" spans="2:65" s="238" customFormat="1" ht="22.5" customHeight="1">
      <c r="B248" s="233"/>
      <c r="C248" s="387" t="s">
        <v>374</v>
      </c>
      <c r="D248" s="387" t="s">
        <v>144</v>
      </c>
      <c r="E248" s="388" t="s">
        <v>375</v>
      </c>
      <c r="F248" s="389" t="s">
        <v>376</v>
      </c>
      <c r="G248" s="390" t="s">
        <v>147</v>
      </c>
      <c r="H248" s="391">
        <v>238.49</v>
      </c>
      <c r="I248" s="6"/>
      <c r="J248" s="392">
        <f>ROUND(I248*H248,2)</f>
        <v>0</v>
      </c>
      <c r="K248" s="389" t="s">
        <v>346</v>
      </c>
      <c r="L248" s="233"/>
      <c r="M248" s="393" t="s">
        <v>5</v>
      </c>
      <c r="N248" s="394" t="s">
        <v>43</v>
      </c>
      <c r="O248" s="234"/>
      <c r="P248" s="395">
        <f>O248*H248</f>
        <v>0</v>
      </c>
      <c r="Q248" s="395">
        <v>0</v>
      </c>
      <c r="R248" s="395">
        <f>Q248*H248</f>
        <v>0</v>
      </c>
      <c r="S248" s="395">
        <v>0</v>
      </c>
      <c r="T248" s="396">
        <f>S248*H248</f>
        <v>0</v>
      </c>
      <c r="AR248" s="218" t="s">
        <v>149</v>
      </c>
      <c r="AT248" s="218" t="s">
        <v>144</v>
      </c>
      <c r="AU248" s="218" t="s">
        <v>80</v>
      </c>
      <c r="AY248" s="218" t="s">
        <v>142</v>
      </c>
      <c r="BE248" s="397">
        <f>IF(N248="základní",J248,0)</f>
        <v>0</v>
      </c>
      <c r="BF248" s="397">
        <f>IF(N248="snížená",J248,0)</f>
        <v>0</v>
      </c>
      <c r="BG248" s="397">
        <f>IF(N248="zákl. přenesená",J248,0)</f>
        <v>0</v>
      </c>
      <c r="BH248" s="397">
        <f>IF(N248="sníž. přenesená",J248,0)</f>
        <v>0</v>
      </c>
      <c r="BI248" s="397">
        <f>IF(N248="nulová",J248,0)</f>
        <v>0</v>
      </c>
      <c r="BJ248" s="218" t="s">
        <v>24</v>
      </c>
      <c r="BK248" s="397">
        <f>ROUND(I248*H248,2)</f>
        <v>0</v>
      </c>
      <c r="BL248" s="218" t="s">
        <v>149</v>
      </c>
      <c r="BM248" s="218" t="s">
        <v>377</v>
      </c>
    </row>
    <row r="249" spans="2:65" s="238" customFormat="1" ht="27">
      <c r="B249" s="233"/>
      <c r="D249" s="412" t="s">
        <v>151</v>
      </c>
      <c r="F249" s="420" t="s">
        <v>378</v>
      </c>
      <c r="L249" s="233"/>
      <c r="M249" s="400"/>
      <c r="N249" s="234"/>
      <c r="O249" s="234"/>
      <c r="P249" s="234"/>
      <c r="Q249" s="234"/>
      <c r="R249" s="234"/>
      <c r="S249" s="234"/>
      <c r="T249" s="274"/>
      <c r="AT249" s="218" t="s">
        <v>151</v>
      </c>
      <c r="AU249" s="218" t="s">
        <v>80</v>
      </c>
    </row>
    <row r="250" spans="2:65" s="238" customFormat="1" ht="31.5" customHeight="1">
      <c r="B250" s="233"/>
      <c r="C250" s="387" t="s">
        <v>379</v>
      </c>
      <c r="D250" s="387" t="s">
        <v>144</v>
      </c>
      <c r="E250" s="388" t="s">
        <v>380</v>
      </c>
      <c r="F250" s="389" t="s">
        <v>381</v>
      </c>
      <c r="G250" s="390" t="s">
        <v>147</v>
      </c>
      <c r="H250" s="391">
        <v>378.48500000000001</v>
      </c>
      <c r="I250" s="6"/>
      <c r="J250" s="392">
        <f>ROUND(I250*H250,2)</f>
        <v>0</v>
      </c>
      <c r="K250" s="389" t="s">
        <v>346</v>
      </c>
      <c r="L250" s="233"/>
      <c r="M250" s="393" t="s">
        <v>5</v>
      </c>
      <c r="N250" s="394" t="s">
        <v>43</v>
      </c>
      <c r="O250" s="234"/>
      <c r="P250" s="395">
        <f>O250*H250</f>
        <v>0</v>
      </c>
      <c r="Q250" s="395">
        <v>0</v>
      </c>
      <c r="R250" s="395">
        <f>Q250*H250</f>
        <v>0</v>
      </c>
      <c r="S250" s="395">
        <v>0</v>
      </c>
      <c r="T250" s="396">
        <f>S250*H250</f>
        <v>0</v>
      </c>
      <c r="AR250" s="218" t="s">
        <v>149</v>
      </c>
      <c r="AT250" s="218" t="s">
        <v>144</v>
      </c>
      <c r="AU250" s="218" t="s">
        <v>80</v>
      </c>
      <c r="AY250" s="218" t="s">
        <v>142</v>
      </c>
      <c r="BE250" s="397">
        <f>IF(N250="základní",J250,0)</f>
        <v>0</v>
      </c>
      <c r="BF250" s="397">
        <f>IF(N250="snížená",J250,0)</f>
        <v>0</v>
      </c>
      <c r="BG250" s="397">
        <f>IF(N250="zákl. přenesená",J250,0)</f>
        <v>0</v>
      </c>
      <c r="BH250" s="397">
        <f>IF(N250="sníž. přenesená",J250,0)</f>
        <v>0</v>
      </c>
      <c r="BI250" s="397">
        <f>IF(N250="nulová",J250,0)</f>
        <v>0</v>
      </c>
      <c r="BJ250" s="218" t="s">
        <v>24</v>
      </c>
      <c r="BK250" s="397">
        <f>ROUND(I250*H250,2)</f>
        <v>0</v>
      </c>
      <c r="BL250" s="218" t="s">
        <v>149</v>
      </c>
      <c r="BM250" s="218" t="s">
        <v>382</v>
      </c>
    </row>
    <row r="251" spans="2:65" s="238" customFormat="1" ht="27">
      <c r="B251" s="233"/>
      <c r="D251" s="398" t="s">
        <v>151</v>
      </c>
      <c r="F251" s="399" t="s">
        <v>383</v>
      </c>
      <c r="L251" s="233"/>
      <c r="M251" s="400"/>
      <c r="N251" s="234"/>
      <c r="O251" s="234"/>
      <c r="P251" s="234"/>
      <c r="Q251" s="234"/>
      <c r="R251" s="234"/>
      <c r="S251" s="234"/>
      <c r="T251" s="274"/>
      <c r="AT251" s="218" t="s">
        <v>151</v>
      </c>
      <c r="AU251" s="218" t="s">
        <v>80</v>
      </c>
    </row>
    <row r="252" spans="2:65" s="238" customFormat="1" ht="27">
      <c r="B252" s="233"/>
      <c r="D252" s="398" t="s">
        <v>153</v>
      </c>
      <c r="F252" s="401" t="s">
        <v>154</v>
      </c>
      <c r="L252" s="233"/>
      <c r="M252" s="400"/>
      <c r="N252" s="234"/>
      <c r="O252" s="234"/>
      <c r="P252" s="234"/>
      <c r="Q252" s="234"/>
      <c r="R252" s="234"/>
      <c r="S252" s="234"/>
      <c r="T252" s="274"/>
      <c r="AT252" s="218" t="s">
        <v>153</v>
      </c>
      <c r="AU252" s="218" t="s">
        <v>80</v>
      </c>
    </row>
    <row r="253" spans="2:65" s="403" customFormat="1">
      <c r="B253" s="402"/>
      <c r="D253" s="398" t="s">
        <v>155</v>
      </c>
      <c r="E253" s="404" t="s">
        <v>5</v>
      </c>
      <c r="F253" s="405" t="s">
        <v>170</v>
      </c>
      <c r="H253" s="406">
        <v>248.745</v>
      </c>
      <c r="L253" s="402"/>
      <c r="M253" s="407"/>
      <c r="N253" s="408"/>
      <c r="O253" s="408"/>
      <c r="P253" s="408"/>
      <c r="Q253" s="408"/>
      <c r="R253" s="408"/>
      <c r="S253" s="408"/>
      <c r="T253" s="409"/>
      <c r="AT253" s="404" t="s">
        <v>155</v>
      </c>
      <c r="AU253" s="404" t="s">
        <v>80</v>
      </c>
      <c r="AV253" s="403" t="s">
        <v>80</v>
      </c>
      <c r="AW253" s="403" t="s">
        <v>36</v>
      </c>
      <c r="AX253" s="403" t="s">
        <v>72</v>
      </c>
      <c r="AY253" s="404" t="s">
        <v>142</v>
      </c>
    </row>
    <row r="254" spans="2:65" s="403" customFormat="1">
      <c r="B254" s="402"/>
      <c r="D254" s="398" t="s">
        <v>155</v>
      </c>
      <c r="E254" s="404" t="s">
        <v>5</v>
      </c>
      <c r="F254" s="405" t="s">
        <v>171</v>
      </c>
      <c r="H254" s="406">
        <v>120.06</v>
      </c>
      <c r="L254" s="402"/>
      <c r="M254" s="407"/>
      <c r="N254" s="408"/>
      <c r="O254" s="408"/>
      <c r="P254" s="408"/>
      <c r="Q254" s="408"/>
      <c r="R254" s="408"/>
      <c r="S254" s="408"/>
      <c r="T254" s="409"/>
      <c r="AT254" s="404" t="s">
        <v>155</v>
      </c>
      <c r="AU254" s="404" t="s">
        <v>80</v>
      </c>
      <c r="AV254" s="403" t="s">
        <v>80</v>
      </c>
      <c r="AW254" s="403" t="s">
        <v>36</v>
      </c>
      <c r="AX254" s="403" t="s">
        <v>72</v>
      </c>
      <c r="AY254" s="404" t="s">
        <v>142</v>
      </c>
    </row>
    <row r="255" spans="2:65" s="403" customFormat="1">
      <c r="B255" s="402"/>
      <c r="D255" s="398" t="s">
        <v>155</v>
      </c>
      <c r="E255" s="404" t="s">
        <v>5</v>
      </c>
      <c r="F255" s="405" t="s">
        <v>172</v>
      </c>
      <c r="H255" s="406">
        <v>9.68</v>
      </c>
      <c r="L255" s="402"/>
      <c r="M255" s="407"/>
      <c r="N255" s="408"/>
      <c r="O255" s="408"/>
      <c r="P255" s="408"/>
      <c r="Q255" s="408"/>
      <c r="R255" s="408"/>
      <c r="S255" s="408"/>
      <c r="T255" s="409"/>
      <c r="AT255" s="404" t="s">
        <v>155</v>
      </c>
      <c r="AU255" s="404" t="s">
        <v>80</v>
      </c>
      <c r="AV255" s="403" t="s">
        <v>80</v>
      </c>
      <c r="AW255" s="403" t="s">
        <v>36</v>
      </c>
      <c r="AX255" s="403" t="s">
        <v>72</v>
      </c>
      <c r="AY255" s="404" t="s">
        <v>142</v>
      </c>
    </row>
    <row r="256" spans="2:65" s="411" customFormat="1">
      <c r="B256" s="410"/>
      <c r="D256" s="412" t="s">
        <v>155</v>
      </c>
      <c r="E256" s="413" t="s">
        <v>5</v>
      </c>
      <c r="F256" s="414" t="s">
        <v>160</v>
      </c>
      <c r="H256" s="415">
        <v>378.48500000000001</v>
      </c>
      <c r="L256" s="410"/>
      <c r="M256" s="416"/>
      <c r="N256" s="417"/>
      <c r="O256" s="417"/>
      <c r="P256" s="417"/>
      <c r="Q256" s="417"/>
      <c r="R256" s="417"/>
      <c r="S256" s="417"/>
      <c r="T256" s="418"/>
      <c r="AT256" s="419" t="s">
        <v>155</v>
      </c>
      <c r="AU256" s="419" t="s">
        <v>80</v>
      </c>
      <c r="AV256" s="411" t="s">
        <v>149</v>
      </c>
      <c r="AW256" s="411" t="s">
        <v>36</v>
      </c>
      <c r="AX256" s="411" t="s">
        <v>24</v>
      </c>
      <c r="AY256" s="419" t="s">
        <v>142</v>
      </c>
    </row>
    <row r="257" spans="2:65" s="238" customFormat="1" ht="22.5" customHeight="1">
      <c r="B257" s="233"/>
      <c r="C257" s="387" t="s">
        <v>384</v>
      </c>
      <c r="D257" s="387" t="s">
        <v>144</v>
      </c>
      <c r="E257" s="388" t="s">
        <v>385</v>
      </c>
      <c r="F257" s="389" t="s">
        <v>386</v>
      </c>
      <c r="G257" s="390" t="s">
        <v>147</v>
      </c>
      <c r="H257" s="391">
        <v>378.48500000000001</v>
      </c>
      <c r="I257" s="6"/>
      <c r="J257" s="392">
        <f>ROUND(I257*H257,2)</f>
        <v>0</v>
      </c>
      <c r="K257" s="389" t="s">
        <v>346</v>
      </c>
      <c r="L257" s="233"/>
      <c r="M257" s="393" t="s">
        <v>5</v>
      </c>
      <c r="N257" s="394" t="s">
        <v>43</v>
      </c>
      <c r="O257" s="234"/>
      <c r="P257" s="395">
        <f>O257*H257</f>
        <v>0</v>
      </c>
      <c r="Q257" s="395">
        <v>0</v>
      </c>
      <c r="R257" s="395">
        <f>Q257*H257</f>
        <v>0</v>
      </c>
      <c r="S257" s="395">
        <v>0</v>
      </c>
      <c r="T257" s="396">
        <f>S257*H257</f>
        <v>0</v>
      </c>
      <c r="AR257" s="218" t="s">
        <v>149</v>
      </c>
      <c r="AT257" s="218" t="s">
        <v>144</v>
      </c>
      <c r="AU257" s="218" t="s">
        <v>80</v>
      </c>
      <c r="AY257" s="218" t="s">
        <v>142</v>
      </c>
      <c r="BE257" s="397">
        <f>IF(N257="základní",J257,0)</f>
        <v>0</v>
      </c>
      <c r="BF257" s="397">
        <f>IF(N257="snížená",J257,0)</f>
        <v>0</v>
      </c>
      <c r="BG257" s="397">
        <f>IF(N257="zákl. přenesená",J257,0)</f>
        <v>0</v>
      </c>
      <c r="BH257" s="397">
        <f>IF(N257="sníž. přenesená",J257,0)</f>
        <v>0</v>
      </c>
      <c r="BI257" s="397">
        <f>IF(N257="nulová",J257,0)</f>
        <v>0</v>
      </c>
      <c r="BJ257" s="218" t="s">
        <v>24</v>
      </c>
      <c r="BK257" s="397">
        <f>ROUND(I257*H257,2)</f>
        <v>0</v>
      </c>
      <c r="BL257" s="218" t="s">
        <v>149</v>
      </c>
      <c r="BM257" s="218" t="s">
        <v>387</v>
      </c>
    </row>
    <row r="258" spans="2:65" s="238" customFormat="1" ht="27">
      <c r="B258" s="233"/>
      <c r="D258" s="412" t="s">
        <v>151</v>
      </c>
      <c r="F258" s="420" t="s">
        <v>388</v>
      </c>
      <c r="L258" s="233"/>
      <c r="M258" s="400"/>
      <c r="N258" s="234"/>
      <c r="O258" s="234"/>
      <c r="P258" s="234"/>
      <c r="Q258" s="234"/>
      <c r="R258" s="234"/>
      <c r="S258" s="234"/>
      <c r="T258" s="274"/>
      <c r="AT258" s="218" t="s">
        <v>151</v>
      </c>
      <c r="AU258" s="218" t="s">
        <v>80</v>
      </c>
    </row>
    <row r="259" spans="2:65" s="238" customFormat="1" ht="22.5" customHeight="1">
      <c r="B259" s="233"/>
      <c r="C259" s="387" t="s">
        <v>389</v>
      </c>
      <c r="D259" s="387" t="s">
        <v>144</v>
      </c>
      <c r="E259" s="388" t="s">
        <v>390</v>
      </c>
      <c r="F259" s="389" t="s">
        <v>391</v>
      </c>
      <c r="G259" s="390" t="s">
        <v>194</v>
      </c>
      <c r="H259" s="391">
        <v>320.7</v>
      </c>
      <c r="I259" s="6"/>
      <c r="J259" s="392">
        <f>ROUND(I259*H259,2)</f>
        <v>0</v>
      </c>
      <c r="K259" s="389" t="s">
        <v>346</v>
      </c>
      <c r="L259" s="233"/>
      <c r="M259" s="393" t="s">
        <v>5</v>
      </c>
      <c r="N259" s="394" t="s">
        <v>43</v>
      </c>
      <c r="O259" s="234"/>
      <c r="P259" s="395">
        <f>O259*H259</f>
        <v>0</v>
      </c>
      <c r="Q259" s="395">
        <v>3.5999999999999999E-3</v>
      </c>
      <c r="R259" s="395">
        <f>Q259*H259</f>
        <v>1.15452</v>
      </c>
      <c r="S259" s="395">
        <v>0</v>
      </c>
      <c r="T259" s="396">
        <f>S259*H259</f>
        <v>0</v>
      </c>
      <c r="AR259" s="218" t="s">
        <v>149</v>
      </c>
      <c r="AT259" s="218" t="s">
        <v>144</v>
      </c>
      <c r="AU259" s="218" t="s">
        <v>80</v>
      </c>
      <c r="AY259" s="218" t="s">
        <v>142</v>
      </c>
      <c r="BE259" s="397">
        <f>IF(N259="základní",J259,0)</f>
        <v>0</v>
      </c>
      <c r="BF259" s="397">
        <f>IF(N259="snížená",J259,0)</f>
        <v>0</v>
      </c>
      <c r="BG259" s="397">
        <f>IF(N259="zákl. přenesená",J259,0)</f>
        <v>0</v>
      </c>
      <c r="BH259" s="397">
        <f>IF(N259="sníž. přenesená",J259,0)</f>
        <v>0</v>
      </c>
      <c r="BI259" s="397">
        <f>IF(N259="nulová",J259,0)</f>
        <v>0</v>
      </c>
      <c r="BJ259" s="218" t="s">
        <v>24</v>
      </c>
      <c r="BK259" s="397">
        <f>ROUND(I259*H259,2)</f>
        <v>0</v>
      </c>
      <c r="BL259" s="218" t="s">
        <v>149</v>
      </c>
      <c r="BM259" s="218" t="s">
        <v>392</v>
      </c>
    </row>
    <row r="260" spans="2:65" s="238" customFormat="1">
      <c r="B260" s="233"/>
      <c r="D260" s="398" t="s">
        <v>151</v>
      </c>
      <c r="F260" s="399" t="s">
        <v>393</v>
      </c>
      <c r="L260" s="233"/>
      <c r="M260" s="400"/>
      <c r="N260" s="234"/>
      <c r="O260" s="234"/>
      <c r="P260" s="234"/>
      <c r="Q260" s="234"/>
      <c r="R260" s="234"/>
      <c r="S260" s="234"/>
      <c r="T260" s="274"/>
      <c r="AT260" s="218" t="s">
        <v>151</v>
      </c>
      <c r="AU260" s="218" t="s">
        <v>80</v>
      </c>
    </row>
    <row r="261" spans="2:65" s="238" customFormat="1" ht="27">
      <c r="B261" s="233"/>
      <c r="D261" s="398" t="s">
        <v>153</v>
      </c>
      <c r="F261" s="401" t="s">
        <v>154</v>
      </c>
      <c r="L261" s="233"/>
      <c r="M261" s="400"/>
      <c r="N261" s="234"/>
      <c r="O261" s="234"/>
      <c r="P261" s="234"/>
      <c r="Q261" s="234"/>
      <c r="R261" s="234"/>
      <c r="S261" s="234"/>
      <c r="T261" s="274"/>
      <c r="AT261" s="218" t="s">
        <v>153</v>
      </c>
      <c r="AU261" s="218" t="s">
        <v>80</v>
      </c>
    </row>
    <row r="262" spans="2:65" s="403" customFormat="1">
      <c r="B262" s="402"/>
      <c r="D262" s="398" t="s">
        <v>155</v>
      </c>
      <c r="E262" s="404" t="s">
        <v>5</v>
      </c>
      <c r="F262" s="405" t="s">
        <v>394</v>
      </c>
      <c r="H262" s="406">
        <v>320.7</v>
      </c>
      <c r="L262" s="402"/>
      <c r="M262" s="407"/>
      <c r="N262" s="408"/>
      <c r="O262" s="408"/>
      <c r="P262" s="408"/>
      <c r="Q262" s="408"/>
      <c r="R262" s="408"/>
      <c r="S262" s="408"/>
      <c r="T262" s="409"/>
      <c r="AT262" s="404" t="s">
        <v>155</v>
      </c>
      <c r="AU262" s="404" t="s">
        <v>80</v>
      </c>
      <c r="AV262" s="403" t="s">
        <v>80</v>
      </c>
      <c r="AW262" s="403" t="s">
        <v>36</v>
      </c>
      <c r="AX262" s="403" t="s">
        <v>24</v>
      </c>
      <c r="AY262" s="404" t="s">
        <v>142</v>
      </c>
    </row>
    <row r="263" spans="2:65" s="374" customFormat="1" ht="29.85" customHeight="1">
      <c r="B263" s="373"/>
      <c r="D263" s="384" t="s">
        <v>71</v>
      </c>
      <c r="E263" s="385" t="s">
        <v>198</v>
      </c>
      <c r="F263" s="385" t="s">
        <v>395</v>
      </c>
      <c r="J263" s="386">
        <f>BK263</f>
        <v>0</v>
      </c>
      <c r="L263" s="373"/>
      <c r="M263" s="378"/>
      <c r="N263" s="379"/>
      <c r="O263" s="379"/>
      <c r="P263" s="380">
        <f>SUM(P264:P364)</f>
        <v>0</v>
      </c>
      <c r="Q263" s="379"/>
      <c r="R263" s="380">
        <f>SUM(R264:R364)</f>
        <v>30.028896</v>
      </c>
      <c r="S263" s="379"/>
      <c r="T263" s="381">
        <f>SUM(T264:T364)</f>
        <v>1.2000000000000002</v>
      </c>
      <c r="AR263" s="375" t="s">
        <v>24</v>
      </c>
      <c r="AT263" s="382" t="s">
        <v>71</v>
      </c>
      <c r="AU263" s="382" t="s">
        <v>24</v>
      </c>
      <c r="AY263" s="375" t="s">
        <v>142</v>
      </c>
      <c r="BK263" s="383">
        <f>SUM(BK264:BK364)</f>
        <v>0</v>
      </c>
    </row>
    <row r="264" spans="2:65" s="238" customFormat="1" ht="31.5" customHeight="1">
      <c r="B264" s="233"/>
      <c r="C264" s="387" t="s">
        <v>396</v>
      </c>
      <c r="D264" s="387" t="s">
        <v>144</v>
      </c>
      <c r="E264" s="388" t="s">
        <v>397</v>
      </c>
      <c r="F264" s="389" t="s">
        <v>398</v>
      </c>
      <c r="G264" s="390" t="s">
        <v>194</v>
      </c>
      <c r="H264" s="391">
        <v>108.15</v>
      </c>
      <c r="I264" s="6"/>
      <c r="J264" s="392">
        <f>ROUND(I264*H264,2)</f>
        <v>0</v>
      </c>
      <c r="K264" s="389" t="s">
        <v>346</v>
      </c>
      <c r="L264" s="233"/>
      <c r="M264" s="393" t="s">
        <v>5</v>
      </c>
      <c r="N264" s="394" t="s">
        <v>43</v>
      </c>
      <c r="O264" s="234"/>
      <c r="P264" s="395">
        <f>O264*H264</f>
        <v>0</v>
      </c>
      <c r="Q264" s="395">
        <v>8.0000000000000007E-5</v>
      </c>
      <c r="R264" s="395">
        <f>Q264*H264</f>
        <v>8.6520000000000017E-3</v>
      </c>
      <c r="S264" s="395">
        <v>0</v>
      </c>
      <c r="T264" s="396">
        <f>S264*H264</f>
        <v>0</v>
      </c>
      <c r="AR264" s="218" t="s">
        <v>149</v>
      </c>
      <c r="AT264" s="218" t="s">
        <v>144</v>
      </c>
      <c r="AU264" s="218" t="s">
        <v>80</v>
      </c>
      <c r="AY264" s="218" t="s">
        <v>142</v>
      </c>
      <c r="BE264" s="397">
        <f>IF(N264="základní",J264,0)</f>
        <v>0</v>
      </c>
      <c r="BF264" s="397">
        <f>IF(N264="snížená",J264,0)</f>
        <v>0</v>
      </c>
      <c r="BG264" s="397">
        <f>IF(N264="zákl. přenesená",J264,0)</f>
        <v>0</v>
      </c>
      <c r="BH264" s="397">
        <f>IF(N264="sníž. přenesená",J264,0)</f>
        <v>0</v>
      </c>
      <c r="BI264" s="397">
        <f>IF(N264="nulová",J264,0)</f>
        <v>0</v>
      </c>
      <c r="BJ264" s="218" t="s">
        <v>24</v>
      </c>
      <c r="BK264" s="397">
        <f>ROUND(I264*H264,2)</f>
        <v>0</v>
      </c>
      <c r="BL264" s="218" t="s">
        <v>149</v>
      </c>
      <c r="BM264" s="218" t="s">
        <v>399</v>
      </c>
    </row>
    <row r="265" spans="2:65" s="238" customFormat="1" ht="27">
      <c r="B265" s="233"/>
      <c r="D265" s="398" t="s">
        <v>151</v>
      </c>
      <c r="F265" s="399" t="s">
        <v>400</v>
      </c>
      <c r="L265" s="233"/>
      <c r="M265" s="400"/>
      <c r="N265" s="234"/>
      <c r="O265" s="234"/>
      <c r="P265" s="234"/>
      <c r="Q265" s="234"/>
      <c r="R265" s="234"/>
      <c r="S265" s="234"/>
      <c r="T265" s="274"/>
      <c r="AT265" s="218" t="s">
        <v>151</v>
      </c>
      <c r="AU265" s="218" t="s">
        <v>80</v>
      </c>
    </row>
    <row r="266" spans="2:65" s="238" customFormat="1" ht="27">
      <c r="B266" s="233"/>
      <c r="D266" s="398" t="s">
        <v>153</v>
      </c>
      <c r="F266" s="401" t="s">
        <v>154</v>
      </c>
      <c r="L266" s="233"/>
      <c r="M266" s="400"/>
      <c r="N266" s="234"/>
      <c r="O266" s="234"/>
      <c r="P266" s="234"/>
      <c r="Q266" s="234"/>
      <c r="R266" s="234"/>
      <c r="S266" s="234"/>
      <c r="T266" s="274"/>
      <c r="AT266" s="218" t="s">
        <v>153</v>
      </c>
      <c r="AU266" s="218" t="s">
        <v>80</v>
      </c>
    </row>
    <row r="267" spans="2:65" s="403" customFormat="1">
      <c r="B267" s="402"/>
      <c r="D267" s="412" t="s">
        <v>155</v>
      </c>
      <c r="E267" s="421" t="s">
        <v>5</v>
      </c>
      <c r="F267" s="422" t="s">
        <v>401</v>
      </c>
      <c r="H267" s="423">
        <v>108.15</v>
      </c>
      <c r="L267" s="402"/>
      <c r="M267" s="407"/>
      <c r="N267" s="408"/>
      <c r="O267" s="408"/>
      <c r="P267" s="408"/>
      <c r="Q267" s="408"/>
      <c r="R267" s="408"/>
      <c r="S267" s="408"/>
      <c r="T267" s="409"/>
      <c r="AT267" s="404" t="s">
        <v>155</v>
      </c>
      <c r="AU267" s="404" t="s">
        <v>80</v>
      </c>
      <c r="AV267" s="403" t="s">
        <v>80</v>
      </c>
      <c r="AW267" s="403" t="s">
        <v>36</v>
      </c>
      <c r="AX267" s="403" t="s">
        <v>24</v>
      </c>
      <c r="AY267" s="404" t="s">
        <v>142</v>
      </c>
    </row>
    <row r="268" spans="2:65" s="238" customFormat="1" ht="22.5" customHeight="1">
      <c r="B268" s="233"/>
      <c r="C268" s="433" t="s">
        <v>402</v>
      </c>
      <c r="D268" s="433" t="s">
        <v>299</v>
      </c>
      <c r="E268" s="434" t="s">
        <v>403</v>
      </c>
      <c r="F268" s="435" t="s">
        <v>404</v>
      </c>
      <c r="G268" s="436" t="s">
        <v>194</v>
      </c>
      <c r="H268" s="437">
        <v>109.77200000000001</v>
      </c>
      <c r="I268" s="7"/>
      <c r="J268" s="438">
        <f>ROUND(I268*H268,2)</f>
        <v>0</v>
      </c>
      <c r="K268" s="435" t="s">
        <v>346</v>
      </c>
      <c r="L268" s="439"/>
      <c r="M268" s="440" t="s">
        <v>5</v>
      </c>
      <c r="N268" s="441" t="s">
        <v>43</v>
      </c>
      <c r="O268" s="234"/>
      <c r="P268" s="395">
        <f>O268*H268</f>
        <v>0</v>
      </c>
      <c r="Q268" s="395">
        <v>7.1999999999999995E-2</v>
      </c>
      <c r="R268" s="395">
        <f>Q268*H268</f>
        <v>7.9035839999999995</v>
      </c>
      <c r="S268" s="395">
        <v>0</v>
      </c>
      <c r="T268" s="396">
        <f>S268*H268</f>
        <v>0</v>
      </c>
      <c r="AR268" s="218" t="s">
        <v>198</v>
      </c>
      <c r="AT268" s="218" t="s">
        <v>299</v>
      </c>
      <c r="AU268" s="218" t="s">
        <v>80</v>
      </c>
      <c r="AY268" s="218" t="s">
        <v>142</v>
      </c>
      <c r="BE268" s="397">
        <f>IF(N268="základní",J268,0)</f>
        <v>0</v>
      </c>
      <c r="BF268" s="397">
        <f>IF(N268="snížená",J268,0)</f>
        <v>0</v>
      </c>
      <c r="BG268" s="397">
        <f>IF(N268="zákl. přenesená",J268,0)</f>
        <v>0</v>
      </c>
      <c r="BH268" s="397">
        <f>IF(N268="sníž. přenesená",J268,0)</f>
        <v>0</v>
      </c>
      <c r="BI268" s="397">
        <f>IF(N268="nulová",J268,0)</f>
        <v>0</v>
      </c>
      <c r="BJ268" s="218" t="s">
        <v>24</v>
      </c>
      <c r="BK268" s="397">
        <f>ROUND(I268*H268,2)</f>
        <v>0</v>
      </c>
      <c r="BL268" s="218" t="s">
        <v>149</v>
      </c>
      <c r="BM268" s="218" t="s">
        <v>405</v>
      </c>
    </row>
    <row r="269" spans="2:65" s="238" customFormat="1" ht="27">
      <c r="B269" s="233"/>
      <c r="D269" s="398" t="s">
        <v>151</v>
      </c>
      <c r="F269" s="399" t="s">
        <v>406</v>
      </c>
      <c r="L269" s="233"/>
      <c r="M269" s="400"/>
      <c r="N269" s="234"/>
      <c r="O269" s="234"/>
      <c r="P269" s="234"/>
      <c r="Q269" s="234"/>
      <c r="R269" s="234"/>
      <c r="S269" s="234"/>
      <c r="T269" s="274"/>
      <c r="AT269" s="218" t="s">
        <v>151</v>
      </c>
      <c r="AU269" s="218" t="s">
        <v>80</v>
      </c>
    </row>
    <row r="270" spans="2:65" s="403" customFormat="1">
      <c r="B270" s="402"/>
      <c r="D270" s="412" t="s">
        <v>155</v>
      </c>
      <c r="F270" s="422" t="s">
        <v>407</v>
      </c>
      <c r="H270" s="423">
        <v>109.77200000000001</v>
      </c>
      <c r="L270" s="402"/>
      <c r="M270" s="407"/>
      <c r="N270" s="408"/>
      <c r="O270" s="408"/>
      <c r="P270" s="408"/>
      <c r="Q270" s="408"/>
      <c r="R270" s="408"/>
      <c r="S270" s="408"/>
      <c r="T270" s="409"/>
      <c r="AT270" s="404" t="s">
        <v>155</v>
      </c>
      <c r="AU270" s="404" t="s">
        <v>80</v>
      </c>
      <c r="AV270" s="403" t="s">
        <v>80</v>
      </c>
      <c r="AW270" s="403" t="s">
        <v>6</v>
      </c>
      <c r="AX270" s="403" t="s">
        <v>24</v>
      </c>
      <c r="AY270" s="404" t="s">
        <v>142</v>
      </c>
    </row>
    <row r="271" spans="2:65" s="238" customFormat="1" ht="31.5" customHeight="1">
      <c r="B271" s="233"/>
      <c r="C271" s="387" t="s">
        <v>408</v>
      </c>
      <c r="D271" s="387" t="s">
        <v>144</v>
      </c>
      <c r="E271" s="388" t="s">
        <v>409</v>
      </c>
      <c r="F271" s="389" t="s">
        <v>410</v>
      </c>
      <c r="G271" s="390" t="s">
        <v>194</v>
      </c>
      <c r="H271" s="391">
        <v>52.2</v>
      </c>
      <c r="I271" s="6"/>
      <c r="J271" s="392">
        <f>ROUND(I271*H271,2)</f>
        <v>0</v>
      </c>
      <c r="K271" s="389" t="s">
        <v>346</v>
      </c>
      <c r="L271" s="233"/>
      <c r="M271" s="393" t="s">
        <v>5</v>
      </c>
      <c r="N271" s="394" t="s">
        <v>43</v>
      </c>
      <c r="O271" s="234"/>
      <c r="P271" s="395">
        <f>O271*H271</f>
        <v>0</v>
      </c>
      <c r="Q271" s="395">
        <v>1.1E-4</v>
      </c>
      <c r="R271" s="395">
        <f>Q271*H271</f>
        <v>5.7420000000000006E-3</v>
      </c>
      <c r="S271" s="395">
        <v>0</v>
      </c>
      <c r="T271" s="396">
        <f>S271*H271</f>
        <v>0</v>
      </c>
      <c r="AR271" s="218" t="s">
        <v>149</v>
      </c>
      <c r="AT271" s="218" t="s">
        <v>144</v>
      </c>
      <c r="AU271" s="218" t="s">
        <v>80</v>
      </c>
      <c r="AY271" s="218" t="s">
        <v>142</v>
      </c>
      <c r="BE271" s="397">
        <f>IF(N271="základní",J271,0)</f>
        <v>0</v>
      </c>
      <c r="BF271" s="397">
        <f>IF(N271="snížená",J271,0)</f>
        <v>0</v>
      </c>
      <c r="BG271" s="397">
        <f>IF(N271="zákl. přenesená",J271,0)</f>
        <v>0</v>
      </c>
      <c r="BH271" s="397">
        <f>IF(N271="sníž. přenesená",J271,0)</f>
        <v>0</v>
      </c>
      <c r="BI271" s="397">
        <f>IF(N271="nulová",J271,0)</f>
        <v>0</v>
      </c>
      <c r="BJ271" s="218" t="s">
        <v>24</v>
      </c>
      <c r="BK271" s="397">
        <f>ROUND(I271*H271,2)</f>
        <v>0</v>
      </c>
      <c r="BL271" s="218" t="s">
        <v>149</v>
      </c>
      <c r="BM271" s="218" t="s">
        <v>411</v>
      </c>
    </row>
    <row r="272" spans="2:65" s="238" customFormat="1" ht="27">
      <c r="B272" s="233"/>
      <c r="D272" s="398" t="s">
        <v>151</v>
      </c>
      <c r="F272" s="399" t="s">
        <v>412</v>
      </c>
      <c r="L272" s="233"/>
      <c r="M272" s="400"/>
      <c r="N272" s="234"/>
      <c r="O272" s="234"/>
      <c r="P272" s="234"/>
      <c r="Q272" s="234"/>
      <c r="R272" s="234"/>
      <c r="S272" s="234"/>
      <c r="T272" s="274"/>
      <c r="AT272" s="218" t="s">
        <v>151</v>
      </c>
      <c r="AU272" s="218" t="s">
        <v>80</v>
      </c>
    </row>
    <row r="273" spans="2:65" s="238" customFormat="1" ht="27">
      <c r="B273" s="233"/>
      <c r="D273" s="398" t="s">
        <v>153</v>
      </c>
      <c r="F273" s="401" t="s">
        <v>154</v>
      </c>
      <c r="L273" s="233"/>
      <c r="M273" s="400"/>
      <c r="N273" s="234"/>
      <c r="O273" s="234"/>
      <c r="P273" s="234"/>
      <c r="Q273" s="234"/>
      <c r="R273" s="234"/>
      <c r="S273" s="234"/>
      <c r="T273" s="274"/>
      <c r="AT273" s="218" t="s">
        <v>153</v>
      </c>
      <c r="AU273" s="218" t="s">
        <v>80</v>
      </c>
    </row>
    <row r="274" spans="2:65" s="403" customFormat="1">
      <c r="B274" s="402"/>
      <c r="D274" s="412" t="s">
        <v>155</v>
      </c>
      <c r="E274" s="421" t="s">
        <v>5</v>
      </c>
      <c r="F274" s="422" t="s">
        <v>413</v>
      </c>
      <c r="H274" s="423">
        <v>52.2</v>
      </c>
      <c r="L274" s="402"/>
      <c r="M274" s="407"/>
      <c r="N274" s="408"/>
      <c r="O274" s="408"/>
      <c r="P274" s="408"/>
      <c r="Q274" s="408"/>
      <c r="R274" s="408"/>
      <c r="S274" s="408"/>
      <c r="T274" s="409"/>
      <c r="AT274" s="404" t="s">
        <v>155</v>
      </c>
      <c r="AU274" s="404" t="s">
        <v>80</v>
      </c>
      <c r="AV274" s="403" t="s">
        <v>80</v>
      </c>
      <c r="AW274" s="403" t="s">
        <v>36</v>
      </c>
      <c r="AX274" s="403" t="s">
        <v>24</v>
      </c>
      <c r="AY274" s="404" t="s">
        <v>142</v>
      </c>
    </row>
    <row r="275" spans="2:65" s="238" customFormat="1" ht="22.5" customHeight="1">
      <c r="B275" s="233"/>
      <c r="C275" s="433" t="s">
        <v>414</v>
      </c>
      <c r="D275" s="433" t="s">
        <v>299</v>
      </c>
      <c r="E275" s="434" t="s">
        <v>415</v>
      </c>
      <c r="F275" s="435" t="s">
        <v>416</v>
      </c>
      <c r="G275" s="436" t="s">
        <v>194</v>
      </c>
      <c r="H275" s="437">
        <v>52.982999999999997</v>
      </c>
      <c r="I275" s="7"/>
      <c r="J275" s="438">
        <f>ROUND(I275*H275,2)</f>
        <v>0</v>
      </c>
      <c r="K275" s="435" t="s">
        <v>346</v>
      </c>
      <c r="L275" s="439"/>
      <c r="M275" s="440" t="s">
        <v>5</v>
      </c>
      <c r="N275" s="441" t="s">
        <v>43</v>
      </c>
      <c r="O275" s="234"/>
      <c r="P275" s="395">
        <f>O275*H275</f>
        <v>0</v>
      </c>
      <c r="Q275" s="395">
        <v>0.13600000000000001</v>
      </c>
      <c r="R275" s="395">
        <f>Q275*H275</f>
        <v>7.2056880000000003</v>
      </c>
      <c r="S275" s="395">
        <v>0</v>
      </c>
      <c r="T275" s="396">
        <f>S275*H275</f>
        <v>0</v>
      </c>
      <c r="AR275" s="218" t="s">
        <v>198</v>
      </c>
      <c r="AT275" s="218" t="s">
        <v>299</v>
      </c>
      <c r="AU275" s="218" t="s">
        <v>80</v>
      </c>
      <c r="AY275" s="218" t="s">
        <v>142</v>
      </c>
      <c r="BE275" s="397">
        <f>IF(N275="základní",J275,0)</f>
        <v>0</v>
      </c>
      <c r="BF275" s="397">
        <f>IF(N275="snížená",J275,0)</f>
        <v>0</v>
      </c>
      <c r="BG275" s="397">
        <f>IF(N275="zákl. přenesená",J275,0)</f>
        <v>0</v>
      </c>
      <c r="BH275" s="397">
        <f>IF(N275="sníž. přenesená",J275,0)</f>
        <v>0</v>
      </c>
      <c r="BI275" s="397">
        <f>IF(N275="nulová",J275,0)</f>
        <v>0</v>
      </c>
      <c r="BJ275" s="218" t="s">
        <v>24</v>
      </c>
      <c r="BK275" s="397">
        <f>ROUND(I275*H275,2)</f>
        <v>0</v>
      </c>
      <c r="BL275" s="218" t="s">
        <v>149</v>
      </c>
      <c r="BM275" s="218" t="s">
        <v>417</v>
      </c>
    </row>
    <row r="276" spans="2:65" s="238" customFormat="1" ht="27">
      <c r="B276" s="233"/>
      <c r="D276" s="398" t="s">
        <v>151</v>
      </c>
      <c r="F276" s="399" t="s">
        <v>418</v>
      </c>
      <c r="L276" s="233"/>
      <c r="M276" s="400"/>
      <c r="N276" s="234"/>
      <c r="O276" s="234"/>
      <c r="P276" s="234"/>
      <c r="Q276" s="234"/>
      <c r="R276" s="234"/>
      <c r="S276" s="234"/>
      <c r="T276" s="274"/>
      <c r="AT276" s="218" t="s">
        <v>151</v>
      </c>
      <c r="AU276" s="218" t="s">
        <v>80</v>
      </c>
    </row>
    <row r="277" spans="2:65" s="403" customFormat="1">
      <c r="B277" s="402"/>
      <c r="D277" s="412" t="s">
        <v>155</v>
      </c>
      <c r="F277" s="422" t="s">
        <v>419</v>
      </c>
      <c r="H277" s="423">
        <v>52.982999999999997</v>
      </c>
      <c r="L277" s="402"/>
      <c r="M277" s="407"/>
      <c r="N277" s="408"/>
      <c r="O277" s="408"/>
      <c r="P277" s="408"/>
      <c r="Q277" s="408"/>
      <c r="R277" s="408"/>
      <c r="S277" s="408"/>
      <c r="T277" s="409"/>
      <c r="AT277" s="404" t="s">
        <v>155</v>
      </c>
      <c r="AU277" s="404" t="s">
        <v>80</v>
      </c>
      <c r="AV277" s="403" t="s">
        <v>80</v>
      </c>
      <c r="AW277" s="403" t="s">
        <v>6</v>
      </c>
      <c r="AX277" s="403" t="s">
        <v>24</v>
      </c>
      <c r="AY277" s="404" t="s">
        <v>142</v>
      </c>
    </row>
    <row r="278" spans="2:65" s="238" customFormat="1" ht="31.5" customHeight="1">
      <c r="B278" s="233"/>
      <c r="C278" s="387" t="s">
        <v>420</v>
      </c>
      <c r="D278" s="387" t="s">
        <v>144</v>
      </c>
      <c r="E278" s="388" t="s">
        <v>421</v>
      </c>
      <c r="F278" s="389" t="s">
        <v>422</v>
      </c>
      <c r="G278" s="390" t="s">
        <v>329</v>
      </c>
      <c r="H278" s="391">
        <v>13</v>
      </c>
      <c r="I278" s="6"/>
      <c r="J278" s="392">
        <f>ROUND(I278*H278,2)</f>
        <v>0</v>
      </c>
      <c r="K278" s="389" t="s">
        <v>346</v>
      </c>
      <c r="L278" s="233"/>
      <c r="M278" s="393" t="s">
        <v>5</v>
      </c>
      <c r="N278" s="394" t="s">
        <v>43</v>
      </c>
      <c r="O278" s="234"/>
      <c r="P278" s="395">
        <f>O278*H278</f>
        <v>0</v>
      </c>
      <c r="Q278" s="395">
        <v>1.6000000000000001E-4</v>
      </c>
      <c r="R278" s="395">
        <f>Q278*H278</f>
        <v>2.0800000000000003E-3</v>
      </c>
      <c r="S278" s="395">
        <v>0</v>
      </c>
      <c r="T278" s="396">
        <f>S278*H278</f>
        <v>0</v>
      </c>
      <c r="AR278" s="218" t="s">
        <v>149</v>
      </c>
      <c r="AT278" s="218" t="s">
        <v>144</v>
      </c>
      <c r="AU278" s="218" t="s">
        <v>80</v>
      </c>
      <c r="AY278" s="218" t="s">
        <v>142</v>
      </c>
      <c r="BE278" s="397">
        <f>IF(N278="základní",J278,0)</f>
        <v>0</v>
      </c>
      <c r="BF278" s="397">
        <f>IF(N278="snížená",J278,0)</f>
        <v>0</v>
      </c>
      <c r="BG278" s="397">
        <f>IF(N278="zákl. přenesená",J278,0)</f>
        <v>0</v>
      </c>
      <c r="BH278" s="397">
        <f>IF(N278="sníž. přenesená",J278,0)</f>
        <v>0</v>
      </c>
      <c r="BI278" s="397">
        <f>IF(N278="nulová",J278,0)</f>
        <v>0</v>
      </c>
      <c r="BJ278" s="218" t="s">
        <v>24</v>
      </c>
      <c r="BK278" s="397">
        <f>ROUND(I278*H278,2)</f>
        <v>0</v>
      </c>
      <c r="BL278" s="218" t="s">
        <v>149</v>
      </c>
      <c r="BM278" s="218" t="s">
        <v>423</v>
      </c>
    </row>
    <row r="279" spans="2:65" s="238" customFormat="1" ht="27">
      <c r="B279" s="233"/>
      <c r="D279" s="398" t="s">
        <v>151</v>
      </c>
      <c r="F279" s="399" t="s">
        <v>424</v>
      </c>
      <c r="L279" s="233"/>
      <c r="M279" s="400"/>
      <c r="N279" s="234"/>
      <c r="O279" s="234"/>
      <c r="P279" s="234"/>
      <c r="Q279" s="234"/>
      <c r="R279" s="234"/>
      <c r="S279" s="234"/>
      <c r="T279" s="274"/>
      <c r="AT279" s="218" t="s">
        <v>151</v>
      </c>
      <c r="AU279" s="218" t="s">
        <v>80</v>
      </c>
    </row>
    <row r="280" spans="2:65" s="238" customFormat="1" ht="27">
      <c r="B280" s="233"/>
      <c r="D280" s="398" t="s">
        <v>153</v>
      </c>
      <c r="F280" s="401" t="s">
        <v>154</v>
      </c>
      <c r="L280" s="233"/>
      <c r="M280" s="400"/>
      <c r="N280" s="234"/>
      <c r="O280" s="234"/>
      <c r="P280" s="234"/>
      <c r="Q280" s="234"/>
      <c r="R280" s="234"/>
      <c r="S280" s="234"/>
      <c r="T280" s="274"/>
      <c r="AT280" s="218" t="s">
        <v>153</v>
      </c>
      <c r="AU280" s="218" t="s">
        <v>80</v>
      </c>
    </row>
    <row r="281" spans="2:65" s="403" customFormat="1">
      <c r="B281" s="402"/>
      <c r="D281" s="412" t="s">
        <v>155</v>
      </c>
      <c r="E281" s="421" t="s">
        <v>5</v>
      </c>
      <c r="F281" s="422" t="s">
        <v>425</v>
      </c>
      <c r="H281" s="423">
        <v>13</v>
      </c>
      <c r="L281" s="402"/>
      <c r="M281" s="407"/>
      <c r="N281" s="408"/>
      <c r="O281" s="408"/>
      <c r="P281" s="408"/>
      <c r="Q281" s="408"/>
      <c r="R281" s="408"/>
      <c r="S281" s="408"/>
      <c r="T281" s="409"/>
      <c r="AT281" s="404" t="s">
        <v>155</v>
      </c>
      <c r="AU281" s="404" t="s">
        <v>80</v>
      </c>
      <c r="AV281" s="403" t="s">
        <v>80</v>
      </c>
      <c r="AW281" s="403" t="s">
        <v>36</v>
      </c>
      <c r="AX281" s="403" t="s">
        <v>24</v>
      </c>
      <c r="AY281" s="404" t="s">
        <v>142</v>
      </c>
    </row>
    <row r="282" spans="2:65" s="238" customFormat="1" ht="31.5" customHeight="1">
      <c r="B282" s="233"/>
      <c r="C282" s="433" t="s">
        <v>426</v>
      </c>
      <c r="D282" s="433" t="s">
        <v>299</v>
      </c>
      <c r="E282" s="434" t="s">
        <v>427</v>
      </c>
      <c r="F282" s="435" t="s">
        <v>428</v>
      </c>
      <c r="G282" s="436" t="s">
        <v>329</v>
      </c>
      <c r="H282" s="437">
        <v>6.09</v>
      </c>
      <c r="I282" s="7"/>
      <c r="J282" s="438">
        <f>ROUND(I282*H282,2)</f>
        <v>0</v>
      </c>
      <c r="K282" s="435" t="s">
        <v>346</v>
      </c>
      <c r="L282" s="439"/>
      <c r="M282" s="440" t="s">
        <v>5</v>
      </c>
      <c r="N282" s="441" t="s">
        <v>43</v>
      </c>
      <c r="O282" s="234"/>
      <c r="P282" s="395">
        <f>O282*H282</f>
        <v>0</v>
      </c>
      <c r="Q282" s="395">
        <v>7.2999999999999995E-2</v>
      </c>
      <c r="R282" s="395">
        <f>Q282*H282</f>
        <v>0.44456999999999997</v>
      </c>
      <c r="S282" s="395">
        <v>0</v>
      </c>
      <c r="T282" s="396">
        <f>S282*H282</f>
        <v>0</v>
      </c>
      <c r="AR282" s="218" t="s">
        <v>198</v>
      </c>
      <c r="AT282" s="218" t="s">
        <v>299</v>
      </c>
      <c r="AU282" s="218" t="s">
        <v>80</v>
      </c>
      <c r="AY282" s="218" t="s">
        <v>142</v>
      </c>
      <c r="BE282" s="397">
        <f>IF(N282="základní",J282,0)</f>
        <v>0</v>
      </c>
      <c r="BF282" s="397">
        <f>IF(N282="snížená",J282,0)</f>
        <v>0</v>
      </c>
      <c r="BG282" s="397">
        <f>IF(N282="zákl. přenesená",J282,0)</f>
        <v>0</v>
      </c>
      <c r="BH282" s="397">
        <f>IF(N282="sníž. přenesená",J282,0)</f>
        <v>0</v>
      </c>
      <c r="BI282" s="397">
        <f>IF(N282="nulová",J282,0)</f>
        <v>0</v>
      </c>
      <c r="BJ282" s="218" t="s">
        <v>24</v>
      </c>
      <c r="BK282" s="397">
        <f>ROUND(I282*H282,2)</f>
        <v>0</v>
      </c>
      <c r="BL282" s="218" t="s">
        <v>149</v>
      </c>
      <c r="BM282" s="218" t="s">
        <v>429</v>
      </c>
    </row>
    <row r="283" spans="2:65" s="238" customFormat="1" ht="27">
      <c r="B283" s="233"/>
      <c r="D283" s="398" t="s">
        <v>151</v>
      </c>
      <c r="F283" s="399" t="s">
        <v>430</v>
      </c>
      <c r="L283" s="233"/>
      <c r="M283" s="400"/>
      <c r="N283" s="234"/>
      <c r="O283" s="234"/>
      <c r="P283" s="234"/>
      <c r="Q283" s="234"/>
      <c r="R283" s="234"/>
      <c r="S283" s="234"/>
      <c r="T283" s="274"/>
      <c r="AT283" s="218" t="s">
        <v>151</v>
      </c>
      <c r="AU283" s="218" t="s">
        <v>80</v>
      </c>
    </row>
    <row r="284" spans="2:65" s="403" customFormat="1">
      <c r="B284" s="402"/>
      <c r="D284" s="412" t="s">
        <v>155</v>
      </c>
      <c r="F284" s="422" t="s">
        <v>431</v>
      </c>
      <c r="H284" s="423">
        <v>6.09</v>
      </c>
      <c r="L284" s="402"/>
      <c r="M284" s="407"/>
      <c r="N284" s="408"/>
      <c r="O284" s="408"/>
      <c r="P284" s="408"/>
      <c r="Q284" s="408"/>
      <c r="R284" s="408"/>
      <c r="S284" s="408"/>
      <c r="T284" s="409"/>
      <c r="AT284" s="404" t="s">
        <v>155</v>
      </c>
      <c r="AU284" s="404" t="s">
        <v>80</v>
      </c>
      <c r="AV284" s="403" t="s">
        <v>80</v>
      </c>
      <c r="AW284" s="403" t="s">
        <v>6</v>
      </c>
      <c r="AX284" s="403" t="s">
        <v>24</v>
      </c>
      <c r="AY284" s="404" t="s">
        <v>142</v>
      </c>
    </row>
    <row r="285" spans="2:65" s="238" customFormat="1" ht="31.5" customHeight="1">
      <c r="B285" s="233"/>
      <c r="C285" s="433" t="s">
        <v>432</v>
      </c>
      <c r="D285" s="433" t="s">
        <v>299</v>
      </c>
      <c r="E285" s="434" t="s">
        <v>433</v>
      </c>
      <c r="F285" s="435" t="s">
        <v>434</v>
      </c>
      <c r="G285" s="436" t="s">
        <v>329</v>
      </c>
      <c r="H285" s="437">
        <v>7.1050000000000004</v>
      </c>
      <c r="I285" s="7"/>
      <c r="J285" s="438">
        <f>ROUND(I285*H285,2)</f>
        <v>0</v>
      </c>
      <c r="K285" s="435" t="s">
        <v>346</v>
      </c>
      <c r="L285" s="439"/>
      <c r="M285" s="440" t="s">
        <v>5</v>
      </c>
      <c r="N285" s="441" t="s">
        <v>43</v>
      </c>
      <c r="O285" s="234"/>
      <c r="P285" s="395">
        <f>O285*H285</f>
        <v>0</v>
      </c>
      <c r="Q285" s="395">
        <v>0.06</v>
      </c>
      <c r="R285" s="395">
        <f>Q285*H285</f>
        <v>0.42630000000000001</v>
      </c>
      <c r="S285" s="395">
        <v>0</v>
      </c>
      <c r="T285" s="396">
        <f>S285*H285</f>
        <v>0</v>
      </c>
      <c r="AR285" s="218" t="s">
        <v>198</v>
      </c>
      <c r="AT285" s="218" t="s">
        <v>299</v>
      </c>
      <c r="AU285" s="218" t="s">
        <v>80</v>
      </c>
      <c r="AY285" s="218" t="s">
        <v>142</v>
      </c>
      <c r="BE285" s="397">
        <f>IF(N285="základní",J285,0)</f>
        <v>0</v>
      </c>
      <c r="BF285" s="397">
        <f>IF(N285="snížená",J285,0)</f>
        <v>0</v>
      </c>
      <c r="BG285" s="397">
        <f>IF(N285="zákl. přenesená",J285,0)</f>
        <v>0</v>
      </c>
      <c r="BH285" s="397">
        <f>IF(N285="sníž. přenesená",J285,0)</f>
        <v>0</v>
      </c>
      <c r="BI285" s="397">
        <f>IF(N285="nulová",J285,0)</f>
        <v>0</v>
      </c>
      <c r="BJ285" s="218" t="s">
        <v>24</v>
      </c>
      <c r="BK285" s="397">
        <f>ROUND(I285*H285,2)</f>
        <v>0</v>
      </c>
      <c r="BL285" s="218" t="s">
        <v>149</v>
      </c>
      <c r="BM285" s="218" t="s">
        <v>435</v>
      </c>
    </row>
    <row r="286" spans="2:65" s="238" customFormat="1" ht="27">
      <c r="B286" s="233"/>
      <c r="D286" s="398" t="s">
        <v>151</v>
      </c>
      <c r="F286" s="399" t="s">
        <v>436</v>
      </c>
      <c r="L286" s="233"/>
      <c r="M286" s="400"/>
      <c r="N286" s="234"/>
      <c r="O286" s="234"/>
      <c r="P286" s="234"/>
      <c r="Q286" s="234"/>
      <c r="R286" s="234"/>
      <c r="S286" s="234"/>
      <c r="T286" s="274"/>
      <c r="AT286" s="218" t="s">
        <v>151</v>
      </c>
      <c r="AU286" s="218" t="s">
        <v>80</v>
      </c>
    </row>
    <row r="287" spans="2:65" s="403" customFormat="1">
      <c r="B287" s="402"/>
      <c r="D287" s="412" t="s">
        <v>155</v>
      </c>
      <c r="F287" s="422" t="s">
        <v>437</v>
      </c>
      <c r="H287" s="423">
        <v>7.1050000000000004</v>
      </c>
      <c r="L287" s="402"/>
      <c r="M287" s="407"/>
      <c r="N287" s="408"/>
      <c r="O287" s="408"/>
      <c r="P287" s="408"/>
      <c r="Q287" s="408"/>
      <c r="R287" s="408"/>
      <c r="S287" s="408"/>
      <c r="T287" s="409"/>
      <c r="AT287" s="404" t="s">
        <v>155</v>
      </c>
      <c r="AU287" s="404" t="s">
        <v>80</v>
      </c>
      <c r="AV287" s="403" t="s">
        <v>80</v>
      </c>
      <c r="AW287" s="403" t="s">
        <v>6</v>
      </c>
      <c r="AX287" s="403" t="s">
        <v>24</v>
      </c>
      <c r="AY287" s="404" t="s">
        <v>142</v>
      </c>
    </row>
    <row r="288" spans="2:65" s="238" customFormat="1" ht="31.5" customHeight="1">
      <c r="B288" s="233"/>
      <c r="C288" s="387" t="s">
        <v>438</v>
      </c>
      <c r="D288" s="387" t="s">
        <v>144</v>
      </c>
      <c r="E288" s="388" t="s">
        <v>439</v>
      </c>
      <c r="F288" s="389" t="s">
        <v>440</v>
      </c>
      <c r="G288" s="390" t="s">
        <v>329</v>
      </c>
      <c r="H288" s="391">
        <v>2</v>
      </c>
      <c r="I288" s="6"/>
      <c r="J288" s="392">
        <f>ROUND(I288*H288,2)</f>
        <v>0</v>
      </c>
      <c r="K288" s="389" t="s">
        <v>346</v>
      </c>
      <c r="L288" s="233"/>
      <c r="M288" s="393" t="s">
        <v>5</v>
      </c>
      <c r="N288" s="394" t="s">
        <v>43</v>
      </c>
      <c r="O288" s="234"/>
      <c r="P288" s="395">
        <f>O288*H288</f>
        <v>0</v>
      </c>
      <c r="Q288" s="395">
        <v>1.7000000000000001E-4</v>
      </c>
      <c r="R288" s="395">
        <f>Q288*H288</f>
        <v>3.4000000000000002E-4</v>
      </c>
      <c r="S288" s="395">
        <v>0</v>
      </c>
      <c r="T288" s="396">
        <f>S288*H288</f>
        <v>0</v>
      </c>
      <c r="AR288" s="218" t="s">
        <v>149</v>
      </c>
      <c r="AT288" s="218" t="s">
        <v>144</v>
      </c>
      <c r="AU288" s="218" t="s">
        <v>80</v>
      </c>
      <c r="AY288" s="218" t="s">
        <v>142</v>
      </c>
      <c r="BE288" s="397">
        <f>IF(N288="základní",J288,0)</f>
        <v>0</v>
      </c>
      <c r="BF288" s="397">
        <f>IF(N288="snížená",J288,0)</f>
        <v>0</v>
      </c>
      <c r="BG288" s="397">
        <f>IF(N288="zákl. přenesená",J288,0)</f>
        <v>0</v>
      </c>
      <c r="BH288" s="397">
        <f>IF(N288="sníž. přenesená",J288,0)</f>
        <v>0</v>
      </c>
      <c r="BI288" s="397">
        <f>IF(N288="nulová",J288,0)</f>
        <v>0</v>
      </c>
      <c r="BJ288" s="218" t="s">
        <v>24</v>
      </c>
      <c r="BK288" s="397">
        <f>ROUND(I288*H288,2)</f>
        <v>0</v>
      </c>
      <c r="BL288" s="218" t="s">
        <v>149</v>
      </c>
      <c r="BM288" s="218" t="s">
        <v>441</v>
      </c>
    </row>
    <row r="289" spans="2:65" s="238" customFormat="1" ht="27">
      <c r="B289" s="233"/>
      <c r="D289" s="398" t="s">
        <v>151</v>
      </c>
      <c r="F289" s="399" t="s">
        <v>442</v>
      </c>
      <c r="L289" s="233"/>
      <c r="M289" s="400"/>
      <c r="N289" s="234"/>
      <c r="O289" s="234"/>
      <c r="P289" s="234"/>
      <c r="Q289" s="234"/>
      <c r="R289" s="234"/>
      <c r="S289" s="234"/>
      <c r="T289" s="274"/>
      <c r="AT289" s="218" t="s">
        <v>151</v>
      </c>
      <c r="AU289" s="218" t="s">
        <v>80</v>
      </c>
    </row>
    <row r="290" spans="2:65" s="238" customFormat="1" ht="27">
      <c r="B290" s="233"/>
      <c r="D290" s="398" t="s">
        <v>153</v>
      </c>
      <c r="F290" s="401" t="s">
        <v>154</v>
      </c>
      <c r="L290" s="233"/>
      <c r="M290" s="400"/>
      <c r="N290" s="234"/>
      <c r="O290" s="234"/>
      <c r="P290" s="234"/>
      <c r="Q290" s="234"/>
      <c r="R290" s="234"/>
      <c r="S290" s="234"/>
      <c r="T290" s="274"/>
      <c r="AT290" s="218" t="s">
        <v>153</v>
      </c>
      <c r="AU290" s="218" t="s">
        <v>80</v>
      </c>
    </row>
    <row r="291" spans="2:65" s="403" customFormat="1">
      <c r="B291" s="402"/>
      <c r="D291" s="412" t="s">
        <v>155</v>
      </c>
      <c r="E291" s="421" t="s">
        <v>5</v>
      </c>
      <c r="F291" s="422" t="s">
        <v>80</v>
      </c>
      <c r="H291" s="423">
        <v>2</v>
      </c>
      <c r="L291" s="402"/>
      <c r="M291" s="407"/>
      <c r="N291" s="408"/>
      <c r="O291" s="408"/>
      <c r="P291" s="408"/>
      <c r="Q291" s="408"/>
      <c r="R291" s="408"/>
      <c r="S291" s="408"/>
      <c r="T291" s="409"/>
      <c r="AT291" s="404" t="s">
        <v>155</v>
      </c>
      <c r="AU291" s="404" t="s">
        <v>80</v>
      </c>
      <c r="AV291" s="403" t="s">
        <v>80</v>
      </c>
      <c r="AW291" s="403" t="s">
        <v>36</v>
      </c>
      <c r="AX291" s="403" t="s">
        <v>24</v>
      </c>
      <c r="AY291" s="404" t="s">
        <v>142</v>
      </c>
    </row>
    <row r="292" spans="2:65" s="238" customFormat="1" ht="31.5" customHeight="1">
      <c r="B292" s="233"/>
      <c r="C292" s="433" t="s">
        <v>443</v>
      </c>
      <c r="D292" s="433" t="s">
        <v>299</v>
      </c>
      <c r="E292" s="434" t="s">
        <v>444</v>
      </c>
      <c r="F292" s="435" t="s">
        <v>445</v>
      </c>
      <c r="G292" s="436" t="s">
        <v>329</v>
      </c>
      <c r="H292" s="437">
        <v>2.0299999999999998</v>
      </c>
      <c r="I292" s="7"/>
      <c r="J292" s="438">
        <f>ROUND(I292*H292,2)</f>
        <v>0</v>
      </c>
      <c r="K292" s="435" t="s">
        <v>346</v>
      </c>
      <c r="L292" s="439"/>
      <c r="M292" s="440" t="s">
        <v>5</v>
      </c>
      <c r="N292" s="441" t="s">
        <v>43</v>
      </c>
      <c r="O292" s="234"/>
      <c r="P292" s="395">
        <f>O292*H292</f>
        <v>0</v>
      </c>
      <c r="Q292" s="395">
        <v>0.14499999999999999</v>
      </c>
      <c r="R292" s="395">
        <f>Q292*H292</f>
        <v>0.29434999999999995</v>
      </c>
      <c r="S292" s="395">
        <v>0</v>
      </c>
      <c r="T292" s="396">
        <f>S292*H292</f>
        <v>0</v>
      </c>
      <c r="AR292" s="218" t="s">
        <v>198</v>
      </c>
      <c r="AT292" s="218" t="s">
        <v>299</v>
      </c>
      <c r="AU292" s="218" t="s">
        <v>80</v>
      </c>
      <c r="AY292" s="218" t="s">
        <v>142</v>
      </c>
      <c r="BE292" s="397">
        <f>IF(N292="základní",J292,0)</f>
        <v>0</v>
      </c>
      <c r="BF292" s="397">
        <f>IF(N292="snížená",J292,0)</f>
        <v>0</v>
      </c>
      <c r="BG292" s="397">
        <f>IF(N292="zákl. přenesená",J292,0)</f>
        <v>0</v>
      </c>
      <c r="BH292" s="397">
        <f>IF(N292="sníž. přenesená",J292,0)</f>
        <v>0</v>
      </c>
      <c r="BI292" s="397">
        <f>IF(N292="nulová",J292,0)</f>
        <v>0</v>
      </c>
      <c r="BJ292" s="218" t="s">
        <v>24</v>
      </c>
      <c r="BK292" s="397">
        <f>ROUND(I292*H292,2)</f>
        <v>0</v>
      </c>
      <c r="BL292" s="218" t="s">
        <v>149</v>
      </c>
      <c r="BM292" s="218" t="s">
        <v>446</v>
      </c>
    </row>
    <row r="293" spans="2:65" s="238" customFormat="1" ht="27">
      <c r="B293" s="233"/>
      <c r="D293" s="398" t="s">
        <v>151</v>
      </c>
      <c r="F293" s="399" t="s">
        <v>447</v>
      </c>
      <c r="L293" s="233"/>
      <c r="M293" s="400"/>
      <c r="N293" s="234"/>
      <c r="O293" s="234"/>
      <c r="P293" s="234"/>
      <c r="Q293" s="234"/>
      <c r="R293" s="234"/>
      <c r="S293" s="234"/>
      <c r="T293" s="274"/>
      <c r="AT293" s="218" t="s">
        <v>151</v>
      </c>
      <c r="AU293" s="218" t="s">
        <v>80</v>
      </c>
    </row>
    <row r="294" spans="2:65" s="403" customFormat="1">
      <c r="B294" s="402"/>
      <c r="D294" s="412" t="s">
        <v>155</v>
      </c>
      <c r="F294" s="422" t="s">
        <v>448</v>
      </c>
      <c r="H294" s="423">
        <v>2.0299999999999998</v>
      </c>
      <c r="L294" s="402"/>
      <c r="M294" s="407"/>
      <c r="N294" s="408"/>
      <c r="O294" s="408"/>
      <c r="P294" s="408"/>
      <c r="Q294" s="408"/>
      <c r="R294" s="408"/>
      <c r="S294" s="408"/>
      <c r="T294" s="409"/>
      <c r="AT294" s="404" t="s">
        <v>155</v>
      </c>
      <c r="AU294" s="404" t="s">
        <v>80</v>
      </c>
      <c r="AV294" s="403" t="s">
        <v>80</v>
      </c>
      <c r="AW294" s="403" t="s">
        <v>6</v>
      </c>
      <c r="AX294" s="403" t="s">
        <v>24</v>
      </c>
      <c r="AY294" s="404" t="s">
        <v>142</v>
      </c>
    </row>
    <row r="295" spans="2:65" s="238" customFormat="1" ht="22.5" customHeight="1">
      <c r="B295" s="233"/>
      <c r="C295" s="387" t="s">
        <v>449</v>
      </c>
      <c r="D295" s="387" t="s">
        <v>144</v>
      </c>
      <c r="E295" s="388" t="s">
        <v>450</v>
      </c>
      <c r="F295" s="389" t="s">
        <v>451</v>
      </c>
      <c r="G295" s="390" t="s">
        <v>194</v>
      </c>
      <c r="H295" s="391">
        <v>160.35</v>
      </c>
      <c r="I295" s="6"/>
      <c r="J295" s="392">
        <f>ROUND(I295*H295,2)</f>
        <v>0</v>
      </c>
      <c r="K295" s="389" t="s">
        <v>346</v>
      </c>
      <c r="L295" s="233"/>
      <c r="M295" s="393" t="s">
        <v>5</v>
      </c>
      <c r="N295" s="394" t="s">
        <v>43</v>
      </c>
      <c r="O295" s="234"/>
      <c r="P295" s="395">
        <f>O295*H295</f>
        <v>0</v>
      </c>
      <c r="Q295" s="395">
        <v>0</v>
      </c>
      <c r="R295" s="395">
        <f>Q295*H295</f>
        <v>0</v>
      </c>
      <c r="S295" s="395">
        <v>0</v>
      </c>
      <c r="T295" s="396">
        <f>S295*H295</f>
        <v>0</v>
      </c>
      <c r="AR295" s="218" t="s">
        <v>149</v>
      </c>
      <c r="AT295" s="218" t="s">
        <v>144</v>
      </c>
      <c r="AU295" s="218" t="s">
        <v>80</v>
      </c>
      <c r="AY295" s="218" t="s">
        <v>142</v>
      </c>
      <c r="BE295" s="397">
        <f>IF(N295="základní",J295,0)</f>
        <v>0</v>
      </c>
      <c r="BF295" s="397">
        <f>IF(N295="snížená",J295,0)</f>
        <v>0</v>
      </c>
      <c r="BG295" s="397">
        <f>IF(N295="zákl. přenesená",J295,0)</f>
        <v>0</v>
      </c>
      <c r="BH295" s="397">
        <f>IF(N295="sníž. přenesená",J295,0)</f>
        <v>0</v>
      </c>
      <c r="BI295" s="397">
        <f>IF(N295="nulová",J295,0)</f>
        <v>0</v>
      </c>
      <c r="BJ295" s="218" t="s">
        <v>24</v>
      </c>
      <c r="BK295" s="397">
        <f>ROUND(I295*H295,2)</f>
        <v>0</v>
      </c>
      <c r="BL295" s="218" t="s">
        <v>149</v>
      </c>
      <c r="BM295" s="218" t="s">
        <v>452</v>
      </c>
    </row>
    <row r="296" spans="2:65" s="238" customFormat="1">
      <c r="B296" s="233"/>
      <c r="D296" s="398" t="s">
        <v>151</v>
      </c>
      <c r="F296" s="399" t="s">
        <v>453</v>
      </c>
      <c r="L296" s="233"/>
      <c r="M296" s="400"/>
      <c r="N296" s="234"/>
      <c r="O296" s="234"/>
      <c r="P296" s="234"/>
      <c r="Q296" s="234"/>
      <c r="R296" s="234"/>
      <c r="S296" s="234"/>
      <c r="T296" s="274"/>
      <c r="AT296" s="218" t="s">
        <v>151</v>
      </c>
      <c r="AU296" s="218" t="s">
        <v>80</v>
      </c>
    </row>
    <row r="297" spans="2:65" s="403" customFormat="1">
      <c r="B297" s="402"/>
      <c r="D297" s="412" t="s">
        <v>155</v>
      </c>
      <c r="E297" s="421" t="s">
        <v>5</v>
      </c>
      <c r="F297" s="422" t="s">
        <v>454</v>
      </c>
      <c r="H297" s="423">
        <v>160.35</v>
      </c>
      <c r="L297" s="402"/>
      <c r="M297" s="407"/>
      <c r="N297" s="408"/>
      <c r="O297" s="408"/>
      <c r="P297" s="408"/>
      <c r="Q297" s="408"/>
      <c r="R297" s="408"/>
      <c r="S297" s="408"/>
      <c r="T297" s="409"/>
      <c r="AT297" s="404" t="s">
        <v>155</v>
      </c>
      <c r="AU297" s="404" t="s">
        <v>80</v>
      </c>
      <c r="AV297" s="403" t="s">
        <v>80</v>
      </c>
      <c r="AW297" s="403" t="s">
        <v>36</v>
      </c>
      <c r="AX297" s="403" t="s">
        <v>24</v>
      </c>
      <c r="AY297" s="404" t="s">
        <v>142</v>
      </c>
    </row>
    <row r="298" spans="2:65" s="238" customFormat="1" ht="22.5" customHeight="1">
      <c r="B298" s="233"/>
      <c r="C298" s="387" t="s">
        <v>455</v>
      </c>
      <c r="D298" s="387" t="s">
        <v>144</v>
      </c>
      <c r="E298" s="388" t="s">
        <v>456</v>
      </c>
      <c r="F298" s="389" t="s">
        <v>457</v>
      </c>
      <c r="G298" s="390" t="s">
        <v>329</v>
      </c>
      <c r="H298" s="391">
        <v>6</v>
      </c>
      <c r="I298" s="6"/>
      <c r="J298" s="392">
        <f>ROUND(I298*H298,2)</f>
        <v>0</v>
      </c>
      <c r="K298" s="389" t="s">
        <v>346</v>
      </c>
      <c r="L298" s="233"/>
      <c r="M298" s="393" t="s">
        <v>5</v>
      </c>
      <c r="N298" s="394" t="s">
        <v>43</v>
      </c>
      <c r="O298" s="234"/>
      <c r="P298" s="395">
        <f>O298*H298</f>
        <v>0</v>
      </c>
      <c r="Q298" s="395">
        <v>9.1800000000000007E-3</v>
      </c>
      <c r="R298" s="395">
        <f>Q298*H298</f>
        <v>5.5080000000000004E-2</v>
      </c>
      <c r="S298" s="395">
        <v>0</v>
      </c>
      <c r="T298" s="396">
        <f>S298*H298</f>
        <v>0</v>
      </c>
      <c r="AR298" s="218" t="s">
        <v>149</v>
      </c>
      <c r="AT298" s="218" t="s">
        <v>144</v>
      </c>
      <c r="AU298" s="218" t="s">
        <v>80</v>
      </c>
      <c r="AY298" s="218" t="s">
        <v>142</v>
      </c>
      <c r="BE298" s="397">
        <f>IF(N298="základní",J298,0)</f>
        <v>0</v>
      </c>
      <c r="BF298" s="397">
        <f>IF(N298="snížená",J298,0)</f>
        <v>0</v>
      </c>
      <c r="BG298" s="397">
        <f>IF(N298="zákl. přenesená",J298,0)</f>
        <v>0</v>
      </c>
      <c r="BH298" s="397">
        <f>IF(N298="sníž. přenesená",J298,0)</f>
        <v>0</v>
      </c>
      <c r="BI298" s="397">
        <f>IF(N298="nulová",J298,0)</f>
        <v>0</v>
      </c>
      <c r="BJ298" s="218" t="s">
        <v>24</v>
      </c>
      <c r="BK298" s="397">
        <f>ROUND(I298*H298,2)</f>
        <v>0</v>
      </c>
      <c r="BL298" s="218" t="s">
        <v>149</v>
      </c>
      <c r="BM298" s="218" t="s">
        <v>458</v>
      </c>
    </row>
    <row r="299" spans="2:65" s="238" customFormat="1">
      <c r="B299" s="233"/>
      <c r="D299" s="398" t="s">
        <v>151</v>
      </c>
      <c r="F299" s="399" t="s">
        <v>459</v>
      </c>
      <c r="L299" s="233"/>
      <c r="M299" s="400"/>
      <c r="N299" s="234"/>
      <c r="O299" s="234"/>
      <c r="P299" s="234"/>
      <c r="Q299" s="234"/>
      <c r="R299" s="234"/>
      <c r="S299" s="234"/>
      <c r="T299" s="274"/>
      <c r="AT299" s="218" t="s">
        <v>151</v>
      </c>
      <c r="AU299" s="218" t="s">
        <v>80</v>
      </c>
    </row>
    <row r="300" spans="2:65" s="238" customFormat="1" ht="27">
      <c r="B300" s="233"/>
      <c r="D300" s="398" t="s">
        <v>153</v>
      </c>
      <c r="F300" s="401" t="s">
        <v>154</v>
      </c>
      <c r="L300" s="233"/>
      <c r="M300" s="400"/>
      <c r="N300" s="234"/>
      <c r="O300" s="234"/>
      <c r="P300" s="234"/>
      <c r="Q300" s="234"/>
      <c r="R300" s="234"/>
      <c r="S300" s="234"/>
      <c r="T300" s="274"/>
      <c r="AT300" s="218" t="s">
        <v>153</v>
      </c>
      <c r="AU300" s="218" t="s">
        <v>80</v>
      </c>
    </row>
    <row r="301" spans="2:65" s="403" customFormat="1">
      <c r="B301" s="402"/>
      <c r="D301" s="412" t="s">
        <v>155</v>
      </c>
      <c r="E301" s="421" t="s">
        <v>5</v>
      </c>
      <c r="F301" s="422" t="s">
        <v>460</v>
      </c>
      <c r="H301" s="423">
        <v>6</v>
      </c>
      <c r="L301" s="402"/>
      <c r="M301" s="407"/>
      <c r="N301" s="408"/>
      <c r="O301" s="408"/>
      <c r="P301" s="408"/>
      <c r="Q301" s="408"/>
      <c r="R301" s="408"/>
      <c r="S301" s="408"/>
      <c r="T301" s="409"/>
      <c r="AT301" s="404" t="s">
        <v>155</v>
      </c>
      <c r="AU301" s="404" t="s">
        <v>80</v>
      </c>
      <c r="AV301" s="403" t="s">
        <v>80</v>
      </c>
      <c r="AW301" s="403" t="s">
        <v>36</v>
      </c>
      <c r="AX301" s="403" t="s">
        <v>24</v>
      </c>
      <c r="AY301" s="404" t="s">
        <v>142</v>
      </c>
    </row>
    <row r="302" spans="2:65" s="238" customFormat="1" ht="22.5" customHeight="1">
      <c r="B302" s="233"/>
      <c r="C302" s="433" t="s">
        <v>461</v>
      </c>
      <c r="D302" s="433" t="s">
        <v>299</v>
      </c>
      <c r="E302" s="434" t="s">
        <v>462</v>
      </c>
      <c r="F302" s="435" t="s">
        <v>463</v>
      </c>
      <c r="G302" s="436" t="s">
        <v>329</v>
      </c>
      <c r="H302" s="437">
        <v>1</v>
      </c>
      <c r="I302" s="7"/>
      <c r="J302" s="438">
        <f>ROUND(I302*H302,2)</f>
        <v>0</v>
      </c>
      <c r="K302" s="435" t="s">
        <v>346</v>
      </c>
      <c r="L302" s="439"/>
      <c r="M302" s="440" t="s">
        <v>5</v>
      </c>
      <c r="N302" s="441" t="s">
        <v>43</v>
      </c>
      <c r="O302" s="234"/>
      <c r="P302" s="395">
        <f>O302*H302</f>
        <v>0</v>
      </c>
      <c r="Q302" s="395">
        <v>0.25</v>
      </c>
      <c r="R302" s="395">
        <f>Q302*H302</f>
        <v>0.25</v>
      </c>
      <c r="S302" s="395">
        <v>0</v>
      </c>
      <c r="T302" s="396">
        <f>S302*H302</f>
        <v>0</v>
      </c>
      <c r="AR302" s="218" t="s">
        <v>198</v>
      </c>
      <c r="AT302" s="218" t="s">
        <v>299</v>
      </c>
      <c r="AU302" s="218" t="s">
        <v>80</v>
      </c>
      <c r="AY302" s="218" t="s">
        <v>142</v>
      </c>
      <c r="BE302" s="397">
        <f>IF(N302="základní",J302,0)</f>
        <v>0</v>
      </c>
      <c r="BF302" s="397">
        <f>IF(N302="snížená",J302,0)</f>
        <v>0</v>
      </c>
      <c r="BG302" s="397">
        <f>IF(N302="zákl. přenesená",J302,0)</f>
        <v>0</v>
      </c>
      <c r="BH302" s="397">
        <f>IF(N302="sníž. přenesená",J302,0)</f>
        <v>0</v>
      </c>
      <c r="BI302" s="397">
        <f>IF(N302="nulová",J302,0)</f>
        <v>0</v>
      </c>
      <c r="BJ302" s="218" t="s">
        <v>24</v>
      </c>
      <c r="BK302" s="397">
        <f>ROUND(I302*H302,2)</f>
        <v>0</v>
      </c>
      <c r="BL302" s="218" t="s">
        <v>149</v>
      </c>
      <c r="BM302" s="218" t="s">
        <v>464</v>
      </c>
    </row>
    <row r="303" spans="2:65" s="238" customFormat="1">
      <c r="B303" s="233"/>
      <c r="D303" s="412" t="s">
        <v>151</v>
      </c>
      <c r="F303" s="420" t="s">
        <v>465</v>
      </c>
      <c r="L303" s="233"/>
      <c r="M303" s="400"/>
      <c r="N303" s="234"/>
      <c r="O303" s="234"/>
      <c r="P303" s="234"/>
      <c r="Q303" s="234"/>
      <c r="R303" s="234"/>
      <c r="S303" s="234"/>
      <c r="T303" s="274"/>
      <c r="AT303" s="218" t="s">
        <v>151</v>
      </c>
      <c r="AU303" s="218" t="s">
        <v>80</v>
      </c>
    </row>
    <row r="304" spans="2:65" s="238" customFormat="1" ht="22.5" customHeight="1">
      <c r="B304" s="233"/>
      <c r="C304" s="433" t="s">
        <v>466</v>
      </c>
      <c r="D304" s="433" t="s">
        <v>299</v>
      </c>
      <c r="E304" s="434" t="s">
        <v>467</v>
      </c>
      <c r="F304" s="435" t="s">
        <v>468</v>
      </c>
      <c r="G304" s="436" t="s">
        <v>329</v>
      </c>
      <c r="H304" s="437">
        <v>3</v>
      </c>
      <c r="I304" s="7"/>
      <c r="J304" s="438">
        <f>ROUND(I304*H304,2)</f>
        <v>0</v>
      </c>
      <c r="K304" s="435" t="s">
        <v>346</v>
      </c>
      <c r="L304" s="439"/>
      <c r="M304" s="440" t="s">
        <v>5</v>
      </c>
      <c r="N304" s="441" t="s">
        <v>43</v>
      </c>
      <c r="O304" s="234"/>
      <c r="P304" s="395">
        <f>O304*H304</f>
        <v>0</v>
      </c>
      <c r="Q304" s="395">
        <v>0.5</v>
      </c>
      <c r="R304" s="395">
        <f>Q304*H304</f>
        <v>1.5</v>
      </c>
      <c r="S304" s="395">
        <v>0</v>
      </c>
      <c r="T304" s="396">
        <f>S304*H304</f>
        <v>0</v>
      </c>
      <c r="AR304" s="218" t="s">
        <v>198</v>
      </c>
      <c r="AT304" s="218" t="s">
        <v>299</v>
      </c>
      <c r="AU304" s="218" t="s">
        <v>80</v>
      </c>
      <c r="AY304" s="218" t="s">
        <v>142</v>
      </c>
      <c r="BE304" s="397">
        <f>IF(N304="základní",J304,0)</f>
        <v>0</v>
      </c>
      <c r="BF304" s="397">
        <f>IF(N304="snížená",J304,0)</f>
        <v>0</v>
      </c>
      <c r="BG304" s="397">
        <f>IF(N304="zákl. přenesená",J304,0)</f>
        <v>0</v>
      </c>
      <c r="BH304" s="397">
        <f>IF(N304="sníž. přenesená",J304,0)</f>
        <v>0</v>
      </c>
      <c r="BI304" s="397">
        <f>IF(N304="nulová",J304,0)</f>
        <v>0</v>
      </c>
      <c r="BJ304" s="218" t="s">
        <v>24</v>
      </c>
      <c r="BK304" s="397">
        <f>ROUND(I304*H304,2)</f>
        <v>0</v>
      </c>
      <c r="BL304" s="218" t="s">
        <v>149</v>
      </c>
      <c r="BM304" s="218" t="s">
        <v>469</v>
      </c>
    </row>
    <row r="305" spans="2:65" s="238" customFormat="1">
      <c r="B305" s="233"/>
      <c r="D305" s="412" t="s">
        <v>151</v>
      </c>
      <c r="F305" s="420" t="s">
        <v>470</v>
      </c>
      <c r="L305" s="233"/>
      <c r="M305" s="400"/>
      <c r="N305" s="234"/>
      <c r="O305" s="234"/>
      <c r="P305" s="234"/>
      <c r="Q305" s="234"/>
      <c r="R305" s="234"/>
      <c r="S305" s="234"/>
      <c r="T305" s="274"/>
      <c r="AT305" s="218" t="s">
        <v>151</v>
      </c>
      <c r="AU305" s="218" t="s">
        <v>80</v>
      </c>
    </row>
    <row r="306" spans="2:65" s="238" customFormat="1" ht="22.5" customHeight="1">
      <c r="B306" s="233"/>
      <c r="C306" s="433" t="s">
        <v>471</v>
      </c>
      <c r="D306" s="433" t="s">
        <v>299</v>
      </c>
      <c r="E306" s="434" t="s">
        <v>472</v>
      </c>
      <c r="F306" s="435" t="s">
        <v>473</v>
      </c>
      <c r="G306" s="436" t="s">
        <v>329</v>
      </c>
      <c r="H306" s="437">
        <v>2</v>
      </c>
      <c r="I306" s="7"/>
      <c r="J306" s="438">
        <f>ROUND(I306*H306,2)</f>
        <v>0</v>
      </c>
      <c r="K306" s="435" t="s">
        <v>346</v>
      </c>
      <c r="L306" s="439"/>
      <c r="M306" s="440" t="s">
        <v>5</v>
      </c>
      <c r="N306" s="441" t="s">
        <v>43</v>
      </c>
      <c r="O306" s="234"/>
      <c r="P306" s="395">
        <f>O306*H306</f>
        <v>0</v>
      </c>
      <c r="Q306" s="395">
        <v>1</v>
      </c>
      <c r="R306" s="395">
        <f>Q306*H306</f>
        <v>2</v>
      </c>
      <c r="S306" s="395">
        <v>0</v>
      </c>
      <c r="T306" s="396">
        <f>S306*H306</f>
        <v>0</v>
      </c>
      <c r="AR306" s="218" t="s">
        <v>198</v>
      </c>
      <c r="AT306" s="218" t="s">
        <v>299</v>
      </c>
      <c r="AU306" s="218" t="s">
        <v>80</v>
      </c>
      <c r="AY306" s="218" t="s">
        <v>142</v>
      </c>
      <c r="BE306" s="397">
        <f>IF(N306="základní",J306,0)</f>
        <v>0</v>
      </c>
      <c r="BF306" s="397">
        <f>IF(N306="snížená",J306,0)</f>
        <v>0</v>
      </c>
      <c r="BG306" s="397">
        <f>IF(N306="zákl. přenesená",J306,0)</f>
        <v>0</v>
      </c>
      <c r="BH306" s="397">
        <f>IF(N306="sníž. přenesená",J306,0)</f>
        <v>0</v>
      </c>
      <c r="BI306" s="397">
        <f>IF(N306="nulová",J306,0)</f>
        <v>0</v>
      </c>
      <c r="BJ306" s="218" t="s">
        <v>24</v>
      </c>
      <c r="BK306" s="397">
        <f>ROUND(I306*H306,2)</f>
        <v>0</v>
      </c>
      <c r="BL306" s="218" t="s">
        <v>149</v>
      </c>
      <c r="BM306" s="218" t="s">
        <v>474</v>
      </c>
    </row>
    <row r="307" spans="2:65" s="238" customFormat="1" ht="27">
      <c r="B307" s="233"/>
      <c r="D307" s="412" t="s">
        <v>151</v>
      </c>
      <c r="F307" s="420" t="s">
        <v>475</v>
      </c>
      <c r="L307" s="233"/>
      <c r="M307" s="400"/>
      <c r="N307" s="234"/>
      <c r="O307" s="234"/>
      <c r="P307" s="234"/>
      <c r="Q307" s="234"/>
      <c r="R307" s="234"/>
      <c r="S307" s="234"/>
      <c r="T307" s="274"/>
      <c r="AT307" s="218" t="s">
        <v>151</v>
      </c>
      <c r="AU307" s="218" t="s">
        <v>80</v>
      </c>
    </row>
    <row r="308" spans="2:65" s="238" customFormat="1" ht="31.5" customHeight="1">
      <c r="B308" s="233"/>
      <c r="C308" s="387" t="s">
        <v>476</v>
      </c>
      <c r="D308" s="387" t="s">
        <v>144</v>
      </c>
      <c r="E308" s="388" t="s">
        <v>477</v>
      </c>
      <c r="F308" s="389" t="s">
        <v>478</v>
      </c>
      <c r="G308" s="390" t="s">
        <v>329</v>
      </c>
      <c r="H308" s="391">
        <v>5</v>
      </c>
      <c r="I308" s="6"/>
      <c r="J308" s="392">
        <f>ROUND(I308*H308,2)</f>
        <v>0</v>
      </c>
      <c r="K308" s="389" t="s">
        <v>346</v>
      </c>
      <c r="L308" s="233"/>
      <c r="M308" s="393" t="s">
        <v>5</v>
      </c>
      <c r="N308" s="394" t="s">
        <v>43</v>
      </c>
      <c r="O308" s="234"/>
      <c r="P308" s="395">
        <f>O308*H308</f>
        <v>0</v>
      </c>
      <c r="Q308" s="395">
        <v>1.1469999999999999E-2</v>
      </c>
      <c r="R308" s="395">
        <f>Q308*H308</f>
        <v>5.7349999999999998E-2</v>
      </c>
      <c r="S308" s="395">
        <v>0</v>
      </c>
      <c r="T308" s="396">
        <f>S308*H308</f>
        <v>0</v>
      </c>
      <c r="AR308" s="218" t="s">
        <v>149</v>
      </c>
      <c r="AT308" s="218" t="s">
        <v>144</v>
      </c>
      <c r="AU308" s="218" t="s">
        <v>80</v>
      </c>
      <c r="AY308" s="218" t="s">
        <v>142</v>
      </c>
      <c r="BE308" s="397">
        <f>IF(N308="základní",J308,0)</f>
        <v>0</v>
      </c>
      <c r="BF308" s="397">
        <f>IF(N308="snížená",J308,0)</f>
        <v>0</v>
      </c>
      <c r="BG308" s="397">
        <f>IF(N308="zákl. přenesená",J308,0)</f>
        <v>0</v>
      </c>
      <c r="BH308" s="397">
        <f>IF(N308="sníž. přenesená",J308,0)</f>
        <v>0</v>
      </c>
      <c r="BI308" s="397">
        <f>IF(N308="nulová",J308,0)</f>
        <v>0</v>
      </c>
      <c r="BJ308" s="218" t="s">
        <v>24</v>
      </c>
      <c r="BK308" s="397">
        <f>ROUND(I308*H308,2)</f>
        <v>0</v>
      </c>
      <c r="BL308" s="218" t="s">
        <v>149</v>
      </c>
      <c r="BM308" s="218" t="s">
        <v>479</v>
      </c>
    </row>
    <row r="309" spans="2:65" s="238" customFormat="1">
      <c r="B309" s="233"/>
      <c r="D309" s="398" t="s">
        <v>151</v>
      </c>
      <c r="F309" s="399" t="s">
        <v>480</v>
      </c>
      <c r="L309" s="233"/>
      <c r="M309" s="400"/>
      <c r="N309" s="234"/>
      <c r="O309" s="234"/>
      <c r="P309" s="234"/>
      <c r="Q309" s="234"/>
      <c r="R309" s="234"/>
      <c r="S309" s="234"/>
      <c r="T309" s="274"/>
      <c r="AT309" s="218" t="s">
        <v>151</v>
      </c>
      <c r="AU309" s="218" t="s">
        <v>80</v>
      </c>
    </row>
    <row r="310" spans="2:65" s="238" customFormat="1" ht="27">
      <c r="B310" s="233"/>
      <c r="D310" s="398" t="s">
        <v>153</v>
      </c>
      <c r="F310" s="401" t="s">
        <v>154</v>
      </c>
      <c r="L310" s="233"/>
      <c r="M310" s="400"/>
      <c r="N310" s="234"/>
      <c r="O310" s="234"/>
      <c r="P310" s="234"/>
      <c r="Q310" s="234"/>
      <c r="R310" s="234"/>
      <c r="S310" s="234"/>
      <c r="T310" s="274"/>
      <c r="AT310" s="218" t="s">
        <v>153</v>
      </c>
      <c r="AU310" s="218" t="s">
        <v>80</v>
      </c>
    </row>
    <row r="311" spans="2:65" s="403" customFormat="1">
      <c r="B311" s="402"/>
      <c r="D311" s="412" t="s">
        <v>155</v>
      </c>
      <c r="E311" s="421" t="s">
        <v>5</v>
      </c>
      <c r="F311" s="422" t="s">
        <v>177</v>
      </c>
      <c r="H311" s="423">
        <v>5</v>
      </c>
      <c r="L311" s="402"/>
      <c r="M311" s="407"/>
      <c r="N311" s="408"/>
      <c r="O311" s="408"/>
      <c r="P311" s="408"/>
      <c r="Q311" s="408"/>
      <c r="R311" s="408"/>
      <c r="S311" s="408"/>
      <c r="T311" s="409"/>
      <c r="AT311" s="404" t="s">
        <v>155</v>
      </c>
      <c r="AU311" s="404" t="s">
        <v>80</v>
      </c>
      <c r="AV311" s="403" t="s">
        <v>80</v>
      </c>
      <c r="AW311" s="403" t="s">
        <v>36</v>
      </c>
      <c r="AX311" s="403" t="s">
        <v>24</v>
      </c>
      <c r="AY311" s="404" t="s">
        <v>142</v>
      </c>
    </row>
    <row r="312" spans="2:65" s="238" customFormat="1" ht="22.5" customHeight="1">
      <c r="B312" s="233"/>
      <c r="C312" s="433" t="s">
        <v>481</v>
      </c>
      <c r="D312" s="433" t="s">
        <v>299</v>
      </c>
      <c r="E312" s="434" t="s">
        <v>482</v>
      </c>
      <c r="F312" s="435" t="s">
        <v>483</v>
      </c>
      <c r="G312" s="436" t="s">
        <v>329</v>
      </c>
      <c r="H312" s="437">
        <v>5</v>
      </c>
      <c r="I312" s="7"/>
      <c r="J312" s="438">
        <f>ROUND(I312*H312,2)</f>
        <v>0</v>
      </c>
      <c r="K312" s="435" t="s">
        <v>346</v>
      </c>
      <c r="L312" s="439"/>
      <c r="M312" s="440" t="s">
        <v>5</v>
      </c>
      <c r="N312" s="441" t="s">
        <v>43</v>
      </c>
      <c r="O312" s="234"/>
      <c r="P312" s="395">
        <f>O312*H312</f>
        <v>0</v>
      </c>
      <c r="Q312" s="395">
        <v>0.58499999999999996</v>
      </c>
      <c r="R312" s="395">
        <f>Q312*H312</f>
        <v>2.9249999999999998</v>
      </c>
      <c r="S312" s="395">
        <v>0</v>
      </c>
      <c r="T312" s="396">
        <f>S312*H312</f>
        <v>0</v>
      </c>
      <c r="AR312" s="218" t="s">
        <v>198</v>
      </c>
      <c r="AT312" s="218" t="s">
        <v>299</v>
      </c>
      <c r="AU312" s="218" t="s">
        <v>80</v>
      </c>
      <c r="AY312" s="218" t="s">
        <v>142</v>
      </c>
      <c r="BE312" s="397">
        <f>IF(N312="základní",J312,0)</f>
        <v>0</v>
      </c>
      <c r="BF312" s="397">
        <f>IF(N312="snížená",J312,0)</f>
        <v>0</v>
      </c>
      <c r="BG312" s="397">
        <f>IF(N312="zákl. přenesená",J312,0)</f>
        <v>0</v>
      </c>
      <c r="BH312" s="397">
        <f>IF(N312="sníž. přenesená",J312,0)</f>
        <v>0</v>
      </c>
      <c r="BI312" s="397">
        <f>IF(N312="nulová",J312,0)</f>
        <v>0</v>
      </c>
      <c r="BJ312" s="218" t="s">
        <v>24</v>
      </c>
      <c r="BK312" s="397">
        <f>ROUND(I312*H312,2)</f>
        <v>0</v>
      </c>
      <c r="BL312" s="218" t="s">
        <v>149</v>
      </c>
      <c r="BM312" s="218" t="s">
        <v>484</v>
      </c>
    </row>
    <row r="313" spans="2:65" s="238" customFormat="1" ht="27">
      <c r="B313" s="233"/>
      <c r="D313" s="412" t="s">
        <v>151</v>
      </c>
      <c r="F313" s="420" t="s">
        <v>485</v>
      </c>
      <c r="L313" s="233"/>
      <c r="M313" s="400"/>
      <c r="N313" s="234"/>
      <c r="O313" s="234"/>
      <c r="P313" s="234"/>
      <c r="Q313" s="234"/>
      <c r="R313" s="234"/>
      <c r="S313" s="234"/>
      <c r="T313" s="274"/>
      <c r="AT313" s="218" t="s">
        <v>151</v>
      </c>
      <c r="AU313" s="218" t="s">
        <v>80</v>
      </c>
    </row>
    <row r="314" spans="2:65" s="238" customFormat="1" ht="31.5" customHeight="1">
      <c r="B314" s="233"/>
      <c r="C314" s="387" t="s">
        <v>486</v>
      </c>
      <c r="D314" s="387" t="s">
        <v>144</v>
      </c>
      <c r="E314" s="388" t="s">
        <v>487</v>
      </c>
      <c r="F314" s="389" t="s">
        <v>488</v>
      </c>
      <c r="G314" s="390" t="s">
        <v>329</v>
      </c>
      <c r="H314" s="391">
        <v>5</v>
      </c>
      <c r="I314" s="6"/>
      <c r="J314" s="392">
        <f>ROUND(I314*H314,2)</f>
        <v>0</v>
      </c>
      <c r="K314" s="389" t="s">
        <v>346</v>
      </c>
      <c r="L314" s="233"/>
      <c r="M314" s="393" t="s">
        <v>5</v>
      </c>
      <c r="N314" s="394" t="s">
        <v>43</v>
      </c>
      <c r="O314" s="234"/>
      <c r="P314" s="395">
        <f>O314*H314</f>
        <v>0</v>
      </c>
      <c r="Q314" s="395">
        <v>2.7529999999999999E-2</v>
      </c>
      <c r="R314" s="395">
        <f>Q314*H314</f>
        <v>0.13764999999999999</v>
      </c>
      <c r="S314" s="395">
        <v>0</v>
      </c>
      <c r="T314" s="396">
        <f>S314*H314</f>
        <v>0</v>
      </c>
      <c r="AR314" s="218" t="s">
        <v>149</v>
      </c>
      <c r="AT314" s="218" t="s">
        <v>144</v>
      </c>
      <c r="AU314" s="218" t="s">
        <v>80</v>
      </c>
      <c r="AY314" s="218" t="s">
        <v>142</v>
      </c>
      <c r="BE314" s="397">
        <f>IF(N314="základní",J314,0)</f>
        <v>0</v>
      </c>
      <c r="BF314" s="397">
        <f>IF(N314="snížená",J314,0)</f>
        <v>0</v>
      </c>
      <c r="BG314" s="397">
        <f>IF(N314="zákl. přenesená",J314,0)</f>
        <v>0</v>
      </c>
      <c r="BH314" s="397">
        <f>IF(N314="sníž. přenesená",J314,0)</f>
        <v>0</v>
      </c>
      <c r="BI314" s="397">
        <f>IF(N314="nulová",J314,0)</f>
        <v>0</v>
      </c>
      <c r="BJ314" s="218" t="s">
        <v>24</v>
      </c>
      <c r="BK314" s="397">
        <f>ROUND(I314*H314,2)</f>
        <v>0</v>
      </c>
      <c r="BL314" s="218" t="s">
        <v>149</v>
      </c>
      <c r="BM314" s="218" t="s">
        <v>489</v>
      </c>
    </row>
    <row r="315" spans="2:65" s="238" customFormat="1">
      <c r="B315" s="233"/>
      <c r="D315" s="398" t="s">
        <v>151</v>
      </c>
      <c r="F315" s="399" t="s">
        <v>490</v>
      </c>
      <c r="L315" s="233"/>
      <c r="M315" s="400"/>
      <c r="N315" s="234"/>
      <c r="O315" s="234"/>
      <c r="P315" s="234"/>
      <c r="Q315" s="234"/>
      <c r="R315" s="234"/>
      <c r="S315" s="234"/>
      <c r="T315" s="274"/>
      <c r="AT315" s="218" t="s">
        <v>151</v>
      </c>
      <c r="AU315" s="218" t="s">
        <v>80</v>
      </c>
    </row>
    <row r="316" spans="2:65" s="238" customFormat="1" ht="27">
      <c r="B316" s="233"/>
      <c r="D316" s="398" t="s">
        <v>153</v>
      </c>
      <c r="F316" s="401" t="s">
        <v>154</v>
      </c>
      <c r="L316" s="233"/>
      <c r="M316" s="400"/>
      <c r="N316" s="234"/>
      <c r="O316" s="234"/>
      <c r="P316" s="234"/>
      <c r="Q316" s="234"/>
      <c r="R316" s="234"/>
      <c r="S316" s="234"/>
      <c r="T316" s="274"/>
      <c r="AT316" s="218" t="s">
        <v>153</v>
      </c>
      <c r="AU316" s="218" t="s">
        <v>80</v>
      </c>
    </row>
    <row r="317" spans="2:65" s="403" customFormat="1">
      <c r="B317" s="402"/>
      <c r="D317" s="412" t="s">
        <v>155</v>
      </c>
      <c r="E317" s="421" t="s">
        <v>5</v>
      </c>
      <c r="F317" s="422" t="s">
        <v>491</v>
      </c>
      <c r="H317" s="423">
        <v>5</v>
      </c>
      <c r="L317" s="402"/>
      <c r="M317" s="407"/>
      <c r="N317" s="408"/>
      <c r="O317" s="408"/>
      <c r="P317" s="408"/>
      <c r="Q317" s="408"/>
      <c r="R317" s="408"/>
      <c r="S317" s="408"/>
      <c r="T317" s="409"/>
      <c r="AT317" s="404" t="s">
        <v>155</v>
      </c>
      <c r="AU317" s="404" t="s">
        <v>80</v>
      </c>
      <c r="AV317" s="403" t="s">
        <v>80</v>
      </c>
      <c r="AW317" s="403" t="s">
        <v>36</v>
      </c>
      <c r="AX317" s="403" t="s">
        <v>24</v>
      </c>
      <c r="AY317" s="404" t="s">
        <v>142</v>
      </c>
    </row>
    <row r="318" spans="2:65" s="238" customFormat="1" ht="22.5" customHeight="1">
      <c r="B318" s="233"/>
      <c r="C318" s="433" t="s">
        <v>492</v>
      </c>
      <c r="D318" s="433" t="s">
        <v>299</v>
      </c>
      <c r="E318" s="434" t="s">
        <v>493</v>
      </c>
      <c r="F318" s="435" t="s">
        <v>494</v>
      </c>
      <c r="G318" s="436" t="s">
        <v>175</v>
      </c>
      <c r="H318" s="437">
        <v>3</v>
      </c>
      <c r="I318" s="7"/>
      <c r="J318" s="438">
        <f>ROUND(I318*H318,2)</f>
        <v>0</v>
      </c>
      <c r="K318" s="435" t="s">
        <v>5</v>
      </c>
      <c r="L318" s="439"/>
      <c r="M318" s="440" t="s">
        <v>5</v>
      </c>
      <c r="N318" s="441" t="s">
        <v>43</v>
      </c>
      <c r="O318" s="234"/>
      <c r="P318" s="395">
        <f>O318*H318</f>
        <v>0</v>
      </c>
      <c r="Q318" s="395">
        <v>0</v>
      </c>
      <c r="R318" s="395">
        <f>Q318*H318</f>
        <v>0</v>
      </c>
      <c r="S318" s="395">
        <v>0</v>
      </c>
      <c r="T318" s="396">
        <f>S318*H318</f>
        <v>0</v>
      </c>
      <c r="AR318" s="218" t="s">
        <v>198</v>
      </c>
      <c r="AT318" s="218" t="s">
        <v>299</v>
      </c>
      <c r="AU318" s="218" t="s">
        <v>80</v>
      </c>
      <c r="AY318" s="218" t="s">
        <v>142</v>
      </c>
      <c r="BE318" s="397">
        <f>IF(N318="základní",J318,0)</f>
        <v>0</v>
      </c>
      <c r="BF318" s="397">
        <f>IF(N318="snížená",J318,0)</f>
        <v>0</v>
      </c>
      <c r="BG318" s="397">
        <f>IF(N318="zákl. přenesená",J318,0)</f>
        <v>0</v>
      </c>
      <c r="BH318" s="397">
        <f>IF(N318="sníž. přenesená",J318,0)</f>
        <v>0</v>
      </c>
      <c r="BI318" s="397">
        <f>IF(N318="nulová",J318,0)</f>
        <v>0</v>
      </c>
      <c r="BJ318" s="218" t="s">
        <v>24</v>
      </c>
      <c r="BK318" s="397">
        <f>ROUND(I318*H318,2)</f>
        <v>0</v>
      </c>
      <c r="BL318" s="218" t="s">
        <v>149</v>
      </c>
      <c r="BM318" s="218" t="s">
        <v>495</v>
      </c>
    </row>
    <row r="319" spans="2:65" s="238" customFormat="1" ht="27">
      <c r="B319" s="233"/>
      <c r="D319" s="412" t="s">
        <v>151</v>
      </c>
      <c r="F319" s="420" t="s">
        <v>496</v>
      </c>
      <c r="L319" s="233"/>
      <c r="M319" s="400"/>
      <c r="N319" s="234"/>
      <c r="O319" s="234"/>
      <c r="P319" s="234"/>
      <c r="Q319" s="234"/>
      <c r="R319" s="234"/>
      <c r="S319" s="234"/>
      <c r="T319" s="274"/>
      <c r="AT319" s="218" t="s">
        <v>151</v>
      </c>
      <c r="AU319" s="218" t="s">
        <v>80</v>
      </c>
    </row>
    <row r="320" spans="2:65" s="238" customFormat="1" ht="22.5" customHeight="1">
      <c r="B320" s="233"/>
      <c r="C320" s="433" t="s">
        <v>497</v>
      </c>
      <c r="D320" s="433" t="s">
        <v>299</v>
      </c>
      <c r="E320" s="434" t="s">
        <v>498</v>
      </c>
      <c r="F320" s="435" t="s">
        <v>499</v>
      </c>
      <c r="G320" s="436" t="s">
        <v>175</v>
      </c>
      <c r="H320" s="437">
        <v>2</v>
      </c>
      <c r="I320" s="7"/>
      <c r="J320" s="438">
        <f>ROUND(I320*H320,2)</f>
        <v>0</v>
      </c>
      <c r="K320" s="435" t="s">
        <v>5</v>
      </c>
      <c r="L320" s="439"/>
      <c r="M320" s="440" t="s">
        <v>5</v>
      </c>
      <c r="N320" s="441" t="s">
        <v>43</v>
      </c>
      <c r="O320" s="234"/>
      <c r="P320" s="395">
        <f>O320*H320</f>
        <v>0</v>
      </c>
      <c r="Q320" s="395">
        <v>0</v>
      </c>
      <c r="R320" s="395">
        <f>Q320*H320</f>
        <v>0</v>
      </c>
      <c r="S320" s="395">
        <v>0</v>
      </c>
      <c r="T320" s="396">
        <f>S320*H320</f>
        <v>0</v>
      </c>
      <c r="AR320" s="218" t="s">
        <v>198</v>
      </c>
      <c r="AT320" s="218" t="s">
        <v>299</v>
      </c>
      <c r="AU320" s="218" t="s">
        <v>80</v>
      </c>
      <c r="AY320" s="218" t="s">
        <v>142</v>
      </c>
      <c r="BE320" s="397">
        <f>IF(N320="základní",J320,0)</f>
        <v>0</v>
      </c>
      <c r="BF320" s="397">
        <f>IF(N320="snížená",J320,0)</f>
        <v>0</v>
      </c>
      <c r="BG320" s="397">
        <f>IF(N320="zákl. přenesená",J320,0)</f>
        <v>0</v>
      </c>
      <c r="BH320" s="397">
        <f>IF(N320="sníž. přenesená",J320,0)</f>
        <v>0</v>
      </c>
      <c r="BI320" s="397">
        <f>IF(N320="nulová",J320,0)</f>
        <v>0</v>
      </c>
      <c r="BJ320" s="218" t="s">
        <v>24</v>
      </c>
      <c r="BK320" s="397">
        <f>ROUND(I320*H320,2)</f>
        <v>0</v>
      </c>
      <c r="BL320" s="218" t="s">
        <v>149</v>
      </c>
      <c r="BM320" s="218" t="s">
        <v>500</v>
      </c>
    </row>
    <row r="321" spans="2:65" s="238" customFormat="1" ht="27">
      <c r="B321" s="233"/>
      <c r="D321" s="412" t="s">
        <v>151</v>
      </c>
      <c r="F321" s="420" t="s">
        <v>501</v>
      </c>
      <c r="L321" s="233"/>
      <c r="M321" s="400"/>
      <c r="N321" s="234"/>
      <c r="O321" s="234"/>
      <c r="P321" s="234"/>
      <c r="Q321" s="234"/>
      <c r="R321" s="234"/>
      <c r="S321" s="234"/>
      <c r="T321" s="274"/>
      <c r="AT321" s="218" t="s">
        <v>151</v>
      </c>
      <c r="AU321" s="218" t="s">
        <v>80</v>
      </c>
    </row>
    <row r="322" spans="2:65" s="238" customFormat="1" ht="22.5" customHeight="1">
      <c r="B322" s="233"/>
      <c r="C322" s="433" t="s">
        <v>502</v>
      </c>
      <c r="D322" s="433" t="s">
        <v>299</v>
      </c>
      <c r="E322" s="434" t="s">
        <v>503</v>
      </c>
      <c r="F322" s="435" t="s">
        <v>504</v>
      </c>
      <c r="G322" s="436" t="s">
        <v>329</v>
      </c>
      <c r="H322" s="437">
        <v>16</v>
      </c>
      <c r="I322" s="7"/>
      <c r="J322" s="438">
        <f>ROUND(I322*H322,2)</f>
        <v>0</v>
      </c>
      <c r="K322" s="435" t="s">
        <v>346</v>
      </c>
      <c r="L322" s="439"/>
      <c r="M322" s="440" t="s">
        <v>5</v>
      </c>
      <c r="N322" s="441" t="s">
        <v>43</v>
      </c>
      <c r="O322" s="234"/>
      <c r="P322" s="395">
        <f>O322*H322</f>
        <v>0</v>
      </c>
      <c r="Q322" s="395">
        <v>2E-3</v>
      </c>
      <c r="R322" s="395">
        <f>Q322*H322</f>
        <v>3.2000000000000001E-2</v>
      </c>
      <c r="S322" s="395">
        <v>0</v>
      </c>
      <c r="T322" s="396">
        <f>S322*H322</f>
        <v>0</v>
      </c>
      <c r="AR322" s="218" t="s">
        <v>198</v>
      </c>
      <c r="AT322" s="218" t="s">
        <v>299</v>
      </c>
      <c r="AU322" s="218" t="s">
        <v>80</v>
      </c>
      <c r="AY322" s="218" t="s">
        <v>142</v>
      </c>
      <c r="BE322" s="397">
        <f>IF(N322="základní",J322,0)</f>
        <v>0</v>
      </c>
      <c r="BF322" s="397">
        <f>IF(N322="snížená",J322,0)</f>
        <v>0</v>
      </c>
      <c r="BG322" s="397">
        <f>IF(N322="zákl. přenesená",J322,0)</f>
        <v>0</v>
      </c>
      <c r="BH322" s="397">
        <f>IF(N322="sníž. přenesená",J322,0)</f>
        <v>0</v>
      </c>
      <c r="BI322" s="397">
        <f>IF(N322="nulová",J322,0)</f>
        <v>0</v>
      </c>
      <c r="BJ322" s="218" t="s">
        <v>24</v>
      </c>
      <c r="BK322" s="397">
        <f>ROUND(I322*H322,2)</f>
        <v>0</v>
      </c>
      <c r="BL322" s="218" t="s">
        <v>149</v>
      </c>
      <c r="BM322" s="218" t="s">
        <v>505</v>
      </c>
    </row>
    <row r="323" spans="2:65" s="238" customFormat="1">
      <c r="B323" s="233"/>
      <c r="D323" s="412" t="s">
        <v>151</v>
      </c>
      <c r="F323" s="420" t="s">
        <v>506</v>
      </c>
      <c r="L323" s="233"/>
      <c r="M323" s="400"/>
      <c r="N323" s="234"/>
      <c r="O323" s="234"/>
      <c r="P323" s="234"/>
      <c r="Q323" s="234"/>
      <c r="R323" s="234"/>
      <c r="S323" s="234"/>
      <c r="T323" s="274"/>
      <c r="AT323" s="218" t="s">
        <v>151</v>
      </c>
      <c r="AU323" s="218" t="s">
        <v>80</v>
      </c>
    </row>
    <row r="324" spans="2:65" s="238" customFormat="1" ht="22.5" customHeight="1">
      <c r="B324" s="233"/>
      <c r="C324" s="387" t="s">
        <v>507</v>
      </c>
      <c r="D324" s="387" t="s">
        <v>144</v>
      </c>
      <c r="E324" s="388" t="s">
        <v>508</v>
      </c>
      <c r="F324" s="389" t="s">
        <v>509</v>
      </c>
      <c r="G324" s="390" t="s">
        <v>329</v>
      </c>
      <c r="H324" s="391">
        <v>1</v>
      </c>
      <c r="I324" s="6"/>
      <c r="J324" s="392">
        <f>ROUND(I324*H324,2)</f>
        <v>0</v>
      </c>
      <c r="K324" s="389" t="s">
        <v>346</v>
      </c>
      <c r="L324" s="233"/>
      <c r="M324" s="393" t="s">
        <v>5</v>
      </c>
      <c r="N324" s="394" t="s">
        <v>43</v>
      </c>
      <c r="O324" s="234"/>
      <c r="P324" s="395">
        <f>O324*H324</f>
        <v>0</v>
      </c>
      <c r="Q324" s="395">
        <v>5.9154400000000003</v>
      </c>
      <c r="R324" s="395">
        <f>Q324*H324</f>
        <v>5.9154400000000003</v>
      </c>
      <c r="S324" s="395">
        <v>0</v>
      </c>
      <c r="T324" s="396">
        <f>S324*H324</f>
        <v>0</v>
      </c>
      <c r="AR324" s="218" t="s">
        <v>149</v>
      </c>
      <c r="AT324" s="218" t="s">
        <v>144</v>
      </c>
      <c r="AU324" s="218" t="s">
        <v>80</v>
      </c>
      <c r="AY324" s="218" t="s">
        <v>142</v>
      </c>
      <c r="BE324" s="397">
        <f>IF(N324="základní",J324,0)</f>
        <v>0</v>
      </c>
      <c r="BF324" s="397">
        <f>IF(N324="snížená",J324,0)</f>
        <v>0</v>
      </c>
      <c r="BG324" s="397">
        <f>IF(N324="zákl. přenesená",J324,0)</f>
        <v>0</v>
      </c>
      <c r="BH324" s="397">
        <f>IF(N324="sníž. přenesená",J324,0)</f>
        <v>0</v>
      </c>
      <c r="BI324" s="397">
        <f>IF(N324="nulová",J324,0)</f>
        <v>0</v>
      </c>
      <c r="BJ324" s="218" t="s">
        <v>24</v>
      </c>
      <c r="BK324" s="397">
        <f>ROUND(I324*H324,2)</f>
        <v>0</v>
      </c>
      <c r="BL324" s="218" t="s">
        <v>149</v>
      </c>
      <c r="BM324" s="218" t="s">
        <v>510</v>
      </c>
    </row>
    <row r="325" spans="2:65" s="238" customFormat="1" ht="40.5">
      <c r="B325" s="233"/>
      <c r="D325" s="398" t="s">
        <v>151</v>
      </c>
      <c r="F325" s="399" t="s">
        <v>511</v>
      </c>
      <c r="L325" s="233"/>
      <c r="M325" s="400"/>
      <c r="N325" s="234"/>
      <c r="O325" s="234"/>
      <c r="P325" s="234"/>
      <c r="Q325" s="234"/>
      <c r="R325" s="234"/>
      <c r="S325" s="234"/>
      <c r="T325" s="274"/>
      <c r="AT325" s="218" t="s">
        <v>151</v>
      </c>
      <c r="AU325" s="218" t="s">
        <v>80</v>
      </c>
    </row>
    <row r="326" spans="2:65" s="238" customFormat="1" ht="27">
      <c r="B326" s="233"/>
      <c r="D326" s="398" t="s">
        <v>153</v>
      </c>
      <c r="F326" s="401" t="s">
        <v>154</v>
      </c>
      <c r="L326" s="233"/>
      <c r="M326" s="400"/>
      <c r="N326" s="234"/>
      <c r="O326" s="234"/>
      <c r="P326" s="234"/>
      <c r="Q326" s="234"/>
      <c r="R326" s="234"/>
      <c r="S326" s="234"/>
      <c r="T326" s="274"/>
      <c r="AT326" s="218" t="s">
        <v>153</v>
      </c>
      <c r="AU326" s="218" t="s">
        <v>80</v>
      </c>
    </row>
    <row r="327" spans="2:65" s="403" customFormat="1">
      <c r="B327" s="402"/>
      <c r="D327" s="412" t="s">
        <v>155</v>
      </c>
      <c r="E327" s="421" t="s">
        <v>5</v>
      </c>
      <c r="F327" s="422" t="s">
        <v>24</v>
      </c>
      <c r="H327" s="423">
        <v>1</v>
      </c>
      <c r="L327" s="402"/>
      <c r="M327" s="407"/>
      <c r="N327" s="408"/>
      <c r="O327" s="408"/>
      <c r="P327" s="408"/>
      <c r="Q327" s="408"/>
      <c r="R327" s="408"/>
      <c r="S327" s="408"/>
      <c r="T327" s="409"/>
      <c r="AT327" s="404" t="s">
        <v>155</v>
      </c>
      <c r="AU327" s="404" t="s">
        <v>80</v>
      </c>
      <c r="AV327" s="403" t="s">
        <v>80</v>
      </c>
      <c r="AW327" s="403" t="s">
        <v>36</v>
      </c>
      <c r="AX327" s="403" t="s">
        <v>24</v>
      </c>
      <c r="AY327" s="404" t="s">
        <v>142</v>
      </c>
    </row>
    <row r="328" spans="2:65" s="238" customFormat="1" ht="22.5" customHeight="1">
      <c r="B328" s="233"/>
      <c r="C328" s="387" t="s">
        <v>512</v>
      </c>
      <c r="D328" s="387" t="s">
        <v>144</v>
      </c>
      <c r="E328" s="388" t="s">
        <v>513</v>
      </c>
      <c r="F328" s="389" t="s">
        <v>514</v>
      </c>
      <c r="G328" s="390" t="s">
        <v>194</v>
      </c>
      <c r="H328" s="391">
        <v>208.35</v>
      </c>
      <c r="I328" s="6"/>
      <c r="J328" s="392">
        <f>ROUND(I328*H328,2)</f>
        <v>0</v>
      </c>
      <c r="K328" s="389" t="s">
        <v>5</v>
      </c>
      <c r="L328" s="233"/>
      <c r="M328" s="393" t="s">
        <v>5</v>
      </c>
      <c r="N328" s="394" t="s">
        <v>43</v>
      </c>
      <c r="O328" s="234"/>
      <c r="P328" s="395">
        <f>O328*H328</f>
        <v>0</v>
      </c>
      <c r="Q328" s="395">
        <v>0</v>
      </c>
      <c r="R328" s="395">
        <f>Q328*H328</f>
        <v>0</v>
      </c>
      <c r="S328" s="395">
        <v>0</v>
      </c>
      <c r="T328" s="396">
        <f>S328*H328</f>
        <v>0</v>
      </c>
      <c r="AR328" s="218" t="s">
        <v>149</v>
      </c>
      <c r="AT328" s="218" t="s">
        <v>144</v>
      </c>
      <c r="AU328" s="218" t="s">
        <v>80</v>
      </c>
      <c r="AY328" s="218" t="s">
        <v>142</v>
      </c>
      <c r="BE328" s="397">
        <f>IF(N328="základní",J328,0)</f>
        <v>0</v>
      </c>
      <c r="BF328" s="397">
        <f>IF(N328="snížená",J328,0)</f>
        <v>0</v>
      </c>
      <c r="BG328" s="397">
        <f>IF(N328="zákl. přenesená",J328,0)</f>
        <v>0</v>
      </c>
      <c r="BH328" s="397">
        <f>IF(N328="sníž. přenesená",J328,0)</f>
        <v>0</v>
      </c>
      <c r="BI328" s="397">
        <f>IF(N328="nulová",J328,0)</f>
        <v>0</v>
      </c>
      <c r="BJ328" s="218" t="s">
        <v>24</v>
      </c>
      <c r="BK328" s="397">
        <f>ROUND(I328*H328,2)</f>
        <v>0</v>
      </c>
      <c r="BL328" s="218" t="s">
        <v>149</v>
      </c>
      <c r="BM328" s="218" t="s">
        <v>515</v>
      </c>
    </row>
    <row r="329" spans="2:65" s="238" customFormat="1" ht="27">
      <c r="B329" s="233"/>
      <c r="D329" s="398" t="s">
        <v>151</v>
      </c>
      <c r="F329" s="399" t="s">
        <v>516</v>
      </c>
      <c r="L329" s="233"/>
      <c r="M329" s="400"/>
      <c r="N329" s="234"/>
      <c r="O329" s="234"/>
      <c r="P329" s="234"/>
      <c r="Q329" s="234"/>
      <c r="R329" s="234"/>
      <c r="S329" s="234"/>
      <c r="T329" s="274"/>
      <c r="AT329" s="218" t="s">
        <v>151</v>
      </c>
      <c r="AU329" s="218" t="s">
        <v>80</v>
      </c>
    </row>
    <row r="330" spans="2:65" s="425" customFormat="1">
      <c r="B330" s="424"/>
      <c r="D330" s="398" t="s">
        <v>155</v>
      </c>
      <c r="E330" s="426" t="s">
        <v>5</v>
      </c>
      <c r="F330" s="427" t="s">
        <v>517</v>
      </c>
      <c r="H330" s="428" t="s">
        <v>5</v>
      </c>
      <c r="L330" s="424"/>
      <c r="M330" s="429"/>
      <c r="N330" s="430"/>
      <c r="O330" s="430"/>
      <c r="P330" s="430"/>
      <c r="Q330" s="430"/>
      <c r="R330" s="430"/>
      <c r="S330" s="430"/>
      <c r="T330" s="431"/>
      <c r="AT330" s="428" t="s">
        <v>155</v>
      </c>
      <c r="AU330" s="428" t="s">
        <v>80</v>
      </c>
      <c r="AV330" s="425" t="s">
        <v>24</v>
      </c>
      <c r="AW330" s="425" t="s">
        <v>36</v>
      </c>
      <c r="AX330" s="425" t="s">
        <v>72</v>
      </c>
      <c r="AY330" s="428" t="s">
        <v>142</v>
      </c>
    </row>
    <row r="331" spans="2:65" s="403" customFormat="1">
      <c r="B331" s="402"/>
      <c r="D331" s="398" t="s">
        <v>155</v>
      </c>
      <c r="E331" s="404" t="s">
        <v>5</v>
      </c>
      <c r="F331" s="405" t="s">
        <v>454</v>
      </c>
      <c r="H331" s="406">
        <v>160.35</v>
      </c>
      <c r="L331" s="402"/>
      <c r="M331" s="407"/>
      <c r="N331" s="408"/>
      <c r="O331" s="408"/>
      <c r="P331" s="408"/>
      <c r="Q331" s="408"/>
      <c r="R331" s="408"/>
      <c r="S331" s="408"/>
      <c r="T331" s="409"/>
      <c r="AT331" s="404" t="s">
        <v>155</v>
      </c>
      <c r="AU331" s="404" t="s">
        <v>80</v>
      </c>
      <c r="AV331" s="403" t="s">
        <v>80</v>
      </c>
      <c r="AW331" s="403" t="s">
        <v>36</v>
      </c>
      <c r="AX331" s="403" t="s">
        <v>72</v>
      </c>
      <c r="AY331" s="404" t="s">
        <v>142</v>
      </c>
    </row>
    <row r="332" spans="2:65" s="425" customFormat="1">
      <c r="B332" s="424"/>
      <c r="D332" s="398" t="s">
        <v>155</v>
      </c>
      <c r="E332" s="426" t="s">
        <v>5</v>
      </c>
      <c r="F332" s="427" t="s">
        <v>518</v>
      </c>
      <c r="H332" s="428" t="s">
        <v>5</v>
      </c>
      <c r="L332" s="424"/>
      <c r="M332" s="429"/>
      <c r="N332" s="430"/>
      <c r="O332" s="430"/>
      <c r="P332" s="430"/>
      <c r="Q332" s="430"/>
      <c r="R332" s="430"/>
      <c r="S332" s="430"/>
      <c r="T332" s="431"/>
      <c r="AT332" s="428" t="s">
        <v>155</v>
      </c>
      <c r="AU332" s="428" t="s">
        <v>80</v>
      </c>
      <c r="AV332" s="425" t="s">
        <v>24</v>
      </c>
      <c r="AW332" s="425" t="s">
        <v>36</v>
      </c>
      <c r="AX332" s="425" t="s">
        <v>72</v>
      </c>
      <c r="AY332" s="428" t="s">
        <v>142</v>
      </c>
    </row>
    <row r="333" spans="2:65" s="403" customFormat="1">
      <c r="B333" s="402"/>
      <c r="D333" s="398" t="s">
        <v>155</v>
      </c>
      <c r="E333" s="404" t="s">
        <v>5</v>
      </c>
      <c r="F333" s="405" t="s">
        <v>449</v>
      </c>
      <c r="H333" s="406">
        <v>48</v>
      </c>
      <c r="L333" s="402"/>
      <c r="M333" s="407"/>
      <c r="N333" s="408"/>
      <c r="O333" s="408"/>
      <c r="P333" s="408"/>
      <c r="Q333" s="408"/>
      <c r="R333" s="408"/>
      <c r="S333" s="408"/>
      <c r="T333" s="409"/>
      <c r="AT333" s="404" t="s">
        <v>155</v>
      </c>
      <c r="AU333" s="404" t="s">
        <v>80</v>
      </c>
      <c r="AV333" s="403" t="s">
        <v>80</v>
      </c>
      <c r="AW333" s="403" t="s">
        <v>36</v>
      </c>
      <c r="AX333" s="403" t="s">
        <v>72</v>
      </c>
      <c r="AY333" s="404" t="s">
        <v>142</v>
      </c>
    </row>
    <row r="334" spans="2:65" s="411" customFormat="1">
      <c r="B334" s="410"/>
      <c r="D334" s="412" t="s">
        <v>155</v>
      </c>
      <c r="E334" s="413" t="s">
        <v>5</v>
      </c>
      <c r="F334" s="414" t="s">
        <v>160</v>
      </c>
      <c r="H334" s="415">
        <v>208.35</v>
      </c>
      <c r="L334" s="410"/>
      <c r="M334" s="416"/>
      <c r="N334" s="417"/>
      <c r="O334" s="417"/>
      <c r="P334" s="417"/>
      <c r="Q334" s="417"/>
      <c r="R334" s="417"/>
      <c r="S334" s="417"/>
      <c r="T334" s="418"/>
      <c r="AT334" s="419" t="s">
        <v>155</v>
      </c>
      <c r="AU334" s="419" t="s">
        <v>80</v>
      </c>
      <c r="AV334" s="411" t="s">
        <v>149</v>
      </c>
      <c r="AW334" s="411" t="s">
        <v>36</v>
      </c>
      <c r="AX334" s="411" t="s">
        <v>24</v>
      </c>
      <c r="AY334" s="419" t="s">
        <v>142</v>
      </c>
    </row>
    <row r="335" spans="2:65" s="238" customFormat="1" ht="22.5" customHeight="1">
      <c r="B335" s="233"/>
      <c r="C335" s="387" t="s">
        <v>519</v>
      </c>
      <c r="D335" s="387" t="s">
        <v>144</v>
      </c>
      <c r="E335" s="388" t="s">
        <v>520</v>
      </c>
      <c r="F335" s="389" t="s">
        <v>521</v>
      </c>
      <c r="G335" s="390" t="s">
        <v>212</v>
      </c>
      <c r="H335" s="391">
        <v>5.5060000000000002</v>
      </c>
      <c r="I335" s="6"/>
      <c r="J335" s="392">
        <f>ROUND(I335*H335,2)</f>
        <v>0</v>
      </c>
      <c r="K335" s="389" t="s">
        <v>5</v>
      </c>
      <c r="L335" s="233"/>
      <c r="M335" s="393" t="s">
        <v>5</v>
      </c>
      <c r="N335" s="394" t="s">
        <v>43</v>
      </c>
      <c r="O335" s="234"/>
      <c r="P335" s="395">
        <f>O335*H335</f>
        <v>0</v>
      </c>
      <c r="Q335" s="395">
        <v>0</v>
      </c>
      <c r="R335" s="395">
        <f>Q335*H335</f>
        <v>0</v>
      </c>
      <c r="S335" s="395">
        <v>0</v>
      </c>
      <c r="T335" s="396">
        <f>S335*H335</f>
        <v>0</v>
      </c>
      <c r="AR335" s="218" t="s">
        <v>149</v>
      </c>
      <c r="AT335" s="218" t="s">
        <v>144</v>
      </c>
      <c r="AU335" s="218" t="s">
        <v>80</v>
      </c>
      <c r="AY335" s="218" t="s">
        <v>142</v>
      </c>
      <c r="BE335" s="397">
        <f>IF(N335="základní",J335,0)</f>
        <v>0</v>
      </c>
      <c r="BF335" s="397">
        <f>IF(N335="snížená",J335,0)</f>
        <v>0</v>
      </c>
      <c r="BG335" s="397">
        <f>IF(N335="zákl. přenesená",J335,0)</f>
        <v>0</v>
      </c>
      <c r="BH335" s="397">
        <f>IF(N335="sníž. přenesená",J335,0)</f>
        <v>0</v>
      </c>
      <c r="BI335" s="397">
        <f>IF(N335="nulová",J335,0)</f>
        <v>0</v>
      </c>
      <c r="BJ335" s="218" t="s">
        <v>24</v>
      </c>
      <c r="BK335" s="397">
        <f>ROUND(I335*H335,2)</f>
        <v>0</v>
      </c>
      <c r="BL335" s="218" t="s">
        <v>149</v>
      </c>
      <c r="BM335" s="218" t="s">
        <v>522</v>
      </c>
    </row>
    <row r="336" spans="2:65" s="238" customFormat="1" ht="27">
      <c r="B336" s="233"/>
      <c r="D336" s="398" t="s">
        <v>151</v>
      </c>
      <c r="F336" s="399" t="s">
        <v>523</v>
      </c>
      <c r="L336" s="233"/>
      <c r="M336" s="400"/>
      <c r="N336" s="234"/>
      <c r="O336" s="234"/>
      <c r="P336" s="234"/>
      <c r="Q336" s="234"/>
      <c r="R336" s="234"/>
      <c r="S336" s="234"/>
      <c r="T336" s="274"/>
      <c r="AT336" s="218" t="s">
        <v>151</v>
      </c>
      <c r="AU336" s="218" t="s">
        <v>80</v>
      </c>
    </row>
    <row r="337" spans="2:65" s="238" customFormat="1" ht="27">
      <c r="B337" s="233"/>
      <c r="D337" s="398" t="s">
        <v>153</v>
      </c>
      <c r="F337" s="401" t="s">
        <v>154</v>
      </c>
      <c r="L337" s="233"/>
      <c r="M337" s="400"/>
      <c r="N337" s="234"/>
      <c r="O337" s="234"/>
      <c r="P337" s="234"/>
      <c r="Q337" s="234"/>
      <c r="R337" s="234"/>
      <c r="S337" s="234"/>
      <c r="T337" s="274"/>
      <c r="AT337" s="218" t="s">
        <v>153</v>
      </c>
      <c r="AU337" s="218" t="s">
        <v>80</v>
      </c>
    </row>
    <row r="338" spans="2:65" s="425" customFormat="1">
      <c r="B338" s="424"/>
      <c r="D338" s="398" t="s">
        <v>155</v>
      </c>
      <c r="E338" s="426" t="s">
        <v>5</v>
      </c>
      <c r="F338" s="427" t="s">
        <v>524</v>
      </c>
      <c r="H338" s="428" t="s">
        <v>5</v>
      </c>
      <c r="L338" s="424"/>
      <c r="M338" s="429"/>
      <c r="N338" s="430"/>
      <c r="O338" s="430"/>
      <c r="P338" s="430"/>
      <c r="Q338" s="430"/>
      <c r="R338" s="430"/>
      <c r="S338" s="430"/>
      <c r="T338" s="431"/>
      <c r="AT338" s="428" t="s">
        <v>155</v>
      </c>
      <c r="AU338" s="428" t="s">
        <v>80</v>
      </c>
      <c r="AV338" s="425" t="s">
        <v>24</v>
      </c>
      <c r="AW338" s="425" t="s">
        <v>36</v>
      </c>
      <c r="AX338" s="425" t="s">
        <v>72</v>
      </c>
      <c r="AY338" s="428" t="s">
        <v>142</v>
      </c>
    </row>
    <row r="339" spans="2:65" s="403" customFormat="1">
      <c r="B339" s="402"/>
      <c r="D339" s="412" t="s">
        <v>155</v>
      </c>
      <c r="E339" s="421" t="s">
        <v>5</v>
      </c>
      <c r="F339" s="422" t="s">
        <v>525</v>
      </c>
      <c r="H339" s="423">
        <v>5.5060000000000002</v>
      </c>
      <c r="L339" s="402"/>
      <c r="M339" s="407"/>
      <c r="N339" s="408"/>
      <c r="O339" s="408"/>
      <c r="P339" s="408"/>
      <c r="Q339" s="408"/>
      <c r="R339" s="408"/>
      <c r="S339" s="408"/>
      <c r="T339" s="409"/>
      <c r="AT339" s="404" t="s">
        <v>155</v>
      </c>
      <c r="AU339" s="404" t="s">
        <v>80</v>
      </c>
      <c r="AV339" s="403" t="s">
        <v>80</v>
      </c>
      <c r="AW339" s="403" t="s">
        <v>36</v>
      </c>
      <c r="AX339" s="403" t="s">
        <v>24</v>
      </c>
      <c r="AY339" s="404" t="s">
        <v>142</v>
      </c>
    </row>
    <row r="340" spans="2:65" s="238" customFormat="1" ht="22.5" customHeight="1">
      <c r="B340" s="233"/>
      <c r="C340" s="387" t="s">
        <v>526</v>
      </c>
      <c r="D340" s="387" t="s">
        <v>144</v>
      </c>
      <c r="E340" s="388" t="s">
        <v>527</v>
      </c>
      <c r="F340" s="389" t="s">
        <v>528</v>
      </c>
      <c r="G340" s="390" t="s">
        <v>329</v>
      </c>
      <c r="H340" s="391">
        <v>5</v>
      </c>
      <c r="I340" s="6"/>
      <c r="J340" s="392">
        <f>ROUND(I340*H340,2)</f>
        <v>0</v>
      </c>
      <c r="K340" s="389" t="s">
        <v>346</v>
      </c>
      <c r="L340" s="233"/>
      <c r="M340" s="393" t="s">
        <v>5</v>
      </c>
      <c r="N340" s="394" t="s">
        <v>43</v>
      </c>
      <c r="O340" s="234"/>
      <c r="P340" s="395">
        <f>O340*H340</f>
        <v>0</v>
      </c>
      <c r="Q340" s="395">
        <v>7.0200000000000002E-3</v>
      </c>
      <c r="R340" s="395">
        <f>Q340*H340</f>
        <v>3.5099999999999999E-2</v>
      </c>
      <c r="S340" s="395">
        <v>0</v>
      </c>
      <c r="T340" s="396">
        <f>S340*H340</f>
        <v>0</v>
      </c>
      <c r="AR340" s="218" t="s">
        <v>149</v>
      </c>
      <c r="AT340" s="218" t="s">
        <v>144</v>
      </c>
      <c r="AU340" s="218" t="s">
        <v>80</v>
      </c>
      <c r="AY340" s="218" t="s">
        <v>142</v>
      </c>
      <c r="BE340" s="397">
        <f>IF(N340="základní",J340,0)</f>
        <v>0</v>
      </c>
      <c r="BF340" s="397">
        <f>IF(N340="snížená",J340,0)</f>
        <v>0</v>
      </c>
      <c r="BG340" s="397">
        <f>IF(N340="zákl. přenesená",J340,0)</f>
        <v>0</v>
      </c>
      <c r="BH340" s="397">
        <f>IF(N340="sníž. přenesená",J340,0)</f>
        <v>0</v>
      </c>
      <c r="BI340" s="397">
        <f>IF(N340="nulová",J340,0)</f>
        <v>0</v>
      </c>
      <c r="BJ340" s="218" t="s">
        <v>24</v>
      </c>
      <c r="BK340" s="397">
        <f>ROUND(I340*H340,2)</f>
        <v>0</v>
      </c>
      <c r="BL340" s="218" t="s">
        <v>149</v>
      </c>
      <c r="BM340" s="218" t="s">
        <v>529</v>
      </c>
    </row>
    <row r="341" spans="2:65" s="238" customFormat="1">
      <c r="B341" s="233"/>
      <c r="D341" s="398" t="s">
        <v>151</v>
      </c>
      <c r="F341" s="399" t="s">
        <v>530</v>
      </c>
      <c r="L341" s="233"/>
      <c r="M341" s="400"/>
      <c r="N341" s="234"/>
      <c r="O341" s="234"/>
      <c r="P341" s="234"/>
      <c r="Q341" s="234"/>
      <c r="R341" s="234"/>
      <c r="S341" s="234"/>
      <c r="T341" s="274"/>
      <c r="AT341" s="218" t="s">
        <v>151</v>
      </c>
      <c r="AU341" s="218" t="s">
        <v>80</v>
      </c>
    </row>
    <row r="342" spans="2:65" s="238" customFormat="1" ht="27">
      <c r="B342" s="233"/>
      <c r="D342" s="398" t="s">
        <v>153</v>
      </c>
      <c r="F342" s="401" t="s">
        <v>154</v>
      </c>
      <c r="L342" s="233"/>
      <c r="M342" s="400"/>
      <c r="N342" s="234"/>
      <c r="O342" s="234"/>
      <c r="P342" s="234"/>
      <c r="Q342" s="234"/>
      <c r="R342" s="234"/>
      <c r="S342" s="234"/>
      <c r="T342" s="274"/>
      <c r="AT342" s="218" t="s">
        <v>153</v>
      </c>
      <c r="AU342" s="218" t="s">
        <v>80</v>
      </c>
    </row>
    <row r="343" spans="2:65" s="403" customFormat="1">
      <c r="B343" s="402"/>
      <c r="D343" s="412" t="s">
        <v>155</v>
      </c>
      <c r="E343" s="421" t="s">
        <v>5</v>
      </c>
      <c r="F343" s="422" t="s">
        <v>177</v>
      </c>
      <c r="H343" s="423">
        <v>5</v>
      </c>
      <c r="L343" s="402"/>
      <c r="M343" s="407"/>
      <c r="N343" s="408"/>
      <c r="O343" s="408"/>
      <c r="P343" s="408"/>
      <c r="Q343" s="408"/>
      <c r="R343" s="408"/>
      <c r="S343" s="408"/>
      <c r="T343" s="409"/>
      <c r="AT343" s="404" t="s">
        <v>155</v>
      </c>
      <c r="AU343" s="404" t="s">
        <v>80</v>
      </c>
      <c r="AV343" s="403" t="s">
        <v>80</v>
      </c>
      <c r="AW343" s="403" t="s">
        <v>36</v>
      </c>
      <c r="AX343" s="403" t="s">
        <v>24</v>
      </c>
      <c r="AY343" s="404" t="s">
        <v>142</v>
      </c>
    </row>
    <row r="344" spans="2:65" s="238" customFormat="1" ht="22.5" customHeight="1">
      <c r="B344" s="233"/>
      <c r="C344" s="433" t="s">
        <v>531</v>
      </c>
      <c r="D344" s="433" t="s">
        <v>299</v>
      </c>
      <c r="E344" s="434" t="s">
        <v>532</v>
      </c>
      <c r="F344" s="435" t="s">
        <v>533</v>
      </c>
      <c r="G344" s="436" t="s">
        <v>329</v>
      </c>
      <c r="H344" s="437">
        <v>5</v>
      </c>
      <c r="I344" s="7"/>
      <c r="J344" s="438">
        <f>ROUND(I344*H344,2)</f>
        <v>0</v>
      </c>
      <c r="K344" s="435" t="s">
        <v>346</v>
      </c>
      <c r="L344" s="439"/>
      <c r="M344" s="440" t="s">
        <v>5</v>
      </c>
      <c r="N344" s="441" t="s">
        <v>43</v>
      </c>
      <c r="O344" s="234"/>
      <c r="P344" s="395">
        <f>O344*H344</f>
        <v>0</v>
      </c>
      <c r="Q344" s="395">
        <v>0.16500000000000001</v>
      </c>
      <c r="R344" s="395">
        <f>Q344*H344</f>
        <v>0.82500000000000007</v>
      </c>
      <c r="S344" s="395">
        <v>0</v>
      </c>
      <c r="T344" s="396">
        <f>S344*H344</f>
        <v>0</v>
      </c>
      <c r="AR344" s="218" t="s">
        <v>198</v>
      </c>
      <c r="AT344" s="218" t="s">
        <v>299</v>
      </c>
      <c r="AU344" s="218" t="s">
        <v>80</v>
      </c>
      <c r="AY344" s="218" t="s">
        <v>142</v>
      </c>
      <c r="BE344" s="397">
        <f>IF(N344="základní",J344,0)</f>
        <v>0</v>
      </c>
      <c r="BF344" s="397">
        <f>IF(N344="snížená",J344,0)</f>
        <v>0</v>
      </c>
      <c r="BG344" s="397">
        <f>IF(N344="zákl. přenesená",J344,0)</f>
        <v>0</v>
      </c>
      <c r="BH344" s="397">
        <f>IF(N344="sníž. přenesená",J344,0)</f>
        <v>0</v>
      </c>
      <c r="BI344" s="397">
        <f>IF(N344="nulová",J344,0)</f>
        <v>0</v>
      </c>
      <c r="BJ344" s="218" t="s">
        <v>24</v>
      </c>
      <c r="BK344" s="397">
        <f>ROUND(I344*H344,2)</f>
        <v>0</v>
      </c>
      <c r="BL344" s="218" t="s">
        <v>149</v>
      </c>
      <c r="BM344" s="218" t="s">
        <v>534</v>
      </c>
    </row>
    <row r="345" spans="2:65" s="238" customFormat="1">
      <c r="B345" s="233"/>
      <c r="D345" s="412" t="s">
        <v>151</v>
      </c>
      <c r="F345" s="420" t="s">
        <v>535</v>
      </c>
      <c r="L345" s="233"/>
      <c r="M345" s="400"/>
      <c r="N345" s="234"/>
      <c r="O345" s="234"/>
      <c r="P345" s="234"/>
      <c r="Q345" s="234"/>
      <c r="R345" s="234"/>
      <c r="S345" s="234"/>
      <c r="T345" s="274"/>
      <c r="AT345" s="218" t="s">
        <v>151</v>
      </c>
      <c r="AU345" s="218" t="s">
        <v>80</v>
      </c>
    </row>
    <row r="346" spans="2:65" s="238" customFormat="1" ht="22.5" customHeight="1">
      <c r="B346" s="233"/>
      <c r="C346" s="387" t="s">
        <v>536</v>
      </c>
      <c r="D346" s="387" t="s">
        <v>144</v>
      </c>
      <c r="E346" s="388" t="s">
        <v>537</v>
      </c>
      <c r="F346" s="389" t="s">
        <v>538</v>
      </c>
      <c r="G346" s="390" t="s">
        <v>329</v>
      </c>
      <c r="H346" s="391">
        <v>6</v>
      </c>
      <c r="I346" s="6"/>
      <c r="J346" s="392">
        <f>ROUND(I346*H346,2)</f>
        <v>0</v>
      </c>
      <c r="K346" s="389" t="s">
        <v>346</v>
      </c>
      <c r="L346" s="233"/>
      <c r="M346" s="393" t="s">
        <v>5</v>
      </c>
      <c r="N346" s="394" t="s">
        <v>43</v>
      </c>
      <c r="O346" s="234"/>
      <c r="P346" s="395">
        <f>O346*H346</f>
        <v>0</v>
      </c>
      <c r="Q346" s="395">
        <v>0</v>
      </c>
      <c r="R346" s="395">
        <f>Q346*H346</f>
        <v>0</v>
      </c>
      <c r="S346" s="395">
        <v>0.2</v>
      </c>
      <c r="T346" s="396">
        <f>S346*H346</f>
        <v>1.2000000000000002</v>
      </c>
      <c r="AR346" s="218" t="s">
        <v>149</v>
      </c>
      <c r="AT346" s="218" t="s">
        <v>144</v>
      </c>
      <c r="AU346" s="218" t="s">
        <v>80</v>
      </c>
      <c r="AY346" s="218" t="s">
        <v>142</v>
      </c>
      <c r="BE346" s="397">
        <f>IF(N346="základní",J346,0)</f>
        <v>0</v>
      </c>
      <c r="BF346" s="397">
        <f>IF(N346="snížená",J346,0)</f>
        <v>0</v>
      </c>
      <c r="BG346" s="397">
        <f>IF(N346="zákl. přenesená",J346,0)</f>
        <v>0</v>
      </c>
      <c r="BH346" s="397">
        <f>IF(N346="sníž. přenesená",J346,0)</f>
        <v>0</v>
      </c>
      <c r="BI346" s="397">
        <f>IF(N346="nulová",J346,0)</f>
        <v>0</v>
      </c>
      <c r="BJ346" s="218" t="s">
        <v>24</v>
      </c>
      <c r="BK346" s="397">
        <f>ROUND(I346*H346,2)</f>
        <v>0</v>
      </c>
      <c r="BL346" s="218" t="s">
        <v>149</v>
      </c>
      <c r="BM346" s="218" t="s">
        <v>539</v>
      </c>
    </row>
    <row r="347" spans="2:65" s="238" customFormat="1">
      <c r="B347" s="233"/>
      <c r="D347" s="398" t="s">
        <v>151</v>
      </c>
      <c r="F347" s="399" t="s">
        <v>540</v>
      </c>
      <c r="L347" s="233"/>
      <c r="M347" s="400"/>
      <c r="N347" s="234"/>
      <c r="O347" s="234"/>
      <c r="P347" s="234"/>
      <c r="Q347" s="234"/>
      <c r="R347" s="234"/>
      <c r="S347" s="234"/>
      <c r="T347" s="274"/>
      <c r="AT347" s="218" t="s">
        <v>151</v>
      </c>
      <c r="AU347" s="218" t="s">
        <v>80</v>
      </c>
    </row>
    <row r="348" spans="2:65" s="238" customFormat="1" ht="27">
      <c r="B348" s="233"/>
      <c r="D348" s="412" t="s">
        <v>153</v>
      </c>
      <c r="F348" s="432" t="s">
        <v>154</v>
      </c>
      <c r="L348" s="233"/>
      <c r="M348" s="400"/>
      <c r="N348" s="234"/>
      <c r="O348" s="234"/>
      <c r="P348" s="234"/>
      <c r="Q348" s="234"/>
      <c r="R348" s="234"/>
      <c r="S348" s="234"/>
      <c r="T348" s="274"/>
      <c r="AT348" s="218" t="s">
        <v>153</v>
      </c>
      <c r="AU348" s="218" t="s">
        <v>80</v>
      </c>
    </row>
    <row r="349" spans="2:65" s="238" customFormat="1" ht="22.5" customHeight="1">
      <c r="B349" s="233"/>
      <c r="C349" s="387" t="s">
        <v>541</v>
      </c>
      <c r="D349" s="387" t="s">
        <v>144</v>
      </c>
      <c r="E349" s="388" t="s">
        <v>542</v>
      </c>
      <c r="F349" s="389" t="s">
        <v>543</v>
      </c>
      <c r="G349" s="390" t="s">
        <v>175</v>
      </c>
      <c r="H349" s="391">
        <v>1</v>
      </c>
      <c r="I349" s="6"/>
      <c r="J349" s="392">
        <f>ROUND(I349*H349,2)</f>
        <v>0</v>
      </c>
      <c r="K349" s="389" t="s">
        <v>5</v>
      </c>
      <c r="L349" s="233"/>
      <c r="M349" s="393" t="s">
        <v>5</v>
      </c>
      <c r="N349" s="394" t="s">
        <v>43</v>
      </c>
      <c r="O349" s="234"/>
      <c r="P349" s="395">
        <f>O349*H349</f>
        <v>0</v>
      </c>
      <c r="Q349" s="395">
        <v>0</v>
      </c>
      <c r="R349" s="395">
        <f>Q349*H349</f>
        <v>0</v>
      </c>
      <c r="S349" s="395">
        <v>0</v>
      </c>
      <c r="T349" s="396">
        <f>S349*H349</f>
        <v>0</v>
      </c>
      <c r="AR349" s="218" t="s">
        <v>149</v>
      </c>
      <c r="AT349" s="218" t="s">
        <v>144</v>
      </c>
      <c r="AU349" s="218" t="s">
        <v>80</v>
      </c>
      <c r="AY349" s="218" t="s">
        <v>142</v>
      </c>
      <c r="BE349" s="397">
        <f>IF(N349="základní",J349,0)</f>
        <v>0</v>
      </c>
      <c r="BF349" s="397">
        <f>IF(N349="snížená",J349,0)</f>
        <v>0</v>
      </c>
      <c r="BG349" s="397">
        <f>IF(N349="zákl. přenesená",J349,0)</f>
        <v>0</v>
      </c>
      <c r="BH349" s="397">
        <f>IF(N349="sníž. přenesená",J349,0)</f>
        <v>0</v>
      </c>
      <c r="BI349" s="397">
        <f>IF(N349="nulová",J349,0)</f>
        <v>0</v>
      </c>
      <c r="BJ349" s="218" t="s">
        <v>24</v>
      </c>
      <c r="BK349" s="397">
        <f>ROUND(I349*H349,2)</f>
        <v>0</v>
      </c>
      <c r="BL349" s="218" t="s">
        <v>149</v>
      </c>
      <c r="BM349" s="218" t="s">
        <v>544</v>
      </c>
    </row>
    <row r="350" spans="2:65" s="238" customFormat="1">
      <c r="B350" s="233"/>
      <c r="D350" s="398" t="s">
        <v>151</v>
      </c>
      <c r="F350" s="399" t="s">
        <v>545</v>
      </c>
      <c r="L350" s="233"/>
      <c r="M350" s="400"/>
      <c r="N350" s="234"/>
      <c r="O350" s="234"/>
      <c r="P350" s="234"/>
      <c r="Q350" s="234"/>
      <c r="R350" s="234"/>
      <c r="S350" s="234"/>
      <c r="T350" s="274"/>
      <c r="AT350" s="218" t="s">
        <v>151</v>
      </c>
      <c r="AU350" s="218" t="s">
        <v>80</v>
      </c>
    </row>
    <row r="351" spans="2:65" s="238" customFormat="1" ht="27">
      <c r="B351" s="233"/>
      <c r="D351" s="412" t="s">
        <v>153</v>
      </c>
      <c r="F351" s="432" t="s">
        <v>154</v>
      </c>
      <c r="L351" s="233"/>
      <c r="M351" s="400"/>
      <c r="N351" s="234"/>
      <c r="O351" s="234"/>
      <c r="P351" s="234"/>
      <c r="Q351" s="234"/>
      <c r="R351" s="234"/>
      <c r="S351" s="234"/>
      <c r="T351" s="274"/>
      <c r="AT351" s="218" t="s">
        <v>153</v>
      </c>
      <c r="AU351" s="218" t="s">
        <v>80</v>
      </c>
    </row>
    <row r="352" spans="2:65" s="238" customFormat="1" ht="22.5" customHeight="1">
      <c r="B352" s="233"/>
      <c r="C352" s="387" t="s">
        <v>546</v>
      </c>
      <c r="D352" s="387" t="s">
        <v>144</v>
      </c>
      <c r="E352" s="388" t="s">
        <v>547</v>
      </c>
      <c r="F352" s="389" t="s">
        <v>548</v>
      </c>
      <c r="G352" s="390" t="s">
        <v>175</v>
      </c>
      <c r="H352" s="391">
        <v>15</v>
      </c>
      <c r="I352" s="6"/>
      <c r="J352" s="392">
        <f>ROUND(I352*H352,2)</f>
        <v>0</v>
      </c>
      <c r="K352" s="389" t="s">
        <v>5</v>
      </c>
      <c r="L352" s="233"/>
      <c r="M352" s="393" t="s">
        <v>5</v>
      </c>
      <c r="N352" s="394" t="s">
        <v>43</v>
      </c>
      <c r="O352" s="234"/>
      <c r="P352" s="395">
        <f>O352*H352</f>
        <v>0</v>
      </c>
      <c r="Q352" s="395">
        <v>0</v>
      </c>
      <c r="R352" s="395">
        <f>Q352*H352</f>
        <v>0</v>
      </c>
      <c r="S352" s="395">
        <v>0</v>
      </c>
      <c r="T352" s="396">
        <f>S352*H352</f>
        <v>0</v>
      </c>
      <c r="AR352" s="218" t="s">
        <v>149</v>
      </c>
      <c r="AT352" s="218" t="s">
        <v>144</v>
      </c>
      <c r="AU352" s="218" t="s">
        <v>80</v>
      </c>
      <c r="AY352" s="218" t="s">
        <v>142</v>
      </c>
      <c r="BE352" s="397">
        <f>IF(N352="základní",J352,0)</f>
        <v>0</v>
      </c>
      <c r="BF352" s="397">
        <f>IF(N352="snížená",J352,0)</f>
        <v>0</v>
      </c>
      <c r="BG352" s="397">
        <f>IF(N352="zákl. přenesená",J352,0)</f>
        <v>0</v>
      </c>
      <c r="BH352" s="397">
        <f>IF(N352="sníž. přenesená",J352,0)</f>
        <v>0</v>
      </c>
      <c r="BI352" s="397">
        <f>IF(N352="nulová",J352,0)</f>
        <v>0</v>
      </c>
      <c r="BJ352" s="218" t="s">
        <v>24</v>
      </c>
      <c r="BK352" s="397">
        <f>ROUND(I352*H352,2)</f>
        <v>0</v>
      </c>
      <c r="BL352" s="218" t="s">
        <v>149</v>
      </c>
      <c r="BM352" s="218" t="s">
        <v>549</v>
      </c>
    </row>
    <row r="353" spans="2:65" s="238" customFormat="1" ht="27">
      <c r="B353" s="233"/>
      <c r="D353" s="398" t="s">
        <v>151</v>
      </c>
      <c r="F353" s="399" t="s">
        <v>550</v>
      </c>
      <c r="L353" s="233"/>
      <c r="M353" s="400"/>
      <c r="N353" s="234"/>
      <c r="O353" s="234"/>
      <c r="P353" s="234"/>
      <c r="Q353" s="234"/>
      <c r="R353" s="234"/>
      <c r="S353" s="234"/>
      <c r="T353" s="274"/>
      <c r="AT353" s="218" t="s">
        <v>151</v>
      </c>
      <c r="AU353" s="218" t="s">
        <v>80</v>
      </c>
    </row>
    <row r="354" spans="2:65" s="238" customFormat="1" ht="27">
      <c r="B354" s="233"/>
      <c r="D354" s="412" t="s">
        <v>153</v>
      </c>
      <c r="F354" s="432" t="s">
        <v>154</v>
      </c>
      <c r="L354" s="233"/>
      <c r="M354" s="400"/>
      <c r="N354" s="234"/>
      <c r="O354" s="234"/>
      <c r="P354" s="234"/>
      <c r="Q354" s="234"/>
      <c r="R354" s="234"/>
      <c r="S354" s="234"/>
      <c r="T354" s="274"/>
      <c r="AT354" s="218" t="s">
        <v>153</v>
      </c>
      <c r="AU354" s="218" t="s">
        <v>80</v>
      </c>
    </row>
    <row r="355" spans="2:65" s="238" customFormat="1" ht="22.5" customHeight="1">
      <c r="B355" s="233"/>
      <c r="C355" s="387" t="s">
        <v>551</v>
      </c>
      <c r="D355" s="387" t="s">
        <v>144</v>
      </c>
      <c r="E355" s="388" t="s">
        <v>552</v>
      </c>
      <c r="F355" s="389" t="s">
        <v>553</v>
      </c>
      <c r="G355" s="390" t="s">
        <v>175</v>
      </c>
      <c r="H355" s="391">
        <v>15</v>
      </c>
      <c r="I355" s="6"/>
      <c r="J355" s="392">
        <f>ROUND(I355*H355,2)</f>
        <v>0</v>
      </c>
      <c r="K355" s="389" t="s">
        <v>5</v>
      </c>
      <c r="L355" s="233"/>
      <c r="M355" s="393" t="s">
        <v>5</v>
      </c>
      <c r="N355" s="394" t="s">
        <v>43</v>
      </c>
      <c r="O355" s="234"/>
      <c r="P355" s="395">
        <f>O355*H355</f>
        <v>0</v>
      </c>
      <c r="Q355" s="395">
        <v>0</v>
      </c>
      <c r="R355" s="395">
        <f>Q355*H355</f>
        <v>0</v>
      </c>
      <c r="S355" s="395">
        <v>0</v>
      </c>
      <c r="T355" s="396">
        <f>S355*H355</f>
        <v>0</v>
      </c>
      <c r="AR355" s="218" t="s">
        <v>149</v>
      </c>
      <c r="AT355" s="218" t="s">
        <v>144</v>
      </c>
      <c r="AU355" s="218" t="s">
        <v>80</v>
      </c>
      <c r="AY355" s="218" t="s">
        <v>142</v>
      </c>
      <c r="BE355" s="397">
        <f>IF(N355="základní",J355,0)</f>
        <v>0</v>
      </c>
      <c r="BF355" s="397">
        <f>IF(N355="snížená",J355,0)</f>
        <v>0</v>
      </c>
      <c r="BG355" s="397">
        <f>IF(N355="zákl. přenesená",J355,0)</f>
        <v>0</v>
      </c>
      <c r="BH355" s="397">
        <f>IF(N355="sníž. přenesená",J355,0)</f>
        <v>0</v>
      </c>
      <c r="BI355" s="397">
        <f>IF(N355="nulová",J355,0)</f>
        <v>0</v>
      </c>
      <c r="BJ355" s="218" t="s">
        <v>24</v>
      </c>
      <c r="BK355" s="397">
        <f>ROUND(I355*H355,2)</f>
        <v>0</v>
      </c>
      <c r="BL355" s="218" t="s">
        <v>149</v>
      </c>
      <c r="BM355" s="218" t="s">
        <v>554</v>
      </c>
    </row>
    <row r="356" spans="2:65" s="238" customFormat="1">
      <c r="B356" s="233"/>
      <c r="D356" s="398" t="s">
        <v>151</v>
      </c>
      <c r="F356" s="399" t="s">
        <v>555</v>
      </c>
      <c r="L356" s="233"/>
      <c r="M356" s="400"/>
      <c r="N356" s="234"/>
      <c r="O356" s="234"/>
      <c r="P356" s="234"/>
      <c r="Q356" s="234"/>
      <c r="R356" s="234"/>
      <c r="S356" s="234"/>
      <c r="T356" s="274"/>
      <c r="AT356" s="218" t="s">
        <v>151</v>
      </c>
      <c r="AU356" s="218" t="s">
        <v>80</v>
      </c>
    </row>
    <row r="357" spans="2:65" s="238" customFormat="1" ht="27">
      <c r="B357" s="233"/>
      <c r="D357" s="412" t="s">
        <v>153</v>
      </c>
      <c r="F357" s="432" t="s">
        <v>154</v>
      </c>
      <c r="L357" s="233"/>
      <c r="M357" s="400"/>
      <c r="N357" s="234"/>
      <c r="O357" s="234"/>
      <c r="P357" s="234"/>
      <c r="Q357" s="234"/>
      <c r="R357" s="234"/>
      <c r="S357" s="234"/>
      <c r="T357" s="274"/>
      <c r="AT357" s="218" t="s">
        <v>153</v>
      </c>
      <c r="AU357" s="218" t="s">
        <v>80</v>
      </c>
    </row>
    <row r="358" spans="2:65" s="238" customFormat="1" ht="22.5" customHeight="1">
      <c r="B358" s="233"/>
      <c r="C358" s="387" t="s">
        <v>556</v>
      </c>
      <c r="D358" s="387" t="s">
        <v>144</v>
      </c>
      <c r="E358" s="388" t="s">
        <v>557</v>
      </c>
      <c r="F358" s="389" t="s">
        <v>558</v>
      </c>
      <c r="G358" s="390" t="s">
        <v>559</v>
      </c>
      <c r="H358" s="391">
        <v>15</v>
      </c>
      <c r="I358" s="6"/>
      <c r="J358" s="392">
        <f>ROUND(I358*H358,2)</f>
        <v>0</v>
      </c>
      <c r="K358" s="389" t="s">
        <v>346</v>
      </c>
      <c r="L358" s="233"/>
      <c r="M358" s="393" t="s">
        <v>5</v>
      </c>
      <c r="N358" s="394" t="s">
        <v>43</v>
      </c>
      <c r="O358" s="234"/>
      <c r="P358" s="395">
        <f>O358*H358</f>
        <v>0</v>
      </c>
      <c r="Q358" s="395">
        <v>1.8000000000000001E-4</v>
      </c>
      <c r="R358" s="395">
        <f>Q358*H358</f>
        <v>2.7000000000000001E-3</v>
      </c>
      <c r="S358" s="395">
        <v>0</v>
      </c>
      <c r="T358" s="396">
        <f>S358*H358</f>
        <v>0</v>
      </c>
      <c r="AR358" s="218" t="s">
        <v>149</v>
      </c>
      <c r="AT358" s="218" t="s">
        <v>144</v>
      </c>
      <c r="AU358" s="218" t="s">
        <v>80</v>
      </c>
      <c r="AY358" s="218" t="s">
        <v>142</v>
      </c>
      <c r="BE358" s="397">
        <f>IF(N358="základní",J358,0)</f>
        <v>0</v>
      </c>
      <c r="BF358" s="397">
        <f>IF(N358="snížená",J358,0)</f>
        <v>0</v>
      </c>
      <c r="BG358" s="397">
        <f>IF(N358="zákl. přenesená",J358,0)</f>
        <v>0</v>
      </c>
      <c r="BH358" s="397">
        <f>IF(N358="sníž. přenesená",J358,0)</f>
        <v>0</v>
      </c>
      <c r="BI358" s="397">
        <f>IF(N358="nulová",J358,0)</f>
        <v>0</v>
      </c>
      <c r="BJ358" s="218" t="s">
        <v>24</v>
      </c>
      <c r="BK358" s="397">
        <f>ROUND(I358*H358,2)</f>
        <v>0</v>
      </c>
      <c r="BL358" s="218" t="s">
        <v>149</v>
      </c>
      <c r="BM358" s="218" t="s">
        <v>560</v>
      </c>
    </row>
    <row r="359" spans="2:65" s="238" customFormat="1">
      <c r="B359" s="233"/>
      <c r="D359" s="412" t="s">
        <v>151</v>
      </c>
      <c r="F359" s="420" t="s">
        <v>561</v>
      </c>
      <c r="L359" s="233"/>
      <c r="M359" s="400"/>
      <c r="N359" s="234"/>
      <c r="O359" s="234"/>
      <c r="P359" s="234"/>
      <c r="Q359" s="234"/>
      <c r="R359" s="234"/>
      <c r="S359" s="234"/>
      <c r="T359" s="274"/>
      <c r="AT359" s="218" t="s">
        <v>151</v>
      </c>
      <c r="AU359" s="218" t="s">
        <v>80</v>
      </c>
    </row>
    <row r="360" spans="2:65" s="238" customFormat="1" ht="22.5" customHeight="1">
      <c r="B360" s="233"/>
      <c r="C360" s="387" t="s">
        <v>562</v>
      </c>
      <c r="D360" s="387" t="s">
        <v>144</v>
      </c>
      <c r="E360" s="388" t="s">
        <v>563</v>
      </c>
      <c r="F360" s="389" t="s">
        <v>564</v>
      </c>
      <c r="G360" s="390" t="s">
        <v>559</v>
      </c>
      <c r="H360" s="391">
        <v>8</v>
      </c>
      <c r="I360" s="6"/>
      <c r="J360" s="392">
        <f>ROUND(I360*H360,2)</f>
        <v>0</v>
      </c>
      <c r="K360" s="389" t="s">
        <v>346</v>
      </c>
      <c r="L360" s="233"/>
      <c r="M360" s="393" t="s">
        <v>5</v>
      </c>
      <c r="N360" s="394" t="s">
        <v>43</v>
      </c>
      <c r="O360" s="234"/>
      <c r="P360" s="395">
        <f>O360*H360</f>
        <v>0</v>
      </c>
      <c r="Q360" s="395">
        <v>2.5000000000000001E-4</v>
      </c>
      <c r="R360" s="395">
        <f>Q360*H360</f>
        <v>2E-3</v>
      </c>
      <c r="S360" s="395">
        <v>0</v>
      </c>
      <c r="T360" s="396">
        <f>S360*H360</f>
        <v>0</v>
      </c>
      <c r="AR360" s="218" t="s">
        <v>149</v>
      </c>
      <c r="AT360" s="218" t="s">
        <v>144</v>
      </c>
      <c r="AU360" s="218" t="s">
        <v>80</v>
      </c>
      <c r="AY360" s="218" t="s">
        <v>142</v>
      </c>
      <c r="BE360" s="397">
        <f>IF(N360="základní",J360,0)</f>
        <v>0</v>
      </c>
      <c r="BF360" s="397">
        <f>IF(N360="snížená",J360,0)</f>
        <v>0</v>
      </c>
      <c r="BG360" s="397">
        <f>IF(N360="zákl. přenesená",J360,0)</f>
        <v>0</v>
      </c>
      <c r="BH360" s="397">
        <f>IF(N360="sníž. přenesená",J360,0)</f>
        <v>0</v>
      </c>
      <c r="BI360" s="397">
        <f>IF(N360="nulová",J360,0)</f>
        <v>0</v>
      </c>
      <c r="BJ360" s="218" t="s">
        <v>24</v>
      </c>
      <c r="BK360" s="397">
        <f>ROUND(I360*H360,2)</f>
        <v>0</v>
      </c>
      <c r="BL360" s="218" t="s">
        <v>149</v>
      </c>
      <c r="BM360" s="218" t="s">
        <v>565</v>
      </c>
    </row>
    <row r="361" spans="2:65" s="238" customFormat="1">
      <c r="B361" s="233"/>
      <c r="D361" s="412" t="s">
        <v>151</v>
      </c>
      <c r="F361" s="420" t="s">
        <v>566</v>
      </c>
      <c r="L361" s="233"/>
      <c r="M361" s="400"/>
      <c r="N361" s="234"/>
      <c r="O361" s="234"/>
      <c r="P361" s="234"/>
      <c r="Q361" s="234"/>
      <c r="R361" s="234"/>
      <c r="S361" s="234"/>
      <c r="T361" s="274"/>
      <c r="AT361" s="218" t="s">
        <v>151</v>
      </c>
      <c r="AU361" s="218" t="s">
        <v>80</v>
      </c>
    </row>
    <row r="362" spans="2:65" s="238" customFormat="1" ht="22.5" customHeight="1">
      <c r="B362" s="233"/>
      <c r="C362" s="387" t="s">
        <v>567</v>
      </c>
      <c r="D362" s="387" t="s">
        <v>144</v>
      </c>
      <c r="E362" s="388" t="s">
        <v>568</v>
      </c>
      <c r="F362" s="389" t="s">
        <v>569</v>
      </c>
      <c r="G362" s="390" t="s">
        <v>194</v>
      </c>
      <c r="H362" s="391">
        <v>4.5</v>
      </c>
      <c r="I362" s="6"/>
      <c r="J362" s="392">
        <f>ROUND(I362*H362,2)</f>
        <v>0</v>
      </c>
      <c r="K362" s="389" t="s">
        <v>346</v>
      </c>
      <c r="L362" s="233"/>
      <c r="M362" s="393" t="s">
        <v>5</v>
      </c>
      <c r="N362" s="394" t="s">
        <v>43</v>
      </c>
      <c r="O362" s="234"/>
      <c r="P362" s="395">
        <f>O362*H362</f>
        <v>0</v>
      </c>
      <c r="Q362" s="395">
        <v>6.0000000000000002E-5</v>
      </c>
      <c r="R362" s="395">
        <f>Q362*H362</f>
        <v>2.7E-4</v>
      </c>
      <c r="S362" s="395">
        <v>0</v>
      </c>
      <c r="T362" s="396">
        <f>S362*H362</f>
        <v>0</v>
      </c>
      <c r="AR362" s="218" t="s">
        <v>149</v>
      </c>
      <c r="AT362" s="218" t="s">
        <v>144</v>
      </c>
      <c r="AU362" s="218" t="s">
        <v>80</v>
      </c>
      <c r="AY362" s="218" t="s">
        <v>142</v>
      </c>
      <c r="BE362" s="397">
        <f>IF(N362="základní",J362,0)</f>
        <v>0</v>
      </c>
      <c r="BF362" s="397">
        <f>IF(N362="snížená",J362,0)</f>
        <v>0</v>
      </c>
      <c r="BG362" s="397">
        <f>IF(N362="zákl. přenesená",J362,0)</f>
        <v>0</v>
      </c>
      <c r="BH362" s="397">
        <f>IF(N362="sníž. přenesená",J362,0)</f>
        <v>0</v>
      </c>
      <c r="BI362" s="397">
        <f>IF(N362="nulová",J362,0)</f>
        <v>0</v>
      </c>
      <c r="BJ362" s="218" t="s">
        <v>24</v>
      </c>
      <c r="BK362" s="397">
        <f>ROUND(I362*H362,2)</f>
        <v>0</v>
      </c>
      <c r="BL362" s="218" t="s">
        <v>149</v>
      </c>
      <c r="BM362" s="218" t="s">
        <v>570</v>
      </c>
    </row>
    <row r="363" spans="2:65" s="238" customFormat="1">
      <c r="B363" s="233"/>
      <c r="D363" s="398" t="s">
        <v>151</v>
      </c>
      <c r="F363" s="399" t="s">
        <v>571</v>
      </c>
      <c r="L363" s="233"/>
      <c r="M363" s="400"/>
      <c r="N363" s="234"/>
      <c r="O363" s="234"/>
      <c r="P363" s="234"/>
      <c r="Q363" s="234"/>
      <c r="R363" s="234"/>
      <c r="S363" s="234"/>
      <c r="T363" s="274"/>
      <c r="AT363" s="218" t="s">
        <v>151</v>
      </c>
      <c r="AU363" s="218" t="s">
        <v>80</v>
      </c>
    </row>
    <row r="364" spans="2:65" s="403" customFormat="1">
      <c r="B364" s="402"/>
      <c r="D364" s="398" t="s">
        <v>155</v>
      </c>
      <c r="E364" s="404" t="s">
        <v>5</v>
      </c>
      <c r="F364" s="405" t="s">
        <v>572</v>
      </c>
      <c r="H364" s="406">
        <v>4.5</v>
      </c>
      <c r="L364" s="402"/>
      <c r="M364" s="407"/>
      <c r="N364" s="408"/>
      <c r="O364" s="408"/>
      <c r="P364" s="408"/>
      <c r="Q364" s="408"/>
      <c r="R364" s="408"/>
      <c r="S364" s="408"/>
      <c r="T364" s="409"/>
      <c r="AT364" s="404" t="s">
        <v>155</v>
      </c>
      <c r="AU364" s="404" t="s">
        <v>80</v>
      </c>
      <c r="AV364" s="403" t="s">
        <v>80</v>
      </c>
      <c r="AW364" s="403" t="s">
        <v>36</v>
      </c>
      <c r="AX364" s="403" t="s">
        <v>24</v>
      </c>
      <c r="AY364" s="404" t="s">
        <v>142</v>
      </c>
    </row>
    <row r="365" spans="2:65" s="374" customFormat="1" ht="29.85" customHeight="1">
      <c r="B365" s="373"/>
      <c r="D365" s="384" t="s">
        <v>71</v>
      </c>
      <c r="E365" s="385" t="s">
        <v>204</v>
      </c>
      <c r="F365" s="385" t="s">
        <v>573</v>
      </c>
      <c r="J365" s="386">
        <f>BK365</f>
        <v>0</v>
      </c>
      <c r="L365" s="373"/>
      <c r="M365" s="378"/>
      <c r="N365" s="379"/>
      <c r="O365" s="379"/>
      <c r="P365" s="380">
        <f>SUM(P366:P377)</f>
        <v>0</v>
      </c>
      <c r="Q365" s="379"/>
      <c r="R365" s="380">
        <f>SUM(R366:R377)</f>
        <v>23.607016000000002</v>
      </c>
      <c r="S365" s="379"/>
      <c r="T365" s="381">
        <f>SUM(T366:T377)</f>
        <v>0.15059999999999998</v>
      </c>
      <c r="AR365" s="375" t="s">
        <v>24</v>
      </c>
      <c r="AT365" s="382" t="s">
        <v>71</v>
      </c>
      <c r="AU365" s="382" t="s">
        <v>24</v>
      </c>
      <c r="AY365" s="375" t="s">
        <v>142</v>
      </c>
      <c r="BK365" s="383">
        <f>SUM(BK366:BK377)</f>
        <v>0</v>
      </c>
    </row>
    <row r="366" spans="2:65" s="238" customFormat="1" ht="22.5" customHeight="1">
      <c r="B366" s="233"/>
      <c r="C366" s="387" t="s">
        <v>574</v>
      </c>
      <c r="D366" s="387" t="s">
        <v>144</v>
      </c>
      <c r="E366" s="388" t="s">
        <v>575</v>
      </c>
      <c r="F366" s="389" t="s">
        <v>576</v>
      </c>
      <c r="G366" s="390" t="s">
        <v>194</v>
      </c>
      <c r="H366" s="391">
        <v>320.7</v>
      </c>
      <c r="I366" s="6"/>
      <c r="J366" s="392">
        <f>ROUND(I366*H366,2)</f>
        <v>0</v>
      </c>
      <c r="K366" s="389" t="s">
        <v>346</v>
      </c>
      <c r="L366" s="233"/>
      <c r="M366" s="393" t="s">
        <v>5</v>
      </c>
      <c r="N366" s="394" t="s">
        <v>43</v>
      </c>
      <c r="O366" s="234"/>
      <c r="P366" s="395">
        <f>O366*H366</f>
        <v>0</v>
      </c>
      <c r="Q366" s="395">
        <v>0</v>
      </c>
      <c r="R366" s="395">
        <f>Q366*H366</f>
        <v>0</v>
      </c>
      <c r="S366" s="395">
        <v>0</v>
      </c>
      <c r="T366" s="396">
        <f>S366*H366</f>
        <v>0</v>
      </c>
      <c r="AR366" s="218" t="s">
        <v>149</v>
      </c>
      <c r="AT366" s="218" t="s">
        <v>144</v>
      </c>
      <c r="AU366" s="218" t="s">
        <v>80</v>
      </c>
      <c r="AY366" s="218" t="s">
        <v>142</v>
      </c>
      <c r="BE366" s="397">
        <f>IF(N366="základní",J366,0)</f>
        <v>0</v>
      </c>
      <c r="BF366" s="397">
        <f>IF(N366="snížená",J366,0)</f>
        <v>0</v>
      </c>
      <c r="BG366" s="397">
        <f>IF(N366="zákl. přenesená",J366,0)</f>
        <v>0</v>
      </c>
      <c r="BH366" s="397">
        <f>IF(N366="sníž. přenesená",J366,0)</f>
        <v>0</v>
      </c>
      <c r="BI366" s="397">
        <f>IF(N366="nulová",J366,0)</f>
        <v>0</v>
      </c>
      <c r="BJ366" s="218" t="s">
        <v>24</v>
      </c>
      <c r="BK366" s="397">
        <f>ROUND(I366*H366,2)</f>
        <v>0</v>
      </c>
      <c r="BL366" s="218" t="s">
        <v>149</v>
      </c>
      <c r="BM366" s="218" t="s">
        <v>577</v>
      </c>
    </row>
    <row r="367" spans="2:65" s="238" customFormat="1">
      <c r="B367" s="233"/>
      <c r="D367" s="412" t="s">
        <v>151</v>
      </c>
      <c r="F367" s="420" t="s">
        <v>578</v>
      </c>
      <c r="L367" s="233"/>
      <c r="M367" s="400"/>
      <c r="N367" s="234"/>
      <c r="O367" s="234"/>
      <c r="P367" s="234"/>
      <c r="Q367" s="234"/>
      <c r="R367" s="234"/>
      <c r="S367" s="234"/>
      <c r="T367" s="274"/>
      <c r="AT367" s="218" t="s">
        <v>151</v>
      </c>
      <c r="AU367" s="218" t="s">
        <v>80</v>
      </c>
    </row>
    <row r="368" spans="2:65" s="238" customFormat="1" ht="22.5" customHeight="1">
      <c r="B368" s="233"/>
      <c r="C368" s="387" t="s">
        <v>579</v>
      </c>
      <c r="D368" s="387" t="s">
        <v>144</v>
      </c>
      <c r="E368" s="388" t="s">
        <v>580</v>
      </c>
      <c r="F368" s="389" t="s">
        <v>581</v>
      </c>
      <c r="G368" s="390" t="s">
        <v>212</v>
      </c>
      <c r="H368" s="391">
        <v>9.8130000000000006</v>
      </c>
      <c r="I368" s="6"/>
      <c r="J368" s="392">
        <f>ROUND(I368*H368,2)</f>
        <v>0</v>
      </c>
      <c r="K368" s="389" t="s">
        <v>346</v>
      </c>
      <c r="L368" s="233"/>
      <c r="M368" s="393" t="s">
        <v>5</v>
      </c>
      <c r="N368" s="394" t="s">
        <v>43</v>
      </c>
      <c r="O368" s="234"/>
      <c r="P368" s="395">
        <f>O368*H368</f>
        <v>0</v>
      </c>
      <c r="Q368" s="395">
        <v>0</v>
      </c>
      <c r="R368" s="395">
        <f>Q368*H368</f>
        <v>0</v>
      </c>
      <c r="S368" s="395">
        <v>0</v>
      </c>
      <c r="T368" s="396">
        <f>S368*H368</f>
        <v>0</v>
      </c>
      <c r="AR368" s="218" t="s">
        <v>149</v>
      </c>
      <c r="AT368" s="218" t="s">
        <v>144</v>
      </c>
      <c r="AU368" s="218" t="s">
        <v>80</v>
      </c>
      <c r="AY368" s="218" t="s">
        <v>142</v>
      </c>
      <c r="BE368" s="397">
        <f>IF(N368="základní",J368,0)</f>
        <v>0</v>
      </c>
      <c r="BF368" s="397">
        <f>IF(N368="snížená",J368,0)</f>
        <v>0</v>
      </c>
      <c r="BG368" s="397">
        <f>IF(N368="zákl. přenesená",J368,0)</f>
        <v>0</v>
      </c>
      <c r="BH368" s="397">
        <f>IF(N368="sníž. přenesená",J368,0)</f>
        <v>0</v>
      </c>
      <c r="BI368" s="397">
        <f>IF(N368="nulová",J368,0)</f>
        <v>0</v>
      </c>
      <c r="BJ368" s="218" t="s">
        <v>24</v>
      </c>
      <c r="BK368" s="397">
        <f>ROUND(I368*H368,2)</f>
        <v>0</v>
      </c>
      <c r="BL368" s="218" t="s">
        <v>149</v>
      </c>
      <c r="BM368" s="218" t="s">
        <v>582</v>
      </c>
    </row>
    <row r="369" spans="2:65" s="238" customFormat="1" ht="27">
      <c r="B369" s="233"/>
      <c r="D369" s="398" t="s">
        <v>151</v>
      </c>
      <c r="F369" s="399" t="s">
        <v>583</v>
      </c>
      <c r="L369" s="233"/>
      <c r="M369" s="400"/>
      <c r="N369" s="234"/>
      <c r="O369" s="234"/>
      <c r="P369" s="234"/>
      <c r="Q369" s="234"/>
      <c r="R369" s="234"/>
      <c r="S369" s="234"/>
      <c r="T369" s="274"/>
      <c r="AT369" s="218" t="s">
        <v>151</v>
      </c>
      <c r="AU369" s="218" t="s">
        <v>80</v>
      </c>
    </row>
    <row r="370" spans="2:65" s="238" customFormat="1" ht="27">
      <c r="B370" s="233"/>
      <c r="D370" s="398" t="s">
        <v>153</v>
      </c>
      <c r="F370" s="401" t="s">
        <v>154</v>
      </c>
      <c r="L370" s="233"/>
      <c r="M370" s="400"/>
      <c r="N370" s="234"/>
      <c r="O370" s="234"/>
      <c r="P370" s="234"/>
      <c r="Q370" s="234"/>
      <c r="R370" s="234"/>
      <c r="S370" s="234"/>
      <c r="T370" s="274"/>
      <c r="AT370" s="218" t="s">
        <v>153</v>
      </c>
      <c r="AU370" s="218" t="s">
        <v>80</v>
      </c>
    </row>
    <row r="371" spans="2:65" s="403" customFormat="1">
      <c r="B371" s="402"/>
      <c r="D371" s="412" t="s">
        <v>155</v>
      </c>
      <c r="E371" s="421" t="s">
        <v>5</v>
      </c>
      <c r="F371" s="422" t="s">
        <v>584</v>
      </c>
      <c r="H371" s="423">
        <v>9.8130000000000006</v>
      </c>
      <c r="L371" s="402"/>
      <c r="M371" s="407"/>
      <c r="N371" s="408"/>
      <c r="O371" s="408"/>
      <c r="P371" s="408"/>
      <c r="Q371" s="408"/>
      <c r="R371" s="408"/>
      <c r="S371" s="408"/>
      <c r="T371" s="409"/>
      <c r="AT371" s="404" t="s">
        <v>155</v>
      </c>
      <c r="AU371" s="404" t="s">
        <v>80</v>
      </c>
      <c r="AV371" s="403" t="s">
        <v>80</v>
      </c>
      <c r="AW371" s="403" t="s">
        <v>36</v>
      </c>
      <c r="AX371" s="403" t="s">
        <v>24</v>
      </c>
      <c r="AY371" s="404" t="s">
        <v>142</v>
      </c>
    </row>
    <row r="372" spans="2:65" s="238" customFormat="1" ht="22.5" customHeight="1">
      <c r="B372" s="233"/>
      <c r="C372" s="433" t="s">
        <v>585</v>
      </c>
      <c r="D372" s="433" t="s">
        <v>299</v>
      </c>
      <c r="E372" s="434" t="s">
        <v>586</v>
      </c>
      <c r="F372" s="435" t="s">
        <v>587</v>
      </c>
      <c r="G372" s="436" t="s">
        <v>212</v>
      </c>
      <c r="H372" s="437">
        <v>23.605</v>
      </c>
      <c r="I372" s="7"/>
      <c r="J372" s="438">
        <f>ROUND(I372*H372,2)</f>
        <v>0</v>
      </c>
      <c r="K372" s="435" t="s">
        <v>148</v>
      </c>
      <c r="L372" s="439"/>
      <c r="M372" s="440" t="s">
        <v>5</v>
      </c>
      <c r="N372" s="441" t="s">
        <v>43</v>
      </c>
      <c r="O372" s="234"/>
      <c r="P372" s="395">
        <f>O372*H372</f>
        <v>0</v>
      </c>
      <c r="Q372" s="395">
        <v>1</v>
      </c>
      <c r="R372" s="395">
        <f>Q372*H372</f>
        <v>23.605</v>
      </c>
      <c r="S372" s="395">
        <v>0</v>
      </c>
      <c r="T372" s="396">
        <f>S372*H372</f>
        <v>0</v>
      </c>
      <c r="AR372" s="218" t="s">
        <v>198</v>
      </c>
      <c r="AT372" s="218" t="s">
        <v>299</v>
      </c>
      <c r="AU372" s="218" t="s">
        <v>80</v>
      </c>
      <c r="AY372" s="218" t="s">
        <v>142</v>
      </c>
      <c r="BE372" s="397">
        <f>IF(N372="základní",J372,0)</f>
        <v>0</v>
      </c>
      <c r="BF372" s="397">
        <f>IF(N372="snížená",J372,0)</f>
        <v>0</v>
      </c>
      <c r="BG372" s="397">
        <f>IF(N372="zákl. přenesená",J372,0)</f>
        <v>0</v>
      </c>
      <c r="BH372" s="397">
        <f>IF(N372="sníž. přenesená",J372,0)</f>
        <v>0</v>
      </c>
      <c r="BI372" s="397">
        <f>IF(N372="nulová",J372,0)</f>
        <v>0</v>
      </c>
      <c r="BJ372" s="218" t="s">
        <v>24</v>
      </c>
      <c r="BK372" s="397">
        <f>ROUND(I372*H372,2)</f>
        <v>0</v>
      </c>
      <c r="BL372" s="218" t="s">
        <v>149</v>
      </c>
      <c r="BM372" s="218" t="s">
        <v>588</v>
      </c>
    </row>
    <row r="373" spans="2:65" s="238" customFormat="1">
      <c r="B373" s="233"/>
      <c r="D373" s="412" t="s">
        <v>151</v>
      </c>
      <c r="F373" s="420" t="s">
        <v>589</v>
      </c>
      <c r="L373" s="233"/>
      <c r="M373" s="400"/>
      <c r="N373" s="234"/>
      <c r="O373" s="234"/>
      <c r="P373" s="234"/>
      <c r="Q373" s="234"/>
      <c r="R373" s="234"/>
      <c r="S373" s="234"/>
      <c r="T373" s="274"/>
      <c r="AT373" s="218" t="s">
        <v>151</v>
      </c>
      <c r="AU373" s="218" t="s">
        <v>80</v>
      </c>
    </row>
    <row r="374" spans="2:65" s="238" customFormat="1" ht="22.5" customHeight="1">
      <c r="B374" s="233"/>
      <c r="C374" s="387" t="s">
        <v>590</v>
      </c>
      <c r="D374" s="387" t="s">
        <v>144</v>
      </c>
      <c r="E374" s="388" t="s">
        <v>591</v>
      </c>
      <c r="F374" s="389" t="s">
        <v>592</v>
      </c>
      <c r="G374" s="390" t="s">
        <v>194</v>
      </c>
      <c r="H374" s="391">
        <v>0.3</v>
      </c>
      <c r="I374" s="6"/>
      <c r="J374" s="392">
        <f>ROUND(I374*H374,2)</f>
        <v>0</v>
      </c>
      <c r="K374" s="389" t="s">
        <v>346</v>
      </c>
      <c r="L374" s="233"/>
      <c r="M374" s="393" t="s">
        <v>5</v>
      </c>
      <c r="N374" s="394" t="s">
        <v>43</v>
      </c>
      <c r="O374" s="234"/>
      <c r="P374" s="395">
        <f>O374*H374</f>
        <v>0</v>
      </c>
      <c r="Q374" s="395">
        <v>6.7200000000000003E-3</v>
      </c>
      <c r="R374" s="395">
        <f>Q374*H374</f>
        <v>2.016E-3</v>
      </c>
      <c r="S374" s="395">
        <v>0.502</v>
      </c>
      <c r="T374" s="396">
        <f>S374*H374</f>
        <v>0.15059999999999998</v>
      </c>
      <c r="AR374" s="218" t="s">
        <v>149</v>
      </c>
      <c r="AT374" s="218" t="s">
        <v>144</v>
      </c>
      <c r="AU374" s="218" t="s">
        <v>80</v>
      </c>
      <c r="AY374" s="218" t="s">
        <v>142</v>
      </c>
      <c r="BE374" s="397">
        <f>IF(N374="základní",J374,0)</f>
        <v>0</v>
      </c>
      <c r="BF374" s="397">
        <f>IF(N374="snížená",J374,0)</f>
        <v>0</v>
      </c>
      <c r="BG374" s="397">
        <f>IF(N374="zákl. přenesená",J374,0)</f>
        <v>0</v>
      </c>
      <c r="BH374" s="397">
        <f>IF(N374="sníž. přenesená",J374,0)</f>
        <v>0</v>
      </c>
      <c r="BI374" s="397">
        <f>IF(N374="nulová",J374,0)</f>
        <v>0</v>
      </c>
      <c r="BJ374" s="218" t="s">
        <v>24</v>
      </c>
      <c r="BK374" s="397">
        <f>ROUND(I374*H374,2)</f>
        <v>0</v>
      </c>
      <c r="BL374" s="218" t="s">
        <v>149</v>
      </c>
      <c r="BM374" s="218" t="s">
        <v>593</v>
      </c>
    </row>
    <row r="375" spans="2:65" s="238" customFormat="1" ht="27">
      <c r="B375" s="233"/>
      <c r="D375" s="398" t="s">
        <v>151</v>
      </c>
      <c r="F375" s="399" t="s">
        <v>594</v>
      </c>
      <c r="L375" s="233"/>
      <c r="M375" s="400"/>
      <c r="N375" s="234"/>
      <c r="O375" s="234"/>
      <c r="P375" s="234"/>
      <c r="Q375" s="234"/>
      <c r="R375" s="234"/>
      <c r="S375" s="234"/>
      <c r="T375" s="274"/>
      <c r="AT375" s="218" t="s">
        <v>151</v>
      </c>
      <c r="AU375" s="218" t="s">
        <v>80</v>
      </c>
    </row>
    <row r="376" spans="2:65" s="238" customFormat="1" ht="27">
      <c r="B376" s="233"/>
      <c r="D376" s="398" t="s">
        <v>153</v>
      </c>
      <c r="F376" s="401" t="s">
        <v>154</v>
      </c>
      <c r="L376" s="233"/>
      <c r="M376" s="400"/>
      <c r="N376" s="234"/>
      <c r="O376" s="234"/>
      <c r="P376" s="234"/>
      <c r="Q376" s="234"/>
      <c r="R376" s="234"/>
      <c r="S376" s="234"/>
      <c r="T376" s="274"/>
      <c r="AT376" s="218" t="s">
        <v>153</v>
      </c>
      <c r="AU376" s="218" t="s">
        <v>80</v>
      </c>
    </row>
    <row r="377" spans="2:65" s="403" customFormat="1">
      <c r="B377" s="402"/>
      <c r="D377" s="398" t="s">
        <v>155</v>
      </c>
      <c r="E377" s="404" t="s">
        <v>5</v>
      </c>
      <c r="F377" s="405" t="s">
        <v>595</v>
      </c>
      <c r="H377" s="406">
        <v>0.3</v>
      </c>
      <c r="L377" s="402"/>
      <c r="M377" s="407"/>
      <c r="N377" s="408"/>
      <c r="O377" s="408"/>
      <c r="P377" s="408"/>
      <c r="Q377" s="408"/>
      <c r="R377" s="408"/>
      <c r="S377" s="408"/>
      <c r="T377" s="409"/>
      <c r="AT377" s="404" t="s">
        <v>155</v>
      </c>
      <c r="AU377" s="404" t="s">
        <v>80</v>
      </c>
      <c r="AV377" s="403" t="s">
        <v>80</v>
      </c>
      <c r="AW377" s="403" t="s">
        <v>36</v>
      </c>
      <c r="AX377" s="403" t="s">
        <v>24</v>
      </c>
      <c r="AY377" s="404" t="s">
        <v>142</v>
      </c>
    </row>
    <row r="378" spans="2:65" s="374" customFormat="1" ht="29.85" customHeight="1">
      <c r="B378" s="373"/>
      <c r="D378" s="384" t="s">
        <v>71</v>
      </c>
      <c r="E378" s="385" t="s">
        <v>596</v>
      </c>
      <c r="F378" s="385" t="s">
        <v>597</v>
      </c>
      <c r="J378" s="386">
        <f>BK378</f>
        <v>0</v>
      </c>
      <c r="L378" s="373"/>
      <c r="M378" s="378"/>
      <c r="N378" s="379"/>
      <c r="O378" s="379"/>
      <c r="P378" s="380">
        <f>SUM(P379:P387)</f>
        <v>0</v>
      </c>
      <c r="Q378" s="379"/>
      <c r="R378" s="380">
        <f>SUM(R379:R387)</f>
        <v>0</v>
      </c>
      <c r="S378" s="379"/>
      <c r="T378" s="381">
        <f>SUM(T379:T387)</f>
        <v>0</v>
      </c>
      <c r="AR378" s="375" t="s">
        <v>24</v>
      </c>
      <c r="AT378" s="382" t="s">
        <v>71</v>
      </c>
      <c r="AU378" s="382" t="s">
        <v>24</v>
      </c>
      <c r="AY378" s="375" t="s">
        <v>142</v>
      </c>
      <c r="BK378" s="383">
        <f>SUM(BK379:BK387)</f>
        <v>0</v>
      </c>
    </row>
    <row r="379" spans="2:65" s="238" customFormat="1" ht="22.5" customHeight="1">
      <c r="B379" s="233"/>
      <c r="C379" s="387" t="s">
        <v>598</v>
      </c>
      <c r="D379" s="387" t="s">
        <v>144</v>
      </c>
      <c r="E379" s="388" t="s">
        <v>599</v>
      </c>
      <c r="F379" s="389" t="s">
        <v>600</v>
      </c>
      <c r="G379" s="390" t="s">
        <v>285</v>
      </c>
      <c r="H379" s="391">
        <v>183.13900000000001</v>
      </c>
      <c r="I379" s="6"/>
      <c r="J379" s="392">
        <f>ROUND(I379*H379,2)</f>
        <v>0</v>
      </c>
      <c r="K379" s="389" t="s">
        <v>346</v>
      </c>
      <c r="L379" s="233"/>
      <c r="M379" s="393" t="s">
        <v>5</v>
      </c>
      <c r="N379" s="394" t="s">
        <v>43</v>
      </c>
      <c r="O379" s="234"/>
      <c r="P379" s="395">
        <f>O379*H379</f>
        <v>0</v>
      </c>
      <c r="Q379" s="395">
        <v>0</v>
      </c>
      <c r="R379" s="395">
        <f>Q379*H379</f>
        <v>0</v>
      </c>
      <c r="S379" s="395">
        <v>0</v>
      </c>
      <c r="T379" s="396">
        <f>S379*H379</f>
        <v>0</v>
      </c>
      <c r="AR379" s="218" t="s">
        <v>149</v>
      </c>
      <c r="AT379" s="218" t="s">
        <v>144</v>
      </c>
      <c r="AU379" s="218" t="s">
        <v>80</v>
      </c>
      <c r="AY379" s="218" t="s">
        <v>142</v>
      </c>
      <c r="BE379" s="397">
        <f>IF(N379="základní",J379,0)</f>
        <v>0</v>
      </c>
      <c r="BF379" s="397">
        <f>IF(N379="snížená",J379,0)</f>
        <v>0</v>
      </c>
      <c r="BG379" s="397">
        <f>IF(N379="zákl. přenesená",J379,0)</f>
        <v>0</v>
      </c>
      <c r="BH379" s="397">
        <f>IF(N379="sníž. přenesená",J379,0)</f>
        <v>0</v>
      </c>
      <c r="BI379" s="397">
        <f>IF(N379="nulová",J379,0)</f>
        <v>0</v>
      </c>
      <c r="BJ379" s="218" t="s">
        <v>24</v>
      </c>
      <c r="BK379" s="397">
        <f>ROUND(I379*H379,2)</f>
        <v>0</v>
      </c>
      <c r="BL379" s="218" t="s">
        <v>149</v>
      </c>
      <c r="BM379" s="218" t="s">
        <v>601</v>
      </c>
    </row>
    <row r="380" spans="2:65" s="238" customFormat="1" ht="27">
      <c r="B380" s="233"/>
      <c r="D380" s="412" t="s">
        <v>151</v>
      </c>
      <c r="F380" s="420" t="s">
        <v>602</v>
      </c>
      <c r="L380" s="233"/>
      <c r="M380" s="400"/>
      <c r="N380" s="234"/>
      <c r="O380" s="234"/>
      <c r="P380" s="234"/>
      <c r="Q380" s="234"/>
      <c r="R380" s="234"/>
      <c r="S380" s="234"/>
      <c r="T380" s="274"/>
      <c r="AT380" s="218" t="s">
        <v>151</v>
      </c>
      <c r="AU380" s="218" t="s">
        <v>80</v>
      </c>
    </row>
    <row r="381" spans="2:65" s="238" customFormat="1" ht="22.5" customHeight="1">
      <c r="B381" s="233"/>
      <c r="C381" s="387" t="s">
        <v>603</v>
      </c>
      <c r="D381" s="387" t="s">
        <v>144</v>
      </c>
      <c r="E381" s="388" t="s">
        <v>604</v>
      </c>
      <c r="F381" s="389" t="s">
        <v>605</v>
      </c>
      <c r="G381" s="390" t="s">
        <v>285</v>
      </c>
      <c r="H381" s="391">
        <v>1648.251</v>
      </c>
      <c r="I381" s="6"/>
      <c r="J381" s="392">
        <f>ROUND(I381*H381,2)</f>
        <v>0</v>
      </c>
      <c r="K381" s="389" t="s">
        <v>346</v>
      </c>
      <c r="L381" s="233"/>
      <c r="M381" s="393" t="s">
        <v>5</v>
      </c>
      <c r="N381" s="394" t="s">
        <v>43</v>
      </c>
      <c r="O381" s="234"/>
      <c r="P381" s="395">
        <f>O381*H381</f>
        <v>0</v>
      </c>
      <c r="Q381" s="395">
        <v>0</v>
      </c>
      <c r="R381" s="395">
        <f>Q381*H381</f>
        <v>0</v>
      </c>
      <c r="S381" s="395">
        <v>0</v>
      </c>
      <c r="T381" s="396">
        <f>S381*H381</f>
        <v>0</v>
      </c>
      <c r="AR381" s="218" t="s">
        <v>149</v>
      </c>
      <c r="AT381" s="218" t="s">
        <v>144</v>
      </c>
      <c r="AU381" s="218" t="s">
        <v>80</v>
      </c>
      <c r="AY381" s="218" t="s">
        <v>142</v>
      </c>
      <c r="BE381" s="397">
        <f>IF(N381="základní",J381,0)</f>
        <v>0</v>
      </c>
      <c r="BF381" s="397">
        <f>IF(N381="snížená",J381,0)</f>
        <v>0</v>
      </c>
      <c r="BG381" s="397">
        <f>IF(N381="zákl. přenesená",J381,0)</f>
        <v>0</v>
      </c>
      <c r="BH381" s="397">
        <f>IF(N381="sníž. přenesená",J381,0)</f>
        <v>0</v>
      </c>
      <c r="BI381" s="397">
        <f>IF(N381="nulová",J381,0)</f>
        <v>0</v>
      </c>
      <c r="BJ381" s="218" t="s">
        <v>24</v>
      </c>
      <c r="BK381" s="397">
        <f>ROUND(I381*H381,2)</f>
        <v>0</v>
      </c>
      <c r="BL381" s="218" t="s">
        <v>149</v>
      </c>
      <c r="BM381" s="218" t="s">
        <v>606</v>
      </c>
    </row>
    <row r="382" spans="2:65" s="238" customFormat="1" ht="27">
      <c r="B382" s="233"/>
      <c r="D382" s="398" t="s">
        <v>151</v>
      </c>
      <c r="F382" s="399" t="s">
        <v>607</v>
      </c>
      <c r="L382" s="233"/>
      <c r="M382" s="400"/>
      <c r="N382" s="234"/>
      <c r="O382" s="234"/>
      <c r="P382" s="234"/>
      <c r="Q382" s="234"/>
      <c r="R382" s="234"/>
      <c r="S382" s="234"/>
      <c r="T382" s="274"/>
      <c r="AT382" s="218" t="s">
        <v>151</v>
      </c>
      <c r="AU382" s="218" t="s">
        <v>80</v>
      </c>
    </row>
    <row r="383" spans="2:65" s="403" customFormat="1">
      <c r="B383" s="402"/>
      <c r="D383" s="412" t="s">
        <v>155</v>
      </c>
      <c r="F383" s="422" t="s">
        <v>608</v>
      </c>
      <c r="H383" s="423">
        <v>1648.251</v>
      </c>
      <c r="L383" s="402"/>
      <c r="M383" s="407"/>
      <c r="N383" s="408"/>
      <c r="O383" s="408"/>
      <c r="P383" s="408"/>
      <c r="Q383" s="408"/>
      <c r="R383" s="408"/>
      <c r="S383" s="408"/>
      <c r="T383" s="409"/>
      <c r="AT383" s="404" t="s">
        <v>155</v>
      </c>
      <c r="AU383" s="404" t="s">
        <v>80</v>
      </c>
      <c r="AV383" s="403" t="s">
        <v>80</v>
      </c>
      <c r="AW383" s="403" t="s">
        <v>6</v>
      </c>
      <c r="AX383" s="403" t="s">
        <v>24</v>
      </c>
      <c r="AY383" s="404" t="s">
        <v>142</v>
      </c>
    </row>
    <row r="384" spans="2:65" s="238" customFormat="1" ht="22.5" customHeight="1">
      <c r="B384" s="233"/>
      <c r="C384" s="387" t="s">
        <v>609</v>
      </c>
      <c r="D384" s="387" t="s">
        <v>144</v>
      </c>
      <c r="E384" s="388" t="s">
        <v>610</v>
      </c>
      <c r="F384" s="389" t="s">
        <v>611</v>
      </c>
      <c r="G384" s="390" t="s">
        <v>285</v>
      </c>
      <c r="H384" s="391">
        <v>183.13900000000001</v>
      </c>
      <c r="I384" s="6"/>
      <c r="J384" s="392">
        <f>ROUND(I384*H384,2)</f>
        <v>0</v>
      </c>
      <c r="K384" s="389" t="s">
        <v>346</v>
      </c>
      <c r="L384" s="233"/>
      <c r="M384" s="393" t="s">
        <v>5</v>
      </c>
      <c r="N384" s="394" t="s">
        <v>43</v>
      </c>
      <c r="O384" s="234"/>
      <c r="P384" s="395">
        <f>O384*H384</f>
        <v>0</v>
      </c>
      <c r="Q384" s="395">
        <v>0</v>
      </c>
      <c r="R384" s="395">
        <f>Q384*H384</f>
        <v>0</v>
      </c>
      <c r="S384" s="395">
        <v>0</v>
      </c>
      <c r="T384" s="396">
        <f>S384*H384</f>
        <v>0</v>
      </c>
      <c r="AR384" s="218" t="s">
        <v>149</v>
      </c>
      <c r="AT384" s="218" t="s">
        <v>144</v>
      </c>
      <c r="AU384" s="218" t="s">
        <v>80</v>
      </c>
      <c r="AY384" s="218" t="s">
        <v>142</v>
      </c>
      <c r="BE384" s="397">
        <f>IF(N384="základní",J384,0)</f>
        <v>0</v>
      </c>
      <c r="BF384" s="397">
        <f>IF(N384="snížená",J384,0)</f>
        <v>0</v>
      </c>
      <c r="BG384" s="397">
        <f>IF(N384="zákl. přenesená",J384,0)</f>
        <v>0</v>
      </c>
      <c r="BH384" s="397">
        <f>IF(N384="sníž. přenesená",J384,0)</f>
        <v>0</v>
      </c>
      <c r="BI384" s="397">
        <f>IF(N384="nulová",J384,0)</f>
        <v>0</v>
      </c>
      <c r="BJ384" s="218" t="s">
        <v>24</v>
      </c>
      <c r="BK384" s="397">
        <f>ROUND(I384*H384,2)</f>
        <v>0</v>
      </c>
      <c r="BL384" s="218" t="s">
        <v>149</v>
      </c>
      <c r="BM384" s="218" t="s">
        <v>612</v>
      </c>
    </row>
    <row r="385" spans="2:65" s="238" customFormat="1">
      <c r="B385" s="233"/>
      <c r="D385" s="412" t="s">
        <v>151</v>
      </c>
      <c r="F385" s="420" t="s">
        <v>613</v>
      </c>
      <c r="L385" s="233"/>
      <c r="M385" s="400"/>
      <c r="N385" s="234"/>
      <c r="O385" s="234"/>
      <c r="P385" s="234"/>
      <c r="Q385" s="234"/>
      <c r="R385" s="234"/>
      <c r="S385" s="234"/>
      <c r="T385" s="274"/>
      <c r="AT385" s="218" t="s">
        <v>151</v>
      </c>
      <c r="AU385" s="218" t="s">
        <v>80</v>
      </c>
    </row>
    <row r="386" spans="2:65" s="238" customFormat="1" ht="22.5" customHeight="1">
      <c r="B386" s="233"/>
      <c r="C386" s="387" t="s">
        <v>614</v>
      </c>
      <c r="D386" s="387" t="s">
        <v>144</v>
      </c>
      <c r="E386" s="388" t="s">
        <v>615</v>
      </c>
      <c r="F386" s="389" t="s">
        <v>616</v>
      </c>
      <c r="G386" s="390" t="s">
        <v>285</v>
      </c>
      <c r="H386" s="391">
        <v>183.13900000000001</v>
      </c>
      <c r="I386" s="6"/>
      <c r="J386" s="392">
        <f>ROUND(I386*H386,2)</f>
        <v>0</v>
      </c>
      <c r="K386" s="389" t="s">
        <v>346</v>
      </c>
      <c r="L386" s="233"/>
      <c r="M386" s="393" t="s">
        <v>5</v>
      </c>
      <c r="N386" s="394" t="s">
        <v>43</v>
      </c>
      <c r="O386" s="234"/>
      <c r="P386" s="395">
        <f>O386*H386</f>
        <v>0</v>
      </c>
      <c r="Q386" s="395">
        <v>0</v>
      </c>
      <c r="R386" s="395">
        <f>Q386*H386</f>
        <v>0</v>
      </c>
      <c r="S386" s="395">
        <v>0</v>
      </c>
      <c r="T386" s="396">
        <f>S386*H386</f>
        <v>0</v>
      </c>
      <c r="AR386" s="218" t="s">
        <v>149</v>
      </c>
      <c r="AT386" s="218" t="s">
        <v>144</v>
      </c>
      <c r="AU386" s="218" t="s">
        <v>80</v>
      </c>
      <c r="AY386" s="218" t="s">
        <v>142</v>
      </c>
      <c r="BE386" s="397">
        <f>IF(N386="základní",J386,0)</f>
        <v>0</v>
      </c>
      <c r="BF386" s="397">
        <f>IF(N386="snížená",J386,0)</f>
        <v>0</v>
      </c>
      <c r="BG386" s="397">
        <f>IF(N386="zákl. přenesená",J386,0)</f>
        <v>0</v>
      </c>
      <c r="BH386" s="397">
        <f>IF(N386="sníž. přenesená",J386,0)</f>
        <v>0</v>
      </c>
      <c r="BI386" s="397">
        <f>IF(N386="nulová",J386,0)</f>
        <v>0</v>
      </c>
      <c r="BJ386" s="218" t="s">
        <v>24</v>
      </c>
      <c r="BK386" s="397">
        <f>ROUND(I386*H386,2)</f>
        <v>0</v>
      </c>
      <c r="BL386" s="218" t="s">
        <v>149</v>
      </c>
      <c r="BM386" s="218" t="s">
        <v>617</v>
      </c>
    </row>
    <row r="387" spans="2:65" s="238" customFormat="1">
      <c r="B387" s="233"/>
      <c r="D387" s="398" t="s">
        <v>151</v>
      </c>
      <c r="F387" s="399" t="s">
        <v>618</v>
      </c>
      <c r="L387" s="233"/>
      <c r="M387" s="400"/>
      <c r="N387" s="234"/>
      <c r="O387" s="234"/>
      <c r="P387" s="234"/>
      <c r="Q387" s="234"/>
      <c r="R387" s="234"/>
      <c r="S387" s="234"/>
      <c r="T387" s="274"/>
      <c r="AT387" s="218" t="s">
        <v>151</v>
      </c>
      <c r="AU387" s="218" t="s">
        <v>80</v>
      </c>
    </row>
    <row r="388" spans="2:65" s="374" customFormat="1" ht="29.85" customHeight="1">
      <c r="B388" s="373"/>
      <c r="D388" s="384" t="s">
        <v>71</v>
      </c>
      <c r="E388" s="385" t="s">
        <v>619</v>
      </c>
      <c r="F388" s="385" t="s">
        <v>620</v>
      </c>
      <c r="J388" s="386">
        <f>BK388</f>
        <v>0</v>
      </c>
      <c r="L388" s="373"/>
      <c r="M388" s="378"/>
      <c r="N388" s="379"/>
      <c r="O388" s="379"/>
      <c r="P388" s="380">
        <f>SUM(P389:P390)</f>
        <v>0</v>
      </c>
      <c r="Q388" s="379"/>
      <c r="R388" s="380">
        <f>SUM(R389:R390)</f>
        <v>0</v>
      </c>
      <c r="S388" s="379"/>
      <c r="T388" s="381">
        <f>SUM(T389:T390)</f>
        <v>0</v>
      </c>
      <c r="AR388" s="375" t="s">
        <v>24</v>
      </c>
      <c r="AT388" s="382" t="s">
        <v>71</v>
      </c>
      <c r="AU388" s="382" t="s">
        <v>24</v>
      </c>
      <c r="AY388" s="375" t="s">
        <v>142</v>
      </c>
      <c r="BK388" s="383">
        <f>SUM(BK389:BK390)</f>
        <v>0</v>
      </c>
    </row>
    <row r="389" spans="2:65" s="238" customFormat="1" ht="22.5" customHeight="1">
      <c r="B389" s="233"/>
      <c r="C389" s="387" t="s">
        <v>621</v>
      </c>
      <c r="D389" s="387" t="s">
        <v>144</v>
      </c>
      <c r="E389" s="388" t="s">
        <v>622</v>
      </c>
      <c r="F389" s="389" t="s">
        <v>623</v>
      </c>
      <c r="G389" s="390" t="s">
        <v>285</v>
      </c>
      <c r="H389" s="391">
        <v>510.745</v>
      </c>
      <c r="I389" s="6"/>
      <c r="J389" s="392">
        <f>ROUND(I389*H389,2)</f>
        <v>0</v>
      </c>
      <c r="K389" s="389" t="s">
        <v>346</v>
      </c>
      <c r="L389" s="233"/>
      <c r="M389" s="393" t="s">
        <v>5</v>
      </c>
      <c r="N389" s="394" t="s">
        <v>43</v>
      </c>
      <c r="O389" s="234"/>
      <c r="P389" s="395">
        <f>O389*H389</f>
        <v>0</v>
      </c>
      <c r="Q389" s="395">
        <v>0</v>
      </c>
      <c r="R389" s="395">
        <f>Q389*H389</f>
        <v>0</v>
      </c>
      <c r="S389" s="395">
        <v>0</v>
      </c>
      <c r="T389" s="396">
        <f>S389*H389</f>
        <v>0</v>
      </c>
      <c r="AR389" s="218" t="s">
        <v>149</v>
      </c>
      <c r="AT389" s="218" t="s">
        <v>144</v>
      </c>
      <c r="AU389" s="218" t="s">
        <v>80</v>
      </c>
      <c r="AY389" s="218" t="s">
        <v>142</v>
      </c>
      <c r="BE389" s="397">
        <f>IF(N389="základní",J389,0)</f>
        <v>0</v>
      </c>
      <c r="BF389" s="397">
        <f>IF(N389="snížená",J389,0)</f>
        <v>0</v>
      </c>
      <c r="BG389" s="397">
        <f>IF(N389="zákl. přenesená",J389,0)</f>
        <v>0</v>
      </c>
      <c r="BH389" s="397">
        <f>IF(N389="sníž. přenesená",J389,0)</f>
        <v>0</v>
      </c>
      <c r="BI389" s="397">
        <f>IF(N389="nulová",J389,0)</f>
        <v>0</v>
      </c>
      <c r="BJ389" s="218" t="s">
        <v>24</v>
      </c>
      <c r="BK389" s="397">
        <f>ROUND(I389*H389,2)</f>
        <v>0</v>
      </c>
      <c r="BL389" s="218" t="s">
        <v>149</v>
      </c>
      <c r="BM389" s="218" t="s">
        <v>624</v>
      </c>
    </row>
    <row r="390" spans="2:65" s="238" customFormat="1" ht="27">
      <c r="B390" s="233"/>
      <c r="D390" s="398" t="s">
        <v>151</v>
      </c>
      <c r="F390" s="399" t="s">
        <v>625</v>
      </c>
      <c r="L390" s="233"/>
      <c r="M390" s="445"/>
      <c r="N390" s="446"/>
      <c r="O390" s="446"/>
      <c r="P390" s="446"/>
      <c r="Q390" s="446"/>
      <c r="R390" s="446"/>
      <c r="S390" s="446"/>
      <c r="T390" s="447"/>
      <c r="AT390" s="218" t="s">
        <v>151</v>
      </c>
      <c r="AU390" s="218" t="s">
        <v>80</v>
      </c>
    </row>
    <row r="391" spans="2:65" s="238" customFormat="1" ht="6.95" customHeight="1">
      <c r="B391" s="249"/>
      <c r="C391" s="250"/>
      <c r="D391" s="250"/>
      <c r="E391" s="250"/>
      <c r="F391" s="250"/>
      <c r="G391" s="250"/>
      <c r="H391" s="250"/>
      <c r="I391" s="250"/>
      <c r="J391" s="250"/>
      <c r="K391" s="250"/>
      <c r="L391" s="233"/>
    </row>
  </sheetData>
  <sheetProtection password="CE88" sheet="1" objects="1" scenarios="1"/>
  <autoFilter ref="C89:K390"/>
  <mergeCells count="12">
    <mergeCell ref="G1:H1"/>
    <mergeCell ref="L2:V2"/>
    <mergeCell ref="E49:H49"/>
    <mergeCell ref="E51:H51"/>
    <mergeCell ref="E78:H78"/>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8"/>
  <sheetViews>
    <sheetView showGridLines="0" workbookViewId="0">
      <pane ySplit="1" topLeftCell="A2" activePane="bottomLeft" state="frozen"/>
      <selection pane="bottomLeft" activeCell="F99" sqref="F99"/>
    </sheetView>
  </sheetViews>
  <sheetFormatPr defaultRowHeight="13.5"/>
  <cols>
    <col min="1" max="1" width="8.33203125" style="216" customWidth="1"/>
    <col min="2" max="2" width="1.6640625" style="216" customWidth="1"/>
    <col min="3" max="3" width="4.1640625" style="216" customWidth="1"/>
    <col min="4" max="4" width="4.33203125" style="216" customWidth="1"/>
    <col min="5" max="5" width="17.1640625" style="216" customWidth="1"/>
    <col min="6" max="6" width="75" style="216" customWidth="1"/>
    <col min="7" max="7" width="8.6640625" style="216" customWidth="1"/>
    <col min="8" max="8" width="11.1640625" style="216" customWidth="1"/>
    <col min="9" max="9" width="12.6640625" style="216" customWidth="1"/>
    <col min="10" max="10" width="23.5" style="216" customWidth="1"/>
    <col min="11" max="11" width="15.5" style="216" customWidth="1"/>
    <col min="12" max="12" width="9.33203125" style="216"/>
    <col min="13" max="18" width="9.33203125" style="216" hidden="1"/>
    <col min="19" max="19" width="8.1640625" style="216" hidden="1" customWidth="1"/>
    <col min="20" max="20" width="29.6640625" style="216" hidden="1" customWidth="1"/>
    <col min="21" max="21" width="16.33203125" style="216" hidden="1" customWidth="1"/>
    <col min="22" max="22" width="12.33203125" style="216" customWidth="1"/>
    <col min="23" max="23" width="16.33203125" style="216" customWidth="1"/>
    <col min="24" max="24" width="12.33203125" style="216" customWidth="1"/>
    <col min="25" max="25" width="15" style="216" customWidth="1"/>
    <col min="26" max="26" width="11" style="216" customWidth="1"/>
    <col min="27" max="27" width="15" style="216" customWidth="1"/>
    <col min="28" max="28" width="16.33203125" style="216" customWidth="1"/>
    <col min="29" max="29" width="11" style="216" customWidth="1"/>
    <col min="30" max="30" width="15" style="216" customWidth="1"/>
    <col min="31" max="31" width="16.33203125" style="216" customWidth="1"/>
    <col min="32" max="43" width="9.33203125" style="216"/>
    <col min="44" max="65" width="9.33203125" style="216" hidden="1"/>
    <col min="66" max="16384" width="9.33203125" style="216"/>
  </cols>
  <sheetData>
    <row r="1" spans="1:70" ht="21.75" customHeight="1">
      <c r="A1" s="215"/>
      <c r="B1" s="3"/>
      <c r="C1" s="3"/>
      <c r="D1" s="4" t="s">
        <v>1</v>
      </c>
      <c r="E1" s="3"/>
      <c r="F1" s="320" t="s">
        <v>102</v>
      </c>
      <c r="G1" s="503" t="s">
        <v>103</v>
      </c>
      <c r="H1" s="503"/>
      <c r="I1" s="3"/>
      <c r="J1" s="320" t="s">
        <v>104</v>
      </c>
      <c r="K1" s="4" t="s">
        <v>105</v>
      </c>
      <c r="L1" s="320" t="s">
        <v>106</v>
      </c>
      <c r="M1" s="320"/>
      <c r="N1" s="320"/>
      <c r="O1" s="320"/>
      <c r="P1" s="320"/>
      <c r="Q1" s="320"/>
      <c r="R1" s="320"/>
      <c r="S1" s="320"/>
      <c r="T1" s="320"/>
      <c r="U1" s="214"/>
      <c r="V1" s="214"/>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row>
    <row r="2" spans="1:70" ht="36.950000000000003" customHeight="1">
      <c r="L2" s="492" t="s">
        <v>8</v>
      </c>
      <c r="M2" s="493"/>
      <c r="N2" s="493"/>
      <c r="O2" s="493"/>
      <c r="P2" s="493"/>
      <c r="Q2" s="493"/>
      <c r="R2" s="493"/>
      <c r="S2" s="493"/>
      <c r="T2" s="493"/>
      <c r="U2" s="493"/>
      <c r="V2" s="493"/>
      <c r="AT2" s="218" t="s">
        <v>88</v>
      </c>
    </row>
    <row r="3" spans="1:70" ht="6.95" customHeight="1">
      <c r="B3" s="219"/>
      <c r="C3" s="220"/>
      <c r="D3" s="220"/>
      <c r="E3" s="220"/>
      <c r="F3" s="220"/>
      <c r="G3" s="220"/>
      <c r="H3" s="220"/>
      <c r="I3" s="220"/>
      <c r="J3" s="220"/>
      <c r="K3" s="221"/>
      <c r="AT3" s="218" t="s">
        <v>80</v>
      </c>
    </row>
    <row r="4" spans="1:70" ht="36.950000000000003" customHeight="1">
      <c r="B4" s="222"/>
      <c r="C4" s="223"/>
      <c r="D4" s="224" t="s">
        <v>107</v>
      </c>
      <c r="E4" s="223"/>
      <c r="F4" s="223"/>
      <c r="G4" s="223"/>
      <c r="H4" s="223"/>
      <c r="I4" s="223"/>
      <c r="J4" s="223"/>
      <c r="K4" s="225"/>
      <c r="M4" s="226" t="s">
        <v>13</v>
      </c>
      <c r="AT4" s="218" t="s">
        <v>6</v>
      </c>
    </row>
    <row r="5" spans="1:70" ht="6.95" customHeight="1">
      <c r="B5" s="222"/>
      <c r="C5" s="223"/>
      <c r="D5" s="223"/>
      <c r="E5" s="223"/>
      <c r="F5" s="223"/>
      <c r="G5" s="223"/>
      <c r="H5" s="223"/>
      <c r="I5" s="223"/>
      <c r="J5" s="223"/>
      <c r="K5" s="225"/>
    </row>
    <row r="6" spans="1:70" ht="15">
      <c r="B6" s="222"/>
      <c r="C6" s="223"/>
      <c r="D6" s="230" t="s">
        <v>19</v>
      </c>
      <c r="E6" s="223"/>
      <c r="F6" s="223"/>
      <c r="G6" s="223"/>
      <c r="H6" s="223"/>
      <c r="I6" s="223"/>
      <c r="J6" s="223"/>
      <c r="K6" s="225"/>
    </row>
    <row r="7" spans="1:70" ht="22.5" customHeight="1">
      <c r="B7" s="222"/>
      <c r="C7" s="223"/>
      <c r="D7" s="223"/>
      <c r="E7" s="499" t="str">
        <f>'Rekapitulace stavby'!K6</f>
        <v>18 Rekonstrukce kanalizace ul. Mánesova</v>
      </c>
      <c r="F7" s="500"/>
      <c r="G7" s="500"/>
      <c r="H7" s="500"/>
      <c r="I7" s="223"/>
      <c r="J7" s="223"/>
      <c r="K7" s="225"/>
    </row>
    <row r="8" spans="1:70" ht="15">
      <c r="B8" s="222"/>
      <c r="C8" s="223"/>
      <c r="D8" s="230" t="s">
        <v>108</v>
      </c>
      <c r="E8" s="223"/>
      <c r="F8" s="223"/>
      <c r="G8" s="223"/>
      <c r="H8" s="223"/>
      <c r="I8" s="223"/>
      <c r="J8" s="223"/>
      <c r="K8" s="225"/>
    </row>
    <row r="9" spans="1:70" s="238" customFormat="1" ht="22.5" customHeight="1">
      <c r="B9" s="233"/>
      <c r="C9" s="234"/>
      <c r="D9" s="234"/>
      <c r="E9" s="499" t="s">
        <v>109</v>
      </c>
      <c r="F9" s="501"/>
      <c r="G9" s="501"/>
      <c r="H9" s="501"/>
      <c r="I9" s="234"/>
      <c r="J9" s="234"/>
      <c r="K9" s="237"/>
    </row>
    <row r="10" spans="1:70" s="238" customFormat="1" ht="15">
      <c r="B10" s="233"/>
      <c r="C10" s="234"/>
      <c r="D10" s="230" t="s">
        <v>110</v>
      </c>
      <c r="E10" s="234"/>
      <c r="F10" s="234"/>
      <c r="G10" s="234"/>
      <c r="H10" s="234"/>
      <c r="I10" s="234"/>
      <c r="J10" s="234"/>
      <c r="K10" s="237"/>
    </row>
    <row r="11" spans="1:70" s="238" customFormat="1" ht="36.950000000000003" customHeight="1">
      <c r="B11" s="233"/>
      <c r="C11" s="234"/>
      <c r="D11" s="234"/>
      <c r="E11" s="502" t="s">
        <v>626</v>
      </c>
      <c r="F11" s="501"/>
      <c r="G11" s="501"/>
      <c r="H11" s="501"/>
      <c r="I11" s="234"/>
      <c r="J11" s="234"/>
      <c r="K11" s="237"/>
    </row>
    <row r="12" spans="1:70" s="238" customFormat="1">
      <c r="B12" s="233"/>
      <c r="C12" s="234"/>
      <c r="D12" s="234"/>
      <c r="E12" s="234"/>
      <c r="F12" s="234"/>
      <c r="G12" s="234"/>
      <c r="H12" s="234"/>
      <c r="I12" s="234"/>
      <c r="J12" s="234"/>
      <c r="K12" s="237"/>
    </row>
    <row r="13" spans="1:70" s="238" customFormat="1" ht="14.45" customHeight="1">
      <c r="B13" s="233"/>
      <c r="C13" s="234"/>
      <c r="D13" s="230" t="s">
        <v>22</v>
      </c>
      <c r="E13" s="234"/>
      <c r="F13" s="231" t="s">
        <v>5</v>
      </c>
      <c r="G13" s="234"/>
      <c r="H13" s="234"/>
      <c r="I13" s="230" t="s">
        <v>23</v>
      </c>
      <c r="J13" s="231" t="s">
        <v>112</v>
      </c>
      <c r="K13" s="237"/>
    </row>
    <row r="14" spans="1:70" s="238" customFormat="1" ht="14.45" customHeight="1">
      <c r="B14" s="233"/>
      <c r="C14" s="234"/>
      <c r="D14" s="230" t="s">
        <v>25</v>
      </c>
      <c r="E14" s="234"/>
      <c r="F14" s="231" t="s">
        <v>26</v>
      </c>
      <c r="G14" s="234"/>
      <c r="H14" s="234"/>
      <c r="I14" s="230" t="s">
        <v>27</v>
      </c>
      <c r="J14" s="321">
        <f>'Rekapitulace stavby'!AN8</f>
        <v>42846</v>
      </c>
      <c r="K14" s="237"/>
    </row>
    <row r="15" spans="1:70" s="238" customFormat="1" ht="10.9" customHeight="1">
      <c r="B15" s="233"/>
      <c r="C15" s="234"/>
      <c r="D15" s="234"/>
      <c r="E15" s="234"/>
      <c r="F15" s="234"/>
      <c r="G15" s="234"/>
      <c r="H15" s="234"/>
      <c r="I15" s="234"/>
      <c r="J15" s="234"/>
      <c r="K15" s="237"/>
    </row>
    <row r="16" spans="1:70" s="238" customFormat="1" ht="14.45" customHeight="1">
      <c r="B16" s="233"/>
      <c r="C16" s="234"/>
      <c r="D16" s="230" t="s">
        <v>30</v>
      </c>
      <c r="E16" s="234"/>
      <c r="F16" s="234"/>
      <c r="G16" s="234"/>
      <c r="H16" s="234"/>
      <c r="I16" s="230" t="s">
        <v>31</v>
      </c>
      <c r="J16" s="231" t="str">
        <f>IF('Rekapitulace stavby'!AN10="","",'Rekapitulace stavby'!AN10)</f>
        <v/>
      </c>
      <c r="K16" s="237"/>
    </row>
    <row r="17" spans="2:11" s="238" customFormat="1" ht="18" customHeight="1">
      <c r="B17" s="233"/>
      <c r="C17" s="234"/>
      <c r="D17" s="234"/>
      <c r="E17" s="231" t="str">
        <f>IF('Rekapitulace stavby'!E11="","",'Rekapitulace stavby'!E11)</f>
        <v xml:space="preserve"> </v>
      </c>
      <c r="F17" s="234"/>
      <c r="G17" s="234"/>
      <c r="H17" s="234"/>
      <c r="I17" s="230" t="s">
        <v>32</v>
      </c>
      <c r="J17" s="231" t="str">
        <f>IF('Rekapitulace stavby'!AN11="","",'Rekapitulace stavby'!AN11)</f>
        <v/>
      </c>
      <c r="K17" s="237"/>
    </row>
    <row r="18" spans="2:11" s="238" customFormat="1" ht="6.95" customHeight="1">
      <c r="B18" s="233"/>
      <c r="C18" s="234"/>
      <c r="D18" s="234"/>
      <c r="E18" s="234"/>
      <c r="F18" s="234"/>
      <c r="G18" s="234"/>
      <c r="H18" s="234"/>
      <c r="I18" s="234"/>
      <c r="J18" s="234"/>
      <c r="K18" s="237"/>
    </row>
    <row r="19" spans="2:11" s="238" customFormat="1" ht="14.45" customHeight="1">
      <c r="B19" s="233"/>
      <c r="C19" s="234"/>
      <c r="D19" s="230" t="s">
        <v>33</v>
      </c>
      <c r="E19" s="234"/>
      <c r="F19" s="234"/>
      <c r="G19" s="234"/>
      <c r="H19" s="234"/>
      <c r="I19" s="230" t="s">
        <v>31</v>
      </c>
      <c r="J19" s="231" t="str">
        <f>IF('Rekapitulace stavby'!AN13="Vyplň údaj","",IF('Rekapitulace stavby'!AN13="","",'Rekapitulace stavby'!AN13))</f>
        <v/>
      </c>
      <c r="K19" s="237"/>
    </row>
    <row r="20" spans="2:11" s="238" customFormat="1" ht="18" customHeight="1">
      <c r="B20" s="233"/>
      <c r="C20" s="234"/>
      <c r="D20" s="234"/>
      <c r="E20" s="231" t="str">
        <f>IF('Rekapitulace stavby'!E14="Vyplň údaj","",IF('Rekapitulace stavby'!E14="","",'Rekapitulace stavby'!E14))</f>
        <v/>
      </c>
      <c r="F20" s="234"/>
      <c r="G20" s="234"/>
      <c r="H20" s="234"/>
      <c r="I20" s="230" t="s">
        <v>32</v>
      </c>
      <c r="J20" s="231" t="str">
        <f>IF('Rekapitulace stavby'!AN14="Vyplň údaj","",IF('Rekapitulace stavby'!AN14="","",'Rekapitulace stavby'!AN14))</f>
        <v/>
      </c>
      <c r="K20" s="237"/>
    </row>
    <row r="21" spans="2:11" s="238" customFormat="1" ht="6.95" customHeight="1">
      <c r="B21" s="233"/>
      <c r="C21" s="234"/>
      <c r="D21" s="234"/>
      <c r="E21" s="234"/>
      <c r="F21" s="234"/>
      <c r="G21" s="234"/>
      <c r="H21" s="234"/>
      <c r="I21" s="234"/>
      <c r="J21" s="234"/>
      <c r="K21" s="237"/>
    </row>
    <row r="22" spans="2:11" s="238" customFormat="1" ht="14.45" customHeight="1">
      <c r="B22" s="233"/>
      <c r="C22" s="234"/>
      <c r="D22" s="230" t="s">
        <v>35</v>
      </c>
      <c r="E22" s="234"/>
      <c r="F22" s="234"/>
      <c r="G22" s="234"/>
      <c r="H22" s="234"/>
      <c r="I22" s="230" t="s">
        <v>31</v>
      </c>
      <c r="J22" s="231" t="str">
        <f>IF('Rekapitulace stavby'!AN16="","",'Rekapitulace stavby'!AN16)</f>
        <v/>
      </c>
      <c r="K22" s="237"/>
    </row>
    <row r="23" spans="2:11" s="238" customFormat="1" ht="18" customHeight="1">
      <c r="B23" s="233"/>
      <c r="C23" s="234"/>
      <c r="D23" s="234"/>
      <c r="E23" s="231" t="str">
        <f>IF('Rekapitulace stavby'!E17="","",'Rekapitulace stavby'!E17)</f>
        <v xml:space="preserve"> </v>
      </c>
      <c r="F23" s="234"/>
      <c r="G23" s="234"/>
      <c r="H23" s="234"/>
      <c r="I23" s="230" t="s">
        <v>32</v>
      </c>
      <c r="J23" s="231" t="str">
        <f>IF('Rekapitulace stavby'!AN17="","",'Rekapitulace stavby'!AN17)</f>
        <v/>
      </c>
      <c r="K23" s="237"/>
    </row>
    <row r="24" spans="2:11" s="238" customFormat="1" ht="6.95" customHeight="1">
      <c r="B24" s="233"/>
      <c r="C24" s="234"/>
      <c r="D24" s="234"/>
      <c r="E24" s="234"/>
      <c r="F24" s="234"/>
      <c r="G24" s="234"/>
      <c r="H24" s="234"/>
      <c r="I24" s="234"/>
      <c r="J24" s="234"/>
      <c r="K24" s="237"/>
    </row>
    <row r="25" spans="2:11" s="238" customFormat="1" ht="14.45" customHeight="1">
      <c r="B25" s="233"/>
      <c r="C25" s="234"/>
      <c r="D25" s="230" t="s">
        <v>37</v>
      </c>
      <c r="E25" s="234"/>
      <c r="F25" s="234"/>
      <c r="G25" s="234"/>
      <c r="H25" s="234"/>
      <c r="I25" s="234"/>
      <c r="J25" s="234"/>
      <c r="K25" s="237"/>
    </row>
    <row r="26" spans="2:11" s="325" customFormat="1" ht="22.5" customHeight="1">
      <c r="B26" s="322"/>
      <c r="C26" s="323"/>
      <c r="D26" s="323"/>
      <c r="E26" s="462" t="s">
        <v>5</v>
      </c>
      <c r="F26" s="462"/>
      <c r="G26" s="462"/>
      <c r="H26" s="462"/>
      <c r="I26" s="323"/>
      <c r="J26" s="323"/>
      <c r="K26" s="324"/>
    </row>
    <row r="27" spans="2:11" s="238" customFormat="1" ht="6.95" customHeight="1">
      <c r="B27" s="233"/>
      <c r="C27" s="234"/>
      <c r="D27" s="234"/>
      <c r="E27" s="234"/>
      <c r="F27" s="234"/>
      <c r="G27" s="234"/>
      <c r="H27" s="234"/>
      <c r="I27" s="234"/>
      <c r="J27" s="234"/>
      <c r="K27" s="237"/>
    </row>
    <row r="28" spans="2:11" s="238" customFormat="1" ht="6.95" customHeight="1">
      <c r="B28" s="233"/>
      <c r="C28" s="234"/>
      <c r="D28" s="272"/>
      <c r="E28" s="272"/>
      <c r="F28" s="272"/>
      <c r="G28" s="272"/>
      <c r="H28" s="272"/>
      <c r="I28" s="272"/>
      <c r="J28" s="272"/>
      <c r="K28" s="326"/>
    </row>
    <row r="29" spans="2:11" s="238" customFormat="1" ht="25.35" customHeight="1">
      <c r="B29" s="233"/>
      <c r="C29" s="234"/>
      <c r="D29" s="327" t="s">
        <v>38</v>
      </c>
      <c r="E29" s="234"/>
      <c r="F29" s="234"/>
      <c r="G29" s="234"/>
      <c r="H29" s="234"/>
      <c r="I29" s="234"/>
      <c r="J29" s="328">
        <f>ROUND(J90,2)</f>
        <v>0</v>
      </c>
      <c r="K29" s="237"/>
    </row>
    <row r="30" spans="2:11" s="238" customFormat="1" ht="6.95" customHeight="1">
      <c r="B30" s="233"/>
      <c r="C30" s="234"/>
      <c r="D30" s="272"/>
      <c r="E30" s="272"/>
      <c r="F30" s="272"/>
      <c r="G30" s="272"/>
      <c r="H30" s="272"/>
      <c r="I30" s="272"/>
      <c r="J30" s="272"/>
      <c r="K30" s="326"/>
    </row>
    <row r="31" spans="2:11" s="238" customFormat="1" ht="14.45" customHeight="1">
      <c r="B31" s="233"/>
      <c r="C31" s="234"/>
      <c r="D31" s="234"/>
      <c r="E31" s="234"/>
      <c r="F31" s="329" t="s">
        <v>40</v>
      </c>
      <c r="G31" s="234"/>
      <c r="H31" s="234"/>
      <c r="I31" s="329" t="s">
        <v>39</v>
      </c>
      <c r="J31" s="329" t="s">
        <v>41</v>
      </c>
      <c r="K31" s="237"/>
    </row>
    <row r="32" spans="2:11" s="238" customFormat="1" ht="14.45" customHeight="1">
      <c r="B32" s="233"/>
      <c r="C32" s="234"/>
      <c r="D32" s="241" t="s">
        <v>42</v>
      </c>
      <c r="E32" s="241" t="s">
        <v>43</v>
      </c>
      <c r="F32" s="330">
        <f>ROUND(SUM(BE90:BE307), 2)</f>
        <v>0</v>
      </c>
      <c r="G32" s="234"/>
      <c r="H32" s="234"/>
      <c r="I32" s="331">
        <v>0.21</v>
      </c>
      <c r="J32" s="330">
        <f>ROUND(ROUND((SUM(BE90:BE307)), 2)*I32, 2)</f>
        <v>0</v>
      </c>
      <c r="K32" s="237"/>
    </row>
    <row r="33" spans="2:11" s="238" customFormat="1" ht="14.45" customHeight="1">
      <c r="B33" s="233"/>
      <c r="C33" s="234"/>
      <c r="D33" s="234"/>
      <c r="E33" s="241" t="s">
        <v>44</v>
      </c>
      <c r="F33" s="330">
        <f>ROUND(SUM(BF90:BF307), 2)</f>
        <v>0</v>
      </c>
      <c r="G33" s="234"/>
      <c r="H33" s="234"/>
      <c r="I33" s="331">
        <v>0.15</v>
      </c>
      <c r="J33" s="330">
        <f>ROUND(ROUND((SUM(BF90:BF307)), 2)*I33, 2)</f>
        <v>0</v>
      </c>
      <c r="K33" s="237"/>
    </row>
    <row r="34" spans="2:11" s="238" customFormat="1" ht="14.45" hidden="1" customHeight="1">
      <c r="B34" s="233"/>
      <c r="C34" s="234"/>
      <c r="D34" s="234"/>
      <c r="E34" s="241" t="s">
        <v>45</v>
      </c>
      <c r="F34" s="330">
        <f>ROUND(SUM(BG90:BG307), 2)</f>
        <v>0</v>
      </c>
      <c r="G34" s="234"/>
      <c r="H34" s="234"/>
      <c r="I34" s="331">
        <v>0.21</v>
      </c>
      <c r="J34" s="330">
        <v>0</v>
      </c>
      <c r="K34" s="237"/>
    </row>
    <row r="35" spans="2:11" s="238" customFormat="1" ht="14.45" hidden="1" customHeight="1">
      <c r="B35" s="233"/>
      <c r="C35" s="234"/>
      <c r="D35" s="234"/>
      <c r="E35" s="241" t="s">
        <v>46</v>
      </c>
      <c r="F35" s="330">
        <f>ROUND(SUM(BH90:BH307), 2)</f>
        <v>0</v>
      </c>
      <c r="G35" s="234"/>
      <c r="H35" s="234"/>
      <c r="I35" s="331">
        <v>0.15</v>
      </c>
      <c r="J35" s="330">
        <v>0</v>
      </c>
      <c r="K35" s="237"/>
    </row>
    <row r="36" spans="2:11" s="238" customFormat="1" ht="14.45" hidden="1" customHeight="1">
      <c r="B36" s="233"/>
      <c r="C36" s="234"/>
      <c r="D36" s="234"/>
      <c r="E36" s="241" t="s">
        <v>47</v>
      </c>
      <c r="F36" s="330">
        <f>ROUND(SUM(BI90:BI307), 2)</f>
        <v>0</v>
      </c>
      <c r="G36" s="234"/>
      <c r="H36" s="234"/>
      <c r="I36" s="331">
        <v>0</v>
      </c>
      <c r="J36" s="330">
        <v>0</v>
      </c>
      <c r="K36" s="237"/>
    </row>
    <row r="37" spans="2:11" s="238" customFormat="1" ht="6.95" customHeight="1">
      <c r="B37" s="233"/>
      <c r="C37" s="234"/>
      <c r="D37" s="234"/>
      <c r="E37" s="234"/>
      <c r="F37" s="234"/>
      <c r="G37" s="234"/>
      <c r="H37" s="234"/>
      <c r="I37" s="234"/>
      <c r="J37" s="234"/>
      <c r="K37" s="237"/>
    </row>
    <row r="38" spans="2:11" s="238" customFormat="1" ht="25.35" customHeight="1">
      <c r="B38" s="233"/>
      <c r="C38" s="332"/>
      <c r="D38" s="333" t="s">
        <v>48</v>
      </c>
      <c r="E38" s="334"/>
      <c r="F38" s="334"/>
      <c r="G38" s="335" t="s">
        <v>49</v>
      </c>
      <c r="H38" s="336" t="s">
        <v>50</v>
      </c>
      <c r="I38" s="334"/>
      <c r="J38" s="337">
        <f>SUM(J29:J36)</f>
        <v>0</v>
      </c>
      <c r="K38" s="338"/>
    </row>
    <row r="39" spans="2:11" s="238" customFormat="1" ht="14.45" customHeight="1">
      <c r="B39" s="249"/>
      <c r="C39" s="250"/>
      <c r="D39" s="250"/>
      <c r="E39" s="250"/>
      <c r="F39" s="250"/>
      <c r="G39" s="250"/>
      <c r="H39" s="250"/>
      <c r="I39" s="250"/>
      <c r="J39" s="250"/>
      <c r="K39" s="251"/>
    </row>
    <row r="43" spans="2:11" s="238" customFormat="1" ht="6.95" customHeight="1">
      <c r="B43" s="252"/>
      <c r="C43" s="253"/>
      <c r="D43" s="253"/>
      <c r="E43" s="253"/>
      <c r="F43" s="253"/>
      <c r="G43" s="253"/>
      <c r="H43" s="253"/>
      <c r="I43" s="253"/>
      <c r="J43" s="253"/>
      <c r="K43" s="339"/>
    </row>
    <row r="44" spans="2:11" s="238" customFormat="1" ht="36.950000000000003" customHeight="1">
      <c r="B44" s="233"/>
      <c r="C44" s="224" t="s">
        <v>113</v>
      </c>
      <c r="D44" s="234"/>
      <c r="E44" s="234"/>
      <c r="F44" s="234"/>
      <c r="G44" s="234"/>
      <c r="H44" s="234"/>
      <c r="I44" s="234"/>
      <c r="J44" s="234"/>
      <c r="K44" s="237"/>
    </row>
    <row r="45" spans="2:11" s="238" customFormat="1" ht="6.95" customHeight="1">
      <c r="B45" s="233"/>
      <c r="C45" s="234"/>
      <c r="D45" s="234"/>
      <c r="E45" s="234"/>
      <c r="F45" s="234"/>
      <c r="G45" s="234"/>
      <c r="H45" s="234"/>
      <c r="I45" s="234"/>
      <c r="J45" s="234"/>
      <c r="K45" s="237"/>
    </row>
    <row r="46" spans="2:11" s="238" customFormat="1" ht="14.45" customHeight="1">
      <c r="B46" s="233"/>
      <c r="C46" s="230" t="s">
        <v>19</v>
      </c>
      <c r="D46" s="234"/>
      <c r="E46" s="234"/>
      <c r="F46" s="234"/>
      <c r="G46" s="234"/>
      <c r="H46" s="234"/>
      <c r="I46" s="234"/>
      <c r="J46" s="234"/>
      <c r="K46" s="237"/>
    </row>
    <row r="47" spans="2:11" s="238" customFormat="1" ht="22.5" customHeight="1">
      <c r="B47" s="233"/>
      <c r="C47" s="234"/>
      <c r="D47" s="234"/>
      <c r="E47" s="499" t="str">
        <f>E7</f>
        <v>18 Rekonstrukce kanalizace ul. Mánesova</v>
      </c>
      <c r="F47" s="500"/>
      <c r="G47" s="500"/>
      <c r="H47" s="500"/>
      <c r="I47" s="234"/>
      <c r="J47" s="234"/>
      <c r="K47" s="237"/>
    </row>
    <row r="48" spans="2:11" ht="15">
      <c r="B48" s="222"/>
      <c r="C48" s="230" t="s">
        <v>108</v>
      </c>
      <c r="D48" s="223"/>
      <c r="E48" s="223"/>
      <c r="F48" s="223"/>
      <c r="G48" s="223"/>
      <c r="H48" s="223"/>
      <c r="I48" s="223"/>
      <c r="J48" s="223"/>
      <c r="K48" s="225"/>
    </row>
    <row r="49" spans="2:47" s="238" customFormat="1" ht="22.5" customHeight="1">
      <c r="B49" s="233"/>
      <c r="C49" s="234"/>
      <c r="D49" s="234"/>
      <c r="E49" s="499" t="s">
        <v>109</v>
      </c>
      <c r="F49" s="501"/>
      <c r="G49" s="501"/>
      <c r="H49" s="501"/>
      <c r="I49" s="234"/>
      <c r="J49" s="234"/>
      <c r="K49" s="237"/>
    </row>
    <row r="50" spans="2:47" s="238" customFormat="1" ht="14.45" customHeight="1">
      <c r="B50" s="233"/>
      <c r="C50" s="230" t="s">
        <v>110</v>
      </c>
      <c r="D50" s="234"/>
      <c r="E50" s="234"/>
      <c r="F50" s="234"/>
      <c r="G50" s="234"/>
      <c r="H50" s="234"/>
      <c r="I50" s="234"/>
      <c r="J50" s="234"/>
      <c r="K50" s="237"/>
    </row>
    <row r="51" spans="2:47" s="238" customFormat="1" ht="23.25" customHeight="1">
      <c r="B51" s="233"/>
      <c r="C51" s="234"/>
      <c r="D51" s="234"/>
      <c r="E51" s="502" t="str">
        <f>E11</f>
        <v>01.2 - SO 01.2 Kanalizační přípojky</v>
      </c>
      <c r="F51" s="501"/>
      <c r="G51" s="501"/>
      <c r="H51" s="501"/>
      <c r="I51" s="234"/>
      <c r="J51" s="234"/>
      <c r="K51" s="237"/>
    </row>
    <row r="52" spans="2:47" s="238" customFormat="1" ht="6.95" customHeight="1">
      <c r="B52" s="233"/>
      <c r="C52" s="234"/>
      <c r="D52" s="234"/>
      <c r="E52" s="234"/>
      <c r="F52" s="234"/>
      <c r="G52" s="234"/>
      <c r="H52" s="234"/>
      <c r="I52" s="234"/>
      <c r="J52" s="234"/>
      <c r="K52" s="237"/>
    </row>
    <row r="53" spans="2:47" s="238" customFormat="1" ht="18" customHeight="1">
      <c r="B53" s="233"/>
      <c r="C53" s="230" t="s">
        <v>25</v>
      </c>
      <c r="D53" s="234"/>
      <c r="E53" s="234"/>
      <c r="F53" s="231" t="str">
        <f>F14</f>
        <v xml:space="preserve"> </v>
      </c>
      <c r="G53" s="234"/>
      <c r="H53" s="234"/>
      <c r="I53" s="230" t="s">
        <v>27</v>
      </c>
      <c r="J53" s="321">
        <f>IF(J14="","",J14)</f>
        <v>42846</v>
      </c>
      <c r="K53" s="237"/>
    </row>
    <row r="54" spans="2:47" s="238" customFormat="1" ht="6.95" customHeight="1">
      <c r="B54" s="233"/>
      <c r="C54" s="234"/>
      <c r="D54" s="234"/>
      <c r="E54" s="234"/>
      <c r="F54" s="234"/>
      <c r="G54" s="234"/>
      <c r="H54" s="234"/>
      <c r="I54" s="234"/>
      <c r="J54" s="234"/>
      <c r="K54" s="237"/>
    </row>
    <row r="55" spans="2:47" s="238" customFormat="1" ht="15">
      <c r="B55" s="233"/>
      <c r="C55" s="230" t="s">
        <v>30</v>
      </c>
      <c r="D55" s="234"/>
      <c r="E55" s="234"/>
      <c r="F55" s="231" t="str">
        <f>E17</f>
        <v xml:space="preserve"> </v>
      </c>
      <c r="G55" s="234"/>
      <c r="H55" s="234"/>
      <c r="I55" s="230" t="s">
        <v>35</v>
      </c>
      <c r="J55" s="231" t="str">
        <f>E23</f>
        <v xml:space="preserve"> </v>
      </c>
      <c r="K55" s="237"/>
    </row>
    <row r="56" spans="2:47" s="238" customFormat="1" ht="14.45" customHeight="1">
      <c r="B56" s="233"/>
      <c r="C56" s="230" t="s">
        <v>33</v>
      </c>
      <c r="D56" s="234"/>
      <c r="E56" s="234"/>
      <c r="F56" s="231" t="str">
        <f>IF(E20="","",E20)</f>
        <v/>
      </c>
      <c r="G56" s="234"/>
      <c r="H56" s="234"/>
      <c r="I56" s="234"/>
      <c r="J56" s="234"/>
      <c r="K56" s="237"/>
    </row>
    <row r="57" spans="2:47" s="238" customFormat="1" ht="10.35" customHeight="1">
      <c r="B57" s="233"/>
      <c r="C57" s="234"/>
      <c r="D57" s="234"/>
      <c r="E57" s="234"/>
      <c r="F57" s="234"/>
      <c r="G57" s="234"/>
      <c r="H57" s="234"/>
      <c r="I57" s="234"/>
      <c r="J57" s="234"/>
      <c r="K57" s="237"/>
    </row>
    <row r="58" spans="2:47" s="238" customFormat="1" ht="29.25" customHeight="1">
      <c r="B58" s="233"/>
      <c r="C58" s="340" t="s">
        <v>114</v>
      </c>
      <c r="D58" s="332"/>
      <c r="E58" s="332"/>
      <c r="F58" s="332"/>
      <c r="G58" s="332"/>
      <c r="H58" s="332"/>
      <c r="I58" s="332"/>
      <c r="J58" s="341" t="s">
        <v>115</v>
      </c>
      <c r="K58" s="342"/>
    </row>
    <row r="59" spans="2:47" s="238" customFormat="1" ht="10.35" customHeight="1">
      <c r="B59" s="233"/>
      <c r="C59" s="234"/>
      <c r="D59" s="234"/>
      <c r="E59" s="234"/>
      <c r="F59" s="234"/>
      <c r="G59" s="234"/>
      <c r="H59" s="234"/>
      <c r="I59" s="234"/>
      <c r="J59" s="234"/>
      <c r="K59" s="237"/>
    </row>
    <row r="60" spans="2:47" s="238" customFormat="1" ht="29.25" customHeight="1">
      <c r="B60" s="233"/>
      <c r="C60" s="343" t="s">
        <v>116</v>
      </c>
      <c r="D60" s="234"/>
      <c r="E60" s="234"/>
      <c r="F60" s="234"/>
      <c r="G60" s="234"/>
      <c r="H60" s="234"/>
      <c r="I60" s="234"/>
      <c r="J60" s="328">
        <f>J90</f>
        <v>0</v>
      </c>
      <c r="K60" s="237"/>
      <c r="AU60" s="218" t="s">
        <v>117</v>
      </c>
    </row>
    <row r="61" spans="2:47" s="350" customFormat="1" ht="24.95" customHeight="1">
      <c r="B61" s="344"/>
      <c r="C61" s="345"/>
      <c r="D61" s="346" t="s">
        <v>118</v>
      </c>
      <c r="E61" s="347"/>
      <c r="F61" s="347"/>
      <c r="G61" s="347"/>
      <c r="H61" s="347"/>
      <c r="I61" s="347"/>
      <c r="J61" s="348">
        <f>J91</f>
        <v>0</v>
      </c>
      <c r="K61" s="349"/>
    </row>
    <row r="62" spans="2:47" s="357" customFormat="1" ht="19.899999999999999" customHeight="1">
      <c r="B62" s="351"/>
      <c r="C62" s="352"/>
      <c r="D62" s="353" t="s">
        <v>119</v>
      </c>
      <c r="E62" s="354"/>
      <c r="F62" s="354"/>
      <c r="G62" s="354"/>
      <c r="H62" s="354"/>
      <c r="I62" s="354"/>
      <c r="J62" s="355">
        <f>J92</f>
        <v>0</v>
      </c>
      <c r="K62" s="356"/>
    </row>
    <row r="63" spans="2:47" s="357" customFormat="1" ht="19.899999999999999" customHeight="1">
      <c r="B63" s="351"/>
      <c r="C63" s="352"/>
      <c r="D63" s="353" t="s">
        <v>120</v>
      </c>
      <c r="E63" s="354"/>
      <c r="F63" s="354"/>
      <c r="G63" s="354"/>
      <c r="H63" s="354"/>
      <c r="I63" s="354"/>
      <c r="J63" s="355">
        <f>J157</f>
        <v>0</v>
      </c>
      <c r="K63" s="356"/>
    </row>
    <row r="64" spans="2:47" s="357" customFormat="1" ht="19.899999999999999" customHeight="1">
      <c r="B64" s="351"/>
      <c r="C64" s="352"/>
      <c r="D64" s="353" t="s">
        <v>121</v>
      </c>
      <c r="E64" s="354"/>
      <c r="F64" s="354"/>
      <c r="G64" s="354"/>
      <c r="H64" s="354"/>
      <c r="I64" s="354"/>
      <c r="J64" s="355">
        <f>J182</f>
        <v>0</v>
      </c>
      <c r="K64" s="356"/>
    </row>
    <row r="65" spans="2:12" s="357" customFormat="1" ht="19.899999999999999" customHeight="1">
      <c r="B65" s="351"/>
      <c r="C65" s="352"/>
      <c r="D65" s="353" t="s">
        <v>122</v>
      </c>
      <c r="E65" s="354"/>
      <c r="F65" s="354"/>
      <c r="G65" s="354"/>
      <c r="H65" s="354"/>
      <c r="I65" s="354"/>
      <c r="J65" s="355">
        <f>J204</f>
        <v>0</v>
      </c>
      <c r="K65" s="356"/>
    </row>
    <row r="66" spans="2:12" s="357" customFormat="1" ht="19.899999999999999" customHeight="1">
      <c r="B66" s="351"/>
      <c r="C66" s="352"/>
      <c r="D66" s="353" t="s">
        <v>123</v>
      </c>
      <c r="E66" s="354"/>
      <c r="F66" s="354"/>
      <c r="G66" s="354"/>
      <c r="H66" s="354"/>
      <c r="I66" s="354"/>
      <c r="J66" s="355">
        <f>J287</f>
        <v>0</v>
      </c>
      <c r="K66" s="356"/>
    </row>
    <row r="67" spans="2:12" s="357" customFormat="1" ht="19.899999999999999" customHeight="1">
      <c r="B67" s="351"/>
      <c r="C67" s="352"/>
      <c r="D67" s="353" t="s">
        <v>124</v>
      </c>
      <c r="E67" s="354"/>
      <c r="F67" s="354"/>
      <c r="G67" s="354"/>
      <c r="H67" s="354"/>
      <c r="I67" s="354"/>
      <c r="J67" s="355">
        <f>J295</f>
        <v>0</v>
      </c>
      <c r="K67" s="356"/>
    </row>
    <row r="68" spans="2:12" s="357" customFormat="1" ht="19.899999999999999" customHeight="1">
      <c r="B68" s="351"/>
      <c r="C68" s="352"/>
      <c r="D68" s="353" t="s">
        <v>125</v>
      </c>
      <c r="E68" s="354"/>
      <c r="F68" s="354"/>
      <c r="G68" s="354"/>
      <c r="H68" s="354"/>
      <c r="I68" s="354"/>
      <c r="J68" s="355">
        <f>J305</f>
        <v>0</v>
      </c>
      <c r="K68" s="356"/>
    </row>
    <row r="69" spans="2:12" s="238" customFormat="1" ht="21.75" customHeight="1">
      <c r="B69" s="233"/>
      <c r="C69" s="234"/>
      <c r="D69" s="234"/>
      <c r="E69" s="234"/>
      <c r="F69" s="234"/>
      <c r="G69" s="234"/>
      <c r="H69" s="234"/>
      <c r="I69" s="234"/>
      <c r="J69" s="234"/>
      <c r="K69" s="237"/>
    </row>
    <row r="70" spans="2:12" s="238" customFormat="1" ht="6.95" customHeight="1">
      <c r="B70" s="249"/>
      <c r="C70" s="250"/>
      <c r="D70" s="250"/>
      <c r="E70" s="250"/>
      <c r="F70" s="250"/>
      <c r="G70" s="250"/>
      <c r="H70" s="250"/>
      <c r="I70" s="250"/>
      <c r="J70" s="250"/>
      <c r="K70" s="251"/>
    </row>
    <row r="74" spans="2:12" s="238" customFormat="1" ht="6.95" customHeight="1">
      <c r="B74" s="252"/>
      <c r="C74" s="253"/>
      <c r="D74" s="253"/>
      <c r="E74" s="253"/>
      <c r="F74" s="253"/>
      <c r="G74" s="253"/>
      <c r="H74" s="253"/>
      <c r="I74" s="253"/>
      <c r="J74" s="253"/>
      <c r="K74" s="253"/>
      <c r="L74" s="233"/>
    </row>
    <row r="75" spans="2:12" s="238" customFormat="1" ht="36.950000000000003" customHeight="1">
      <c r="B75" s="233"/>
      <c r="C75" s="358" t="s">
        <v>126</v>
      </c>
      <c r="L75" s="233"/>
    </row>
    <row r="76" spans="2:12" s="238" customFormat="1" ht="6.95" customHeight="1">
      <c r="B76" s="233"/>
      <c r="L76" s="233"/>
    </row>
    <row r="77" spans="2:12" s="238" customFormat="1" ht="14.45" customHeight="1">
      <c r="B77" s="233"/>
      <c r="C77" s="359" t="s">
        <v>19</v>
      </c>
      <c r="L77" s="233"/>
    </row>
    <row r="78" spans="2:12" s="238" customFormat="1" ht="22.5" customHeight="1">
      <c r="B78" s="233"/>
      <c r="E78" s="496" t="str">
        <f>E7</f>
        <v>18 Rekonstrukce kanalizace ul. Mánesova</v>
      </c>
      <c r="F78" s="504"/>
      <c r="G78" s="504"/>
      <c r="H78" s="504"/>
      <c r="L78" s="233"/>
    </row>
    <row r="79" spans="2:12" ht="15">
      <c r="B79" s="222"/>
      <c r="C79" s="359" t="s">
        <v>108</v>
      </c>
      <c r="L79" s="222"/>
    </row>
    <row r="80" spans="2:12" s="238" customFormat="1" ht="22.5" customHeight="1">
      <c r="B80" s="233"/>
      <c r="E80" s="496" t="s">
        <v>109</v>
      </c>
      <c r="F80" s="497"/>
      <c r="G80" s="497"/>
      <c r="H80" s="497"/>
      <c r="L80" s="233"/>
    </row>
    <row r="81" spans="2:65" s="238" customFormat="1" ht="14.45" customHeight="1">
      <c r="B81" s="233"/>
      <c r="C81" s="359" t="s">
        <v>110</v>
      </c>
      <c r="L81" s="233"/>
    </row>
    <row r="82" spans="2:65" s="238" customFormat="1" ht="23.25" customHeight="1">
      <c r="B82" s="233"/>
      <c r="E82" s="498" t="str">
        <f>E11</f>
        <v>01.2 - SO 01.2 Kanalizační přípojky</v>
      </c>
      <c r="F82" s="497"/>
      <c r="G82" s="497"/>
      <c r="H82" s="497"/>
      <c r="L82" s="233"/>
    </row>
    <row r="83" spans="2:65" s="238" customFormat="1" ht="6.95" customHeight="1">
      <c r="B83" s="233"/>
      <c r="L83" s="233"/>
    </row>
    <row r="84" spans="2:65" s="238" customFormat="1" ht="18" customHeight="1">
      <c r="B84" s="233"/>
      <c r="C84" s="359" t="s">
        <v>25</v>
      </c>
      <c r="F84" s="360" t="str">
        <f>F14</f>
        <v xml:space="preserve"> </v>
      </c>
      <c r="I84" s="359" t="s">
        <v>27</v>
      </c>
      <c r="J84" s="361">
        <f>IF(J14="","",J14)</f>
        <v>42846</v>
      </c>
      <c r="L84" s="233"/>
    </row>
    <row r="85" spans="2:65" s="238" customFormat="1" ht="6.95" customHeight="1">
      <c r="B85" s="233"/>
      <c r="L85" s="233"/>
    </row>
    <row r="86" spans="2:65" s="238" customFormat="1" ht="15">
      <c r="B86" s="233"/>
      <c r="C86" s="359" t="s">
        <v>30</v>
      </c>
      <c r="F86" s="360" t="str">
        <f>E17</f>
        <v xml:space="preserve"> </v>
      </c>
      <c r="I86" s="359" t="s">
        <v>35</v>
      </c>
      <c r="J86" s="360" t="str">
        <f>E23</f>
        <v xml:space="preserve"> </v>
      </c>
      <c r="L86" s="233"/>
    </row>
    <row r="87" spans="2:65" s="238" customFormat="1" ht="14.45" customHeight="1">
      <c r="B87" s="233"/>
      <c r="C87" s="359" t="s">
        <v>33</v>
      </c>
      <c r="F87" s="360" t="str">
        <f>IF(E20="","",E20)</f>
        <v/>
      </c>
      <c r="L87" s="233"/>
    </row>
    <row r="88" spans="2:65" s="238" customFormat="1" ht="10.35" customHeight="1">
      <c r="B88" s="233"/>
      <c r="L88" s="233"/>
    </row>
    <row r="89" spans="2:65" s="367" customFormat="1" ht="29.25" customHeight="1">
      <c r="B89" s="362"/>
      <c r="C89" s="363" t="s">
        <v>127</v>
      </c>
      <c r="D89" s="364" t="s">
        <v>57</v>
      </c>
      <c r="E89" s="364" t="s">
        <v>53</v>
      </c>
      <c r="F89" s="364" t="s">
        <v>128</v>
      </c>
      <c r="G89" s="364" t="s">
        <v>129</v>
      </c>
      <c r="H89" s="364" t="s">
        <v>130</v>
      </c>
      <c r="I89" s="365" t="s">
        <v>131</v>
      </c>
      <c r="J89" s="364" t="s">
        <v>115</v>
      </c>
      <c r="K89" s="366" t="s">
        <v>132</v>
      </c>
      <c r="L89" s="362"/>
      <c r="M89" s="278" t="s">
        <v>133</v>
      </c>
      <c r="N89" s="279" t="s">
        <v>42</v>
      </c>
      <c r="O89" s="279" t="s">
        <v>134</v>
      </c>
      <c r="P89" s="279" t="s">
        <v>135</v>
      </c>
      <c r="Q89" s="279" t="s">
        <v>136</v>
      </c>
      <c r="R89" s="279" t="s">
        <v>137</v>
      </c>
      <c r="S89" s="279" t="s">
        <v>138</v>
      </c>
      <c r="T89" s="280" t="s">
        <v>139</v>
      </c>
    </row>
    <row r="90" spans="2:65" s="238" customFormat="1" ht="29.25" customHeight="1">
      <c r="B90" s="233"/>
      <c r="C90" s="368" t="s">
        <v>116</v>
      </c>
      <c r="J90" s="369">
        <f>BK90</f>
        <v>0</v>
      </c>
      <c r="L90" s="233"/>
      <c r="M90" s="281"/>
      <c r="N90" s="272"/>
      <c r="O90" s="272"/>
      <c r="P90" s="370">
        <f>P91</f>
        <v>0</v>
      </c>
      <c r="Q90" s="272"/>
      <c r="R90" s="370">
        <f>R91</f>
        <v>59.952907499999995</v>
      </c>
      <c r="S90" s="272"/>
      <c r="T90" s="371">
        <f>T91</f>
        <v>20.642099999999999</v>
      </c>
      <c r="AT90" s="218" t="s">
        <v>71</v>
      </c>
      <c r="AU90" s="218" t="s">
        <v>117</v>
      </c>
      <c r="BK90" s="372">
        <f>BK91</f>
        <v>0</v>
      </c>
    </row>
    <row r="91" spans="2:65" s="374" customFormat="1" ht="37.35" customHeight="1">
      <c r="B91" s="373"/>
      <c r="D91" s="375" t="s">
        <v>71</v>
      </c>
      <c r="E91" s="376" t="s">
        <v>140</v>
      </c>
      <c r="F91" s="376" t="s">
        <v>141</v>
      </c>
      <c r="J91" s="377">
        <f>BK91</f>
        <v>0</v>
      </c>
      <c r="L91" s="373"/>
      <c r="M91" s="378"/>
      <c r="N91" s="379"/>
      <c r="O91" s="379"/>
      <c r="P91" s="380">
        <f>P92+P157+P182+P204+P287+P295+P305</f>
        <v>0</v>
      </c>
      <c r="Q91" s="379"/>
      <c r="R91" s="380">
        <f>R92+R157+R182+R204+R287+R295+R305</f>
        <v>59.952907499999995</v>
      </c>
      <c r="S91" s="379"/>
      <c r="T91" s="381">
        <f>T92+T157+T182+T204+T287+T295+T305</f>
        <v>20.642099999999999</v>
      </c>
      <c r="AR91" s="375" t="s">
        <v>24</v>
      </c>
      <c r="AT91" s="382" t="s">
        <v>71</v>
      </c>
      <c r="AU91" s="382" t="s">
        <v>72</v>
      </c>
      <c r="AY91" s="375" t="s">
        <v>142</v>
      </c>
      <c r="BK91" s="383">
        <f>BK92+BK157+BK182+BK204+BK287+BK295+BK305</f>
        <v>0</v>
      </c>
    </row>
    <row r="92" spans="2:65" s="374" customFormat="1" ht="19.899999999999999" customHeight="1">
      <c r="B92" s="373"/>
      <c r="D92" s="384" t="s">
        <v>71</v>
      </c>
      <c r="E92" s="385" t="s">
        <v>24</v>
      </c>
      <c r="F92" s="385" t="s">
        <v>143</v>
      </c>
      <c r="J92" s="386">
        <f>BK92</f>
        <v>0</v>
      </c>
      <c r="L92" s="373"/>
      <c r="M92" s="378"/>
      <c r="N92" s="379"/>
      <c r="O92" s="379"/>
      <c r="P92" s="380">
        <f>SUM(P93:P156)</f>
        <v>0</v>
      </c>
      <c r="Q92" s="379"/>
      <c r="R92" s="380">
        <f>SUM(R93:R156)</f>
        <v>56.229500000000002</v>
      </c>
      <c r="S92" s="379"/>
      <c r="T92" s="381">
        <f>SUM(T93:T156)</f>
        <v>20.460599999999999</v>
      </c>
      <c r="AR92" s="375" t="s">
        <v>24</v>
      </c>
      <c r="AT92" s="382" t="s">
        <v>71</v>
      </c>
      <c r="AU92" s="382" t="s">
        <v>24</v>
      </c>
      <c r="AY92" s="375" t="s">
        <v>142</v>
      </c>
      <c r="BK92" s="383">
        <f>SUM(BK93:BK156)</f>
        <v>0</v>
      </c>
    </row>
    <row r="93" spans="2:65" s="238" customFormat="1" ht="22.5" customHeight="1">
      <c r="B93" s="233"/>
      <c r="C93" s="387" t="s">
        <v>24</v>
      </c>
      <c r="D93" s="387" t="s">
        <v>144</v>
      </c>
      <c r="E93" s="388" t="s">
        <v>627</v>
      </c>
      <c r="F93" s="389" t="s">
        <v>628</v>
      </c>
      <c r="G93" s="390" t="s">
        <v>147</v>
      </c>
      <c r="H93" s="391">
        <v>29.7</v>
      </c>
      <c r="I93" s="6"/>
      <c r="J93" s="392">
        <f>ROUND(I93*H93,2)</f>
        <v>0</v>
      </c>
      <c r="K93" s="389" t="s">
        <v>346</v>
      </c>
      <c r="L93" s="233"/>
      <c r="M93" s="393" t="s">
        <v>5</v>
      </c>
      <c r="N93" s="394" t="s">
        <v>43</v>
      </c>
      <c r="O93" s="234"/>
      <c r="P93" s="395">
        <f>O93*H93</f>
        <v>0</v>
      </c>
      <c r="Q93" s="395">
        <v>0</v>
      </c>
      <c r="R93" s="395">
        <f>Q93*H93</f>
        <v>0</v>
      </c>
      <c r="S93" s="395">
        <v>0.24</v>
      </c>
      <c r="T93" s="396">
        <f>S93*H93</f>
        <v>7.1279999999999992</v>
      </c>
      <c r="AR93" s="218" t="s">
        <v>149</v>
      </c>
      <c r="AT93" s="218" t="s">
        <v>144</v>
      </c>
      <c r="AU93" s="218" t="s">
        <v>80</v>
      </c>
      <c r="AY93" s="218" t="s">
        <v>142</v>
      </c>
      <c r="BE93" s="397">
        <f>IF(N93="základní",J93,0)</f>
        <v>0</v>
      </c>
      <c r="BF93" s="397">
        <f>IF(N93="snížená",J93,0)</f>
        <v>0</v>
      </c>
      <c r="BG93" s="397">
        <f>IF(N93="zákl. přenesená",J93,0)</f>
        <v>0</v>
      </c>
      <c r="BH93" s="397">
        <f>IF(N93="sníž. přenesená",J93,0)</f>
        <v>0</v>
      </c>
      <c r="BI93" s="397">
        <f>IF(N93="nulová",J93,0)</f>
        <v>0</v>
      </c>
      <c r="BJ93" s="218" t="s">
        <v>24</v>
      </c>
      <c r="BK93" s="397">
        <f>ROUND(I93*H93,2)</f>
        <v>0</v>
      </c>
      <c r="BL93" s="218" t="s">
        <v>149</v>
      </c>
      <c r="BM93" s="218" t="s">
        <v>629</v>
      </c>
    </row>
    <row r="94" spans="2:65" s="238" customFormat="1" ht="40.5">
      <c r="B94" s="233"/>
      <c r="D94" s="398" t="s">
        <v>151</v>
      </c>
      <c r="F94" s="399" t="s">
        <v>630</v>
      </c>
      <c r="L94" s="233"/>
      <c r="M94" s="400"/>
      <c r="N94" s="234"/>
      <c r="O94" s="234"/>
      <c r="P94" s="234"/>
      <c r="Q94" s="234"/>
      <c r="R94" s="234"/>
      <c r="S94" s="234"/>
      <c r="T94" s="274"/>
      <c r="AT94" s="218" t="s">
        <v>151</v>
      </c>
      <c r="AU94" s="218" t="s">
        <v>80</v>
      </c>
    </row>
    <row r="95" spans="2:65" s="238" customFormat="1" ht="27">
      <c r="B95" s="233"/>
      <c r="D95" s="398" t="s">
        <v>153</v>
      </c>
      <c r="F95" s="401" t="s">
        <v>631</v>
      </c>
      <c r="L95" s="233"/>
      <c r="M95" s="400"/>
      <c r="N95" s="234"/>
      <c r="O95" s="234"/>
      <c r="P95" s="234"/>
      <c r="Q95" s="234"/>
      <c r="R95" s="234"/>
      <c r="S95" s="234"/>
      <c r="T95" s="274"/>
      <c r="AT95" s="218" t="s">
        <v>153</v>
      </c>
      <c r="AU95" s="218" t="s">
        <v>80</v>
      </c>
    </row>
    <row r="96" spans="2:65" s="403" customFormat="1">
      <c r="B96" s="402"/>
      <c r="D96" s="398" t="s">
        <v>155</v>
      </c>
      <c r="E96" s="404" t="s">
        <v>5</v>
      </c>
      <c r="F96" s="405" t="s">
        <v>632</v>
      </c>
      <c r="H96" s="406">
        <v>16.5</v>
      </c>
      <c r="L96" s="402"/>
      <c r="M96" s="407"/>
      <c r="N96" s="408"/>
      <c r="O96" s="408"/>
      <c r="P96" s="408"/>
      <c r="Q96" s="408"/>
      <c r="R96" s="408"/>
      <c r="S96" s="408"/>
      <c r="T96" s="409"/>
      <c r="AT96" s="404" t="s">
        <v>155</v>
      </c>
      <c r="AU96" s="404" t="s">
        <v>80</v>
      </c>
      <c r="AV96" s="403" t="s">
        <v>80</v>
      </c>
      <c r="AW96" s="403" t="s">
        <v>36</v>
      </c>
      <c r="AX96" s="403" t="s">
        <v>72</v>
      </c>
      <c r="AY96" s="404" t="s">
        <v>142</v>
      </c>
    </row>
    <row r="97" spans="2:65" s="403" customFormat="1">
      <c r="B97" s="402"/>
      <c r="D97" s="398" t="s">
        <v>155</v>
      </c>
      <c r="E97" s="404" t="s">
        <v>5</v>
      </c>
      <c r="F97" s="405" t="s">
        <v>633</v>
      </c>
      <c r="H97" s="406">
        <v>13.2</v>
      </c>
      <c r="L97" s="402"/>
      <c r="M97" s="407"/>
      <c r="N97" s="408"/>
      <c r="O97" s="408"/>
      <c r="P97" s="408"/>
      <c r="Q97" s="408"/>
      <c r="R97" s="408"/>
      <c r="S97" s="408"/>
      <c r="T97" s="409"/>
      <c r="AT97" s="404" t="s">
        <v>155</v>
      </c>
      <c r="AU97" s="404" t="s">
        <v>80</v>
      </c>
      <c r="AV97" s="403" t="s">
        <v>80</v>
      </c>
      <c r="AW97" s="403" t="s">
        <v>36</v>
      </c>
      <c r="AX97" s="403" t="s">
        <v>72</v>
      </c>
      <c r="AY97" s="404" t="s">
        <v>142</v>
      </c>
    </row>
    <row r="98" spans="2:65" s="411" customFormat="1">
      <c r="B98" s="410"/>
      <c r="D98" s="412" t="s">
        <v>155</v>
      </c>
      <c r="E98" s="413" t="s">
        <v>5</v>
      </c>
      <c r="F98" s="414" t="s">
        <v>160</v>
      </c>
      <c r="H98" s="415">
        <v>29.7</v>
      </c>
      <c r="L98" s="410"/>
      <c r="M98" s="416"/>
      <c r="N98" s="417"/>
      <c r="O98" s="417"/>
      <c r="P98" s="417"/>
      <c r="Q98" s="417"/>
      <c r="R98" s="417"/>
      <c r="S98" s="417"/>
      <c r="T98" s="418"/>
      <c r="AT98" s="419" t="s">
        <v>155</v>
      </c>
      <c r="AU98" s="419" t="s">
        <v>80</v>
      </c>
      <c r="AV98" s="411" t="s">
        <v>149</v>
      </c>
      <c r="AW98" s="411" t="s">
        <v>36</v>
      </c>
      <c r="AX98" s="411" t="s">
        <v>24</v>
      </c>
      <c r="AY98" s="419" t="s">
        <v>142</v>
      </c>
    </row>
    <row r="99" spans="2:65" s="238" customFormat="1" ht="22.5" customHeight="1">
      <c r="B99" s="233"/>
      <c r="C99" s="387" t="s">
        <v>80</v>
      </c>
      <c r="D99" s="387" t="s">
        <v>144</v>
      </c>
      <c r="E99" s="388" t="s">
        <v>634</v>
      </c>
      <c r="F99" s="389" t="s">
        <v>635</v>
      </c>
      <c r="G99" s="390" t="s">
        <v>147</v>
      </c>
      <c r="H99" s="391">
        <v>29.7</v>
      </c>
      <c r="I99" s="6"/>
      <c r="J99" s="392">
        <f>ROUND(I99*H99,2)</f>
        <v>0</v>
      </c>
      <c r="K99" s="389" t="s">
        <v>346</v>
      </c>
      <c r="L99" s="233"/>
      <c r="M99" s="393" t="s">
        <v>5</v>
      </c>
      <c r="N99" s="394" t="s">
        <v>43</v>
      </c>
      <c r="O99" s="234"/>
      <c r="P99" s="395">
        <f>O99*H99</f>
        <v>0</v>
      </c>
      <c r="Q99" s="395">
        <v>0</v>
      </c>
      <c r="R99" s="395">
        <f>Q99*H99</f>
        <v>0</v>
      </c>
      <c r="S99" s="395">
        <v>0.23499999999999999</v>
      </c>
      <c r="T99" s="396">
        <f>S99*H99</f>
        <v>6.9794999999999998</v>
      </c>
      <c r="AR99" s="218" t="s">
        <v>149</v>
      </c>
      <c r="AT99" s="218" t="s">
        <v>144</v>
      </c>
      <c r="AU99" s="218" t="s">
        <v>80</v>
      </c>
      <c r="AY99" s="218" t="s">
        <v>142</v>
      </c>
      <c r="BE99" s="397">
        <f>IF(N99="základní",J99,0)</f>
        <v>0</v>
      </c>
      <c r="BF99" s="397">
        <f>IF(N99="snížená",J99,0)</f>
        <v>0</v>
      </c>
      <c r="BG99" s="397">
        <f>IF(N99="zákl. přenesená",J99,0)</f>
        <v>0</v>
      </c>
      <c r="BH99" s="397">
        <f>IF(N99="sníž. přenesená",J99,0)</f>
        <v>0</v>
      </c>
      <c r="BI99" s="397">
        <f>IF(N99="nulová",J99,0)</f>
        <v>0</v>
      </c>
      <c r="BJ99" s="218" t="s">
        <v>24</v>
      </c>
      <c r="BK99" s="397">
        <f>ROUND(I99*H99,2)</f>
        <v>0</v>
      </c>
      <c r="BL99" s="218" t="s">
        <v>149</v>
      </c>
      <c r="BM99" s="218" t="s">
        <v>636</v>
      </c>
    </row>
    <row r="100" spans="2:65" s="238" customFormat="1" ht="40.5">
      <c r="B100" s="233"/>
      <c r="D100" s="412" t="s">
        <v>151</v>
      </c>
      <c r="F100" s="420" t="s">
        <v>637</v>
      </c>
      <c r="L100" s="233"/>
      <c r="M100" s="400"/>
      <c r="N100" s="234"/>
      <c r="O100" s="234"/>
      <c r="P100" s="234"/>
      <c r="Q100" s="234"/>
      <c r="R100" s="234"/>
      <c r="S100" s="234"/>
      <c r="T100" s="274"/>
      <c r="AT100" s="218" t="s">
        <v>151</v>
      </c>
      <c r="AU100" s="218" t="s">
        <v>80</v>
      </c>
    </row>
    <row r="101" spans="2:65" s="238" customFormat="1" ht="22.5" customHeight="1">
      <c r="B101" s="233"/>
      <c r="C101" s="387" t="s">
        <v>165</v>
      </c>
      <c r="D101" s="387" t="s">
        <v>144</v>
      </c>
      <c r="E101" s="388" t="s">
        <v>638</v>
      </c>
      <c r="F101" s="389" t="s">
        <v>639</v>
      </c>
      <c r="G101" s="390" t="s">
        <v>147</v>
      </c>
      <c r="H101" s="391">
        <v>35.1</v>
      </c>
      <c r="I101" s="6"/>
      <c r="J101" s="392">
        <f>ROUND(I101*H101,2)</f>
        <v>0</v>
      </c>
      <c r="K101" s="389" t="s">
        <v>346</v>
      </c>
      <c r="L101" s="233"/>
      <c r="M101" s="393" t="s">
        <v>5</v>
      </c>
      <c r="N101" s="394" t="s">
        <v>43</v>
      </c>
      <c r="O101" s="234"/>
      <c r="P101" s="395">
        <f>O101*H101</f>
        <v>0</v>
      </c>
      <c r="Q101" s="395">
        <v>0</v>
      </c>
      <c r="R101" s="395">
        <f>Q101*H101</f>
        <v>0</v>
      </c>
      <c r="S101" s="395">
        <v>0.18099999999999999</v>
      </c>
      <c r="T101" s="396">
        <f>S101*H101</f>
        <v>6.3531000000000004</v>
      </c>
      <c r="AR101" s="218" t="s">
        <v>149</v>
      </c>
      <c r="AT101" s="218" t="s">
        <v>144</v>
      </c>
      <c r="AU101" s="218" t="s">
        <v>80</v>
      </c>
      <c r="AY101" s="218" t="s">
        <v>142</v>
      </c>
      <c r="BE101" s="397">
        <f>IF(N101="základní",J101,0)</f>
        <v>0</v>
      </c>
      <c r="BF101" s="397">
        <f>IF(N101="snížená",J101,0)</f>
        <v>0</v>
      </c>
      <c r="BG101" s="397">
        <f>IF(N101="zákl. přenesená",J101,0)</f>
        <v>0</v>
      </c>
      <c r="BH101" s="397">
        <f>IF(N101="sníž. přenesená",J101,0)</f>
        <v>0</v>
      </c>
      <c r="BI101" s="397">
        <f>IF(N101="nulová",J101,0)</f>
        <v>0</v>
      </c>
      <c r="BJ101" s="218" t="s">
        <v>24</v>
      </c>
      <c r="BK101" s="397">
        <f>ROUND(I101*H101,2)</f>
        <v>0</v>
      </c>
      <c r="BL101" s="218" t="s">
        <v>149</v>
      </c>
      <c r="BM101" s="218" t="s">
        <v>640</v>
      </c>
    </row>
    <row r="102" spans="2:65" s="238" customFormat="1" ht="40.5">
      <c r="B102" s="233"/>
      <c r="D102" s="398" t="s">
        <v>151</v>
      </c>
      <c r="F102" s="399" t="s">
        <v>641</v>
      </c>
      <c r="L102" s="233"/>
      <c r="M102" s="400"/>
      <c r="N102" s="234"/>
      <c r="O102" s="234"/>
      <c r="P102" s="234"/>
      <c r="Q102" s="234"/>
      <c r="R102" s="234"/>
      <c r="S102" s="234"/>
      <c r="T102" s="274"/>
      <c r="AT102" s="218" t="s">
        <v>151</v>
      </c>
      <c r="AU102" s="218" t="s">
        <v>80</v>
      </c>
    </row>
    <row r="103" spans="2:65" s="238" customFormat="1" ht="27">
      <c r="B103" s="233"/>
      <c r="D103" s="398" t="s">
        <v>153</v>
      </c>
      <c r="F103" s="401" t="s">
        <v>631</v>
      </c>
      <c r="L103" s="233"/>
      <c r="M103" s="400"/>
      <c r="N103" s="234"/>
      <c r="O103" s="234"/>
      <c r="P103" s="234"/>
      <c r="Q103" s="234"/>
      <c r="R103" s="234"/>
      <c r="S103" s="234"/>
      <c r="T103" s="274"/>
      <c r="AT103" s="218" t="s">
        <v>153</v>
      </c>
      <c r="AU103" s="218" t="s">
        <v>80</v>
      </c>
    </row>
    <row r="104" spans="2:65" s="403" customFormat="1">
      <c r="B104" s="402"/>
      <c r="D104" s="398" t="s">
        <v>155</v>
      </c>
      <c r="E104" s="404" t="s">
        <v>5</v>
      </c>
      <c r="F104" s="405" t="s">
        <v>642</v>
      </c>
      <c r="H104" s="406">
        <v>19.5</v>
      </c>
      <c r="L104" s="402"/>
      <c r="M104" s="407"/>
      <c r="N104" s="408"/>
      <c r="O104" s="408"/>
      <c r="P104" s="408"/>
      <c r="Q104" s="408"/>
      <c r="R104" s="408"/>
      <c r="S104" s="408"/>
      <c r="T104" s="409"/>
      <c r="AT104" s="404" t="s">
        <v>155</v>
      </c>
      <c r="AU104" s="404" t="s">
        <v>80</v>
      </c>
      <c r="AV104" s="403" t="s">
        <v>80</v>
      </c>
      <c r="AW104" s="403" t="s">
        <v>36</v>
      </c>
      <c r="AX104" s="403" t="s">
        <v>72</v>
      </c>
      <c r="AY104" s="404" t="s">
        <v>142</v>
      </c>
    </row>
    <row r="105" spans="2:65" s="403" customFormat="1">
      <c r="B105" s="402"/>
      <c r="D105" s="398" t="s">
        <v>155</v>
      </c>
      <c r="E105" s="404" t="s">
        <v>5</v>
      </c>
      <c r="F105" s="405" t="s">
        <v>643</v>
      </c>
      <c r="H105" s="406">
        <v>15.6</v>
      </c>
      <c r="L105" s="402"/>
      <c r="M105" s="407"/>
      <c r="N105" s="408"/>
      <c r="O105" s="408"/>
      <c r="P105" s="408"/>
      <c r="Q105" s="408"/>
      <c r="R105" s="408"/>
      <c r="S105" s="408"/>
      <c r="T105" s="409"/>
      <c r="AT105" s="404" t="s">
        <v>155</v>
      </c>
      <c r="AU105" s="404" t="s">
        <v>80</v>
      </c>
      <c r="AV105" s="403" t="s">
        <v>80</v>
      </c>
      <c r="AW105" s="403" t="s">
        <v>36</v>
      </c>
      <c r="AX105" s="403" t="s">
        <v>72</v>
      </c>
      <c r="AY105" s="404" t="s">
        <v>142</v>
      </c>
    </row>
    <row r="106" spans="2:65" s="411" customFormat="1">
      <c r="B106" s="410"/>
      <c r="D106" s="412" t="s">
        <v>155</v>
      </c>
      <c r="E106" s="413" t="s">
        <v>5</v>
      </c>
      <c r="F106" s="414" t="s">
        <v>160</v>
      </c>
      <c r="H106" s="415">
        <v>35.1</v>
      </c>
      <c r="L106" s="410"/>
      <c r="M106" s="416"/>
      <c r="N106" s="417"/>
      <c r="O106" s="417"/>
      <c r="P106" s="417"/>
      <c r="Q106" s="417"/>
      <c r="R106" s="417"/>
      <c r="S106" s="417"/>
      <c r="T106" s="418"/>
      <c r="AT106" s="419" t="s">
        <v>155</v>
      </c>
      <c r="AU106" s="419" t="s">
        <v>80</v>
      </c>
      <c r="AV106" s="411" t="s">
        <v>149</v>
      </c>
      <c r="AW106" s="411" t="s">
        <v>36</v>
      </c>
      <c r="AX106" s="411" t="s">
        <v>24</v>
      </c>
      <c r="AY106" s="419" t="s">
        <v>142</v>
      </c>
    </row>
    <row r="107" spans="2:65" s="238" customFormat="1" ht="22.5" customHeight="1">
      <c r="B107" s="233"/>
      <c r="C107" s="387" t="s">
        <v>149</v>
      </c>
      <c r="D107" s="387" t="s">
        <v>144</v>
      </c>
      <c r="E107" s="388" t="s">
        <v>644</v>
      </c>
      <c r="F107" s="389" t="s">
        <v>645</v>
      </c>
      <c r="G107" s="390" t="s">
        <v>194</v>
      </c>
      <c r="H107" s="391">
        <v>50</v>
      </c>
      <c r="I107" s="6"/>
      <c r="J107" s="392">
        <f>ROUND(I107*H107,2)</f>
        <v>0</v>
      </c>
      <c r="K107" s="389" t="s">
        <v>346</v>
      </c>
      <c r="L107" s="233"/>
      <c r="M107" s="393" t="s">
        <v>5</v>
      </c>
      <c r="N107" s="394" t="s">
        <v>43</v>
      </c>
      <c r="O107" s="234"/>
      <c r="P107" s="395">
        <f>O107*H107</f>
        <v>0</v>
      </c>
      <c r="Q107" s="395">
        <v>7.2700000000000004E-3</v>
      </c>
      <c r="R107" s="395">
        <f>Q107*H107</f>
        <v>0.36350000000000005</v>
      </c>
      <c r="S107" s="395">
        <v>0</v>
      </c>
      <c r="T107" s="396">
        <f>S107*H107</f>
        <v>0</v>
      </c>
      <c r="AR107" s="218" t="s">
        <v>149</v>
      </c>
      <c r="AT107" s="218" t="s">
        <v>144</v>
      </c>
      <c r="AU107" s="218" t="s">
        <v>80</v>
      </c>
      <c r="AY107" s="218" t="s">
        <v>142</v>
      </c>
      <c r="BE107" s="397">
        <f>IF(N107="základní",J107,0)</f>
        <v>0</v>
      </c>
      <c r="BF107" s="397">
        <f>IF(N107="snížená",J107,0)</f>
        <v>0</v>
      </c>
      <c r="BG107" s="397">
        <f>IF(N107="zákl. přenesená",J107,0)</f>
        <v>0</v>
      </c>
      <c r="BH107" s="397">
        <f>IF(N107="sníž. přenesená",J107,0)</f>
        <v>0</v>
      </c>
      <c r="BI107" s="397">
        <f>IF(N107="nulová",J107,0)</f>
        <v>0</v>
      </c>
      <c r="BJ107" s="218" t="s">
        <v>24</v>
      </c>
      <c r="BK107" s="397">
        <f>ROUND(I107*H107,2)</f>
        <v>0</v>
      </c>
      <c r="BL107" s="218" t="s">
        <v>149</v>
      </c>
      <c r="BM107" s="218" t="s">
        <v>646</v>
      </c>
    </row>
    <row r="108" spans="2:65" s="238" customFormat="1" ht="27">
      <c r="B108" s="233"/>
      <c r="D108" s="398" t="s">
        <v>151</v>
      </c>
      <c r="F108" s="399" t="s">
        <v>647</v>
      </c>
      <c r="L108" s="233"/>
      <c r="M108" s="400"/>
      <c r="N108" s="234"/>
      <c r="O108" s="234"/>
      <c r="P108" s="234"/>
      <c r="Q108" s="234"/>
      <c r="R108" s="234"/>
      <c r="S108" s="234"/>
      <c r="T108" s="274"/>
      <c r="AT108" s="218" t="s">
        <v>151</v>
      </c>
      <c r="AU108" s="218" t="s">
        <v>80</v>
      </c>
    </row>
    <row r="109" spans="2:65" s="238" customFormat="1" ht="27">
      <c r="B109" s="233"/>
      <c r="D109" s="398" t="s">
        <v>153</v>
      </c>
      <c r="F109" s="401" t="s">
        <v>631</v>
      </c>
      <c r="L109" s="233"/>
      <c r="M109" s="400"/>
      <c r="N109" s="234"/>
      <c r="O109" s="234"/>
      <c r="P109" s="234"/>
      <c r="Q109" s="234"/>
      <c r="R109" s="234"/>
      <c r="S109" s="234"/>
      <c r="T109" s="274"/>
      <c r="AT109" s="218" t="s">
        <v>153</v>
      </c>
      <c r="AU109" s="218" t="s">
        <v>80</v>
      </c>
    </row>
    <row r="110" spans="2:65" s="403" customFormat="1">
      <c r="B110" s="402"/>
      <c r="D110" s="412" t="s">
        <v>155</v>
      </c>
      <c r="E110" s="421" t="s">
        <v>5</v>
      </c>
      <c r="F110" s="422" t="s">
        <v>461</v>
      </c>
      <c r="H110" s="423">
        <v>50</v>
      </c>
      <c r="L110" s="402"/>
      <c r="M110" s="407"/>
      <c r="N110" s="408"/>
      <c r="O110" s="408"/>
      <c r="P110" s="408"/>
      <c r="Q110" s="408"/>
      <c r="R110" s="408"/>
      <c r="S110" s="408"/>
      <c r="T110" s="409"/>
      <c r="AT110" s="404" t="s">
        <v>155</v>
      </c>
      <c r="AU110" s="404" t="s">
        <v>80</v>
      </c>
      <c r="AV110" s="403" t="s">
        <v>80</v>
      </c>
      <c r="AW110" s="403" t="s">
        <v>36</v>
      </c>
      <c r="AX110" s="403" t="s">
        <v>24</v>
      </c>
      <c r="AY110" s="404" t="s">
        <v>142</v>
      </c>
    </row>
    <row r="111" spans="2:65" s="238" customFormat="1" ht="22.5" customHeight="1">
      <c r="B111" s="233"/>
      <c r="C111" s="387" t="s">
        <v>177</v>
      </c>
      <c r="D111" s="387" t="s">
        <v>144</v>
      </c>
      <c r="E111" s="388" t="s">
        <v>178</v>
      </c>
      <c r="F111" s="389" t="s">
        <v>179</v>
      </c>
      <c r="G111" s="390" t="s">
        <v>180</v>
      </c>
      <c r="H111" s="391">
        <v>120</v>
      </c>
      <c r="I111" s="6"/>
      <c r="J111" s="392">
        <f>ROUND(I111*H111,2)</f>
        <v>0</v>
      </c>
      <c r="K111" s="389" t="s">
        <v>346</v>
      </c>
      <c r="L111" s="233"/>
      <c r="M111" s="393" t="s">
        <v>5</v>
      </c>
      <c r="N111" s="394" t="s">
        <v>43</v>
      </c>
      <c r="O111" s="234"/>
      <c r="P111" s="395">
        <f>O111*H111</f>
        <v>0</v>
      </c>
      <c r="Q111" s="395">
        <v>0</v>
      </c>
      <c r="R111" s="395">
        <f>Q111*H111</f>
        <v>0</v>
      </c>
      <c r="S111" s="395">
        <v>0</v>
      </c>
      <c r="T111" s="396">
        <f>S111*H111</f>
        <v>0</v>
      </c>
      <c r="AR111" s="218" t="s">
        <v>149</v>
      </c>
      <c r="AT111" s="218" t="s">
        <v>144</v>
      </c>
      <c r="AU111" s="218" t="s">
        <v>80</v>
      </c>
      <c r="AY111" s="218" t="s">
        <v>142</v>
      </c>
      <c r="BE111" s="397">
        <f>IF(N111="základní",J111,0)</f>
        <v>0</v>
      </c>
      <c r="BF111" s="397">
        <f>IF(N111="snížená",J111,0)</f>
        <v>0</v>
      </c>
      <c r="BG111" s="397">
        <f>IF(N111="zákl. přenesená",J111,0)</f>
        <v>0</v>
      </c>
      <c r="BH111" s="397">
        <f>IF(N111="sníž. přenesená",J111,0)</f>
        <v>0</v>
      </c>
      <c r="BI111" s="397">
        <f>IF(N111="nulová",J111,0)</f>
        <v>0</v>
      </c>
      <c r="BJ111" s="218" t="s">
        <v>24</v>
      </c>
      <c r="BK111" s="397">
        <f>ROUND(I111*H111,2)</f>
        <v>0</v>
      </c>
      <c r="BL111" s="218" t="s">
        <v>149</v>
      </c>
      <c r="BM111" s="218" t="s">
        <v>648</v>
      </c>
    </row>
    <row r="112" spans="2:65" s="238" customFormat="1">
      <c r="B112" s="233"/>
      <c r="D112" s="398" t="s">
        <v>151</v>
      </c>
      <c r="F112" s="399" t="s">
        <v>182</v>
      </c>
      <c r="L112" s="233"/>
      <c r="M112" s="400"/>
      <c r="N112" s="234"/>
      <c r="O112" s="234"/>
      <c r="P112" s="234"/>
      <c r="Q112" s="234"/>
      <c r="R112" s="234"/>
      <c r="S112" s="234"/>
      <c r="T112" s="274"/>
      <c r="AT112" s="218" t="s">
        <v>151</v>
      </c>
      <c r="AU112" s="218" t="s">
        <v>80</v>
      </c>
    </row>
    <row r="113" spans="2:65" s="403" customFormat="1">
      <c r="B113" s="402"/>
      <c r="D113" s="412" t="s">
        <v>155</v>
      </c>
      <c r="E113" s="421" t="s">
        <v>5</v>
      </c>
      <c r="F113" s="422" t="s">
        <v>649</v>
      </c>
      <c r="H113" s="423">
        <v>120</v>
      </c>
      <c r="L113" s="402"/>
      <c r="M113" s="407"/>
      <c r="N113" s="408"/>
      <c r="O113" s="408"/>
      <c r="P113" s="408"/>
      <c r="Q113" s="408"/>
      <c r="R113" s="408"/>
      <c r="S113" s="408"/>
      <c r="T113" s="409"/>
      <c r="AT113" s="404" t="s">
        <v>155</v>
      </c>
      <c r="AU113" s="404" t="s">
        <v>80</v>
      </c>
      <c r="AV113" s="403" t="s">
        <v>80</v>
      </c>
      <c r="AW113" s="403" t="s">
        <v>36</v>
      </c>
      <c r="AX113" s="403" t="s">
        <v>24</v>
      </c>
      <c r="AY113" s="404" t="s">
        <v>142</v>
      </c>
    </row>
    <row r="114" spans="2:65" s="238" customFormat="1" ht="22.5" customHeight="1">
      <c r="B114" s="233"/>
      <c r="C114" s="387" t="s">
        <v>184</v>
      </c>
      <c r="D114" s="387" t="s">
        <v>144</v>
      </c>
      <c r="E114" s="388" t="s">
        <v>185</v>
      </c>
      <c r="F114" s="389" t="s">
        <v>186</v>
      </c>
      <c r="G114" s="390" t="s">
        <v>187</v>
      </c>
      <c r="H114" s="391">
        <v>10</v>
      </c>
      <c r="I114" s="6"/>
      <c r="J114" s="392">
        <f>ROUND(I114*H114,2)</f>
        <v>0</v>
      </c>
      <c r="K114" s="389" t="s">
        <v>346</v>
      </c>
      <c r="L114" s="233"/>
      <c r="M114" s="393" t="s">
        <v>5</v>
      </c>
      <c r="N114" s="394" t="s">
        <v>43</v>
      </c>
      <c r="O114" s="234"/>
      <c r="P114" s="395">
        <f>O114*H114</f>
        <v>0</v>
      </c>
      <c r="Q114" s="395">
        <v>0</v>
      </c>
      <c r="R114" s="395">
        <f>Q114*H114</f>
        <v>0</v>
      </c>
      <c r="S114" s="395">
        <v>0</v>
      </c>
      <c r="T114" s="396">
        <f>S114*H114</f>
        <v>0</v>
      </c>
      <c r="AR114" s="218" t="s">
        <v>149</v>
      </c>
      <c r="AT114" s="218" t="s">
        <v>144</v>
      </c>
      <c r="AU114" s="218" t="s">
        <v>80</v>
      </c>
      <c r="AY114" s="218" t="s">
        <v>142</v>
      </c>
      <c r="BE114" s="397">
        <f>IF(N114="základní",J114,0)</f>
        <v>0</v>
      </c>
      <c r="BF114" s="397">
        <f>IF(N114="snížená",J114,0)</f>
        <v>0</v>
      </c>
      <c r="BG114" s="397">
        <f>IF(N114="zákl. přenesená",J114,0)</f>
        <v>0</v>
      </c>
      <c r="BH114" s="397">
        <f>IF(N114="sníž. přenesená",J114,0)</f>
        <v>0</v>
      </c>
      <c r="BI114" s="397">
        <f>IF(N114="nulová",J114,0)</f>
        <v>0</v>
      </c>
      <c r="BJ114" s="218" t="s">
        <v>24</v>
      </c>
      <c r="BK114" s="397">
        <f>ROUND(I114*H114,2)</f>
        <v>0</v>
      </c>
      <c r="BL114" s="218" t="s">
        <v>149</v>
      </c>
      <c r="BM114" s="218" t="s">
        <v>650</v>
      </c>
    </row>
    <row r="115" spans="2:65" s="238" customFormat="1" ht="27">
      <c r="B115" s="233"/>
      <c r="D115" s="398" t="s">
        <v>151</v>
      </c>
      <c r="F115" s="399" t="s">
        <v>189</v>
      </c>
      <c r="L115" s="233"/>
      <c r="M115" s="400"/>
      <c r="N115" s="234"/>
      <c r="O115" s="234"/>
      <c r="P115" s="234"/>
      <c r="Q115" s="234"/>
      <c r="R115" s="234"/>
      <c r="S115" s="234"/>
      <c r="T115" s="274"/>
      <c r="AT115" s="218" t="s">
        <v>151</v>
      </c>
      <c r="AU115" s="218" t="s">
        <v>80</v>
      </c>
    </row>
    <row r="116" spans="2:65" s="238" customFormat="1" ht="27">
      <c r="B116" s="233"/>
      <c r="D116" s="398" t="s">
        <v>153</v>
      </c>
      <c r="F116" s="401" t="s">
        <v>631</v>
      </c>
      <c r="L116" s="233"/>
      <c r="M116" s="400"/>
      <c r="N116" s="234"/>
      <c r="O116" s="234"/>
      <c r="P116" s="234"/>
      <c r="Q116" s="234"/>
      <c r="R116" s="234"/>
      <c r="S116" s="234"/>
      <c r="T116" s="274"/>
      <c r="AT116" s="218" t="s">
        <v>153</v>
      </c>
      <c r="AU116" s="218" t="s">
        <v>80</v>
      </c>
    </row>
    <row r="117" spans="2:65" s="403" customFormat="1">
      <c r="B117" s="402"/>
      <c r="D117" s="412" t="s">
        <v>155</v>
      </c>
      <c r="E117" s="421" t="s">
        <v>5</v>
      </c>
      <c r="F117" s="422" t="s">
        <v>28</v>
      </c>
      <c r="H117" s="423">
        <v>10</v>
      </c>
      <c r="L117" s="402"/>
      <c r="M117" s="407"/>
      <c r="N117" s="408"/>
      <c r="O117" s="408"/>
      <c r="P117" s="408"/>
      <c r="Q117" s="408"/>
      <c r="R117" s="408"/>
      <c r="S117" s="408"/>
      <c r="T117" s="409"/>
      <c r="AT117" s="404" t="s">
        <v>155</v>
      </c>
      <c r="AU117" s="404" t="s">
        <v>80</v>
      </c>
      <c r="AV117" s="403" t="s">
        <v>80</v>
      </c>
      <c r="AW117" s="403" t="s">
        <v>36</v>
      </c>
      <c r="AX117" s="403" t="s">
        <v>24</v>
      </c>
      <c r="AY117" s="404" t="s">
        <v>142</v>
      </c>
    </row>
    <row r="118" spans="2:65" s="238" customFormat="1" ht="22.5" customHeight="1">
      <c r="B118" s="233"/>
      <c r="C118" s="387" t="s">
        <v>191</v>
      </c>
      <c r="D118" s="387" t="s">
        <v>144</v>
      </c>
      <c r="E118" s="388" t="s">
        <v>651</v>
      </c>
      <c r="F118" s="389" t="s">
        <v>652</v>
      </c>
      <c r="G118" s="390" t="s">
        <v>212</v>
      </c>
      <c r="H118" s="391">
        <v>51.975000000000001</v>
      </c>
      <c r="I118" s="6"/>
      <c r="J118" s="392">
        <f>ROUND(I118*H118,2)</f>
        <v>0</v>
      </c>
      <c r="K118" s="389" t="s">
        <v>346</v>
      </c>
      <c r="L118" s="233"/>
      <c r="M118" s="393" t="s">
        <v>5</v>
      </c>
      <c r="N118" s="394" t="s">
        <v>43</v>
      </c>
      <c r="O118" s="234"/>
      <c r="P118" s="395">
        <f>O118*H118</f>
        <v>0</v>
      </c>
      <c r="Q118" s="395">
        <v>0</v>
      </c>
      <c r="R118" s="395">
        <f>Q118*H118</f>
        <v>0</v>
      </c>
      <c r="S118" s="395">
        <v>0</v>
      </c>
      <c r="T118" s="396">
        <f>S118*H118</f>
        <v>0</v>
      </c>
      <c r="AR118" s="218" t="s">
        <v>149</v>
      </c>
      <c r="AT118" s="218" t="s">
        <v>144</v>
      </c>
      <c r="AU118" s="218" t="s">
        <v>80</v>
      </c>
      <c r="AY118" s="218" t="s">
        <v>142</v>
      </c>
      <c r="BE118" s="397">
        <f>IF(N118="základní",J118,0)</f>
        <v>0</v>
      </c>
      <c r="BF118" s="397">
        <f>IF(N118="snížená",J118,0)</f>
        <v>0</v>
      </c>
      <c r="BG118" s="397">
        <f>IF(N118="zákl. přenesená",J118,0)</f>
        <v>0</v>
      </c>
      <c r="BH118" s="397">
        <f>IF(N118="sníž. přenesená",J118,0)</f>
        <v>0</v>
      </c>
      <c r="BI118" s="397">
        <f>IF(N118="nulová",J118,0)</f>
        <v>0</v>
      </c>
      <c r="BJ118" s="218" t="s">
        <v>24</v>
      </c>
      <c r="BK118" s="397">
        <f>ROUND(I118*H118,2)</f>
        <v>0</v>
      </c>
      <c r="BL118" s="218" t="s">
        <v>149</v>
      </c>
      <c r="BM118" s="218" t="s">
        <v>653</v>
      </c>
    </row>
    <row r="119" spans="2:65" s="238" customFormat="1" ht="27">
      <c r="B119" s="233"/>
      <c r="D119" s="398" t="s">
        <v>151</v>
      </c>
      <c r="F119" s="399" t="s">
        <v>654</v>
      </c>
      <c r="L119" s="233"/>
      <c r="M119" s="400"/>
      <c r="N119" s="234"/>
      <c r="O119" s="234"/>
      <c r="P119" s="234"/>
      <c r="Q119" s="234"/>
      <c r="R119" s="234"/>
      <c r="S119" s="234"/>
      <c r="T119" s="274"/>
      <c r="AT119" s="218" t="s">
        <v>151</v>
      </c>
      <c r="AU119" s="218" t="s">
        <v>80</v>
      </c>
    </row>
    <row r="120" spans="2:65" s="238" customFormat="1" ht="40.5">
      <c r="B120" s="233"/>
      <c r="D120" s="398" t="s">
        <v>153</v>
      </c>
      <c r="F120" s="401" t="s">
        <v>655</v>
      </c>
      <c r="L120" s="233"/>
      <c r="M120" s="400"/>
      <c r="N120" s="234"/>
      <c r="O120" s="234"/>
      <c r="P120" s="234"/>
      <c r="Q120" s="234"/>
      <c r="R120" s="234"/>
      <c r="S120" s="234"/>
      <c r="T120" s="274"/>
      <c r="AT120" s="218" t="s">
        <v>153</v>
      </c>
      <c r="AU120" s="218" t="s">
        <v>80</v>
      </c>
    </row>
    <row r="121" spans="2:65" s="403" customFormat="1">
      <c r="B121" s="402"/>
      <c r="D121" s="398" t="s">
        <v>155</v>
      </c>
      <c r="E121" s="404" t="s">
        <v>5</v>
      </c>
      <c r="F121" s="405" t="s">
        <v>656</v>
      </c>
      <c r="H121" s="406">
        <v>28.875</v>
      </c>
      <c r="L121" s="402"/>
      <c r="M121" s="407"/>
      <c r="N121" s="408"/>
      <c r="O121" s="408"/>
      <c r="P121" s="408"/>
      <c r="Q121" s="408"/>
      <c r="R121" s="408"/>
      <c r="S121" s="408"/>
      <c r="T121" s="409"/>
      <c r="AT121" s="404" t="s">
        <v>155</v>
      </c>
      <c r="AU121" s="404" t="s">
        <v>80</v>
      </c>
      <c r="AV121" s="403" t="s">
        <v>80</v>
      </c>
      <c r="AW121" s="403" t="s">
        <v>36</v>
      </c>
      <c r="AX121" s="403" t="s">
        <v>72</v>
      </c>
      <c r="AY121" s="404" t="s">
        <v>142</v>
      </c>
    </row>
    <row r="122" spans="2:65" s="403" customFormat="1">
      <c r="B122" s="402"/>
      <c r="D122" s="398" t="s">
        <v>155</v>
      </c>
      <c r="E122" s="404" t="s">
        <v>5</v>
      </c>
      <c r="F122" s="405" t="s">
        <v>657</v>
      </c>
      <c r="H122" s="406">
        <v>23.1</v>
      </c>
      <c r="L122" s="402"/>
      <c r="M122" s="407"/>
      <c r="N122" s="408"/>
      <c r="O122" s="408"/>
      <c r="P122" s="408"/>
      <c r="Q122" s="408"/>
      <c r="R122" s="408"/>
      <c r="S122" s="408"/>
      <c r="T122" s="409"/>
      <c r="AT122" s="404" t="s">
        <v>155</v>
      </c>
      <c r="AU122" s="404" t="s">
        <v>80</v>
      </c>
      <c r="AV122" s="403" t="s">
        <v>80</v>
      </c>
      <c r="AW122" s="403" t="s">
        <v>36</v>
      </c>
      <c r="AX122" s="403" t="s">
        <v>72</v>
      </c>
      <c r="AY122" s="404" t="s">
        <v>142</v>
      </c>
    </row>
    <row r="123" spans="2:65" s="411" customFormat="1">
      <c r="B123" s="410"/>
      <c r="D123" s="412" t="s">
        <v>155</v>
      </c>
      <c r="E123" s="413" t="s">
        <v>5</v>
      </c>
      <c r="F123" s="414" t="s">
        <v>160</v>
      </c>
      <c r="H123" s="415">
        <v>51.975000000000001</v>
      </c>
      <c r="L123" s="410"/>
      <c r="M123" s="416"/>
      <c r="N123" s="417"/>
      <c r="O123" s="417"/>
      <c r="P123" s="417"/>
      <c r="Q123" s="417"/>
      <c r="R123" s="417"/>
      <c r="S123" s="417"/>
      <c r="T123" s="418"/>
      <c r="AT123" s="419" t="s">
        <v>155</v>
      </c>
      <c r="AU123" s="419" t="s">
        <v>80</v>
      </c>
      <c r="AV123" s="411" t="s">
        <v>149</v>
      </c>
      <c r="AW123" s="411" t="s">
        <v>36</v>
      </c>
      <c r="AX123" s="411" t="s">
        <v>24</v>
      </c>
      <c r="AY123" s="419" t="s">
        <v>142</v>
      </c>
    </row>
    <row r="124" spans="2:65" s="238" customFormat="1" ht="22.5" customHeight="1">
      <c r="B124" s="233"/>
      <c r="C124" s="387" t="s">
        <v>198</v>
      </c>
      <c r="D124" s="387" t="s">
        <v>144</v>
      </c>
      <c r="E124" s="388" t="s">
        <v>232</v>
      </c>
      <c r="F124" s="389" t="s">
        <v>233</v>
      </c>
      <c r="G124" s="390" t="s">
        <v>212</v>
      </c>
      <c r="H124" s="391">
        <v>25.988</v>
      </c>
      <c r="I124" s="6"/>
      <c r="J124" s="392">
        <f>ROUND(I124*H124,2)</f>
        <v>0</v>
      </c>
      <c r="K124" s="389" t="s">
        <v>346</v>
      </c>
      <c r="L124" s="233"/>
      <c r="M124" s="393" t="s">
        <v>5</v>
      </c>
      <c r="N124" s="394" t="s">
        <v>43</v>
      </c>
      <c r="O124" s="234"/>
      <c r="P124" s="395">
        <f>O124*H124</f>
        <v>0</v>
      </c>
      <c r="Q124" s="395">
        <v>0</v>
      </c>
      <c r="R124" s="395">
        <f>Q124*H124</f>
        <v>0</v>
      </c>
      <c r="S124" s="395">
        <v>0</v>
      </c>
      <c r="T124" s="396">
        <f>S124*H124</f>
        <v>0</v>
      </c>
      <c r="AR124" s="218" t="s">
        <v>149</v>
      </c>
      <c r="AT124" s="218" t="s">
        <v>144</v>
      </c>
      <c r="AU124" s="218" t="s">
        <v>80</v>
      </c>
      <c r="AY124" s="218" t="s">
        <v>142</v>
      </c>
      <c r="BE124" s="397">
        <f>IF(N124="základní",J124,0)</f>
        <v>0</v>
      </c>
      <c r="BF124" s="397">
        <f>IF(N124="snížená",J124,0)</f>
        <v>0</v>
      </c>
      <c r="BG124" s="397">
        <f>IF(N124="zákl. přenesená",J124,0)</f>
        <v>0</v>
      </c>
      <c r="BH124" s="397">
        <f>IF(N124="sníž. přenesená",J124,0)</f>
        <v>0</v>
      </c>
      <c r="BI124" s="397">
        <f>IF(N124="nulová",J124,0)</f>
        <v>0</v>
      </c>
      <c r="BJ124" s="218" t="s">
        <v>24</v>
      </c>
      <c r="BK124" s="397">
        <f>ROUND(I124*H124,2)</f>
        <v>0</v>
      </c>
      <c r="BL124" s="218" t="s">
        <v>149</v>
      </c>
      <c r="BM124" s="218" t="s">
        <v>658</v>
      </c>
    </row>
    <row r="125" spans="2:65" s="238" customFormat="1" ht="27">
      <c r="B125" s="233"/>
      <c r="D125" s="398" t="s">
        <v>151</v>
      </c>
      <c r="F125" s="399" t="s">
        <v>235</v>
      </c>
      <c r="L125" s="233"/>
      <c r="M125" s="400"/>
      <c r="N125" s="234"/>
      <c r="O125" s="234"/>
      <c r="P125" s="234"/>
      <c r="Q125" s="234"/>
      <c r="R125" s="234"/>
      <c r="S125" s="234"/>
      <c r="T125" s="274"/>
      <c r="AT125" s="218" t="s">
        <v>151</v>
      </c>
      <c r="AU125" s="218" t="s">
        <v>80</v>
      </c>
    </row>
    <row r="126" spans="2:65" s="403" customFormat="1">
      <c r="B126" s="402"/>
      <c r="D126" s="412" t="s">
        <v>155</v>
      </c>
      <c r="E126" s="421" t="s">
        <v>5</v>
      </c>
      <c r="F126" s="422" t="s">
        <v>659</v>
      </c>
      <c r="H126" s="423">
        <v>25.988</v>
      </c>
      <c r="L126" s="402"/>
      <c r="M126" s="407"/>
      <c r="N126" s="408"/>
      <c r="O126" s="408"/>
      <c r="P126" s="408"/>
      <c r="Q126" s="408"/>
      <c r="R126" s="408"/>
      <c r="S126" s="408"/>
      <c r="T126" s="409"/>
      <c r="AT126" s="404" t="s">
        <v>155</v>
      </c>
      <c r="AU126" s="404" t="s">
        <v>80</v>
      </c>
      <c r="AV126" s="403" t="s">
        <v>80</v>
      </c>
      <c r="AW126" s="403" t="s">
        <v>36</v>
      </c>
      <c r="AX126" s="403" t="s">
        <v>24</v>
      </c>
      <c r="AY126" s="404" t="s">
        <v>142</v>
      </c>
    </row>
    <row r="127" spans="2:65" s="238" customFormat="1" ht="31.5" customHeight="1">
      <c r="B127" s="233"/>
      <c r="C127" s="387" t="s">
        <v>204</v>
      </c>
      <c r="D127" s="387" t="s">
        <v>144</v>
      </c>
      <c r="E127" s="388" t="s">
        <v>250</v>
      </c>
      <c r="F127" s="389" t="s">
        <v>251</v>
      </c>
      <c r="G127" s="390" t="s">
        <v>147</v>
      </c>
      <c r="H127" s="391">
        <v>124.2</v>
      </c>
      <c r="I127" s="6"/>
      <c r="J127" s="392">
        <f>ROUND(I127*H127,2)</f>
        <v>0</v>
      </c>
      <c r="K127" s="389" t="s">
        <v>5</v>
      </c>
      <c r="L127" s="233"/>
      <c r="M127" s="393" t="s">
        <v>5</v>
      </c>
      <c r="N127" s="394" t="s">
        <v>43</v>
      </c>
      <c r="O127" s="234"/>
      <c r="P127" s="395">
        <f>O127*H127</f>
        <v>0</v>
      </c>
      <c r="Q127" s="395">
        <v>0</v>
      </c>
      <c r="R127" s="395">
        <f>Q127*H127</f>
        <v>0</v>
      </c>
      <c r="S127" s="395">
        <v>0</v>
      </c>
      <c r="T127" s="396">
        <f>S127*H127</f>
        <v>0</v>
      </c>
      <c r="AR127" s="218" t="s">
        <v>149</v>
      </c>
      <c r="AT127" s="218" t="s">
        <v>144</v>
      </c>
      <c r="AU127" s="218" t="s">
        <v>80</v>
      </c>
      <c r="AY127" s="218" t="s">
        <v>142</v>
      </c>
      <c r="BE127" s="397">
        <f>IF(N127="základní",J127,0)</f>
        <v>0</v>
      </c>
      <c r="BF127" s="397">
        <f>IF(N127="snížená",J127,0)</f>
        <v>0</v>
      </c>
      <c r="BG127" s="397">
        <f>IF(N127="zákl. přenesená",J127,0)</f>
        <v>0</v>
      </c>
      <c r="BH127" s="397">
        <f>IF(N127="sníž. přenesená",J127,0)</f>
        <v>0</v>
      </c>
      <c r="BI127" s="397">
        <f>IF(N127="nulová",J127,0)</f>
        <v>0</v>
      </c>
      <c r="BJ127" s="218" t="s">
        <v>24</v>
      </c>
      <c r="BK127" s="397">
        <f>ROUND(I127*H127,2)</f>
        <v>0</v>
      </c>
      <c r="BL127" s="218" t="s">
        <v>149</v>
      </c>
      <c r="BM127" s="218" t="s">
        <v>660</v>
      </c>
    </row>
    <row r="128" spans="2:65" s="238" customFormat="1" ht="27">
      <c r="B128" s="233"/>
      <c r="D128" s="398" t="s">
        <v>151</v>
      </c>
      <c r="F128" s="399" t="s">
        <v>253</v>
      </c>
      <c r="L128" s="233"/>
      <c r="M128" s="400"/>
      <c r="N128" s="234"/>
      <c r="O128" s="234"/>
      <c r="P128" s="234"/>
      <c r="Q128" s="234"/>
      <c r="R128" s="234"/>
      <c r="S128" s="234"/>
      <c r="T128" s="274"/>
      <c r="AT128" s="218" t="s">
        <v>151</v>
      </c>
      <c r="AU128" s="218" t="s">
        <v>80</v>
      </c>
    </row>
    <row r="129" spans="2:65" s="238" customFormat="1" ht="27">
      <c r="B129" s="233"/>
      <c r="D129" s="398" t="s">
        <v>153</v>
      </c>
      <c r="F129" s="401" t="s">
        <v>631</v>
      </c>
      <c r="L129" s="233"/>
      <c r="M129" s="400"/>
      <c r="N129" s="234"/>
      <c r="O129" s="234"/>
      <c r="P129" s="234"/>
      <c r="Q129" s="234"/>
      <c r="R129" s="234"/>
      <c r="S129" s="234"/>
      <c r="T129" s="274"/>
      <c r="AT129" s="218" t="s">
        <v>153</v>
      </c>
      <c r="AU129" s="218" t="s">
        <v>80</v>
      </c>
    </row>
    <row r="130" spans="2:65" s="403" customFormat="1">
      <c r="B130" s="402"/>
      <c r="D130" s="398" t="s">
        <v>155</v>
      </c>
      <c r="E130" s="404" t="s">
        <v>5</v>
      </c>
      <c r="F130" s="405" t="s">
        <v>661</v>
      </c>
      <c r="H130" s="406">
        <v>69</v>
      </c>
      <c r="L130" s="402"/>
      <c r="M130" s="407"/>
      <c r="N130" s="408"/>
      <c r="O130" s="408"/>
      <c r="P130" s="408"/>
      <c r="Q130" s="408"/>
      <c r="R130" s="408"/>
      <c r="S130" s="408"/>
      <c r="T130" s="409"/>
      <c r="AT130" s="404" t="s">
        <v>155</v>
      </c>
      <c r="AU130" s="404" t="s">
        <v>80</v>
      </c>
      <c r="AV130" s="403" t="s">
        <v>80</v>
      </c>
      <c r="AW130" s="403" t="s">
        <v>36</v>
      </c>
      <c r="AX130" s="403" t="s">
        <v>72</v>
      </c>
      <c r="AY130" s="404" t="s">
        <v>142</v>
      </c>
    </row>
    <row r="131" spans="2:65" s="403" customFormat="1">
      <c r="B131" s="402"/>
      <c r="D131" s="398" t="s">
        <v>155</v>
      </c>
      <c r="E131" s="404" t="s">
        <v>5</v>
      </c>
      <c r="F131" s="405" t="s">
        <v>662</v>
      </c>
      <c r="H131" s="406">
        <v>55.2</v>
      </c>
      <c r="L131" s="402"/>
      <c r="M131" s="407"/>
      <c r="N131" s="408"/>
      <c r="O131" s="408"/>
      <c r="P131" s="408"/>
      <c r="Q131" s="408"/>
      <c r="R131" s="408"/>
      <c r="S131" s="408"/>
      <c r="T131" s="409"/>
      <c r="AT131" s="404" t="s">
        <v>155</v>
      </c>
      <c r="AU131" s="404" t="s">
        <v>80</v>
      </c>
      <c r="AV131" s="403" t="s">
        <v>80</v>
      </c>
      <c r="AW131" s="403" t="s">
        <v>36</v>
      </c>
      <c r="AX131" s="403" t="s">
        <v>72</v>
      </c>
      <c r="AY131" s="404" t="s">
        <v>142</v>
      </c>
    </row>
    <row r="132" spans="2:65" s="411" customFormat="1">
      <c r="B132" s="410"/>
      <c r="D132" s="412" t="s">
        <v>155</v>
      </c>
      <c r="E132" s="413" t="s">
        <v>5</v>
      </c>
      <c r="F132" s="414" t="s">
        <v>160</v>
      </c>
      <c r="H132" s="415">
        <v>124.2</v>
      </c>
      <c r="L132" s="410"/>
      <c r="M132" s="416"/>
      <c r="N132" s="417"/>
      <c r="O132" s="417"/>
      <c r="P132" s="417"/>
      <c r="Q132" s="417"/>
      <c r="R132" s="417"/>
      <c r="S132" s="417"/>
      <c r="T132" s="418"/>
      <c r="AT132" s="419" t="s">
        <v>155</v>
      </c>
      <c r="AU132" s="419" t="s">
        <v>80</v>
      </c>
      <c r="AV132" s="411" t="s">
        <v>149</v>
      </c>
      <c r="AW132" s="411" t="s">
        <v>36</v>
      </c>
      <c r="AX132" s="411" t="s">
        <v>24</v>
      </c>
      <c r="AY132" s="419" t="s">
        <v>142</v>
      </c>
    </row>
    <row r="133" spans="2:65" s="238" customFormat="1" ht="31.5" customHeight="1">
      <c r="B133" s="233"/>
      <c r="C133" s="387" t="s">
        <v>28</v>
      </c>
      <c r="D133" s="387" t="s">
        <v>144</v>
      </c>
      <c r="E133" s="388" t="s">
        <v>259</v>
      </c>
      <c r="F133" s="389" t="s">
        <v>260</v>
      </c>
      <c r="G133" s="390" t="s">
        <v>147</v>
      </c>
      <c r="H133" s="391">
        <v>124.2</v>
      </c>
      <c r="I133" s="6"/>
      <c r="J133" s="392">
        <f>ROUND(I133*H133,2)</f>
        <v>0</v>
      </c>
      <c r="K133" s="389" t="s">
        <v>5</v>
      </c>
      <c r="L133" s="233"/>
      <c r="M133" s="393" t="s">
        <v>5</v>
      </c>
      <c r="N133" s="394" t="s">
        <v>43</v>
      </c>
      <c r="O133" s="234"/>
      <c r="P133" s="395">
        <f>O133*H133</f>
        <v>0</v>
      </c>
      <c r="Q133" s="395">
        <v>0</v>
      </c>
      <c r="R133" s="395">
        <f>Q133*H133</f>
        <v>0</v>
      </c>
      <c r="S133" s="395">
        <v>0</v>
      </c>
      <c r="T133" s="396">
        <f>S133*H133</f>
        <v>0</v>
      </c>
      <c r="AR133" s="218" t="s">
        <v>149</v>
      </c>
      <c r="AT133" s="218" t="s">
        <v>144</v>
      </c>
      <c r="AU133" s="218" t="s">
        <v>80</v>
      </c>
      <c r="AY133" s="218" t="s">
        <v>142</v>
      </c>
      <c r="BE133" s="397">
        <f>IF(N133="základní",J133,0)</f>
        <v>0</v>
      </c>
      <c r="BF133" s="397">
        <f>IF(N133="snížená",J133,0)</f>
        <v>0</v>
      </c>
      <c r="BG133" s="397">
        <f>IF(N133="zákl. přenesená",J133,0)</f>
        <v>0</v>
      </c>
      <c r="BH133" s="397">
        <f>IF(N133="sníž. přenesená",J133,0)</f>
        <v>0</v>
      </c>
      <c r="BI133" s="397">
        <f>IF(N133="nulová",J133,0)</f>
        <v>0</v>
      </c>
      <c r="BJ133" s="218" t="s">
        <v>24</v>
      </c>
      <c r="BK133" s="397">
        <f>ROUND(I133*H133,2)</f>
        <v>0</v>
      </c>
      <c r="BL133" s="218" t="s">
        <v>149</v>
      </c>
      <c r="BM133" s="218" t="s">
        <v>663</v>
      </c>
    </row>
    <row r="134" spans="2:65" s="238" customFormat="1" ht="27">
      <c r="B134" s="233"/>
      <c r="D134" s="412" t="s">
        <v>151</v>
      </c>
      <c r="F134" s="420" t="s">
        <v>262</v>
      </c>
      <c r="L134" s="233"/>
      <c r="M134" s="400"/>
      <c r="N134" s="234"/>
      <c r="O134" s="234"/>
      <c r="P134" s="234"/>
      <c r="Q134" s="234"/>
      <c r="R134" s="234"/>
      <c r="S134" s="234"/>
      <c r="T134" s="274"/>
      <c r="AT134" s="218" t="s">
        <v>151</v>
      </c>
      <c r="AU134" s="218" t="s">
        <v>80</v>
      </c>
    </row>
    <row r="135" spans="2:65" s="238" customFormat="1" ht="22.5" customHeight="1">
      <c r="B135" s="233"/>
      <c r="C135" s="387" t="s">
        <v>220</v>
      </c>
      <c r="D135" s="387" t="s">
        <v>144</v>
      </c>
      <c r="E135" s="388" t="s">
        <v>264</v>
      </c>
      <c r="F135" s="389" t="s">
        <v>265</v>
      </c>
      <c r="G135" s="390" t="s">
        <v>212</v>
      </c>
      <c r="H135" s="391">
        <v>51.975000000000001</v>
      </c>
      <c r="I135" s="6"/>
      <c r="J135" s="392">
        <f>ROUND(I135*H135,2)</f>
        <v>0</v>
      </c>
      <c r="K135" s="389" t="s">
        <v>346</v>
      </c>
      <c r="L135" s="233"/>
      <c r="M135" s="393" t="s">
        <v>5</v>
      </c>
      <c r="N135" s="394" t="s">
        <v>43</v>
      </c>
      <c r="O135" s="234"/>
      <c r="P135" s="395">
        <f>O135*H135</f>
        <v>0</v>
      </c>
      <c r="Q135" s="395">
        <v>0</v>
      </c>
      <c r="R135" s="395">
        <f>Q135*H135</f>
        <v>0</v>
      </c>
      <c r="S135" s="395">
        <v>0</v>
      </c>
      <c r="T135" s="396">
        <f>S135*H135</f>
        <v>0</v>
      </c>
      <c r="AR135" s="218" t="s">
        <v>149</v>
      </c>
      <c r="AT135" s="218" t="s">
        <v>144</v>
      </c>
      <c r="AU135" s="218" t="s">
        <v>80</v>
      </c>
      <c r="AY135" s="218" t="s">
        <v>142</v>
      </c>
      <c r="BE135" s="397">
        <f>IF(N135="základní",J135,0)</f>
        <v>0</v>
      </c>
      <c r="BF135" s="397">
        <f>IF(N135="snížená",J135,0)</f>
        <v>0</v>
      </c>
      <c r="BG135" s="397">
        <f>IF(N135="zákl. přenesená",J135,0)</f>
        <v>0</v>
      </c>
      <c r="BH135" s="397">
        <f>IF(N135="sníž. přenesená",J135,0)</f>
        <v>0</v>
      </c>
      <c r="BI135" s="397">
        <f>IF(N135="nulová",J135,0)</f>
        <v>0</v>
      </c>
      <c r="BJ135" s="218" t="s">
        <v>24</v>
      </c>
      <c r="BK135" s="397">
        <f>ROUND(I135*H135,2)</f>
        <v>0</v>
      </c>
      <c r="BL135" s="218" t="s">
        <v>149</v>
      </c>
      <c r="BM135" s="218" t="s">
        <v>664</v>
      </c>
    </row>
    <row r="136" spans="2:65" s="238" customFormat="1" ht="40.5">
      <c r="B136" s="233"/>
      <c r="D136" s="398" t="s">
        <v>151</v>
      </c>
      <c r="F136" s="399" t="s">
        <v>267</v>
      </c>
      <c r="L136" s="233"/>
      <c r="M136" s="400"/>
      <c r="N136" s="234"/>
      <c r="O136" s="234"/>
      <c r="P136" s="234"/>
      <c r="Q136" s="234"/>
      <c r="R136" s="234"/>
      <c r="S136" s="234"/>
      <c r="T136" s="274"/>
      <c r="AT136" s="218" t="s">
        <v>151</v>
      </c>
      <c r="AU136" s="218" t="s">
        <v>80</v>
      </c>
    </row>
    <row r="137" spans="2:65" s="238" customFormat="1" ht="27">
      <c r="B137" s="233"/>
      <c r="D137" s="412" t="s">
        <v>153</v>
      </c>
      <c r="F137" s="432" t="s">
        <v>268</v>
      </c>
      <c r="L137" s="233"/>
      <c r="M137" s="400"/>
      <c r="N137" s="234"/>
      <c r="O137" s="234"/>
      <c r="P137" s="234"/>
      <c r="Q137" s="234"/>
      <c r="R137" s="234"/>
      <c r="S137" s="234"/>
      <c r="T137" s="274"/>
      <c r="AT137" s="218" t="s">
        <v>153</v>
      </c>
      <c r="AU137" s="218" t="s">
        <v>80</v>
      </c>
    </row>
    <row r="138" spans="2:65" s="238" customFormat="1" ht="22.5" customHeight="1">
      <c r="B138" s="233"/>
      <c r="C138" s="387" t="s">
        <v>231</v>
      </c>
      <c r="D138" s="387" t="s">
        <v>144</v>
      </c>
      <c r="E138" s="388" t="s">
        <v>271</v>
      </c>
      <c r="F138" s="389" t="s">
        <v>272</v>
      </c>
      <c r="G138" s="390" t="s">
        <v>212</v>
      </c>
      <c r="H138" s="391">
        <v>51.975000000000001</v>
      </c>
      <c r="I138" s="6"/>
      <c r="J138" s="392">
        <f>ROUND(I138*H138,2)</f>
        <v>0</v>
      </c>
      <c r="K138" s="389" t="s">
        <v>346</v>
      </c>
      <c r="L138" s="233"/>
      <c r="M138" s="393" t="s">
        <v>5</v>
      </c>
      <c r="N138" s="394" t="s">
        <v>43</v>
      </c>
      <c r="O138" s="234"/>
      <c r="P138" s="395">
        <f>O138*H138</f>
        <v>0</v>
      </c>
      <c r="Q138" s="395">
        <v>0</v>
      </c>
      <c r="R138" s="395">
        <f>Q138*H138</f>
        <v>0</v>
      </c>
      <c r="S138" s="395">
        <v>0</v>
      </c>
      <c r="T138" s="396">
        <f>S138*H138</f>
        <v>0</v>
      </c>
      <c r="AR138" s="218" t="s">
        <v>149</v>
      </c>
      <c r="AT138" s="218" t="s">
        <v>144</v>
      </c>
      <c r="AU138" s="218" t="s">
        <v>80</v>
      </c>
      <c r="AY138" s="218" t="s">
        <v>142</v>
      </c>
      <c r="BE138" s="397">
        <f>IF(N138="základní",J138,0)</f>
        <v>0</v>
      </c>
      <c r="BF138" s="397">
        <f>IF(N138="snížená",J138,0)</f>
        <v>0</v>
      </c>
      <c r="BG138" s="397">
        <f>IF(N138="zákl. přenesená",J138,0)</f>
        <v>0</v>
      </c>
      <c r="BH138" s="397">
        <f>IF(N138="sníž. přenesená",J138,0)</f>
        <v>0</v>
      </c>
      <c r="BI138" s="397">
        <f>IF(N138="nulová",J138,0)</f>
        <v>0</v>
      </c>
      <c r="BJ138" s="218" t="s">
        <v>24</v>
      </c>
      <c r="BK138" s="397">
        <f>ROUND(I138*H138,2)</f>
        <v>0</v>
      </c>
      <c r="BL138" s="218" t="s">
        <v>149</v>
      </c>
      <c r="BM138" s="218" t="s">
        <v>665</v>
      </c>
    </row>
    <row r="139" spans="2:65" s="238" customFormat="1" ht="40.5">
      <c r="B139" s="233"/>
      <c r="D139" s="398" t="s">
        <v>151</v>
      </c>
      <c r="F139" s="399" t="s">
        <v>274</v>
      </c>
      <c r="L139" s="233"/>
      <c r="M139" s="400"/>
      <c r="N139" s="234"/>
      <c r="O139" s="234"/>
      <c r="P139" s="234"/>
      <c r="Q139" s="234"/>
      <c r="R139" s="234"/>
      <c r="S139" s="234"/>
      <c r="T139" s="274"/>
      <c r="AT139" s="218" t="s">
        <v>151</v>
      </c>
      <c r="AU139" s="218" t="s">
        <v>80</v>
      </c>
    </row>
    <row r="140" spans="2:65" s="238" customFormat="1" ht="27">
      <c r="B140" s="233"/>
      <c r="D140" s="412" t="s">
        <v>153</v>
      </c>
      <c r="F140" s="432" t="s">
        <v>268</v>
      </c>
      <c r="L140" s="233"/>
      <c r="M140" s="400"/>
      <c r="N140" s="234"/>
      <c r="O140" s="234"/>
      <c r="P140" s="234"/>
      <c r="Q140" s="234"/>
      <c r="R140" s="234"/>
      <c r="S140" s="234"/>
      <c r="T140" s="274"/>
      <c r="AT140" s="218" t="s">
        <v>153</v>
      </c>
      <c r="AU140" s="218" t="s">
        <v>80</v>
      </c>
    </row>
    <row r="141" spans="2:65" s="238" customFormat="1" ht="22.5" customHeight="1">
      <c r="B141" s="233"/>
      <c r="C141" s="387" t="s">
        <v>237</v>
      </c>
      <c r="D141" s="387" t="s">
        <v>144</v>
      </c>
      <c r="E141" s="388" t="s">
        <v>276</v>
      </c>
      <c r="F141" s="389" t="s">
        <v>277</v>
      </c>
      <c r="G141" s="390" t="s">
        <v>212</v>
      </c>
      <c r="H141" s="391">
        <v>51.975000000000001</v>
      </c>
      <c r="I141" s="6"/>
      <c r="J141" s="392">
        <f>ROUND(I141*H141,2)</f>
        <v>0</v>
      </c>
      <c r="K141" s="389" t="s">
        <v>346</v>
      </c>
      <c r="L141" s="233"/>
      <c r="M141" s="393" t="s">
        <v>5</v>
      </c>
      <c r="N141" s="394" t="s">
        <v>43</v>
      </c>
      <c r="O141" s="234"/>
      <c r="P141" s="395">
        <f>O141*H141</f>
        <v>0</v>
      </c>
      <c r="Q141" s="395">
        <v>0</v>
      </c>
      <c r="R141" s="395">
        <f>Q141*H141</f>
        <v>0</v>
      </c>
      <c r="S141" s="395">
        <v>0</v>
      </c>
      <c r="T141" s="396">
        <f>S141*H141</f>
        <v>0</v>
      </c>
      <c r="AR141" s="218" t="s">
        <v>149</v>
      </c>
      <c r="AT141" s="218" t="s">
        <v>144</v>
      </c>
      <c r="AU141" s="218" t="s">
        <v>80</v>
      </c>
      <c r="AY141" s="218" t="s">
        <v>142</v>
      </c>
      <c r="BE141" s="397">
        <f>IF(N141="základní",J141,0)</f>
        <v>0</v>
      </c>
      <c r="BF141" s="397">
        <f>IF(N141="snížená",J141,0)</f>
        <v>0</v>
      </c>
      <c r="BG141" s="397">
        <f>IF(N141="zákl. přenesená",J141,0)</f>
        <v>0</v>
      </c>
      <c r="BH141" s="397">
        <f>IF(N141="sníž. přenesená",J141,0)</f>
        <v>0</v>
      </c>
      <c r="BI141" s="397">
        <f>IF(N141="nulová",J141,0)</f>
        <v>0</v>
      </c>
      <c r="BJ141" s="218" t="s">
        <v>24</v>
      </c>
      <c r="BK141" s="397">
        <f>ROUND(I141*H141,2)</f>
        <v>0</v>
      </c>
      <c r="BL141" s="218" t="s">
        <v>149</v>
      </c>
      <c r="BM141" s="218" t="s">
        <v>666</v>
      </c>
    </row>
    <row r="142" spans="2:65" s="238" customFormat="1" ht="27">
      <c r="B142" s="233"/>
      <c r="D142" s="412" t="s">
        <v>151</v>
      </c>
      <c r="F142" s="420" t="s">
        <v>279</v>
      </c>
      <c r="L142" s="233"/>
      <c r="M142" s="400"/>
      <c r="N142" s="234"/>
      <c r="O142" s="234"/>
      <c r="P142" s="234"/>
      <c r="Q142" s="234"/>
      <c r="R142" s="234"/>
      <c r="S142" s="234"/>
      <c r="T142" s="274"/>
      <c r="AT142" s="218" t="s">
        <v>151</v>
      </c>
      <c r="AU142" s="218" t="s">
        <v>80</v>
      </c>
    </row>
    <row r="143" spans="2:65" s="238" customFormat="1" ht="22.5" customHeight="1">
      <c r="B143" s="233"/>
      <c r="C143" s="387" t="s">
        <v>244</v>
      </c>
      <c r="D143" s="387" t="s">
        <v>144</v>
      </c>
      <c r="E143" s="388" t="s">
        <v>280</v>
      </c>
      <c r="F143" s="389" t="s">
        <v>281</v>
      </c>
      <c r="G143" s="390" t="s">
        <v>212</v>
      </c>
      <c r="H143" s="391">
        <v>51.975000000000001</v>
      </c>
      <c r="I143" s="6"/>
      <c r="J143" s="392">
        <f>ROUND(I143*H143,2)</f>
        <v>0</v>
      </c>
      <c r="K143" s="389" t="s">
        <v>346</v>
      </c>
      <c r="L143" s="233"/>
      <c r="M143" s="393" t="s">
        <v>5</v>
      </c>
      <c r="N143" s="394" t="s">
        <v>43</v>
      </c>
      <c r="O143" s="234"/>
      <c r="P143" s="395">
        <f>O143*H143</f>
        <v>0</v>
      </c>
      <c r="Q143" s="395">
        <v>0</v>
      </c>
      <c r="R143" s="395">
        <f>Q143*H143</f>
        <v>0</v>
      </c>
      <c r="S143" s="395">
        <v>0</v>
      </c>
      <c r="T143" s="396">
        <f>S143*H143</f>
        <v>0</v>
      </c>
      <c r="AR143" s="218" t="s">
        <v>149</v>
      </c>
      <c r="AT143" s="218" t="s">
        <v>144</v>
      </c>
      <c r="AU143" s="218" t="s">
        <v>80</v>
      </c>
      <c r="AY143" s="218" t="s">
        <v>142</v>
      </c>
      <c r="BE143" s="397">
        <f>IF(N143="základní",J143,0)</f>
        <v>0</v>
      </c>
      <c r="BF143" s="397">
        <f>IF(N143="snížená",J143,0)</f>
        <v>0</v>
      </c>
      <c r="BG143" s="397">
        <f>IF(N143="zákl. přenesená",J143,0)</f>
        <v>0</v>
      </c>
      <c r="BH143" s="397">
        <f>IF(N143="sníž. přenesená",J143,0)</f>
        <v>0</v>
      </c>
      <c r="BI143" s="397">
        <f>IF(N143="nulová",J143,0)</f>
        <v>0</v>
      </c>
      <c r="BJ143" s="218" t="s">
        <v>24</v>
      </c>
      <c r="BK143" s="397">
        <f>ROUND(I143*H143,2)</f>
        <v>0</v>
      </c>
      <c r="BL143" s="218" t="s">
        <v>149</v>
      </c>
      <c r="BM143" s="218" t="s">
        <v>667</v>
      </c>
    </row>
    <row r="144" spans="2:65" s="238" customFormat="1">
      <c r="B144" s="233"/>
      <c r="D144" s="412" t="s">
        <v>151</v>
      </c>
      <c r="F144" s="420" t="s">
        <v>281</v>
      </c>
      <c r="L144" s="233"/>
      <c r="M144" s="400"/>
      <c r="N144" s="234"/>
      <c r="O144" s="234"/>
      <c r="P144" s="234"/>
      <c r="Q144" s="234"/>
      <c r="R144" s="234"/>
      <c r="S144" s="234"/>
      <c r="T144" s="274"/>
      <c r="AT144" s="218" t="s">
        <v>151</v>
      </c>
      <c r="AU144" s="218" t="s">
        <v>80</v>
      </c>
    </row>
    <row r="145" spans="2:65" s="238" customFormat="1" ht="22.5" customHeight="1">
      <c r="B145" s="233"/>
      <c r="C145" s="387" t="s">
        <v>11</v>
      </c>
      <c r="D145" s="387" t="s">
        <v>144</v>
      </c>
      <c r="E145" s="388" t="s">
        <v>283</v>
      </c>
      <c r="F145" s="389" t="s">
        <v>284</v>
      </c>
      <c r="G145" s="390" t="s">
        <v>285</v>
      </c>
      <c r="H145" s="391">
        <v>93.555000000000007</v>
      </c>
      <c r="I145" s="6"/>
      <c r="J145" s="392">
        <f>ROUND(I145*H145,2)</f>
        <v>0</v>
      </c>
      <c r="K145" s="389" t="s">
        <v>346</v>
      </c>
      <c r="L145" s="233"/>
      <c r="M145" s="393" t="s">
        <v>5</v>
      </c>
      <c r="N145" s="394" t="s">
        <v>43</v>
      </c>
      <c r="O145" s="234"/>
      <c r="P145" s="395">
        <f>O145*H145</f>
        <v>0</v>
      </c>
      <c r="Q145" s="395">
        <v>0</v>
      </c>
      <c r="R145" s="395">
        <f>Q145*H145</f>
        <v>0</v>
      </c>
      <c r="S145" s="395">
        <v>0</v>
      </c>
      <c r="T145" s="396">
        <f>S145*H145</f>
        <v>0</v>
      </c>
      <c r="AR145" s="218" t="s">
        <v>149</v>
      </c>
      <c r="AT145" s="218" t="s">
        <v>144</v>
      </c>
      <c r="AU145" s="218" t="s">
        <v>80</v>
      </c>
      <c r="AY145" s="218" t="s">
        <v>142</v>
      </c>
      <c r="BE145" s="397">
        <f>IF(N145="základní",J145,0)</f>
        <v>0</v>
      </c>
      <c r="BF145" s="397">
        <f>IF(N145="snížená",J145,0)</f>
        <v>0</v>
      </c>
      <c r="BG145" s="397">
        <f>IF(N145="zákl. přenesená",J145,0)</f>
        <v>0</v>
      </c>
      <c r="BH145" s="397">
        <f>IF(N145="sníž. přenesená",J145,0)</f>
        <v>0</v>
      </c>
      <c r="BI145" s="397">
        <f>IF(N145="nulová",J145,0)</f>
        <v>0</v>
      </c>
      <c r="BJ145" s="218" t="s">
        <v>24</v>
      </c>
      <c r="BK145" s="397">
        <f>ROUND(I145*H145,2)</f>
        <v>0</v>
      </c>
      <c r="BL145" s="218" t="s">
        <v>149</v>
      </c>
      <c r="BM145" s="218" t="s">
        <v>668</v>
      </c>
    </row>
    <row r="146" spans="2:65" s="238" customFormat="1">
      <c r="B146" s="233"/>
      <c r="D146" s="398" t="s">
        <v>151</v>
      </c>
      <c r="F146" s="399" t="s">
        <v>287</v>
      </c>
      <c r="L146" s="233"/>
      <c r="M146" s="400"/>
      <c r="N146" s="234"/>
      <c r="O146" s="234"/>
      <c r="P146" s="234"/>
      <c r="Q146" s="234"/>
      <c r="R146" s="234"/>
      <c r="S146" s="234"/>
      <c r="T146" s="274"/>
      <c r="AT146" s="218" t="s">
        <v>151</v>
      </c>
      <c r="AU146" s="218" t="s">
        <v>80</v>
      </c>
    </row>
    <row r="147" spans="2:65" s="403" customFormat="1">
      <c r="B147" s="402"/>
      <c r="D147" s="412" t="s">
        <v>155</v>
      </c>
      <c r="E147" s="421" t="s">
        <v>5</v>
      </c>
      <c r="F147" s="422" t="s">
        <v>669</v>
      </c>
      <c r="H147" s="423">
        <v>93.555000000000007</v>
      </c>
      <c r="L147" s="402"/>
      <c r="M147" s="407"/>
      <c r="N147" s="408"/>
      <c r="O147" s="408"/>
      <c r="P147" s="408"/>
      <c r="Q147" s="408"/>
      <c r="R147" s="408"/>
      <c r="S147" s="408"/>
      <c r="T147" s="409"/>
      <c r="AT147" s="404" t="s">
        <v>155</v>
      </c>
      <c r="AU147" s="404" t="s">
        <v>80</v>
      </c>
      <c r="AV147" s="403" t="s">
        <v>80</v>
      </c>
      <c r="AW147" s="403" t="s">
        <v>36</v>
      </c>
      <c r="AX147" s="403" t="s">
        <v>24</v>
      </c>
      <c r="AY147" s="404" t="s">
        <v>142</v>
      </c>
    </row>
    <row r="148" spans="2:65" s="238" customFormat="1" ht="22.5" customHeight="1">
      <c r="B148" s="233"/>
      <c r="C148" s="387" t="s">
        <v>258</v>
      </c>
      <c r="D148" s="387" t="s">
        <v>144</v>
      </c>
      <c r="E148" s="388" t="s">
        <v>290</v>
      </c>
      <c r="F148" s="389" t="s">
        <v>291</v>
      </c>
      <c r="G148" s="390" t="s">
        <v>212</v>
      </c>
      <c r="H148" s="391">
        <v>29.402999999999999</v>
      </c>
      <c r="I148" s="6"/>
      <c r="J148" s="392">
        <f>ROUND(I148*H148,2)</f>
        <v>0</v>
      </c>
      <c r="K148" s="389" t="s">
        <v>346</v>
      </c>
      <c r="L148" s="233"/>
      <c r="M148" s="393" t="s">
        <v>5</v>
      </c>
      <c r="N148" s="394" t="s">
        <v>43</v>
      </c>
      <c r="O148" s="234"/>
      <c r="P148" s="395">
        <f>O148*H148</f>
        <v>0</v>
      </c>
      <c r="Q148" s="395">
        <v>0</v>
      </c>
      <c r="R148" s="395">
        <f>Q148*H148</f>
        <v>0</v>
      </c>
      <c r="S148" s="395">
        <v>0</v>
      </c>
      <c r="T148" s="396">
        <f>S148*H148</f>
        <v>0</v>
      </c>
      <c r="AR148" s="218" t="s">
        <v>149</v>
      </c>
      <c r="AT148" s="218" t="s">
        <v>144</v>
      </c>
      <c r="AU148" s="218" t="s">
        <v>80</v>
      </c>
      <c r="AY148" s="218" t="s">
        <v>142</v>
      </c>
      <c r="BE148" s="397">
        <f>IF(N148="základní",J148,0)</f>
        <v>0</v>
      </c>
      <c r="BF148" s="397">
        <f>IF(N148="snížená",J148,0)</f>
        <v>0</v>
      </c>
      <c r="BG148" s="397">
        <f>IF(N148="zákl. přenesená",J148,0)</f>
        <v>0</v>
      </c>
      <c r="BH148" s="397">
        <f>IF(N148="sníž. přenesená",J148,0)</f>
        <v>0</v>
      </c>
      <c r="BI148" s="397">
        <f>IF(N148="nulová",J148,0)</f>
        <v>0</v>
      </c>
      <c r="BJ148" s="218" t="s">
        <v>24</v>
      </c>
      <c r="BK148" s="397">
        <f>ROUND(I148*H148,2)</f>
        <v>0</v>
      </c>
      <c r="BL148" s="218" t="s">
        <v>149</v>
      </c>
      <c r="BM148" s="218" t="s">
        <v>670</v>
      </c>
    </row>
    <row r="149" spans="2:65" s="238" customFormat="1" ht="27">
      <c r="B149" s="233"/>
      <c r="D149" s="398" t="s">
        <v>151</v>
      </c>
      <c r="F149" s="399" t="s">
        <v>293</v>
      </c>
      <c r="L149" s="233"/>
      <c r="M149" s="400"/>
      <c r="N149" s="234"/>
      <c r="O149" s="234"/>
      <c r="P149" s="234"/>
      <c r="Q149" s="234"/>
      <c r="R149" s="234"/>
      <c r="S149" s="234"/>
      <c r="T149" s="274"/>
      <c r="AT149" s="218" t="s">
        <v>151</v>
      </c>
      <c r="AU149" s="218" t="s">
        <v>80</v>
      </c>
    </row>
    <row r="150" spans="2:65" s="238" customFormat="1" ht="27">
      <c r="B150" s="233"/>
      <c r="D150" s="398" t="s">
        <v>153</v>
      </c>
      <c r="F150" s="401" t="s">
        <v>631</v>
      </c>
      <c r="L150" s="233"/>
      <c r="M150" s="400"/>
      <c r="N150" s="234"/>
      <c r="O150" s="234"/>
      <c r="P150" s="234"/>
      <c r="Q150" s="234"/>
      <c r="R150" s="234"/>
      <c r="S150" s="234"/>
      <c r="T150" s="274"/>
      <c r="AT150" s="218" t="s">
        <v>153</v>
      </c>
      <c r="AU150" s="218" t="s">
        <v>80</v>
      </c>
    </row>
    <row r="151" spans="2:65" s="403" customFormat="1">
      <c r="B151" s="402"/>
      <c r="D151" s="398" t="s">
        <v>155</v>
      </c>
      <c r="E151" s="404" t="s">
        <v>5</v>
      </c>
      <c r="F151" s="405" t="s">
        <v>671</v>
      </c>
      <c r="H151" s="406">
        <v>16.335000000000001</v>
      </c>
      <c r="L151" s="402"/>
      <c r="M151" s="407"/>
      <c r="N151" s="408"/>
      <c r="O151" s="408"/>
      <c r="P151" s="408"/>
      <c r="Q151" s="408"/>
      <c r="R151" s="408"/>
      <c r="S151" s="408"/>
      <c r="T151" s="409"/>
      <c r="AT151" s="404" t="s">
        <v>155</v>
      </c>
      <c r="AU151" s="404" t="s">
        <v>80</v>
      </c>
      <c r="AV151" s="403" t="s">
        <v>80</v>
      </c>
      <c r="AW151" s="403" t="s">
        <v>36</v>
      </c>
      <c r="AX151" s="403" t="s">
        <v>72</v>
      </c>
      <c r="AY151" s="404" t="s">
        <v>142</v>
      </c>
    </row>
    <row r="152" spans="2:65" s="403" customFormat="1">
      <c r="B152" s="402"/>
      <c r="D152" s="398" t="s">
        <v>155</v>
      </c>
      <c r="E152" s="404" t="s">
        <v>5</v>
      </c>
      <c r="F152" s="405" t="s">
        <v>672</v>
      </c>
      <c r="H152" s="406">
        <v>13.068</v>
      </c>
      <c r="L152" s="402"/>
      <c r="M152" s="407"/>
      <c r="N152" s="408"/>
      <c r="O152" s="408"/>
      <c r="P152" s="408"/>
      <c r="Q152" s="408"/>
      <c r="R152" s="408"/>
      <c r="S152" s="408"/>
      <c r="T152" s="409"/>
      <c r="AT152" s="404" t="s">
        <v>155</v>
      </c>
      <c r="AU152" s="404" t="s">
        <v>80</v>
      </c>
      <c r="AV152" s="403" t="s">
        <v>80</v>
      </c>
      <c r="AW152" s="403" t="s">
        <v>36</v>
      </c>
      <c r="AX152" s="403" t="s">
        <v>72</v>
      </c>
      <c r="AY152" s="404" t="s">
        <v>142</v>
      </c>
    </row>
    <row r="153" spans="2:65" s="411" customFormat="1">
      <c r="B153" s="410"/>
      <c r="D153" s="412" t="s">
        <v>155</v>
      </c>
      <c r="E153" s="413" t="s">
        <v>5</v>
      </c>
      <c r="F153" s="414" t="s">
        <v>160</v>
      </c>
      <c r="H153" s="415">
        <v>29.402999999999999</v>
      </c>
      <c r="L153" s="410"/>
      <c r="M153" s="416"/>
      <c r="N153" s="417"/>
      <c r="O153" s="417"/>
      <c r="P153" s="417"/>
      <c r="Q153" s="417"/>
      <c r="R153" s="417"/>
      <c r="S153" s="417"/>
      <c r="T153" s="418"/>
      <c r="AT153" s="419" t="s">
        <v>155</v>
      </c>
      <c r="AU153" s="419" t="s">
        <v>80</v>
      </c>
      <c r="AV153" s="411" t="s">
        <v>149</v>
      </c>
      <c r="AW153" s="411" t="s">
        <v>36</v>
      </c>
      <c r="AX153" s="411" t="s">
        <v>24</v>
      </c>
      <c r="AY153" s="419" t="s">
        <v>142</v>
      </c>
    </row>
    <row r="154" spans="2:65" s="238" customFormat="1" ht="22.5" customHeight="1">
      <c r="B154" s="233"/>
      <c r="C154" s="433" t="s">
        <v>263</v>
      </c>
      <c r="D154" s="433" t="s">
        <v>299</v>
      </c>
      <c r="E154" s="434" t="s">
        <v>300</v>
      </c>
      <c r="F154" s="435" t="s">
        <v>301</v>
      </c>
      <c r="G154" s="436" t="s">
        <v>285</v>
      </c>
      <c r="H154" s="437">
        <v>55.866</v>
      </c>
      <c r="I154" s="7"/>
      <c r="J154" s="438">
        <f>ROUND(I154*H154,2)</f>
        <v>0</v>
      </c>
      <c r="K154" s="435" t="s">
        <v>346</v>
      </c>
      <c r="L154" s="439"/>
      <c r="M154" s="440" t="s">
        <v>5</v>
      </c>
      <c r="N154" s="441" t="s">
        <v>43</v>
      </c>
      <c r="O154" s="234"/>
      <c r="P154" s="395">
        <f>O154*H154</f>
        <v>0</v>
      </c>
      <c r="Q154" s="395">
        <v>1</v>
      </c>
      <c r="R154" s="395">
        <f>Q154*H154</f>
        <v>55.866</v>
      </c>
      <c r="S154" s="395">
        <v>0</v>
      </c>
      <c r="T154" s="396">
        <f>S154*H154</f>
        <v>0</v>
      </c>
      <c r="AR154" s="218" t="s">
        <v>198</v>
      </c>
      <c r="AT154" s="218" t="s">
        <v>299</v>
      </c>
      <c r="AU154" s="218" t="s">
        <v>80</v>
      </c>
      <c r="AY154" s="218" t="s">
        <v>142</v>
      </c>
      <c r="BE154" s="397">
        <f>IF(N154="základní",J154,0)</f>
        <v>0</v>
      </c>
      <c r="BF154" s="397">
        <f>IF(N154="snížená",J154,0)</f>
        <v>0</v>
      </c>
      <c r="BG154" s="397">
        <f>IF(N154="zákl. přenesená",J154,0)</f>
        <v>0</v>
      </c>
      <c r="BH154" s="397">
        <f>IF(N154="sníž. přenesená",J154,0)</f>
        <v>0</v>
      </c>
      <c r="BI154" s="397">
        <f>IF(N154="nulová",J154,0)</f>
        <v>0</v>
      </c>
      <c r="BJ154" s="218" t="s">
        <v>24</v>
      </c>
      <c r="BK154" s="397">
        <f>ROUND(I154*H154,2)</f>
        <v>0</v>
      </c>
      <c r="BL154" s="218" t="s">
        <v>149</v>
      </c>
      <c r="BM154" s="218" t="s">
        <v>673</v>
      </c>
    </row>
    <row r="155" spans="2:65" s="238" customFormat="1" ht="40.5">
      <c r="B155" s="233"/>
      <c r="D155" s="398" t="s">
        <v>151</v>
      </c>
      <c r="F155" s="399" t="s">
        <v>303</v>
      </c>
      <c r="L155" s="233"/>
      <c r="M155" s="400"/>
      <c r="N155" s="234"/>
      <c r="O155" s="234"/>
      <c r="P155" s="234"/>
      <c r="Q155" s="234"/>
      <c r="R155" s="234"/>
      <c r="S155" s="234"/>
      <c r="T155" s="274"/>
      <c r="AT155" s="218" t="s">
        <v>151</v>
      </c>
      <c r="AU155" s="218" t="s">
        <v>80</v>
      </c>
    </row>
    <row r="156" spans="2:65" s="403" customFormat="1">
      <c r="B156" s="402"/>
      <c r="D156" s="398" t="s">
        <v>155</v>
      </c>
      <c r="F156" s="405" t="s">
        <v>674</v>
      </c>
      <c r="H156" s="406">
        <v>55.866</v>
      </c>
      <c r="L156" s="402"/>
      <c r="M156" s="407"/>
      <c r="N156" s="408"/>
      <c r="O156" s="408"/>
      <c r="P156" s="408"/>
      <c r="Q156" s="408"/>
      <c r="R156" s="408"/>
      <c r="S156" s="408"/>
      <c r="T156" s="409"/>
      <c r="AT156" s="404" t="s">
        <v>155</v>
      </c>
      <c r="AU156" s="404" t="s">
        <v>80</v>
      </c>
      <c r="AV156" s="403" t="s">
        <v>80</v>
      </c>
      <c r="AW156" s="403" t="s">
        <v>6</v>
      </c>
      <c r="AX156" s="403" t="s">
        <v>24</v>
      </c>
      <c r="AY156" s="404" t="s">
        <v>142</v>
      </c>
    </row>
    <row r="157" spans="2:65" s="374" customFormat="1" ht="29.85" customHeight="1">
      <c r="B157" s="373"/>
      <c r="D157" s="384" t="s">
        <v>71</v>
      </c>
      <c r="E157" s="385" t="s">
        <v>149</v>
      </c>
      <c r="F157" s="385" t="s">
        <v>311</v>
      </c>
      <c r="J157" s="386">
        <f>BK157</f>
        <v>0</v>
      </c>
      <c r="L157" s="373"/>
      <c r="M157" s="378"/>
      <c r="N157" s="379"/>
      <c r="O157" s="379"/>
      <c r="P157" s="380">
        <f>SUM(P158:P181)</f>
        <v>0</v>
      </c>
      <c r="Q157" s="379"/>
      <c r="R157" s="380">
        <f>SUM(R158:R181)</f>
        <v>1.6930000000000001</v>
      </c>
      <c r="S157" s="379"/>
      <c r="T157" s="381">
        <f>SUM(T158:T181)</f>
        <v>0</v>
      </c>
      <c r="AR157" s="375" t="s">
        <v>24</v>
      </c>
      <c r="AT157" s="382" t="s">
        <v>71</v>
      </c>
      <c r="AU157" s="382" t="s">
        <v>24</v>
      </c>
      <c r="AY157" s="375" t="s">
        <v>142</v>
      </c>
      <c r="BK157" s="383">
        <f>SUM(BK158:BK181)</f>
        <v>0</v>
      </c>
    </row>
    <row r="158" spans="2:65" s="238" customFormat="1" ht="22.5" customHeight="1">
      <c r="B158" s="233"/>
      <c r="C158" s="387" t="s">
        <v>270</v>
      </c>
      <c r="D158" s="387" t="s">
        <v>144</v>
      </c>
      <c r="E158" s="388" t="s">
        <v>313</v>
      </c>
      <c r="F158" s="389" t="s">
        <v>314</v>
      </c>
      <c r="G158" s="390" t="s">
        <v>212</v>
      </c>
      <c r="H158" s="391">
        <v>16.335000000000001</v>
      </c>
      <c r="I158" s="6"/>
      <c r="J158" s="392">
        <f>ROUND(I158*H158,2)</f>
        <v>0</v>
      </c>
      <c r="K158" s="389" t="s">
        <v>5</v>
      </c>
      <c r="L158" s="233"/>
      <c r="M158" s="393" t="s">
        <v>5</v>
      </c>
      <c r="N158" s="394" t="s">
        <v>43</v>
      </c>
      <c r="O158" s="234"/>
      <c r="P158" s="395">
        <f>O158*H158</f>
        <v>0</v>
      </c>
      <c r="Q158" s="395">
        <v>0</v>
      </c>
      <c r="R158" s="395">
        <f>Q158*H158</f>
        <v>0</v>
      </c>
      <c r="S158" s="395">
        <v>0</v>
      </c>
      <c r="T158" s="396">
        <f>S158*H158</f>
        <v>0</v>
      </c>
      <c r="AR158" s="218" t="s">
        <v>149</v>
      </c>
      <c r="AT158" s="218" t="s">
        <v>144</v>
      </c>
      <c r="AU158" s="218" t="s">
        <v>80</v>
      </c>
      <c r="AY158" s="218" t="s">
        <v>142</v>
      </c>
      <c r="BE158" s="397">
        <f>IF(N158="základní",J158,0)</f>
        <v>0</v>
      </c>
      <c r="BF158" s="397">
        <f>IF(N158="snížená",J158,0)</f>
        <v>0</v>
      </c>
      <c r="BG158" s="397">
        <f>IF(N158="zákl. přenesená",J158,0)</f>
        <v>0</v>
      </c>
      <c r="BH158" s="397">
        <f>IF(N158="sníž. přenesená",J158,0)</f>
        <v>0</v>
      </c>
      <c r="BI158" s="397">
        <f>IF(N158="nulová",J158,0)</f>
        <v>0</v>
      </c>
      <c r="BJ158" s="218" t="s">
        <v>24</v>
      </c>
      <c r="BK158" s="397">
        <f>ROUND(I158*H158,2)</f>
        <v>0</v>
      </c>
      <c r="BL158" s="218" t="s">
        <v>149</v>
      </c>
      <c r="BM158" s="218" t="s">
        <v>675</v>
      </c>
    </row>
    <row r="159" spans="2:65" s="238" customFormat="1" ht="27">
      <c r="B159" s="233"/>
      <c r="D159" s="398" t="s">
        <v>151</v>
      </c>
      <c r="F159" s="399" t="s">
        <v>316</v>
      </c>
      <c r="L159" s="233"/>
      <c r="M159" s="400"/>
      <c r="N159" s="234"/>
      <c r="O159" s="234"/>
      <c r="P159" s="234"/>
      <c r="Q159" s="234"/>
      <c r="R159" s="234"/>
      <c r="S159" s="234"/>
      <c r="T159" s="274"/>
      <c r="AT159" s="218" t="s">
        <v>151</v>
      </c>
      <c r="AU159" s="218" t="s">
        <v>80</v>
      </c>
    </row>
    <row r="160" spans="2:65" s="238" customFormat="1" ht="27">
      <c r="B160" s="233"/>
      <c r="D160" s="398" t="s">
        <v>153</v>
      </c>
      <c r="F160" s="401" t="s">
        <v>631</v>
      </c>
      <c r="L160" s="233"/>
      <c r="M160" s="400"/>
      <c r="N160" s="234"/>
      <c r="O160" s="234"/>
      <c r="P160" s="234"/>
      <c r="Q160" s="234"/>
      <c r="R160" s="234"/>
      <c r="S160" s="234"/>
      <c r="T160" s="274"/>
      <c r="AT160" s="218" t="s">
        <v>153</v>
      </c>
      <c r="AU160" s="218" t="s">
        <v>80</v>
      </c>
    </row>
    <row r="161" spans="2:65" s="403" customFormat="1">
      <c r="B161" s="402"/>
      <c r="D161" s="398" t="s">
        <v>155</v>
      </c>
      <c r="E161" s="404" t="s">
        <v>5</v>
      </c>
      <c r="F161" s="405" t="s">
        <v>676</v>
      </c>
      <c r="H161" s="406">
        <v>9.0749999999999993</v>
      </c>
      <c r="L161" s="402"/>
      <c r="M161" s="407"/>
      <c r="N161" s="408"/>
      <c r="O161" s="408"/>
      <c r="P161" s="408"/>
      <c r="Q161" s="408"/>
      <c r="R161" s="408"/>
      <c r="S161" s="408"/>
      <c r="T161" s="409"/>
      <c r="AT161" s="404" t="s">
        <v>155</v>
      </c>
      <c r="AU161" s="404" t="s">
        <v>80</v>
      </c>
      <c r="AV161" s="403" t="s">
        <v>80</v>
      </c>
      <c r="AW161" s="403" t="s">
        <v>36</v>
      </c>
      <c r="AX161" s="403" t="s">
        <v>72</v>
      </c>
      <c r="AY161" s="404" t="s">
        <v>142</v>
      </c>
    </row>
    <row r="162" spans="2:65" s="403" customFormat="1">
      <c r="B162" s="402"/>
      <c r="D162" s="398" t="s">
        <v>155</v>
      </c>
      <c r="E162" s="404" t="s">
        <v>5</v>
      </c>
      <c r="F162" s="405" t="s">
        <v>677</v>
      </c>
      <c r="H162" s="406">
        <v>7.26</v>
      </c>
      <c r="L162" s="402"/>
      <c r="M162" s="407"/>
      <c r="N162" s="408"/>
      <c r="O162" s="408"/>
      <c r="P162" s="408"/>
      <c r="Q162" s="408"/>
      <c r="R162" s="408"/>
      <c r="S162" s="408"/>
      <c r="T162" s="409"/>
      <c r="AT162" s="404" t="s">
        <v>155</v>
      </c>
      <c r="AU162" s="404" t="s">
        <v>80</v>
      </c>
      <c r="AV162" s="403" t="s">
        <v>80</v>
      </c>
      <c r="AW162" s="403" t="s">
        <v>36</v>
      </c>
      <c r="AX162" s="403" t="s">
        <v>72</v>
      </c>
      <c r="AY162" s="404" t="s">
        <v>142</v>
      </c>
    </row>
    <row r="163" spans="2:65" s="411" customFormat="1">
      <c r="B163" s="410"/>
      <c r="D163" s="412" t="s">
        <v>155</v>
      </c>
      <c r="E163" s="413" t="s">
        <v>5</v>
      </c>
      <c r="F163" s="414" t="s">
        <v>160</v>
      </c>
      <c r="H163" s="415">
        <v>16.335000000000001</v>
      </c>
      <c r="L163" s="410"/>
      <c r="M163" s="416"/>
      <c r="N163" s="417"/>
      <c r="O163" s="417"/>
      <c r="P163" s="417"/>
      <c r="Q163" s="417"/>
      <c r="R163" s="417"/>
      <c r="S163" s="417"/>
      <c r="T163" s="418"/>
      <c r="AT163" s="419" t="s">
        <v>155</v>
      </c>
      <c r="AU163" s="419" t="s">
        <v>80</v>
      </c>
      <c r="AV163" s="411" t="s">
        <v>149</v>
      </c>
      <c r="AW163" s="411" t="s">
        <v>36</v>
      </c>
      <c r="AX163" s="411" t="s">
        <v>24</v>
      </c>
      <c r="AY163" s="419" t="s">
        <v>142</v>
      </c>
    </row>
    <row r="164" spans="2:65" s="238" customFormat="1" ht="22.5" customHeight="1">
      <c r="B164" s="233"/>
      <c r="C164" s="387" t="s">
        <v>275</v>
      </c>
      <c r="D164" s="387" t="s">
        <v>144</v>
      </c>
      <c r="E164" s="388" t="s">
        <v>350</v>
      </c>
      <c r="F164" s="389" t="s">
        <v>351</v>
      </c>
      <c r="G164" s="390" t="s">
        <v>212</v>
      </c>
      <c r="H164" s="391">
        <v>2.3759999999999999</v>
      </c>
      <c r="I164" s="6"/>
      <c r="J164" s="392">
        <f>ROUND(I164*H164,2)</f>
        <v>0</v>
      </c>
      <c r="K164" s="389" t="s">
        <v>346</v>
      </c>
      <c r="L164" s="233"/>
      <c r="M164" s="393" t="s">
        <v>5</v>
      </c>
      <c r="N164" s="394" t="s">
        <v>43</v>
      </c>
      <c r="O164" s="234"/>
      <c r="P164" s="395">
        <f>O164*H164</f>
        <v>0</v>
      </c>
      <c r="Q164" s="395">
        <v>0</v>
      </c>
      <c r="R164" s="395">
        <f>Q164*H164</f>
        <v>0</v>
      </c>
      <c r="S164" s="395">
        <v>0</v>
      </c>
      <c r="T164" s="396">
        <f>S164*H164</f>
        <v>0</v>
      </c>
      <c r="AR164" s="218" t="s">
        <v>149</v>
      </c>
      <c r="AT164" s="218" t="s">
        <v>144</v>
      </c>
      <c r="AU164" s="218" t="s">
        <v>80</v>
      </c>
      <c r="AY164" s="218" t="s">
        <v>142</v>
      </c>
      <c r="BE164" s="397">
        <f>IF(N164="základní",J164,0)</f>
        <v>0</v>
      </c>
      <c r="BF164" s="397">
        <f>IF(N164="snížená",J164,0)</f>
        <v>0</v>
      </c>
      <c r="BG164" s="397">
        <f>IF(N164="zákl. přenesená",J164,0)</f>
        <v>0</v>
      </c>
      <c r="BH164" s="397">
        <f>IF(N164="sníž. přenesená",J164,0)</f>
        <v>0</v>
      </c>
      <c r="BI164" s="397">
        <f>IF(N164="nulová",J164,0)</f>
        <v>0</v>
      </c>
      <c r="BJ164" s="218" t="s">
        <v>24</v>
      </c>
      <c r="BK164" s="397">
        <f>ROUND(I164*H164,2)</f>
        <v>0</v>
      </c>
      <c r="BL164" s="218" t="s">
        <v>149</v>
      </c>
      <c r="BM164" s="218" t="s">
        <v>678</v>
      </c>
    </row>
    <row r="165" spans="2:65" s="238" customFormat="1" ht="27">
      <c r="B165" s="233"/>
      <c r="D165" s="398" t="s">
        <v>151</v>
      </c>
      <c r="F165" s="399" t="s">
        <v>353</v>
      </c>
      <c r="L165" s="233"/>
      <c r="M165" s="400"/>
      <c r="N165" s="234"/>
      <c r="O165" s="234"/>
      <c r="P165" s="234"/>
      <c r="Q165" s="234"/>
      <c r="R165" s="234"/>
      <c r="S165" s="234"/>
      <c r="T165" s="274"/>
      <c r="AT165" s="218" t="s">
        <v>151</v>
      </c>
      <c r="AU165" s="218" t="s">
        <v>80</v>
      </c>
    </row>
    <row r="166" spans="2:65" s="238" customFormat="1" ht="27">
      <c r="B166" s="233"/>
      <c r="D166" s="398" t="s">
        <v>153</v>
      </c>
      <c r="F166" s="401" t="s">
        <v>631</v>
      </c>
      <c r="L166" s="233"/>
      <c r="M166" s="400"/>
      <c r="N166" s="234"/>
      <c r="O166" s="234"/>
      <c r="P166" s="234"/>
      <c r="Q166" s="234"/>
      <c r="R166" s="234"/>
      <c r="S166" s="234"/>
      <c r="T166" s="274"/>
      <c r="AT166" s="218" t="s">
        <v>153</v>
      </c>
      <c r="AU166" s="218" t="s">
        <v>80</v>
      </c>
    </row>
    <row r="167" spans="2:65" s="403" customFormat="1">
      <c r="B167" s="402"/>
      <c r="D167" s="398" t="s">
        <v>155</v>
      </c>
      <c r="E167" s="404" t="s">
        <v>5</v>
      </c>
      <c r="F167" s="405" t="s">
        <v>679</v>
      </c>
      <c r="H167" s="406">
        <v>1.32</v>
      </c>
      <c r="L167" s="402"/>
      <c r="M167" s="407"/>
      <c r="N167" s="408"/>
      <c r="O167" s="408"/>
      <c r="P167" s="408"/>
      <c r="Q167" s="408"/>
      <c r="R167" s="408"/>
      <c r="S167" s="408"/>
      <c r="T167" s="409"/>
      <c r="AT167" s="404" t="s">
        <v>155</v>
      </c>
      <c r="AU167" s="404" t="s">
        <v>80</v>
      </c>
      <c r="AV167" s="403" t="s">
        <v>80</v>
      </c>
      <c r="AW167" s="403" t="s">
        <v>36</v>
      </c>
      <c r="AX167" s="403" t="s">
        <v>72</v>
      </c>
      <c r="AY167" s="404" t="s">
        <v>142</v>
      </c>
    </row>
    <row r="168" spans="2:65" s="403" customFormat="1">
      <c r="B168" s="402"/>
      <c r="D168" s="398" t="s">
        <v>155</v>
      </c>
      <c r="E168" s="404" t="s">
        <v>5</v>
      </c>
      <c r="F168" s="405" t="s">
        <v>680</v>
      </c>
      <c r="H168" s="406">
        <v>1.056</v>
      </c>
      <c r="L168" s="402"/>
      <c r="M168" s="407"/>
      <c r="N168" s="408"/>
      <c r="O168" s="408"/>
      <c r="P168" s="408"/>
      <c r="Q168" s="408"/>
      <c r="R168" s="408"/>
      <c r="S168" s="408"/>
      <c r="T168" s="409"/>
      <c r="AT168" s="404" t="s">
        <v>155</v>
      </c>
      <c r="AU168" s="404" t="s">
        <v>80</v>
      </c>
      <c r="AV168" s="403" t="s">
        <v>80</v>
      </c>
      <c r="AW168" s="403" t="s">
        <v>36</v>
      </c>
      <c r="AX168" s="403" t="s">
        <v>72</v>
      </c>
      <c r="AY168" s="404" t="s">
        <v>142</v>
      </c>
    </row>
    <row r="169" spans="2:65" s="411" customFormat="1">
      <c r="B169" s="410"/>
      <c r="D169" s="412" t="s">
        <v>155</v>
      </c>
      <c r="E169" s="413" t="s">
        <v>5</v>
      </c>
      <c r="F169" s="414" t="s">
        <v>160</v>
      </c>
      <c r="H169" s="415">
        <v>2.3759999999999999</v>
      </c>
      <c r="L169" s="410"/>
      <c r="M169" s="416"/>
      <c r="N169" s="417"/>
      <c r="O169" s="417"/>
      <c r="P169" s="417"/>
      <c r="Q169" s="417"/>
      <c r="R169" s="417"/>
      <c r="S169" s="417"/>
      <c r="T169" s="418"/>
      <c r="AT169" s="419" t="s">
        <v>155</v>
      </c>
      <c r="AU169" s="419" t="s">
        <v>80</v>
      </c>
      <c r="AV169" s="411" t="s">
        <v>149</v>
      </c>
      <c r="AW169" s="411" t="s">
        <v>36</v>
      </c>
      <c r="AX169" s="411" t="s">
        <v>24</v>
      </c>
      <c r="AY169" s="419" t="s">
        <v>142</v>
      </c>
    </row>
    <row r="170" spans="2:65" s="238" customFormat="1" ht="22.5" customHeight="1">
      <c r="B170" s="233"/>
      <c r="C170" s="433" t="s">
        <v>190</v>
      </c>
      <c r="D170" s="433" t="s">
        <v>299</v>
      </c>
      <c r="E170" s="434" t="s">
        <v>356</v>
      </c>
      <c r="F170" s="435" t="s">
        <v>357</v>
      </c>
      <c r="G170" s="436" t="s">
        <v>285</v>
      </c>
      <c r="H170" s="437">
        <v>1.6930000000000001</v>
      </c>
      <c r="I170" s="7"/>
      <c r="J170" s="438">
        <f>ROUND(I170*H170,2)</f>
        <v>0</v>
      </c>
      <c r="K170" s="435" t="s">
        <v>346</v>
      </c>
      <c r="L170" s="439"/>
      <c r="M170" s="440" t="s">
        <v>5</v>
      </c>
      <c r="N170" s="441" t="s">
        <v>43</v>
      </c>
      <c r="O170" s="234"/>
      <c r="P170" s="395">
        <f>O170*H170</f>
        <v>0</v>
      </c>
      <c r="Q170" s="395">
        <v>1</v>
      </c>
      <c r="R170" s="395">
        <f>Q170*H170</f>
        <v>1.6930000000000001</v>
      </c>
      <c r="S170" s="395">
        <v>0</v>
      </c>
      <c r="T170" s="396">
        <f>S170*H170</f>
        <v>0</v>
      </c>
      <c r="AR170" s="218" t="s">
        <v>198</v>
      </c>
      <c r="AT170" s="218" t="s">
        <v>299</v>
      </c>
      <c r="AU170" s="218" t="s">
        <v>80</v>
      </c>
      <c r="AY170" s="218" t="s">
        <v>142</v>
      </c>
      <c r="BE170" s="397">
        <f>IF(N170="základní",J170,0)</f>
        <v>0</v>
      </c>
      <c r="BF170" s="397">
        <f>IF(N170="snížená",J170,0)</f>
        <v>0</v>
      </c>
      <c r="BG170" s="397">
        <f>IF(N170="zákl. přenesená",J170,0)</f>
        <v>0</v>
      </c>
      <c r="BH170" s="397">
        <f>IF(N170="sníž. přenesená",J170,0)</f>
        <v>0</v>
      </c>
      <c r="BI170" s="397">
        <f>IF(N170="nulová",J170,0)</f>
        <v>0</v>
      </c>
      <c r="BJ170" s="218" t="s">
        <v>24</v>
      </c>
      <c r="BK170" s="397">
        <f>ROUND(I170*H170,2)</f>
        <v>0</v>
      </c>
      <c r="BL170" s="218" t="s">
        <v>149</v>
      </c>
      <c r="BM170" s="218" t="s">
        <v>681</v>
      </c>
    </row>
    <row r="171" spans="2:65" s="238" customFormat="1" ht="40.5">
      <c r="B171" s="233"/>
      <c r="D171" s="398" t="s">
        <v>151</v>
      </c>
      <c r="F171" s="399" t="s">
        <v>359</v>
      </c>
      <c r="L171" s="233"/>
      <c r="M171" s="400"/>
      <c r="N171" s="234"/>
      <c r="O171" s="234"/>
      <c r="P171" s="234"/>
      <c r="Q171" s="234"/>
      <c r="R171" s="234"/>
      <c r="S171" s="234"/>
      <c r="T171" s="274"/>
      <c r="AT171" s="218" t="s">
        <v>151</v>
      </c>
      <c r="AU171" s="218" t="s">
        <v>80</v>
      </c>
    </row>
    <row r="172" spans="2:65" s="238" customFormat="1" ht="27">
      <c r="B172" s="233"/>
      <c r="D172" s="398" t="s">
        <v>153</v>
      </c>
      <c r="F172" s="401" t="s">
        <v>682</v>
      </c>
      <c r="L172" s="233"/>
      <c r="M172" s="400"/>
      <c r="N172" s="234"/>
      <c r="O172" s="234"/>
      <c r="P172" s="234"/>
      <c r="Q172" s="234"/>
      <c r="R172" s="234"/>
      <c r="S172" s="234"/>
      <c r="T172" s="274"/>
      <c r="AT172" s="218" t="s">
        <v>153</v>
      </c>
      <c r="AU172" s="218" t="s">
        <v>80</v>
      </c>
    </row>
    <row r="173" spans="2:65" s="403" customFormat="1">
      <c r="B173" s="402"/>
      <c r="D173" s="398" t="s">
        <v>155</v>
      </c>
      <c r="E173" s="404" t="s">
        <v>5</v>
      </c>
      <c r="F173" s="405" t="s">
        <v>683</v>
      </c>
      <c r="H173" s="406">
        <v>0.94099999999999995</v>
      </c>
      <c r="L173" s="402"/>
      <c r="M173" s="407"/>
      <c r="N173" s="408"/>
      <c r="O173" s="408"/>
      <c r="P173" s="408"/>
      <c r="Q173" s="408"/>
      <c r="R173" s="408"/>
      <c r="S173" s="408"/>
      <c r="T173" s="409"/>
      <c r="AT173" s="404" t="s">
        <v>155</v>
      </c>
      <c r="AU173" s="404" t="s">
        <v>80</v>
      </c>
      <c r="AV173" s="403" t="s">
        <v>80</v>
      </c>
      <c r="AW173" s="403" t="s">
        <v>36</v>
      </c>
      <c r="AX173" s="403" t="s">
        <v>72</v>
      </c>
      <c r="AY173" s="404" t="s">
        <v>142</v>
      </c>
    </row>
    <row r="174" spans="2:65" s="403" customFormat="1">
      <c r="B174" s="402"/>
      <c r="D174" s="398" t="s">
        <v>155</v>
      </c>
      <c r="E174" s="404" t="s">
        <v>5</v>
      </c>
      <c r="F174" s="405" t="s">
        <v>684</v>
      </c>
      <c r="H174" s="406">
        <v>0.752</v>
      </c>
      <c r="L174" s="402"/>
      <c r="M174" s="407"/>
      <c r="N174" s="408"/>
      <c r="O174" s="408"/>
      <c r="P174" s="408"/>
      <c r="Q174" s="408"/>
      <c r="R174" s="408"/>
      <c r="S174" s="408"/>
      <c r="T174" s="409"/>
      <c r="AT174" s="404" t="s">
        <v>155</v>
      </c>
      <c r="AU174" s="404" t="s">
        <v>80</v>
      </c>
      <c r="AV174" s="403" t="s">
        <v>80</v>
      </c>
      <c r="AW174" s="403" t="s">
        <v>36</v>
      </c>
      <c r="AX174" s="403" t="s">
        <v>72</v>
      </c>
      <c r="AY174" s="404" t="s">
        <v>142</v>
      </c>
    </row>
    <row r="175" spans="2:65" s="411" customFormat="1">
      <c r="B175" s="410"/>
      <c r="D175" s="412" t="s">
        <v>155</v>
      </c>
      <c r="E175" s="413" t="s">
        <v>5</v>
      </c>
      <c r="F175" s="414" t="s">
        <v>160</v>
      </c>
      <c r="H175" s="415">
        <v>1.6930000000000001</v>
      </c>
      <c r="L175" s="410"/>
      <c r="M175" s="416"/>
      <c r="N175" s="417"/>
      <c r="O175" s="417"/>
      <c r="P175" s="417"/>
      <c r="Q175" s="417"/>
      <c r="R175" s="417"/>
      <c r="S175" s="417"/>
      <c r="T175" s="418"/>
      <c r="AT175" s="419" t="s">
        <v>155</v>
      </c>
      <c r="AU175" s="419" t="s">
        <v>80</v>
      </c>
      <c r="AV175" s="411" t="s">
        <v>149</v>
      </c>
      <c r="AW175" s="411" t="s">
        <v>36</v>
      </c>
      <c r="AX175" s="411" t="s">
        <v>24</v>
      </c>
      <c r="AY175" s="419" t="s">
        <v>142</v>
      </c>
    </row>
    <row r="176" spans="2:65" s="238" customFormat="1" ht="22.5" customHeight="1">
      <c r="B176" s="233"/>
      <c r="C176" s="387" t="s">
        <v>10</v>
      </c>
      <c r="D176" s="387" t="s">
        <v>144</v>
      </c>
      <c r="E176" s="388" t="s">
        <v>362</v>
      </c>
      <c r="F176" s="389" t="s">
        <v>363</v>
      </c>
      <c r="G176" s="390" t="s">
        <v>212</v>
      </c>
      <c r="H176" s="391">
        <v>2.97</v>
      </c>
      <c r="I176" s="6"/>
      <c r="J176" s="392">
        <f>ROUND(I176*H176,2)</f>
        <v>0</v>
      </c>
      <c r="K176" s="389" t="s">
        <v>346</v>
      </c>
      <c r="L176" s="233"/>
      <c r="M176" s="393" t="s">
        <v>5</v>
      </c>
      <c r="N176" s="394" t="s">
        <v>43</v>
      </c>
      <c r="O176" s="234"/>
      <c r="P176" s="395">
        <f>O176*H176</f>
        <v>0</v>
      </c>
      <c r="Q176" s="395">
        <v>0</v>
      </c>
      <c r="R176" s="395">
        <f>Q176*H176</f>
        <v>0</v>
      </c>
      <c r="S176" s="395">
        <v>0</v>
      </c>
      <c r="T176" s="396">
        <f>S176*H176</f>
        <v>0</v>
      </c>
      <c r="AR176" s="218" t="s">
        <v>149</v>
      </c>
      <c r="AT176" s="218" t="s">
        <v>144</v>
      </c>
      <c r="AU176" s="218" t="s">
        <v>80</v>
      </c>
      <c r="AY176" s="218" t="s">
        <v>142</v>
      </c>
      <c r="BE176" s="397">
        <f>IF(N176="základní",J176,0)</f>
        <v>0</v>
      </c>
      <c r="BF176" s="397">
        <f>IF(N176="snížená",J176,0)</f>
        <v>0</v>
      </c>
      <c r="BG176" s="397">
        <f>IF(N176="zákl. přenesená",J176,0)</f>
        <v>0</v>
      </c>
      <c r="BH176" s="397">
        <f>IF(N176="sníž. přenesená",J176,0)</f>
        <v>0</v>
      </c>
      <c r="BI176" s="397">
        <f>IF(N176="nulová",J176,0)</f>
        <v>0</v>
      </c>
      <c r="BJ176" s="218" t="s">
        <v>24</v>
      </c>
      <c r="BK176" s="397">
        <f>ROUND(I176*H176,2)</f>
        <v>0</v>
      </c>
      <c r="BL176" s="218" t="s">
        <v>149</v>
      </c>
      <c r="BM176" s="218" t="s">
        <v>685</v>
      </c>
    </row>
    <row r="177" spans="2:65" s="238" customFormat="1" ht="27">
      <c r="B177" s="233"/>
      <c r="D177" s="398" t="s">
        <v>151</v>
      </c>
      <c r="F177" s="399" t="s">
        <v>365</v>
      </c>
      <c r="L177" s="233"/>
      <c r="M177" s="400"/>
      <c r="N177" s="234"/>
      <c r="O177" s="234"/>
      <c r="P177" s="234"/>
      <c r="Q177" s="234"/>
      <c r="R177" s="234"/>
      <c r="S177" s="234"/>
      <c r="T177" s="274"/>
      <c r="AT177" s="218" t="s">
        <v>151</v>
      </c>
      <c r="AU177" s="218" t="s">
        <v>80</v>
      </c>
    </row>
    <row r="178" spans="2:65" s="238" customFormat="1" ht="27">
      <c r="B178" s="233"/>
      <c r="D178" s="398" t="s">
        <v>153</v>
      </c>
      <c r="F178" s="401" t="s">
        <v>686</v>
      </c>
      <c r="L178" s="233"/>
      <c r="M178" s="400"/>
      <c r="N178" s="234"/>
      <c r="O178" s="234"/>
      <c r="P178" s="234"/>
      <c r="Q178" s="234"/>
      <c r="R178" s="234"/>
      <c r="S178" s="234"/>
      <c r="T178" s="274"/>
      <c r="AT178" s="218" t="s">
        <v>153</v>
      </c>
      <c r="AU178" s="218" t="s">
        <v>80</v>
      </c>
    </row>
    <row r="179" spans="2:65" s="403" customFormat="1">
      <c r="B179" s="402"/>
      <c r="D179" s="398" t="s">
        <v>155</v>
      </c>
      <c r="E179" s="404" t="s">
        <v>5</v>
      </c>
      <c r="F179" s="405" t="s">
        <v>687</v>
      </c>
      <c r="H179" s="406">
        <v>1.65</v>
      </c>
      <c r="L179" s="402"/>
      <c r="M179" s="407"/>
      <c r="N179" s="408"/>
      <c r="O179" s="408"/>
      <c r="P179" s="408"/>
      <c r="Q179" s="408"/>
      <c r="R179" s="408"/>
      <c r="S179" s="408"/>
      <c r="T179" s="409"/>
      <c r="AT179" s="404" t="s">
        <v>155</v>
      </c>
      <c r="AU179" s="404" t="s">
        <v>80</v>
      </c>
      <c r="AV179" s="403" t="s">
        <v>80</v>
      </c>
      <c r="AW179" s="403" t="s">
        <v>36</v>
      </c>
      <c r="AX179" s="403" t="s">
        <v>72</v>
      </c>
      <c r="AY179" s="404" t="s">
        <v>142</v>
      </c>
    </row>
    <row r="180" spans="2:65" s="403" customFormat="1">
      <c r="B180" s="402"/>
      <c r="D180" s="398" t="s">
        <v>155</v>
      </c>
      <c r="E180" s="404" t="s">
        <v>5</v>
      </c>
      <c r="F180" s="405" t="s">
        <v>688</v>
      </c>
      <c r="H180" s="406">
        <v>1.32</v>
      </c>
      <c r="L180" s="402"/>
      <c r="M180" s="407"/>
      <c r="N180" s="408"/>
      <c r="O180" s="408"/>
      <c r="P180" s="408"/>
      <c r="Q180" s="408"/>
      <c r="R180" s="408"/>
      <c r="S180" s="408"/>
      <c r="T180" s="409"/>
      <c r="AT180" s="404" t="s">
        <v>155</v>
      </c>
      <c r="AU180" s="404" t="s">
        <v>80</v>
      </c>
      <c r="AV180" s="403" t="s">
        <v>80</v>
      </c>
      <c r="AW180" s="403" t="s">
        <v>36</v>
      </c>
      <c r="AX180" s="403" t="s">
        <v>72</v>
      </c>
      <c r="AY180" s="404" t="s">
        <v>142</v>
      </c>
    </row>
    <row r="181" spans="2:65" s="411" customFormat="1">
      <c r="B181" s="410"/>
      <c r="D181" s="398" t="s">
        <v>155</v>
      </c>
      <c r="E181" s="442" t="s">
        <v>5</v>
      </c>
      <c r="F181" s="443" t="s">
        <v>160</v>
      </c>
      <c r="H181" s="444">
        <v>2.97</v>
      </c>
      <c r="L181" s="410"/>
      <c r="M181" s="416"/>
      <c r="N181" s="417"/>
      <c r="O181" s="417"/>
      <c r="P181" s="417"/>
      <c r="Q181" s="417"/>
      <c r="R181" s="417"/>
      <c r="S181" s="417"/>
      <c r="T181" s="418"/>
      <c r="AT181" s="419" t="s">
        <v>155</v>
      </c>
      <c r="AU181" s="419" t="s">
        <v>80</v>
      </c>
      <c r="AV181" s="411" t="s">
        <v>149</v>
      </c>
      <c r="AW181" s="411" t="s">
        <v>36</v>
      </c>
      <c r="AX181" s="411" t="s">
        <v>24</v>
      </c>
      <c r="AY181" s="419" t="s">
        <v>142</v>
      </c>
    </row>
    <row r="182" spans="2:65" s="374" customFormat="1" ht="29.85" customHeight="1">
      <c r="B182" s="373"/>
      <c r="D182" s="384" t="s">
        <v>71</v>
      </c>
      <c r="E182" s="385" t="s">
        <v>177</v>
      </c>
      <c r="F182" s="385" t="s">
        <v>368</v>
      </c>
      <c r="J182" s="386">
        <f>BK182</f>
        <v>0</v>
      </c>
      <c r="L182" s="373"/>
      <c r="M182" s="378"/>
      <c r="N182" s="379"/>
      <c r="O182" s="379"/>
      <c r="P182" s="380">
        <f>SUM(P183:P203)</f>
        <v>0</v>
      </c>
      <c r="Q182" s="379"/>
      <c r="R182" s="380">
        <f>SUM(R183:R203)</f>
        <v>0.19439999999999999</v>
      </c>
      <c r="S182" s="379"/>
      <c r="T182" s="381">
        <f>SUM(T183:T203)</f>
        <v>0</v>
      </c>
      <c r="AR182" s="375" t="s">
        <v>24</v>
      </c>
      <c r="AT182" s="382" t="s">
        <v>71</v>
      </c>
      <c r="AU182" s="382" t="s">
        <v>24</v>
      </c>
      <c r="AY182" s="375" t="s">
        <v>142</v>
      </c>
      <c r="BK182" s="383">
        <f>SUM(BK183:BK203)</f>
        <v>0</v>
      </c>
    </row>
    <row r="183" spans="2:65" s="238" customFormat="1" ht="22.5" customHeight="1">
      <c r="B183" s="233"/>
      <c r="C183" s="387" t="s">
        <v>289</v>
      </c>
      <c r="D183" s="387" t="s">
        <v>144</v>
      </c>
      <c r="E183" s="388" t="s">
        <v>370</v>
      </c>
      <c r="F183" s="389" t="s">
        <v>371</v>
      </c>
      <c r="G183" s="390" t="s">
        <v>147</v>
      </c>
      <c r="H183" s="391">
        <v>29.7</v>
      </c>
      <c r="I183" s="6"/>
      <c r="J183" s="392">
        <f>ROUND(I183*H183,2)</f>
        <v>0</v>
      </c>
      <c r="K183" s="389" t="s">
        <v>346</v>
      </c>
      <c r="L183" s="233"/>
      <c r="M183" s="393" t="s">
        <v>5</v>
      </c>
      <c r="N183" s="394" t="s">
        <v>43</v>
      </c>
      <c r="O183" s="234"/>
      <c r="P183" s="395">
        <f>O183*H183</f>
        <v>0</v>
      </c>
      <c r="Q183" s="395">
        <v>0</v>
      </c>
      <c r="R183" s="395">
        <f>Q183*H183</f>
        <v>0</v>
      </c>
      <c r="S183" s="395">
        <v>0</v>
      </c>
      <c r="T183" s="396">
        <f>S183*H183</f>
        <v>0</v>
      </c>
      <c r="AR183" s="218" t="s">
        <v>149</v>
      </c>
      <c r="AT183" s="218" t="s">
        <v>144</v>
      </c>
      <c r="AU183" s="218" t="s">
        <v>80</v>
      </c>
      <c r="AY183" s="218" t="s">
        <v>142</v>
      </c>
      <c r="BE183" s="397">
        <f>IF(N183="základní",J183,0)</f>
        <v>0</v>
      </c>
      <c r="BF183" s="397">
        <f>IF(N183="snížená",J183,0)</f>
        <v>0</v>
      </c>
      <c r="BG183" s="397">
        <f>IF(N183="zákl. přenesená",J183,0)</f>
        <v>0</v>
      </c>
      <c r="BH183" s="397">
        <f>IF(N183="sníž. přenesená",J183,0)</f>
        <v>0</v>
      </c>
      <c r="BI183" s="397">
        <f>IF(N183="nulová",J183,0)</f>
        <v>0</v>
      </c>
      <c r="BJ183" s="218" t="s">
        <v>24</v>
      </c>
      <c r="BK183" s="397">
        <f>ROUND(I183*H183,2)</f>
        <v>0</v>
      </c>
      <c r="BL183" s="218" t="s">
        <v>149</v>
      </c>
      <c r="BM183" s="218" t="s">
        <v>689</v>
      </c>
    </row>
    <row r="184" spans="2:65" s="238" customFormat="1">
      <c r="B184" s="233"/>
      <c r="D184" s="398" t="s">
        <v>151</v>
      </c>
      <c r="F184" s="399" t="s">
        <v>373</v>
      </c>
      <c r="L184" s="233"/>
      <c r="M184" s="400"/>
      <c r="N184" s="234"/>
      <c r="O184" s="234"/>
      <c r="P184" s="234"/>
      <c r="Q184" s="234"/>
      <c r="R184" s="234"/>
      <c r="S184" s="234"/>
      <c r="T184" s="274"/>
      <c r="AT184" s="218" t="s">
        <v>151</v>
      </c>
      <c r="AU184" s="218" t="s">
        <v>80</v>
      </c>
    </row>
    <row r="185" spans="2:65" s="238" customFormat="1" ht="27">
      <c r="B185" s="233"/>
      <c r="D185" s="398" t="s">
        <v>153</v>
      </c>
      <c r="F185" s="401" t="s">
        <v>631</v>
      </c>
      <c r="L185" s="233"/>
      <c r="M185" s="400"/>
      <c r="N185" s="234"/>
      <c r="O185" s="234"/>
      <c r="P185" s="234"/>
      <c r="Q185" s="234"/>
      <c r="R185" s="234"/>
      <c r="S185" s="234"/>
      <c r="T185" s="274"/>
      <c r="AT185" s="218" t="s">
        <v>153</v>
      </c>
      <c r="AU185" s="218" t="s">
        <v>80</v>
      </c>
    </row>
    <row r="186" spans="2:65" s="403" customFormat="1">
      <c r="B186" s="402"/>
      <c r="D186" s="398" t="s">
        <v>155</v>
      </c>
      <c r="E186" s="404" t="s">
        <v>5</v>
      </c>
      <c r="F186" s="405" t="s">
        <v>632</v>
      </c>
      <c r="H186" s="406">
        <v>16.5</v>
      </c>
      <c r="L186" s="402"/>
      <c r="M186" s="407"/>
      <c r="N186" s="408"/>
      <c r="O186" s="408"/>
      <c r="P186" s="408"/>
      <c r="Q186" s="408"/>
      <c r="R186" s="408"/>
      <c r="S186" s="408"/>
      <c r="T186" s="409"/>
      <c r="AT186" s="404" t="s">
        <v>155</v>
      </c>
      <c r="AU186" s="404" t="s">
        <v>80</v>
      </c>
      <c r="AV186" s="403" t="s">
        <v>80</v>
      </c>
      <c r="AW186" s="403" t="s">
        <v>36</v>
      </c>
      <c r="AX186" s="403" t="s">
        <v>72</v>
      </c>
      <c r="AY186" s="404" t="s">
        <v>142</v>
      </c>
    </row>
    <row r="187" spans="2:65" s="403" customFormat="1">
      <c r="B187" s="402"/>
      <c r="D187" s="398" t="s">
        <v>155</v>
      </c>
      <c r="E187" s="404" t="s">
        <v>5</v>
      </c>
      <c r="F187" s="405" t="s">
        <v>633</v>
      </c>
      <c r="H187" s="406">
        <v>13.2</v>
      </c>
      <c r="L187" s="402"/>
      <c r="M187" s="407"/>
      <c r="N187" s="408"/>
      <c r="O187" s="408"/>
      <c r="P187" s="408"/>
      <c r="Q187" s="408"/>
      <c r="R187" s="408"/>
      <c r="S187" s="408"/>
      <c r="T187" s="409"/>
      <c r="AT187" s="404" t="s">
        <v>155</v>
      </c>
      <c r="AU187" s="404" t="s">
        <v>80</v>
      </c>
      <c r="AV187" s="403" t="s">
        <v>80</v>
      </c>
      <c r="AW187" s="403" t="s">
        <v>36</v>
      </c>
      <c r="AX187" s="403" t="s">
        <v>72</v>
      </c>
      <c r="AY187" s="404" t="s">
        <v>142</v>
      </c>
    </row>
    <row r="188" spans="2:65" s="411" customFormat="1">
      <c r="B188" s="410"/>
      <c r="D188" s="412" t="s">
        <v>155</v>
      </c>
      <c r="E188" s="413" t="s">
        <v>5</v>
      </c>
      <c r="F188" s="414" t="s">
        <v>160</v>
      </c>
      <c r="H188" s="415">
        <v>29.7</v>
      </c>
      <c r="L188" s="410"/>
      <c r="M188" s="416"/>
      <c r="N188" s="417"/>
      <c r="O188" s="417"/>
      <c r="P188" s="417"/>
      <c r="Q188" s="417"/>
      <c r="R188" s="417"/>
      <c r="S188" s="417"/>
      <c r="T188" s="418"/>
      <c r="AT188" s="419" t="s">
        <v>155</v>
      </c>
      <c r="AU188" s="419" t="s">
        <v>80</v>
      </c>
      <c r="AV188" s="411" t="s">
        <v>149</v>
      </c>
      <c r="AW188" s="411" t="s">
        <v>36</v>
      </c>
      <c r="AX188" s="411" t="s">
        <v>24</v>
      </c>
      <c r="AY188" s="419" t="s">
        <v>142</v>
      </c>
    </row>
    <row r="189" spans="2:65" s="238" customFormat="1" ht="22.5" customHeight="1">
      <c r="B189" s="233"/>
      <c r="C189" s="387" t="s">
        <v>298</v>
      </c>
      <c r="D189" s="387" t="s">
        <v>144</v>
      </c>
      <c r="E189" s="388" t="s">
        <v>375</v>
      </c>
      <c r="F189" s="389" t="s">
        <v>376</v>
      </c>
      <c r="G189" s="390" t="s">
        <v>147</v>
      </c>
      <c r="H189" s="391">
        <v>29.7</v>
      </c>
      <c r="I189" s="6"/>
      <c r="J189" s="392">
        <f>ROUND(I189*H189,2)</f>
        <v>0</v>
      </c>
      <c r="K189" s="389" t="s">
        <v>346</v>
      </c>
      <c r="L189" s="233"/>
      <c r="M189" s="393" t="s">
        <v>5</v>
      </c>
      <c r="N189" s="394" t="s">
        <v>43</v>
      </c>
      <c r="O189" s="234"/>
      <c r="P189" s="395">
        <f>O189*H189</f>
        <v>0</v>
      </c>
      <c r="Q189" s="395">
        <v>0</v>
      </c>
      <c r="R189" s="395">
        <f>Q189*H189</f>
        <v>0</v>
      </c>
      <c r="S189" s="395">
        <v>0</v>
      </c>
      <c r="T189" s="396">
        <f>S189*H189</f>
        <v>0</v>
      </c>
      <c r="AR189" s="218" t="s">
        <v>149</v>
      </c>
      <c r="AT189" s="218" t="s">
        <v>144</v>
      </c>
      <c r="AU189" s="218" t="s">
        <v>80</v>
      </c>
      <c r="AY189" s="218" t="s">
        <v>142</v>
      </c>
      <c r="BE189" s="397">
        <f>IF(N189="základní",J189,0)</f>
        <v>0</v>
      </c>
      <c r="BF189" s="397">
        <f>IF(N189="snížená",J189,0)</f>
        <v>0</v>
      </c>
      <c r="BG189" s="397">
        <f>IF(N189="zákl. přenesená",J189,0)</f>
        <v>0</v>
      </c>
      <c r="BH189" s="397">
        <f>IF(N189="sníž. přenesená",J189,0)</f>
        <v>0</v>
      </c>
      <c r="BI189" s="397">
        <f>IF(N189="nulová",J189,0)</f>
        <v>0</v>
      </c>
      <c r="BJ189" s="218" t="s">
        <v>24</v>
      </c>
      <c r="BK189" s="397">
        <f>ROUND(I189*H189,2)</f>
        <v>0</v>
      </c>
      <c r="BL189" s="218" t="s">
        <v>149</v>
      </c>
      <c r="BM189" s="218" t="s">
        <v>690</v>
      </c>
    </row>
    <row r="190" spans="2:65" s="238" customFormat="1" ht="27">
      <c r="B190" s="233"/>
      <c r="D190" s="412" t="s">
        <v>151</v>
      </c>
      <c r="F190" s="420" t="s">
        <v>378</v>
      </c>
      <c r="L190" s="233"/>
      <c r="M190" s="400"/>
      <c r="N190" s="234"/>
      <c r="O190" s="234"/>
      <c r="P190" s="234"/>
      <c r="Q190" s="234"/>
      <c r="R190" s="234"/>
      <c r="S190" s="234"/>
      <c r="T190" s="274"/>
      <c r="AT190" s="218" t="s">
        <v>151</v>
      </c>
      <c r="AU190" s="218" t="s">
        <v>80</v>
      </c>
    </row>
    <row r="191" spans="2:65" s="238" customFormat="1" ht="31.5" customHeight="1">
      <c r="B191" s="233"/>
      <c r="C191" s="387" t="s">
        <v>306</v>
      </c>
      <c r="D191" s="387" t="s">
        <v>144</v>
      </c>
      <c r="E191" s="388" t="s">
        <v>380</v>
      </c>
      <c r="F191" s="389" t="s">
        <v>381</v>
      </c>
      <c r="G191" s="390" t="s">
        <v>147</v>
      </c>
      <c r="H191" s="391">
        <v>35.1</v>
      </c>
      <c r="I191" s="6"/>
      <c r="J191" s="392">
        <f>ROUND(I191*H191,2)</f>
        <v>0</v>
      </c>
      <c r="K191" s="389" t="s">
        <v>346</v>
      </c>
      <c r="L191" s="233"/>
      <c r="M191" s="393" t="s">
        <v>5</v>
      </c>
      <c r="N191" s="394" t="s">
        <v>43</v>
      </c>
      <c r="O191" s="234"/>
      <c r="P191" s="395">
        <f>O191*H191</f>
        <v>0</v>
      </c>
      <c r="Q191" s="395">
        <v>0</v>
      </c>
      <c r="R191" s="395">
        <f>Q191*H191</f>
        <v>0</v>
      </c>
      <c r="S191" s="395">
        <v>0</v>
      </c>
      <c r="T191" s="396">
        <f>S191*H191</f>
        <v>0</v>
      </c>
      <c r="AR191" s="218" t="s">
        <v>149</v>
      </c>
      <c r="AT191" s="218" t="s">
        <v>144</v>
      </c>
      <c r="AU191" s="218" t="s">
        <v>80</v>
      </c>
      <c r="AY191" s="218" t="s">
        <v>142</v>
      </c>
      <c r="BE191" s="397">
        <f>IF(N191="základní",J191,0)</f>
        <v>0</v>
      </c>
      <c r="BF191" s="397">
        <f>IF(N191="snížená",J191,0)</f>
        <v>0</v>
      </c>
      <c r="BG191" s="397">
        <f>IF(N191="zákl. přenesená",J191,0)</f>
        <v>0</v>
      </c>
      <c r="BH191" s="397">
        <f>IF(N191="sníž. přenesená",J191,0)</f>
        <v>0</v>
      </c>
      <c r="BI191" s="397">
        <f>IF(N191="nulová",J191,0)</f>
        <v>0</v>
      </c>
      <c r="BJ191" s="218" t="s">
        <v>24</v>
      </c>
      <c r="BK191" s="397">
        <f>ROUND(I191*H191,2)</f>
        <v>0</v>
      </c>
      <c r="BL191" s="218" t="s">
        <v>149</v>
      </c>
      <c r="BM191" s="218" t="s">
        <v>691</v>
      </c>
    </row>
    <row r="192" spans="2:65" s="238" customFormat="1" ht="27">
      <c r="B192" s="233"/>
      <c r="D192" s="398" t="s">
        <v>151</v>
      </c>
      <c r="F192" s="399" t="s">
        <v>383</v>
      </c>
      <c r="L192" s="233"/>
      <c r="M192" s="400"/>
      <c r="N192" s="234"/>
      <c r="O192" s="234"/>
      <c r="P192" s="234"/>
      <c r="Q192" s="234"/>
      <c r="R192" s="234"/>
      <c r="S192" s="234"/>
      <c r="T192" s="274"/>
      <c r="AT192" s="218" t="s">
        <v>151</v>
      </c>
      <c r="AU192" s="218" t="s">
        <v>80</v>
      </c>
    </row>
    <row r="193" spans="2:65" s="238" customFormat="1" ht="27">
      <c r="B193" s="233"/>
      <c r="D193" s="398" t="s">
        <v>153</v>
      </c>
      <c r="F193" s="401" t="s">
        <v>631</v>
      </c>
      <c r="L193" s="233"/>
      <c r="M193" s="400"/>
      <c r="N193" s="234"/>
      <c r="O193" s="234"/>
      <c r="P193" s="234"/>
      <c r="Q193" s="234"/>
      <c r="R193" s="234"/>
      <c r="S193" s="234"/>
      <c r="T193" s="274"/>
      <c r="AT193" s="218" t="s">
        <v>153</v>
      </c>
      <c r="AU193" s="218" t="s">
        <v>80</v>
      </c>
    </row>
    <row r="194" spans="2:65" s="403" customFormat="1">
      <c r="B194" s="402"/>
      <c r="D194" s="398" t="s">
        <v>155</v>
      </c>
      <c r="E194" s="404" t="s">
        <v>5</v>
      </c>
      <c r="F194" s="405" t="s">
        <v>642</v>
      </c>
      <c r="H194" s="406">
        <v>19.5</v>
      </c>
      <c r="L194" s="402"/>
      <c r="M194" s="407"/>
      <c r="N194" s="408"/>
      <c r="O194" s="408"/>
      <c r="P194" s="408"/>
      <c r="Q194" s="408"/>
      <c r="R194" s="408"/>
      <c r="S194" s="408"/>
      <c r="T194" s="409"/>
      <c r="AT194" s="404" t="s">
        <v>155</v>
      </c>
      <c r="AU194" s="404" t="s">
        <v>80</v>
      </c>
      <c r="AV194" s="403" t="s">
        <v>80</v>
      </c>
      <c r="AW194" s="403" t="s">
        <v>36</v>
      </c>
      <c r="AX194" s="403" t="s">
        <v>72</v>
      </c>
      <c r="AY194" s="404" t="s">
        <v>142</v>
      </c>
    </row>
    <row r="195" spans="2:65" s="403" customFormat="1">
      <c r="B195" s="402"/>
      <c r="D195" s="398" t="s">
        <v>155</v>
      </c>
      <c r="E195" s="404" t="s">
        <v>5</v>
      </c>
      <c r="F195" s="405" t="s">
        <v>643</v>
      </c>
      <c r="H195" s="406">
        <v>15.6</v>
      </c>
      <c r="L195" s="402"/>
      <c r="M195" s="407"/>
      <c r="N195" s="408"/>
      <c r="O195" s="408"/>
      <c r="P195" s="408"/>
      <c r="Q195" s="408"/>
      <c r="R195" s="408"/>
      <c r="S195" s="408"/>
      <c r="T195" s="409"/>
      <c r="AT195" s="404" t="s">
        <v>155</v>
      </c>
      <c r="AU195" s="404" t="s">
        <v>80</v>
      </c>
      <c r="AV195" s="403" t="s">
        <v>80</v>
      </c>
      <c r="AW195" s="403" t="s">
        <v>36</v>
      </c>
      <c r="AX195" s="403" t="s">
        <v>72</v>
      </c>
      <c r="AY195" s="404" t="s">
        <v>142</v>
      </c>
    </row>
    <row r="196" spans="2:65" s="411" customFormat="1">
      <c r="B196" s="410"/>
      <c r="D196" s="412" t="s">
        <v>155</v>
      </c>
      <c r="E196" s="413" t="s">
        <v>5</v>
      </c>
      <c r="F196" s="414" t="s">
        <v>160</v>
      </c>
      <c r="H196" s="415">
        <v>35.1</v>
      </c>
      <c r="L196" s="410"/>
      <c r="M196" s="416"/>
      <c r="N196" s="417"/>
      <c r="O196" s="417"/>
      <c r="P196" s="417"/>
      <c r="Q196" s="417"/>
      <c r="R196" s="417"/>
      <c r="S196" s="417"/>
      <c r="T196" s="418"/>
      <c r="AT196" s="419" t="s">
        <v>155</v>
      </c>
      <c r="AU196" s="419" t="s">
        <v>80</v>
      </c>
      <c r="AV196" s="411" t="s">
        <v>149</v>
      </c>
      <c r="AW196" s="411" t="s">
        <v>36</v>
      </c>
      <c r="AX196" s="411" t="s">
        <v>24</v>
      </c>
      <c r="AY196" s="419" t="s">
        <v>142</v>
      </c>
    </row>
    <row r="197" spans="2:65" s="238" customFormat="1" ht="22.5" customHeight="1">
      <c r="B197" s="233"/>
      <c r="C197" s="387" t="s">
        <v>312</v>
      </c>
      <c r="D197" s="387" t="s">
        <v>144</v>
      </c>
      <c r="E197" s="388" t="s">
        <v>385</v>
      </c>
      <c r="F197" s="389" t="s">
        <v>386</v>
      </c>
      <c r="G197" s="390" t="s">
        <v>147</v>
      </c>
      <c r="H197" s="391">
        <v>35.1</v>
      </c>
      <c r="I197" s="6"/>
      <c r="J197" s="392">
        <f>ROUND(I197*H197,2)</f>
        <v>0</v>
      </c>
      <c r="K197" s="389" t="s">
        <v>346</v>
      </c>
      <c r="L197" s="233"/>
      <c r="M197" s="393" t="s">
        <v>5</v>
      </c>
      <c r="N197" s="394" t="s">
        <v>43</v>
      </c>
      <c r="O197" s="234"/>
      <c r="P197" s="395">
        <f>O197*H197</f>
        <v>0</v>
      </c>
      <c r="Q197" s="395">
        <v>0</v>
      </c>
      <c r="R197" s="395">
        <f>Q197*H197</f>
        <v>0</v>
      </c>
      <c r="S197" s="395">
        <v>0</v>
      </c>
      <c r="T197" s="396">
        <f>S197*H197</f>
        <v>0</v>
      </c>
      <c r="AR197" s="218" t="s">
        <v>149</v>
      </c>
      <c r="AT197" s="218" t="s">
        <v>144</v>
      </c>
      <c r="AU197" s="218" t="s">
        <v>80</v>
      </c>
      <c r="AY197" s="218" t="s">
        <v>142</v>
      </c>
      <c r="BE197" s="397">
        <f>IF(N197="základní",J197,0)</f>
        <v>0</v>
      </c>
      <c r="BF197" s="397">
        <f>IF(N197="snížená",J197,0)</f>
        <v>0</v>
      </c>
      <c r="BG197" s="397">
        <f>IF(N197="zákl. přenesená",J197,0)</f>
        <v>0</v>
      </c>
      <c r="BH197" s="397">
        <f>IF(N197="sníž. přenesená",J197,0)</f>
        <v>0</v>
      </c>
      <c r="BI197" s="397">
        <f>IF(N197="nulová",J197,0)</f>
        <v>0</v>
      </c>
      <c r="BJ197" s="218" t="s">
        <v>24</v>
      </c>
      <c r="BK197" s="397">
        <f>ROUND(I197*H197,2)</f>
        <v>0</v>
      </c>
      <c r="BL197" s="218" t="s">
        <v>149</v>
      </c>
      <c r="BM197" s="218" t="s">
        <v>692</v>
      </c>
    </row>
    <row r="198" spans="2:65" s="238" customFormat="1" ht="27">
      <c r="B198" s="233"/>
      <c r="D198" s="412" t="s">
        <v>151</v>
      </c>
      <c r="F198" s="420" t="s">
        <v>388</v>
      </c>
      <c r="L198" s="233"/>
      <c r="M198" s="400"/>
      <c r="N198" s="234"/>
      <c r="O198" s="234"/>
      <c r="P198" s="234"/>
      <c r="Q198" s="234"/>
      <c r="R198" s="234"/>
      <c r="S198" s="234"/>
      <c r="T198" s="274"/>
      <c r="AT198" s="218" t="s">
        <v>151</v>
      </c>
      <c r="AU198" s="218" t="s">
        <v>80</v>
      </c>
    </row>
    <row r="199" spans="2:65" s="238" customFormat="1" ht="22.5" customHeight="1">
      <c r="B199" s="233"/>
      <c r="C199" s="387" t="s">
        <v>319</v>
      </c>
      <c r="D199" s="387" t="s">
        <v>144</v>
      </c>
      <c r="E199" s="388" t="s">
        <v>390</v>
      </c>
      <c r="F199" s="389" t="s">
        <v>391</v>
      </c>
      <c r="G199" s="390" t="s">
        <v>194</v>
      </c>
      <c r="H199" s="391">
        <v>54</v>
      </c>
      <c r="I199" s="6"/>
      <c r="J199" s="392">
        <f>ROUND(I199*H199,2)</f>
        <v>0</v>
      </c>
      <c r="K199" s="389" t="s">
        <v>346</v>
      </c>
      <c r="L199" s="233"/>
      <c r="M199" s="393" t="s">
        <v>5</v>
      </c>
      <c r="N199" s="394" t="s">
        <v>43</v>
      </c>
      <c r="O199" s="234"/>
      <c r="P199" s="395">
        <f>O199*H199</f>
        <v>0</v>
      </c>
      <c r="Q199" s="395">
        <v>3.5999999999999999E-3</v>
      </c>
      <c r="R199" s="395">
        <f>Q199*H199</f>
        <v>0.19439999999999999</v>
      </c>
      <c r="S199" s="395">
        <v>0</v>
      </c>
      <c r="T199" s="396">
        <f>S199*H199</f>
        <v>0</v>
      </c>
      <c r="AR199" s="218" t="s">
        <v>149</v>
      </c>
      <c r="AT199" s="218" t="s">
        <v>144</v>
      </c>
      <c r="AU199" s="218" t="s">
        <v>80</v>
      </c>
      <c r="AY199" s="218" t="s">
        <v>142</v>
      </c>
      <c r="BE199" s="397">
        <f>IF(N199="základní",J199,0)</f>
        <v>0</v>
      </c>
      <c r="BF199" s="397">
        <f>IF(N199="snížená",J199,0)</f>
        <v>0</v>
      </c>
      <c r="BG199" s="397">
        <f>IF(N199="zákl. přenesená",J199,0)</f>
        <v>0</v>
      </c>
      <c r="BH199" s="397">
        <f>IF(N199="sníž. přenesená",J199,0)</f>
        <v>0</v>
      </c>
      <c r="BI199" s="397">
        <f>IF(N199="nulová",J199,0)</f>
        <v>0</v>
      </c>
      <c r="BJ199" s="218" t="s">
        <v>24</v>
      </c>
      <c r="BK199" s="397">
        <f>ROUND(I199*H199,2)</f>
        <v>0</v>
      </c>
      <c r="BL199" s="218" t="s">
        <v>149</v>
      </c>
      <c r="BM199" s="218" t="s">
        <v>693</v>
      </c>
    </row>
    <row r="200" spans="2:65" s="238" customFormat="1">
      <c r="B200" s="233"/>
      <c r="D200" s="398" t="s">
        <v>151</v>
      </c>
      <c r="F200" s="399" t="s">
        <v>393</v>
      </c>
      <c r="L200" s="233"/>
      <c r="M200" s="400"/>
      <c r="N200" s="234"/>
      <c r="O200" s="234"/>
      <c r="P200" s="234"/>
      <c r="Q200" s="234"/>
      <c r="R200" s="234"/>
      <c r="S200" s="234"/>
      <c r="T200" s="274"/>
      <c r="AT200" s="218" t="s">
        <v>151</v>
      </c>
      <c r="AU200" s="218" t="s">
        <v>80</v>
      </c>
    </row>
    <row r="201" spans="2:65" s="238" customFormat="1" ht="27">
      <c r="B201" s="233"/>
      <c r="D201" s="398" t="s">
        <v>153</v>
      </c>
      <c r="F201" s="401" t="s">
        <v>631</v>
      </c>
      <c r="L201" s="233"/>
      <c r="M201" s="400"/>
      <c r="N201" s="234"/>
      <c r="O201" s="234"/>
      <c r="P201" s="234"/>
      <c r="Q201" s="234"/>
      <c r="R201" s="234"/>
      <c r="S201" s="234"/>
      <c r="T201" s="274"/>
      <c r="AT201" s="218" t="s">
        <v>153</v>
      </c>
      <c r="AU201" s="218" t="s">
        <v>80</v>
      </c>
    </row>
    <row r="202" spans="2:65" s="425" customFormat="1">
      <c r="B202" s="424"/>
      <c r="D202" s="398" t="s">
        <v>155</v>
      </c>
      <c r="E202" s="426" t="s">
        <v>5</v>
      </c>
      <c r="F202" s="427" t="s">
        <v>694</v>
      </c>
      <c r="H202" s="428" t="s">
        <v>5</v>
      </c>
      <c r="L202" s="424"/>
      <c r="M202" s="429"/>
      <c r="N202" s="430"/>
      <c r="O202" s="430"/>
      <c r="P202" s="430"/>
      <c r="Q202" s="430"/>
      <c r="R202" s="430"/>
      <c r="S202" s="430"/>
      <c r="T202" s="431"/>
      <c r="AT202" s="428" t="s">
        <v>155</v>
      </c>
      <c r="AU202" s="428" t="s">
        <v>80</v>
      </c>
      <c r="AV202" s="425" t="s">
        <v>24</v>
      </c>
      <c r="AW202" s="425" t="s">
        <v>36</v>
      </c>
      <c r="AX202" s="425" t="s">
        <v>72</v>
      </c>
      <c r="AY202" s="428" t="s">
        <v>142</v>
      </c>
    </row>
    <row r="203" spans="2:65" s="403" customFormat="1">
      <c r="B203" s="402"/>
      <c r="D203" s="398" t="s">
        <v>155</v>
      </c>
      <c r="E203" s="404" t="s">
        <v>5</v>
      </c>
      <c r="F203" s="405" t="s">
        <v>695</v>
      </c>
      <c r="H203" s="406">
        <v>54</v>
      </c>
      <c r="L203" s="402"/>
      <c r="M203" s="407"/>
      <c r="N203" s="408"/>
      <c r="O203" s="408"/>
      <c r="P203" s="408"/>
      <c r="Q203" s="408"/>
      <c r="R203" s="408"/>
      <c r="S203" s="408"/>
      <c r="T203" s="409"/>
      <c r="AT203" s="404" t="s">
        <v>155</v>
      </c>
      <c r="AU203" s="404" t="s">
        <v>80</v>
      </c>
      <c r="AV203" s="403" t="s">
        <v>80</v>
      </c>
      <c r="AW203" s="403" t="s">
        <v>36</v>
      </c>
      <c r="AX203" s="403" t="s">
        <v>24</v>
      </c>
      <c r="AY203" s="404" t="s">
        <v>142</v>
      </c>
    </row>
    <row r="204" spans="2:65" s="374" customFormat="1" ht="29.85" customHeight="1">
      <c r="B204" s="373"/>
      <c r="D204" s="384" t="s">
        <v>71</v>
      </c>
      <c r="E204" s="385" t="s">
        <v>198</v>
      </c>
      <c r="F204" s="385" t="s">
        <v>395</v>
      </c>
      <c r="J204" s="386">
        <f>BK204</f>
        <v>0</v>
      </c>
      <c r="L204" s="373"/>
      <c r="M204" s="378"/>
      <c r="N204" s="379"/>
      <c r="O204" s="379"/>
      <c r="P204" s="380">
        <f>SUM(P205:P286)</f>
        <v>0</v>
      </c>
      <c r="Q204" s="379"/>
      <c r="R204" s="380">
        <f>SUM(R205:R286)</f>
        <v>1.8352349999999997</v>
      </c>
      <c r="S204" s="379"/>
      <c r="T204" s="381">
        <f>SUM(T205:T286)</f>
        <v>0.15</v>
      </c>
      <c r="AR204" s="375" t="s">
        <v>24</v>
      </c>
      <c r="AT204" s="382" t="s">
        <v>71</v>
      </c>
      <c r="AU204" s="382" t="s">
        <v>24</v>
      </c>
      <c r="AY204" s="375" t="s">
        <v>142</v>
      </c>
      <c r="BK204" s="383">
        <f>SUM(BK205:BK286)</f>
        <v>0</v>
      </c>
    </row>
    <row r="205" spans="2:65" s="238" customFormat="1" ht="31.5" customHeight="1">
      <c r="B205" s="233"/>
      <c r="C205" s="387" t="s">
        <v>326</v>
      </c>
      <c r="D205" s="387" t="s">
        <v>144</v>
      </c>
      <c r="E205" s="388" t="s">
        <v>696</v>
      </c>
      <c r="F205" s="389" t="s">
        <v>697</v>
      </c>
      <c r="G205" s="390" t="s">
        <v>194</v>
      </c>
      <c r="H205" s="391">
        <v>15</v>
      </c>
      <c r="I205" s="6"/>
      <c r="J205" s="392">
        <f>ROUND(I205*H205,2)</f>
        <v>0</v>
      </c>
      <c r="K205" s="389" t="s">
        <v>346</v>
      </c>
      <c r="L205" s="233"/>
      <c r="M205" s="393" t="s">
        <v>5</v>
      </c>
      <c r="N205" s="394" t="s">
        <v>43</v>
      </c>
      <c r="O205" s="234"/>
      <c r="P205" s="395">
        <f>O205*H205</f>
        <v>0</v>
      </c>
      <c r="Q205" s="395">
        <v>3.0000000000000001E-5</v>
      </c>
      <c r="R205" s="395">
        <f>Q205*H205</f>
        <v>4.4999999999999999E-4</v>
      </c>
      <c r="S205" s="395">
        <v>0</v>
      </c>
      <c r="T205" s="396">
        <f>S205*H205</f>
        <v>0</v>
      </c>
      <c r="AR205" s="218" t="s">
        <v>149</v>
      </c>
      <c r="AT205" s="218" t="s">
        <v>144</v>
      </c>
      <c r="AU205" s="218" t="s">
        <v>80</v>
      </c>
      <c r="AY205" s="218" t="s">
        <v>142</v>
      </c>
      <c r="BE205" s="397">
        <f>IF(N205="základní",J205,0)</f>
        <v>0</v>
      </c>
      <c r="BF205" s="397">
        <f>IF(N205="snížená",J205,0)</f>
        <v>0</v>
      </c>
      <c r="BG205" s="397">
        <f>IF(N205="zákl. přenesená",J205,0)</f>
        <v>0</v>
      </c>
      <c r="BH205" s="397">
        <f>IF(N205="sníž. přenesená",J205,0)</f>
        <v>0</v>
      </c>
      <c r="BI205" s="397">
        <f>IF(N205="nulová",J205,0)</f>
        <v>0</v>
      </c>
      <c r="BJ205" s="218" t="s">
        <v>24</v>
      </c>
      <c r="BK205" s="397">
        <f>ROUND(I205*H205,2)</f>
        <v>0</v>
      </c>
      <c r="BL205" s="218" t="s">
        <v>149</v>
      </c>
      <c r="BM205" s="218" t="s">
        <v>698</v>
      </c>
    </row>
    <row r="206" spans="2:65" s="238" customFormat="1" ht="27">
      <c r="B206" s="233"/>
      <c r="D206" s="398" t="s">
        <v>151</v>
      </c>
      <c r="F206" s="399" t="s">
        <v>699</v>
      </c>
      <c r="L206" s="233"/>
      <c r="M206" s="400"/>
      <c r="N206" s="234"/>
      <c r="O206" s="234"/>
      <c r="P206" s="234"/>
      <c r="Q206" s="234"/>
      <c r="R206" s="234"/>
      <c r="S206" s="234"/>
      <c r="T206" s="274"/>
      <c r="AT206" s="218" t="s">
        <v>151</v>
      </c>
      <c r="AU206" s="218" t="s">
        <v>80</v>
      </c>
    </row>
    <row r="207" spans="2:65" s="238" customFormat="1" ht="27">
      <c r="B207" s="233"/>
      <c r="D207" s="398" t="s">
        <v>153</v>
      </c>
      <c r="F207" s="401" t="s">
        <v>631</v>
      </c>
      <c r="L207" s="233"/>
      <c r="M207" s="400"/>
      <c r="N207" s="234"/>
      <c r="O207" s="234"/>
      <c r="P207" s="234"/>
      <c r="Q207" s="234"/>
      <c r="R207" s="234"/>
      <c r="S207" s="234"/>
      <c r="T207" s="274"/>
      <c r="AT207" s="218" t="s">
        <v>153</v>
      </c>
      <c r="AU207" s="218" t="s">
        <v>80</v>
      </c>
    </row>
    <row r="208" spans="2:65" s="403" customFormat="1">
      <c r="B208" s="402"/>
      <c r="D208" s="412" t="s">
        <v>155</v>
      </c>
      <c r="E208" s="421" t="s">
        <v>5</v>
      </c>
      <c r="F208" s="422" t="s">
        <v>700</v>
      </c>
      <c r="H208" s="423">
        <v>15</v>
      </c>
      <c r="L208" s="402"/>
      <c r="M208" s="407"/>
      <c r="N208" s="408"/>
      <c r="O208" s="408"/>
      <c r="P208" s="408"/>
      <c r="Q208" s="408"/>
      <c r="R208" s="408"/>
      <c r="S208" s="408"/>
      <c r="T208" s="409"/>
      <c r="AT208" s="404" t="s">
        <v>155</v>
      </c>
      <c r="AU208" s="404" t="s">
        <v>80</v>
      </c>
      <c r="AV208" s="403" t="s">
        <v>80</v>
      </c>
      <c r="AW208" s="403" t="s">
        <v>36</v>
      </c>
      <c r="AX208" s="403" t="s">
        <v>24</v>
      </c>
      <c r="AY208" s="404" t="s">
        <v>142</v>
      </c>
    </row>
    <row r="209" spans="2:65" s="238" customFormat="1" ht="22.5" customHeight="1">
      <c r="B209" s="233"/>
      <c r="C209" s="433" t="s">
        <v>333</v>
      </c>
      <c r="D209" s="433" t="s">
        <v>299</v>
      </c>
      <c r="E209" s="434" t="s">
        <v>701</v>
      </c>
      <c r="F209" s="435" t="s">
        <v>702</v>
      </c>
      <c r="G209" s="436" t="s">
        <v>194</v>
      </c>
      <c r="H209" s="437">
        <v>15.225</v>
      </c>
      <c r="I209" s="7"/>
      <c r="J209" s="438">
        <f>ROUND(I209*H209,2)</f>
        <v>0</v>
      </c>
      <c r="K209" s="435" t="s">
        <v>346</v>
      </c>
      <c r="L209" s="439"/>
      <c r="M209" s="440" t="s">
        <v>5</v>
      </c>
      <c r="N209" s="441" t="s">
        <v>43</v>
      </c>
      <c r="O209" s="234"/>
      <c r="P209" s="395">
        <f>O209*H209</f>
        <v>0</v>
      </c>
      <c r="Q209" s="395">
        <v>2.4E-2</v>
      </c>
      <c r="R209" s="395">
        <f>Q209*H209</f>
        <v>0.3654</v>
      </c>
      <c r="S209" s="395">
        <v>0</v>
      </c>
      <c r="T209" s="396">
        <f>S209*H209</f>
        <v>0</v>
      </c>
      <c r="AR209" s="218" t="s">
        <v>198</v>
      </c>
      <c r="AT209" s="218" t="s">
        <v>299</v>
      </c>
      <c r="AU209" s="218" t="s">
        <v>80</v>
      </c>
      <c r="AY209" s="218" t="s">
        <v>142</v>
      </c>
      <c r="BE209" s="397">
        <f>IF(N209="základní",J209,0)</f>
        <v>0</v>
      </c>
      <c r="BF209" s="397">
        <f>IF(N209="snížená",J209,0)</f>
        <v>0</v>
      </c>
      <c r="BG209" s="397">
        <f>IF(N209="zákl. přenesená",J209,0)</f>
        <v>0</v>
      </c>
      <c r="BH209" s="397">
        <f>IF(N209="sníž. přenesená",J209,0)</f>
        <v>0</v>
      </c>
      <c r="BI209" s="397">
        <f>IF(N209="nulová",J209,0)</f>
        <v>0</v>
      </c>
      <c r="BJ209" s="218" t="s">
        <v>24</v>
      </c>
      <c r="BK209" s="397">
        <f>ROUND(I209*H209,2)</f>
        <v>0</v>
      </c>
      <c r="BL209" s="218" t="s">
        <v>149</v>
      </c>
      <c r="BM209" s="218" t="s">
        <v>703</v>
      </c>
    </row>
    <row r="210" spans="2:65" s="238" customFormat="1" ht="27">
      <c r="B210" s="233"/>
      <c r="D210" s="398" t="s">
        <v>151</v>
      </c>
      <c r="F210" s="399" t="s">
        <v>704</v>
      </c>
      <c r="L210" s="233"/>
      <c r="M210" s="400"/>
      <c r="N210" s="234"/>
      <c r="O210" s="234"/>
      <c r="P210" s="234"/>
      <c r="Q210" s="234"/>
      <c r="R210" s="234"/>
      <c r="S210" s="234"/>
      <c r="T210" s="274"/>
      <c r="AT210" s="218" t="s">
        <v>151</v>
      </c>
      <c r="AU210" s="218" t="s">
        <v>80</v>
      </c>
    </row>
    <row r="211" spans="2:65" s="403" customFormat="1">
      <c r="B211" s="402"/>
      <c r="D211" s="412" t="s">
        <v>155</v>
      </c>
      <c r="F211" s="422" t="s">
        <v>705</v>
      </c>
      <c r="H211" s="423">
        <v>15.225</v>
      </c>
      <c r="L211" s="402"/>
      <c r="M211" s="407"/>
      <c r="N211" s="408"/>
      <c r="O211" s="408"/>
      <c r="P211" s="408"/>
      <c r="Q211" s="408"/>
      <c r="R211" s="408"/>
      <c r="S211" s="408"/>
      <c r="T211" s="409"/>
      <c r="AT211" s="404" t="s">
        <v>155</v>
      </c>
      <c r="AU211" s="404" t="s">
        <v>80</v>
      </c>
      <c r="AV211" s="403" t="s">
        <v>80</v>
      </c>
      <c r="AW211" s="403" t="s">
        <v>6</v>
      </c>
      <c r="AX211" s="403" t="s">
        <v>24</v>
      </c>
      <c r="AY211" s="404" t="s">
        <v>142</v>
      </c>
    </row>
    <row r="212" spans="2:65" s="238" customFormat="1" ht="31.5" customHeight="1">
      <c r="B212" s="233"/>
      <c r="C212" s="387" t="s">
        <v>338</v>
      </c>
      <c r="D212" s="387" t="s">
        <v>144</v>
      </c>
      <c r="E212" s="388" t="s">
        <v>706</v>
      </c>
      <c r="F212" s="389" t="s">
        <v>707</v>
      </c>
      <c r="G212" s="390" t="s">
        <v>194</v>
      </c>
      <c r="H212" s="391">
        <v>12</v>
      </c>
      <c r="I212" s="6"/>
      <c r="J212" s="392">
        <f>ROUND(I212*H212,2)</f>
        <v>0</v>
      </c>
      <c r="K212" s="389" t="s">
        <v>346</v>
      </c>
      <c r="L212" s="233"/>
      <c r="M212" s="393" t="s">
        <v>5</v>
      </c>
      <c r="N212" s="394" t="s">
        <v>43</v>
      </c>
      <c r="O212" s="234"/>
      <c r="P212" s="395">
        <f>O212*H212</f>
        <v>0</v>
      </c>
      <c r="Q212" s="395">
        <v>4.0000000000000003E-5</v>
      </c>
      <c r="R212" s="395">
        <f>Q212*H212</f>
        <v>4.8000000000000007E-4</v>
      </c>
      <c r="S212" s="395">
        <v>0</v>
      </c>
      <c r="T212" s="396">
        <f>S212*H212</f>
        <v>0</v>
      </c>
      <c r="AR212" s="218" t="s">
        <v>149</v>
      </c>
      <c r="AT212" s="218" t="s">
        <v>144</v>
      </c>
      <c r="AU212" s="218" t="s">
        <v>80</v>
      </c>
      <c r="AY212" s="218" t="s">
        <v>142</v>
      </c>
      <c r="BE212" s="397">
        <f>IF(N212="základní",J212,0)</f>
        <v>0</v>
      </c>
      <c r="BF212" s="397">
        <f>IF(N212="snížená",J212,0)</f>
        <v>0</v>
      </c>
      <c r="BG212" s="397">
        <f>IF(N212="zákl. přenesená",J212,0)</f>
        <v>0</v>
      </c>
      <c r="BH212" s="397">
        <f>IF(N212="sníž. přenesená",J212,0)</f>
        <v>0</v>
      </c>
      <c r="BI212" s="397">
        <f>IF(N212="nulová",J212,0)</f>
        <v>0</v>
      </c>
      <c r="BJ212" s="218" t="s">
        <v>24</v>
      </c>
      <c r="BK212" s="397">
        <f>ROUND(I212*H212,2)</f>
        <v>0</v>
      </c>
      <c r="BL212" s="218" t="s">
        <v>149</v>
      </c>
      <c r="BM212" s="218" t="s">
        <v>708</v>
      </c>
    </row>
    <row r="213" spans="2:65" s="238" customFormat="1" ht="27">
      <c r="B213" s="233"/>
      <c r="D213" s="398" t="s">
        <v>151</v>
      </c>
      <c r="F213" s="399" t="s">
        <v>709</v>
      </c>
      <c r="L213" s="233"/>
      <c r="M213" s="400"/>
      <c r="N213" s="234"/>
      <c r="O213" s="234"/>
      <c r="P213" s="234"/>
      <c r="Q213" s="234"/>
      <c r="R213" s="234"/>
      <c r="S213" s="234"/>
      <c r="T213" s="274"/>
      <c r="AT213" s="218" t="s">
        <v>151</v>
      </c>
      <c r="AU213" s="218" t="s">
        <v>80</v>
      </c>
    </row>
    <row r="214" spans="2:65" s="238" customFormat="1" ht="27">
      <c r="B214" s="233"/>
      <c r="D214" s="398" t="s">
        <v>153</v>
      </c>
      <c r="F214" s="401" t="s">
        <v>631</v>
      </c>
      <c r="L214" s="233"/>
      <c r="M214" s="400"/>
      <c r="N214" s="234"/>
      <c r="O214" s="234"/>
      <c r="P214" s="234"/>
      <c r="Q214" s="234"/>
      <c r="R214" s="234"/>
      <c r="S214" s="234"/>
      <c r="T214" s="274"/>
      <c r="AT214" s="218" t="s">
        <v>153</v>
      </c>
      <c r="AU214" s="218" t="s">
        <v>80</v>
      </c>
    </row>
    <row r="215" spans="2:65" s="403" customFormat="1">
      <c r="B215" s="402"/>
      <c r="D215" s="412" t="s">
        <v>155</v>
      </c>
      <c r="E215" s="421" t="s">
        <v>5</v>
      </c>
      <c r="F215" s="422" t="s">
        <v>710</v>
      </c>
      <c r="H215" s="423">
        <v>12</v>
      </c>
      <c r="L215" s="402"/>
      <c r="M215" s="407"/>
      <c r="N215" s="408"/>
      <c r="O215" s="408"/>
      <c r="P215" s="408"/>
      <c r="Q215" s="408"/>
      <c r="R215" s="408"/>
      <c r="S215" s="408"/>
      <c r="T215" s="409"/>
      <c r="AT215" s="404" t="s">
        <v>155</v>
      </c>
      <c r="AU215" s="404" t="s">
        <v>80</v>
      </c>
      <c r="AV215" s="403" t="s">
        <v>80</v>
      </c>
      <c r="AW215" s="403" t="s">
        <v>36</v>
      </c>
      <c r="AX215" s="403" t="s">
        <v>24</v>
      </c>
      <c r="AY215" s="404" t="s">
        <v>142</v>
      </c>
    </row>
    <row r="216" spans="2:65" s="238" customFormat="1" ht="31.5" customHeight="1">
      <c r="B216" s="233"/>
      <c r="C216" s="433" t="s">
        <v>343</v>
      </c>
      <c r="D216" s="433" t="s">
        <v>299</v>
      </c>
      <c r="E216" s="434" t="s">
        <v>711</v>
      </c>
      <c r="F216" s="435" t="s">
        <v>712</v>
      </c>
      <c r="G216" s="436" t="s">
        <v>194</v>
      </c>
      <c r="H216" s="437">
        <v>12.18</v>
      </c>
      <c r="I216" s="7"/>
      <c r="J216" s="438">
        <f>ROUND(I216*H216,2)</f>
        <v>0</v>
      </c>
      <c r="K216" s="435" t="s">
        <v>346</v>
      </c>
      <c r="L216" s="439"/>
      <c r="M216" s="440" t="s">
        <v>5</v>
      </c>
      <c r="N216" s="441" t="s">
        <v>43</v>
      </c>
      <c r="O216" s="234"/>
      <c r="P216" s="395">
        <f>O216*H216</f>
        <v>0</v>
      </c>
      <c r="Q216" s="395">
        <v>3.6999999999999998E-2</v>
      </c>
      <c r="R216" s="395">
        <f>Q216*H216</f>
        <v>0.45065999999999995</v>
      </c>
      <c r="S216" s="395">
        <v>0</v>
      </c>
      <c r="T216" s="396">
        <f>S216*H216</f>
        <v>0</v>
      </c>
      <c r="AR216" s="218" t="s">
        <v>198</v>
      </c>
      <c r="AT216" s="218" t="s">
        <v>299</v>
      </c>
      <c r="AU216" s="218" t="s">
        <v>80</v>
      </c>
      <c r="AY216" s="218" t="s">
        <v>142</v>
      </c>
      <c r="BE216" s="397">
        <f>IF(N216="základní",J216,0)</f>
        <v>0</v>
      </c>
      <c r="BF216" s="397">
        <f>IF(N216="snížená",J216,0)</f>
        <v>0</v>
      </c>
      <c r="BG216" s="397">
        <f>IF(N216="zákl. přenesená",J216,0)</f>
        <v>0</v>
      </c>
      <c r="BH216" s="397">
        <f>IF(N216="sníž. přenesená",J216,0)</f>
        <v>0</v>
      </c>
      <c r="BI216" s="397">
        <f>IF(N216="nulová",J216,0)</f>
        <v>0</v>
      </c>
      <c r="BJ216" s="218" t="s">
        <v>24</v>
      </c>
      <c r="BK216" s="397">
        <f>ROUND(I216*H216,2)</f>
        <v>0</v>
      </c>
      <c r="BL216" s="218" t="s">
        <v>149</v>
      </c>
      <c r="BM216" s="218" t="s">
        <v>713</v>
      </c>
    </row>
    <row r="217" spans="2:65" s="238" customFormat="1" ht="27">
      <c r="B217" s="233"/>
      <c r="D217" s="398" t="s">
        <v>151</v>
      </c>
      <c r="F217" s="399" t="s">
        <v>714</v>
      </c>
      <c r="L217" s="233"/>
      <c r="M217" s="400"/>
      <c r="N217" s="234"/>
      <c r="O217" s="234"/>
      <c r="P217" s="234"/>
      <c r="Q217" s="234"/>
      <c r="R217" s="234"/>
      <c r="S217" s="234"/>
      <c r="T217" s="274"/>
      <c r="AT217" s="218" t="s">
        <v>151</v>
      </c>
      <c r="AU217" s="218" t="s">
        <v>80</v>
      </c>
    </row>
    <row r="218" spans="2:65" s="403" customFormat="1">
      <c r="B218" s="402"/>
      <c r="D218" s="412" t="s">
        <v>155</v>
      </c>
      <c r="F218" s="422" t="s">
        <v>715</v>
      </c>
      <c r="H218" s="423">
        <v>12.18</v>
      </c>
      <c r="L218" s="402"/>
      <c r="M218" s="407"/>
      <c r="N218" s="408"/>
      <c r="O218" s="408"/>
      <c r="P218" s="408"/>
      <c r="Q218" s="408"/>
      <c r="R218" s="408"/>
      <c r="S218" s="408"/>
      <c r="T218" s="409"/>
      <c r="AT218" s="404" t="s">
        <v>155</v>
      </c>
      <c r="AU218" s="404" t="s">
        <v>80</v>
      </c>
      <c r="AV218" s="403" t="s">
        <v>80</v>
      </c>
      <c r="AW218" s="403" t="s">
        <v>6</v>
      </c>
      <c r="AX218" s="403" t="s">
        <v>24</v>
      </c>
      <c r="AY218" s="404" t="s">
        <v>142</v>
      </c>
    </row>
    <row r="219" spans="2:65" s="238" customFormat="1" ht="31.5" customHeight="1">
      <c r="B219" s="233"/>
      <c r="C219" s="387" t="s">
        <v>349</v>
      </c>
      <c r="D219" s="387" t="s">
        <v>144</v>
      </c>
      <c r="E219" s="388" t="s">
        <v>716</v>
      </c>
      <c r="F219" s="389" t="s">
        <v>717</v>
      </c>
      <c r="G219" s="390" t="s">
        <v>329</v>
      </c>
      <c r="H219" s="391">
        <v>15</v>
      </c>
      <c r="I219" s="6"/>
      <c r="J219" s="392">
        <f>ROUND(I219*H219,2)</f>
        <v>0</v>
      </c>
      <c r="K219" s="389" t="s">
        <v>346</v>
      </c>
      <c r="L219" s="233"/>
      <c r="M219" s="393" t="s">
        <v>5</v>
      </c>
      <c r="N219" s="394" t="s">
        <v>43</v>
      </c>
      <c r="O219" s="234"/>
      <c r="P219" s="395">
        <f>O219*H219</f>
        <v>0</v>
      </c>
      <c r="Q219" s="395">
        <v>6.9999999999999994E-5</v>
      </c>
      <c r="R219" s="395">
        <f>Q219*H219</f>
        <v>1.0499999999999999E-3</v>
      </c>
      <c r="S219" s="395">
        <v>0</v>
      </c>
      <c r="T219" s="396">
        <f>S219*H219</f>
        <v>0</v>
      </c>
      <c r="AR219" s="218" t="s">
        <v>149</v>
      </c>
      <c r="AT219" s="218" t="s">
        <v>144</v>
      </c>
      <c r="AU219" s="218" t="s">
        <v>80</v>
      </c>
      <c r="AY219" s="218" t="s">
        <v>142</v>
      </c>
      <c r="BE219" s="397">
        <f>IF(N219="základní",J219,0)</f>
        <v>0</v>
      </c>
      <c r="BF219" s="397">
        <f>IF(N219="snížená",J219,0)</f>
        <v>0</v>
      </c>
      <c r="BG219" s="397">
        <f>IF(N219="zákl. přenesená",J219,0)</f>
        <v>0</v>
      </c>
      <c r="BH219" s="397">
        <f>IF(N219="sníž. přenesená",J219,0)</f>
        <v>0</v>
      </c>
      <c r="BI219" s="397">
        <f>IF(N219="nulová",J219,0)</f>
        <v>0</v>
      </c>
      <c r="BJ219" s="218" t="s">
        <v>24</v>
      </c>
      <c r="BK219" s="397">
        <f>ROUND(I219*H219,2)</f>
        <v>0</v>
      </c>
      <c r="BL219" s="218" t="s">
        <v>149</v>
      </c>
      <c r="BM219" s="218" t="s">
        <v>718</v>
      </c>
    </row>
    <row r="220" spans="2:65" s="238" customFormat="1" ht="27">
      <c r="B220" s="233"/>
      <c r="D220" s="398" t="s">
        <v>151</v>
      </c>
      <c r="F220" s="399" t="s">
        <v>719</v>
      </c>
      <c r="L220" s="233"/>
      <c r="M220" s="400"/>
      <c r="N220" s="234"/>
      <c r="O220" s="234"/>
      <c r="P220" s="234"/>
      <c r="Q220" s="234"/>
      <c r="R220" s="234"/>
      <c r="S220" s="234"/>
      <c r="T220" s="274"/>
      <c r="AT220" s="218" t="s">
        <v>151</v>
      </c>
      <c r="AU220" s="218" t="s">
        <v>80</v>
      </c>
    </row>
    <row r="221" spans="2:65" s="238" customFormat="1" ht="27">
      <c r="B221" s="233"/>
      <c r="D221" s="398" t="s">
        <v>153</v>
      </c>
      <c r="F221" s="401" t="s">
        <v>631</v>
      </c>
      <c r="L221" s="233"/>
      <c r="M221" s="400"/>
      <c r="N221" s="234"/>
      <c r="O221" s="234"/>
      <c r="P221" s="234"/>
      <c r="Q221" s="234"/>
      <c r="R221" s="234"/>
      <c r="S221" s="234"/>
      <c r="T221" s="274"/>
      <c r="AT221" s="218" t="s">
        <v>153</v>
      </c>
      <c r="AU221" s="218" t="s">
        <v>80</v>
      </c>
    </row>
    <row r="222" spans="2:65" s="403" customFormat="1">
      <c r="B222" s="402"/>
      <c r="D222" s="412" t="s">
        <v>155</v>
      </c>
      <c r="E222" s="421" t="s">
        <v>5</v>
      </c>
      <c r="F222" s="422" t="s">
        <v>720</v>
      </c>
      <c r="H222" s="423">
        <v>15</v>
      </c>
      <c r="L222" s="402"/>
      <c r="M222" s="407"/>
      <c r="N222" s="408"/>
      <c r="O222" s="408"/>
      <c r="P222" s="408"/>
      <c r="Q222" s="408"/>
      <c r="R222" s="408"/>
      <c r="S222" s="408"/>
      <c r="T222" s="409"/>
      <c r="AT222" s="404" t="s">
        <v>155</v>
      </c>
      <c r="AU222" s="404" t="s">
        <v>80</v>
      </c>
      <c r="AV222" s="403" t="s">
        <v>80</v>
      </c>
      <c r="AW222" s="403" t="s">
        <v>36</v>
      </c>
      <c r="AX222" s="403" t="s">
        <v>24</v>
      </c>
      <c r="AY222" s="404" t="s">
        <v>142</v>
      </c>
    </row>
    <row r="223" spans="2:65" s="238" customFormat="1" ht="22.5" customHeight="1">
      <c r="B223" s="233"/>
      <c r="C223" s="433" t="s">
        <v>355</v>
      </c>
      <c r="D223" s="433" t="s">
        <v>299</v>
      </c>
      <c r="E223" s="434" t="s">
        <v>721</v>
      </c>
      <c r="F223" s="435" t="s">
        <v>722</v>
      </c>
      <c r="G223" s="436" t="s">
        <v>329</v>
      </c>
      <c r="H223" s="437">
        <v>7.1050000000000004</v>
      </c>
      <c r="I223" s="7"/>
      <c r="J223" s="438">
        <f>ROUND(I223*H223,2)</f>
        <v>0</v>
      </c>
      <c r="K223" s="435" t="s">
        <v>346</v>
      </c>
      <c r="L223" s="439"/>
      <c r="M223" s="440" t="s">
        <v>5</v>
      </c>
      <c r="N223" s="441" t="s">
        <v>43</v>
      </c>
      <c r="O223" s="234"/>
      <c r="P223" s="395">
        <f>O223*H223</f>
        <v>0</v>
      </c>
      <c r="Q223" s="395">
        <v>0.01</v>
      </c>
      <c r="R223" s="395">
        <f>Q223*H223</f>
        <v>7.1050000000000002E-2</v>
      </c>
      <c r="S223" s="395">
        <v>0</v>
      </c>
      <c r="T223" s="396">
        <f>S223*H223</f>
        <v>0</v>
      </c>
      <c r="AR223" s="218" t="s">
        <v>198</v>
      </c>
      <c r="AT223" s="218" t="s">
        <v>299</v>
      </c>
      <c r="AU223" s="218" t="s">
        <v>80</v>
      </c>
      <c r="AY223" s="218" t="s">
        <v>142</v>
      </c>
      <c r="BE223" s="397">
        <f>IF(N223="základní",J223,0)</f>
        <v>0</v>
      </c>
      <c r="BF223" s="397">
        <f>IF(N223="snížená",J223,0)</f>
        <v>0</v>
      </c>
      <c r="BG223" s="397">
        <f>IF(N223="zákl. přenesená",J223,0)</f>
        <v>0</v>
      </c>
      <c r="BH223" s="397">
        <f>IF(N223="sníž. přenesená",J223,0)</f>
        <v>0</v>
      </c>
      <c r="BI223" s="397">
        <f>IF(N223="nulová",J223,0)</f>
        <v>0</v>
      </c>
      <c r="BJ223" s="218" t="s">
        <v>24</v>
      </c>
      <c r="BK223" s="397">
        <f>ROUND(I223*H223,2)</f>
        <v>0</v>
      </c>
      <c r="BL223" s="218" t="s">
        <v>149</v>
      </c>
      <c r="BM223" s="218" t="s">
        <v>723</v>
      </c>
    </row>
    <row r="224" spans="2:65" s="238" customFormat="1">
      <c r="B224" s="233"/>
      <c r="D224" s="398" t="s">
        <v>151</v>
      </c>
      <c r="F224" s="399" t="s">
        <v>724</v>
      </c>
      <c r="L224" s="233"/>
      <c r="M224" s="400"/>
      <c r="N224" s="234"/>
      <c r="O224" s="234"/>
      <c r="P224" s="234"/>
      <c r="Q224" s="234"/>
      <c r="R224" s="234"/>
      <c r="S224" s="234"/>
      <c r="T224" s="274"/>
      <c r="AT224" s="218" t="s">
        <v>151</v>
      </c>
      <c r="AU224" s="218" t="s">
        <v>80</v>
      </c>
    </row>
    <row r="225" spans="2:65" s="403" customFormat="1">
      <c r="B225" s="402"/>
      <c r="D225" s="412" t="s">
        <v>155</v>
      </c>
      <c r="F225" s="422" t="s">
        <v>437</v>
      </c>
      <c r="H225" s="423">
        <v>7.1050000000000004</v>
      </c>
      <c r="L225" s="402"/>
      <c r="M225" s="407"/>
      <c r="N225" s="408"/>
      <c r="O225" s="408"/>
      <c r="P225" s="408"/>
      <c r="Q225" s="408"/>
      <c r="R225" s="408"/>
      <c r="S225" s="408"/>
      <c r="T225" s="409"/>
      <c r="AT225" s="404" t="s">
        <v>155</v>
      </c>
      <c r="AU225" s="404" t="s">
        <v>80</v>
      </c>
      <c r="AV225" s="403" t="s">
        <v>80</v>
      </c>
      <c r="AW225" s="403" t="s">
        <v>6</v>
      </c>
      <c r="AX225" s="403" t="s">
        <v>24</v>
      </c>
      <c r="AY225" s="404" t="s">
        <v>142</v>
      </c>
    </row>
    <row r="226" spans="2:65" s="238" customFormat="1" ht="22.5" customHeight="1">
      <c r="B226" s="233"/>
      <c r="C226" s="433" t="s">
        <v>361</v>
      </c>
      <c r="D226" s="433" t="s">
        <v>299</v>
      </c>
      <c r="E226" s="434" t="s">
        <v>725</v>
      </c>
      <c r="F226" s="435" t="s">
        <v>726</v>
      </c>
      <c r="G226" s="436" t="s">
        <v>329</v>
      </c>
      <c r="H226" s="437">
        <v>5.0750000000000002</v>
      </c>
      <c r="I226" s="7"/>
      <c r="J226" s="438">
        <f>ROUND(I226*H226,2)</f>
        <v>0</v>
      </c>
      <c r="K226" s="435" t="s">
        <v>346</v>
      </c>
      <c r="L226" s="439"/>
      <c r="M226" s="440" t="s">
        <v>5</v>
      </c>
      <c r="N226" s="441" t="s">
        <v>43</v>
      </c>
      <c r="O226" s="234"/>
      <c r="P226" s="395">
        <f>O226*H226</f>
        <v>0</v>
      </c>
      <c r="Q226" s="395">
        <v>0.01</v>
      </c>
      <c r="R226" s="395">
        <f>Q226*H226</f>
        <v>5.0750000000000003E-2</v>
      </c>
      <c r="S226" s="395">
        <v>0</v>
      </c>
      <c r="T226" s="396">
        <f>S226*H226</f>
        <v>0</v>
      </c>
      <c r="AR226" s="218" t="s">
        <v>198</v>
      </c>
      <c r="AT226" s="218" t="s">
        <v>299</v>
      </c>
      <c r="AU226" s="218" t="s">
        <v>80</v>
      </c>
      <c r="AY226" s="218" t="s">
        <v>142</v>
      </c>
      <c r="BE226" s="397">
        <f>IF(N226="základní",J226,0)</f>
        <v>0</v>
      </c>
      <c r="BF226" s="397">
        <f>IF(N226="snížená",J226,0)</f>
        <v>0</v>
      </c>
      <c r="BG226" s="397">
        <f>IF(N226="zákl. přenesená",J226,0)</f>
        <v>0</v>
      </c>
      <c r="BH226" s="397">
        <f>IF(N226="sníž. přenesená",J226,0)</f>
        <v>0</v>
      </c>
      <c r="BI226" s="397">
        <f>IF(N226="nulová",J226,0)</f>
        <v>0</v>
      </c>
      <c r="BJ226" s="218" t="s">
        <v>24</v>
      </c>
      <c r="BK226" s="397">
        <f>ROUND(I226*H226,2)</f>
        <v>0</v>
      </c>
      <c r="BL226" s="218" t="s">
        <v>149</v>
      </c>
      <c r="BM226" s="218" t="s">
        <v>727</v>
      </c>
    </row>
    <row r="227" spans="2:65" s="238" customFormat="1">
      <c r="B227" s="233"/>
      <c r="D227" s="398" t="s">
        <v>151</v>
      </c>
      <c r="F227" s="399" t="s">
        <v>728</v>
      </c>
      <c r="L227" s="233"/>
      <c r="M227" s="400"/>
      <c r="N227" s="234"/>
      <c r="O227" s="234"/>
      <c r="P227" s="234"/>
      <c r="Q227" s="234"/>
      <c r="R227" s="234"/>
      <c r="S227" s="234"/>
      <c r="T227" s="274"/>
      <c r="AT227" s="218" t="s">
        <v>151</v>
      </c>
      <c r="AU227" s="218" t="s">
        <v>80</v>
      </c>
    </row>
    <row r="228" spans="2:65" s="403" customFormat="1">
      <c r="B228" s="402"/>
      <c r="D228" s="412" t="s">
        <v>155</v>
      </c>
      <c r="F228" s="422" t="s">
        <v>729</v>
      </c>
      <c r="H228" s="423">
        <v>5.0750000000000002</v>
      </c>
      <c r="L228" s="402"/>
      <c r="M228" s="407"/>
      <c r="N228" s="408"/>
      <c r="O228" s="408"/>
      <c r="P228" s="408"/>
      <c r="Q228" s="408"/>
      <c r="R228" s="408"/>
      <c r="S228" s="408"/>
      <c r="T228" s="409"/>
      <c r="AT228" s="404" t="s">
        <v>155</v>
      </c>
      <c r="AU228" s="404" t="s">
        <v>80</v>
      </c>
      <c r="AV228" s="403" t="s">
        <v>80</v>
      </c>
      <c r="AW228" s="403" t="s">
        <v>6</v>
      </c>
      <c r="AX228" s="403" t="s">
        <v>24</v>
      </c>
      <c r="AY228" s="404" t="s">
        <v>142</v>
      </c>
    </row>
    <row r="229" spans="2:65" s="238" customFormat="1" ht="22.5" customHeight="1">
      <c r="B229" s="233"/>
      <c r="C229" s="433" t="s">
        <v>369</v>
      </c>
      <c r="D229" s="433" t="s">
        <v>299</v>
      </c>
      <c r="E229" s="434" t="s">
        <v>730</v>
      </c>
      <c r="F229" s="435" t="s">
        <v>731</v>
      </c>
      <c r="G229" s="436" t="s">
        <v>329</v>
      </c>
      <c r="H229" s="437">
        <v>3.0449999999999999</v>
      </c>
      <c r="I229" s="7"/>
      <c r="J229" s="438">
        <f>ROUND(I229*H229,2)</f>
        <v>0</v>
      </c>
      <c r="K229" s="435" t="s">
        <v>346</v>
      </c>
      <c r="L229" s="439"/>
      <c r="M229" s="440" t="s">
        <v>5</v>
      </c>
      <c r="N229" s="441" t="s">
        <v>43</v>
      </c>
      <c r="O229" s="234"/>
      <c r="P229" s="395">
        <f>O229*H229</f>
        <v>0</v>
      </c>
      <c r="Q229" s="395">
        <v>0.01</v>
      </c>
      <c r="R229" s="395">
        <f>Q229*H229</f>
        <v>3.0450000000000001E-2</v>
      </c>
      <c r="S229" s="395">
        <v>0</v>
      </c>
      <c r="T229" s="396">
        <f>S229*H229</f>
        <v>0</v>
      </c>
      <c r="AR229" s="218" t="s">
        <v>198</v>
      </c>
      <c r="AT229" s="218" t="s">
        <v>299</v>
      </c>
      <c r="AU229" s="218" t="s">
        <v>80</v>
      </c>
      <c r="AY229" s="218" t="s">
        <v>142</v>
      </c>
      <c r="BE229" s="397">
        <f>IF(N229="základní",J229,0)</f>
        <v>0</v>
      </c>
      <c r="BF229" s="397">
        <f>IF(N229="snížená",J229,0)</f>
        <v>0</v>
      </c>
      <c r="BG229" s="397">
        <f>IF(N229="zákl. přenesená",J229,0)</f>
        <v>0</v>
      </c>
      <c r="BH229" s="397">
        <f>IF(N229="sníž. přenesená",J229,0)</f>
        <v>0</v>
      </c>
      <c r="BI229" s="397">
        <f>IF(N229="nulová",J229,0)</f>
        <v>0</v>
      </c>
      <c r="BJ229" s="218" t="s">
        <v>24</v>
      </c>
      <c r="BK229" s="397">
        <f>ROUND(I229*H229,2)</f>
        <v>0</v>
      </c>
      <c r="BL229" s="218" t="s">
        <v>149</v>
      </c>
      <c r="BM229" s="218" t="s">
        <v>732</v>
      </c>
    </row>
    <row r="230" spans="2:65" s="238" customFormat="1">
      <c r="B230" s="233"/>
      <c r="D230" s="398" t="s">
        <v>151</v>
      </c>
      <c r="F230" s="399" t="s">
        <v>733</v>
      </c>
      <c r="L230" s="233"/>
      <c r="M230" s="400"/>
      <c r="N230" s="234"/>
      <c r="O230" s="234"/>
      <c r="P230" s="234"/>
      <c r="Q230" s="234"/>
      <c r="R230" s="234"/>
      <c r="S230" s="234"/>
      <c r="T230" s="274"/>
      <c r="AT230" s="218" t="s">
        <v>151</v>
      </c>
      <c r="AU230" s="218" t="s">
        <v>80</v>
      </c>
    </row>
    <row r="231" spans="2:65" s="403" customFormat="1">
      <c r="B231" s="402"/>
      <c r="D231" s="412" t="s">
        <v>155</v>
      </c>
      <c r="F231" s="422" t="s">
        <v>734</v>
      </c>
      <c r="H231" s="423">
        <v>3.0449999999999999</v>
      </c>
      <c r="L231" s="402"/>
      <c r="M231" s="407"/>
      <c r="N231" s="408"/>
      <c r="O231" s="408"/>
      <c r="P231" s="408"/>
      <c r="Q231" s="408"/>
      <c r="R231" s="408"/>
      <c r="S231" s="408"/>
      <c r="T231" s="409"/>
      <c r="AT231" s="404" t="s">
        <v>155</v>
      </c>
      <c r="AU231" s="404" t="s">
        <v>80</v>
      </c>
      <c r="AV231" s="403" t="s">
        <v>80</v>
      </c>
      <c r="AW231" s="403" t="s">
        <v>6</v>
      </c>
      <c r="AX231" s="403" t="s">
        <v>24</v>
      </c>
      <c r="AY231" s="404" t="s">
        <v>142</v>
      </c>
    </row>
    <row r="232" spans="2:65" s="238" customFormat="1" ht="31.5" customHeight="1">
      <c r="B232" s="233"/>
      <c r="C232" s="387" t="s">
        <v>374</v>
      </c>
      <c r="D232" s="387" t="s">
        <v>144</v>
      </c>
      <c r="E232" s="388" t="s">
        <v>735</v>
      </c>
      <c r="F232" s="389" t="s">
        <v>736</v>
      </c>
      <c r="G232" s="390" t="s">
        <v>329</v>
      </c>
      <c r="H232" s="391">
        <v>11</v>
      </c>
      <c r="I232" s="6"/>
      <c r="J232" s="392">
        <f>ROUND(I232*H232,2)</f>
        <v>0</v>
      </c>
      <c r="K232" s="389" t="s">
        <v>346</v>
      </c>
      <c r="L232" s="233"/>
      <c r="M232" s="393" t="s">
        <v>5</v>
      </c>
      <c r="N232" s="394" t="s">
        <v>43</v>
      </c>
      <c r="O232" s="234"/>
      <c r="P232" s="395">
        <f>O232*H232</f>
        <v>0</v>
      </c>
      <c r="Q232" s="395">
        <v>6.9999999999999994E-5</v>
      </c>
      <c r="R232" s="395">
        <f>Q232*H232</f>
        <v>7.6999999999999996E-4</v>
      </c>
      <c r="S232" s="395">
        <v>0</v>
      </c>
      <c r="T232" s="396">
        <f>S232*H232</f>
        <v>0</v>
      </c>
      <c r="AR232" s="218" t="s">
        <v>149</v>
      </c>
      <c r="AT232" s="218" t="s">
        <v>144</v>
      </c>
      <c r="AU232" s="218" t="s">
        <v>80</v>
      </c>
      <c r="AY232" s="218" t="s">
        <v>142</v>
      </c>
      <c r="BE232" s="397">
        <f>IF(N232="základní",J232,0)</f>
        <v>0</v>
      </c>
      <c r="BF232" s="397">
        <f>IF(N232="snížená",J232,0)</f>
        <v>0</v>
      </c>
      <c r="BG232" s="397">
        <f>IF(N232="zákl. přenesená",J232,0)</f>
        <v>0</v>
      </c>
      <c r="BH232" s="397">
        <f>IF(N232="sníž. přenesená",J232,0)</f>
        <v>0</v>
      </c>
      <c r="BI232" s="397">
        <f>IF(N232="nulová",J232,0)</f>
        <v>0</v>
      </c>
      <c r="BJ232" s="218" t="s">
        <v>24</v>
      </c>
      <c r="BK232" s="397">
        <f>ROUND(I232*H232,2)</f>
        <v>0</v>
      </c>
      <c r="BL232" s="218" t="s">
        <v>149</v>
      </c>
      <c r="BM232" s="218" t="s">
        <v>737</v>
      </c>
    </row>
    <row r="233" spans="2:65" s="238" customFormat="1" ht="27">
      <c r="B233" s="233"/>
      <c r="D233" s="398" t="s">
        <v>151</v>
      </c>
      <c r="F233" s="399" t="s">
        <v>738</v>
      </c>
      <c r="L233" s="233"/>
      <c r="M233" s="400"/>
      <c r="N233" s="234"/>
      <c r="O233" s="234"/>
      <c r="P233" s="234"/>
      <c r="Q233" s="234"/>
      <c r="R233" s="234"/>
      <c r="S233" s="234"/>
      <c r="T233" s="274"/>
      <c r="AT233" s="218" t="s">
        <v>151</v>
      </c>
      <c r="AU233" s="218" t="s">
        <v>80</v>
      </c>
    </row>
    <row r="234" spans="2:65" s="238" customFormat="1" ht="27">
      <c r="B234" s="233"/>
      <c r="D234" s="398" t="s">
        <v>153</v>
      </c>
      <c r="F234" s="401" t="s">
        <v>631</v>
      </c>
      <c r="L234" s="233"/>
      <c r="M234" s="400"/>
      <c r="N234" s="234"/>
      <c r="O234" s="234"/>
      <c r="P234" s="234"/>
      <c r="Q234" s="234"/>
      <c r="R234" s="234"/>
      <c r="S234" s="234"/>
      <c r="T234" s="274"/>
      <c r="AT234" s="218" t="s">
        <v>153</v>
      </c>
      <c r="AU234" s="218" t="s">
        <v>80</v>
      </c>
    </row>
    <row r="235" spans="2:65" s="403" customFormat="1">
      <c r="B235" s="402"/>
      <c r="D235" s="412" t="s">
        <v>155</v>
      </c>
      <c r="E235" s="421" t="s">
        <v>5</v>
      </c>
      <c r="F235" s="422" t="s">
        <v>739</v>
      </c>
      <c r="H235" s="423">
        <v>11</v>
      </c>
      <c r="L235" s="402"/>
      <c r="M235" s="407"/>
      <c r="N235" s="408"/>
      <c r="O235" s="408"/>
      <c r="P235" s="408"/>
      <c r="Q235" s="408"/>
      <c r="R235" s="408"/>
      <c r="S235" s="408"/>
      <c r="T235" s="409"/>
      <c r="AT235" s="404" t="s">
        <v>155</v>
      </c>
      <c r="AU235" s="404" t="s">
        <v>80</v>
      </c>
      <c r="AV235" s="403" t="s">
        <v>80</v>
      </c>
      <c r="AW235" s="403" t="s">
        <v>36</v>
      </c>
      <c r="AX235" s="403" t="s">
        <v>24</v>
      </c>
      <c r="AY235" s="404" t="s">
        <v>142</v>
      </c>
    </row>
    <row r="236" spans="2:65" s="238" customFormat="1" ht="22.5" customHeight="1">
      <c r="B236" s="233"/>
      <c r="C236" s="433" t="s">
        <v>379</v>
      </c>
      <c r="D236" s="433" t="s">
        <v>299</v>
      </c>
      <c r="E236" s="434" t="s">
        <v>740</v>
      </c>
      <c r="F236" s="435" t="s">
        <v>741</v>
      </c>
      <c r="G236" s="436" t="s">
        <v>329</v>
      </c>
      <c r="H236" s="437">
        <v>5.0750000000000002</v>
      </c>
      <c r="I236" s="7"/>
      <c r="J236" s="438">
        <f>ROUND(I236*H236,2)</f>
        <v>0</v>
      </c>
      <c r="K236" s="435" t="s">
        <v>346</v>
      </c>
      <c r="L236" s="439"/>
      <c r="M236" s="440" t="s">
        <v>5</v>
      </c>
      <c r="N236" s="441" t="s">
        <v>43</v>
      </c>
      <c r="O236" s="234"/>
      <c r="P236" s="395">
        <f>O236*H236</f>
        <v>0</v>
      </c>
      <c r="Q236" s="395">
        <v>1.4999999999999999E-2</v>
      </c>
      <c r="R236" s="395">
        <f>Q236*H236</f>
        <v>7.6124999999999998E-2</v>
      </c>
      <c r="S236" s="395">
        <v>0</v>
      </c>
      <c r="T236" s="396">
        <f>S236*H236</f>
        <v>0</v>
      </c>
      <c r="AR236" s="218" t="s">
        <v>198</v>
      </c>
      <c r="AT236" s="218" t="s">
        <v>299</v>
      </c>
      <c r="AU236" s="218" t="s">
        <v>80</v>
      </c>
      <c r="AY236" s="218" t="s">
        <v>142</v>
      </c>
      <c r="BE236" s="397">
        <f>IF(N236="základní",J236,0)</f>
        <v>0</v>
      </c>
      <c r="BF236" s="397">
        <f>IF(N236="snížená",J236,0)</f>
        <v>0</v>
      </c>
      <c r="BG236" s="397">
        <f>IF(N236="zákl. přenesená",J236,0)</f>
        <v>0</v>
      </c>
      <c r="BH236" s="397">
        <f>IF(N236="sníž. přenesená",J236,0)</f>
        <v>0</v>
      </c>
      <c r="BI236" s="397">
        <f>IF(N236="nulová",J236,0)</f>
        <v>0</v>
      </c>
      <c r="BJ236" s="218" t="s">
        <v>24</v>
      </c>
      <c r="BK236" s="397">
        <f>ROUND(I236*H236,2)</f>
        <v>0</v>
      </c>
      <c r="BL236" s="218" t="s">
        <v>149</v>
      </c>
      <c r="BM236" s="218" t="s">
        <v>742</v>
      </c>
    </row>
    <row r="237" spans="2:65" s="238" customFormat="1" ht="27">
      <c r="B237" s="233"/>
      <c r="D237" s="398" t="s">
        <v>151</v>
      </c>
      <c r="F237" s="399" t="s">
        <v>743</v>
      </c>
      <c r="L237" s="233"/>
      <c r="M237" s="400"/>
      <c r="N237" s="234"/>
      <c r="O237" s="234"/>
      <c r="P237" s="234"/>
      <c r="Q237" s="234"/>
      <c r="R237" s="234"/>
      <c r="S237" s="234"/>
      <c r="T237" s="274"/>
      <c r="AT237" s="218" t="s">
        <v>151</v>
      </c>
      <c r="AU237" s="218" t="s">
        <v>80</v>
      </c>
    </row>
    <row r="238" spans="2:65" s="403" customFormat="1">
      <c r="B238" s="402"/>
      <c r="D238" s="412" t="s">
        <v>155</v>
      </c>
      <c r="F238" s="422" t="s">
        <v>729</v>
      </c>
      <c r="H238" s="423">
        <v>5.0750000000000002</v>
      </c>
      <c r="L238" s="402"/>
      <c r="M238" s="407"/>
      <c r="N238" s="408"/>
      <c r="O238" s="408"/>
      <c r="P238" s="408"/>
      <c r="Q238" s="408"/>
      <c r="R238" s="408"/>
      <c r="S238" s="408"/>
      <c r="T238" s="409"/>
      <c r="AT238" s="404" t="s">
        <v>155</v>
      </c>
      <c r="AU238" s="404" t="s">
        <v>80</v>
      </c>
      <c r="AV238" s="403" t="s">
        <v>80</v>
      </c>
      <c r="AW238" s="403" t="s">
        <v>6</v>
      </c>
      <c r="AX238" s="403" t="s">
        <v>24</v>
      </c>
      <c r="AY238" s="404" t="s">
        <v>142</v>
      </c>
    </row>
    <row r="239" spans="2:65" s="238" customFormat="1" ht="22.5" customHeight="1">
      <c r="B239" s="233"/>
      <c r="C239" s="433" t="s">
        <v>384</v>
      </c>
      <c r="D239" s="433" t="s">
        <v>299</v>
      </c>
      <c r="E239" s="434" t="s">
        <v>744</v>
      </c>
      <c r="F239" s="435" t="s">
        <v>745</v>
      </c>
      <c r="G239" s="436" t="s">
        <v>329</v>
      </c>
      <c r="H239" s="437">
        <v>2.0299999999999998</v>
      </c>
      <c r="I239" s="7"/>
      <c r="J239" s="438">
        <f>ROUND(I239*H239,2)</f>
        <v>0</v>
      </c>
      <c r="K239" s="435" t="s">
        <v>346</v>
      </c>
      <c r="L239" s="439"/>
      <c r="M239" s="440" t="s">
        <v>5</v>
      </c>
      <c r="N239" s="441" t="s">
        <v>43</v>
      </c>
      <c r="O239" s="234"/>
      <c r="P239" s="395">
        <f>O239*H239</f>
        <v>0</v>
      </c>
      <c r="Q239" s="395">
        <v>1.4999999999999999E-2</v>
      </c>
      <c r="R239" s="395">
        <f>Q239*H239</f>
        <v>3.0449999999999994E-2</v>
      </c>
      <c r="S239" s="395">
        <v>0</v>
      </c>
      <c r="T239" s="396">
        <f>S239*H239</f>
        <v>0</v>
      </c>
      <c r="AR239" s="218" t="s">
        <v>198</v>
      </c>
      <c r="AT239" s="218" t="s">
        <v>299</v>
      </c>
      <c r="AU239" s="218" t="s">
        <v>80</v>
      </c>
      <c r="AY239" s="218" t="s">
        <v>142</v>
      </c>
      <c r="BE239" s="397">
        <f>IF(N239="základní",J239,0)</f>
        <v>0</v>
      </c>
      <c r="BF239" s="397">
        <f>IF(N239="snížená",J239,0)</f>
        <v>0</v>
      </c>
      <c r="BG239" s="397">
        <f>IF(N239="zákl. přenesená",J239,0)</f>
        <v>0</v>
      </c>
      <c r="BH239" s="397">
        <f>IF(N239="sníž. přenesená",J239,0)</f>
        <v>0</v>
      </c>
      <c r="BI239" s="397">
        <f>IF(N239="nulová",J239,0)</f>
        <v>0</v>
      </c>
      <c r="BJ239" s="218" t="s">
        <v>24</v>
      </c>
      <c r="BK239" s="397">
        <f>ROUND(I239*H239,2)</f>
        <v>0</v>
      </c>
      <c r="BL239" s="218" t="s">
        <v>149</v>
      </c>
      <c r="BM239" s="218" t="s">
        <v>746</v>
      </c>
    </row>
    <row r="240" spans="2:65" s="238" customFormat="1" ht="27">
      <c r="B240" s="233"/>
      <c r="D240" s="398" t="s">
        <v>151</v>
      </c>
      <c r="F240" s="399" t="s">
        <v>747</v>
      </c>
      <c r="L240" s="233"/>
      <c r="M240" s="400"/>
      <c r="N240" s="234"/>
      <c r="O240" s="234"/>
      <c r="P240" s="234"/>
      <c r="Q240" s="234"/>
      <c r="R240" s="234"/>
      <c r="S240" s="234"/>
      <c r="T240" s="274"/>
      <c r="AT240" s="218" t="s">
        <v>151</v>
      </c>
      <c r="AU240" s="218" t="s">
        <v>80</v>
      </c>
    </row>
    <row r="241" spans="2:65" s="403" customFormat="1">
      <c r="B241" s="402"/>
      <c r="D241" s="412" t="s">
        <v>155</v>
      </c>
      <c r="F241" s="422" t="s">
        <v>448</v>
      </c>
      <c r="H241" s="423">
        <v>2.0299999999999998</v>
      </c>
      <c r="L241" s="402"/>
      <c r="M241" s="407"/>
      <c r="N241" s="408"/>
      <c r="O241" s="408"/>
      <c r="P241" s="408"/>
      <c r="Q241" s="408"/>
      <c r="R241" s="408"/>
      <c r="S241" s="408"/>
      <c r="T241" s="409"/>
      <c r="AT241" s="404" t="s">
        <v>155</v>
      </c>
      <c r="AU241" s="404" t="s">
        <v>80</v>
      </c>
      <c r="AV241" s="403" t="s">
        <v>80</v>
      </c>
      <c r="AW241" s="403" t="s">
        <v>6</v>
      </c>
      <c r="AX241" s="403" t="s">
        <v>24</v>
      </c>
      <c r="AY241" s="404" t="s">
        <v>142</v>
      </c>
    </row>
    <row r="242" spans="2:65" s="238" customFormat="1" ht="22.5" customHeight="1">
      <c r="B242" s="233"/>
      <c r="C242" s="433" t="s">
        <v>389</v>
      </c>
      <c r="D242" s="433" t="s">
        <v>299</v>
      </c>
      <c r="E242" s="434" t="s">
        <v>748</v>
      </c>
      <c r="F242" s="435" t="s">
        <v>749</v>
      </c>
      <c r="G242" s="436" t="s">
        <v>329</v>
      </c>
      <c r="H242" s="437">
        <v>4.0599999999999996</v>
      </c>
      <c r="I242" s="7"/>
      <c r="J242" s="438">
        <f>ROUND(I242*H242,2)</f>
        <v>0</v>
      </c>
      <c r="K242" s="435" t="s">
        <v>346</v>
      </c>
      <c r="L242" s="439"/>
      <c r="M242" s="440" t="s">
        <v>5</v>
      </c>
      <c r="N242" s="441" t="s">
        <v>43</v>
      </c>
      <c r="O242" s="234"/>
      <c r="P242" s="395">
        <f>O242*H242</f>
        <v>0</v>
      </c>
      <c r="Q242" s="395">
        <v>1.4999999999999999E-2</v>
      </c>
      <c r="R242" s="395">
        <f>Q242*H242</f>
        <v>6.0899999999999989E-2</v>
      </c>
      <c r="S242" s="395">
        <v>0</v>
      </c>
      <c r="T242" s="396">
        <f>S242*H242</f>
        <v>0</v>
      </c>
      <c r="AR242" s="218" t="s">
        <v>198</v>
      </c>
      <c r="AT242" s="218" t="s">
        <v>299</v>
      </c>
      <c r="AU242" s="218" t="s">
        <v>80</v>
      </c>
      <c r="AY242" s="218" t="s">
        <v>142</v>
      </c>
      <c r="BE242" s="397">
        <f>IF(N242="základní",J242,0)</f>
        <v>0</v>
      </c>
      <c r="BF242" s="397">
        <f>IF(N242="snížená",J242,0)</f>
        <v>0</v>
      </c>
      <c r="BG242" s="397">
        <f>IF(N242="zákl. přenesená",J242,0)</f>
        <v>0</v>
      </c>
      <c r="BH242" s="397">
        <f>IF(N242="sníž. přenesená",J242,0)</f>
        <v>0</v>
      </c>
      <c r="BI242" s="397">
        <f>IF(N242="nulová",J242,0)</f>
        <v>0</v>
      </c>
      <c r="BJ242" s="218" t="s">
        <v>24</v>
      </c>
      <c r="BK242" s="397">
        <f>ROUND(I242*H242,2)</f>
        <v>0</v>
      </c>
      <c r="BL242" s="218" t="s">
        <v>149</v>
      </c>
      <c r="BM242" s="218" t="s">
        <v>750</v>
      </c>
    </row>
    <row r="243" spans="2:65" s="238" customFormat="1" ht="27">
      <c r="B243" s="233"/>
      <c r="D243" s="398" t="s">
        <v>151</v>
      </c>
      <c r="F243" s="399" t="s">
        <v>751</v>
      </c>
      <c r="L243" s="233"/>
      <c r="M243" s="400"/>
      <c r="N243" s="234"/>
      <c r="O243" s="234"/>
      <c r="P243" s="234"/>
      <c r="Q243" s="234"/>
      <c r="R243" s="234"/>
      <c r="S243" s="234"/>
      <c r="T243" s="274"/>
      <c r="AT243" s="218" t="s">
        <v>151</v>
      </c>
      <c r="AU243" s="218" t="s">
        <v>80</v>
      </c>
    </row>
    <row r="244" spans="2:65" s="403" customFormat="1">
      <c r="B244" s="402"/>
      <c r="D244" s="412" t="s">
        <v>155</v>
      </c>
      <c r="F244" s="422" t="s">
        <v>752</v>
      </c>
      <c r="H244" s="423">
        <v>4.0599999999999996</v>
      </c>
      <c r="L244" s="402"/>
      <c r="M244" s="407"/>
      <c r="N244" s="408"/>
      <c r="O244" s="408"/>
      <c r="P244" s="408"/>
      <c r="Q244" s="408"/>
      <c r="R244" s="408"/>
      <c r="S244" s="408"/>
      <c r="T244" s="409"/>
      <c r="AT244" s="404" t="s">
        <v>155</v>
      </c>
      <c r="AU244" s="404" t="s">
        <v>80</v>
      </c>
      <c r="AV244" s="403" t="s">
        <v>80</v>
      </c>
      <c r="AW244" s="403" t="s">
        <v>6</v>
      </c>
      <c r="AX244" s="403" t="s">
        <v>24</v>
      </c>
      <c r="AY244" s="404" t="s">
        <v>142</v>
      </c>
    </row>
    <row r="245" spans="2:65" s="238" customFormat="1" ht="22.5" customHeight="1">
      <c r="B245" s="233"/>
      <c r="C245" s="387" t="s">
        <v>396</v>
      </c>
      <c r="D245" s="387" t="s">
        <v>144</v>
      </c>
      <c r="E245" s="388" t="s">
        <v>513</v>
      </c>
      <c r="F245" s="389" t="s">
        <v>753</v>
      </c>
      <c r="G245" s="390" t="s">
        <v>194</v>
      </c>
      <c r="H245" s="391">
        <v>247</v>
      </c>
      <c r="I245" s="6"/>
      <c r="J245" s="392">
        <f>ROUND(I245*H245,2)</f>
        <v>0</v>
      </c>
      <c r="K245" s="389" t="s">
        <v>5</v>
      </c>
      <c r="L245" s="233"/>
      <c r="M245" s="393" t="s">
        <v>5</v>
      </c>
      <c r="N245" s="394" t="s">
        <v>43</v>
      </c>
      <c r="O245" s="234"/>
      <c r="P245" s="395">
        <f>O245*H245</f>
        <v>0</v>
      </c>
      <c r="Q245" s="395">
        <v>0</v>
      </c>
      <c r="R245" s="395">
        <f>Q245*H245</f>
        <v>0</v>
      </c>
      <c r="S245" s="395">
        <v>0</v>
      </c>
      <c r="T245" s="396">
        <f>S245*H245</f>
        <v>0</v>
      </c>
      <c r="AR245" s="218" t="s">
        <v>149</v>
      </c>
      <c r="AT245" s="218" t="s">
        <v>144</v>
      </c>
      <c r="AU245" s="218" t="s">
        <v>80</v>
      </c>
      <c r="AY245" s="218" t="s">
        <v>142</v>
      </c>
      <c r="BE245" s="397">
        <f>IF(N245="základní",J245,0)</f>
        <v>0</v>
      </c>
      <c r="BF245" s="397">
        <f>IF(N245="snížená",J245,0)</f>
        <v>0</v>
      </c>
      <c r="BG245" s="397">
        <f>IF(N245="zákl. přenesená",J245,0)</f>
        <v>0</v>
      </c>
      <c r="BH245" s="397">
        <f>IF(N245="sníž. přenesená",J245,0)</f>
        <v>0</v>
      </c>
      <c r="BI245" s="397">
        <f>IF(N245="nulová",J245,0)</f>
        <v>0</v>
      </c>
      <c r="BJ245" s="218" t="s">
        <v>24</v>
      </c>
      <c r="BK245" s="397">
        <f>ROUND(I245*H245,2)</f>
        <v>0</v>
      </c>
      <c r="BL245" s="218" t="s">
        <v>149</v>
      </c>
      <c r="BM245" s="218" t="s">
        <v>754</v>
      </c>
    </row>
    <row r="246" spans="2:65" s="238" customFormat="1" ht="27">
      <c r="B246" s="233"/>
      <c r="D246" s="398" t="s">
        <v>151</v>
      </c>
      <c r="F246" s="399" t="s">
        <v>755</v>
      </c>
      <c r="L246" s="233"/>
      <c r="M246" s="400"/>
      <c r="N246" s="234"/>
      <c r="O246" s="234"/>
      <c r="P246" s="234"/>
      <c r="Q246" s="234"/>
      <c r="R246" s="234"/>
      <c r="S246" s="234"/>
      <c r="T246" s="274"/>
      <c r="AT246" s="218" t="s">
        <v>151</v>
      </c>
      <c r="AU246" s="218" t="s">
        <v>80</v>
      </c>
    </row>
    <row r="247" spans="2:65" s="425" customFormat="1">
      <c r="B247" s="424"/>
      <c r="D247" s="398" t="s">
        <v>155</v>
      </c>
      <c r="E247" s="426" t="s">
        <v>5</v>
      </c>
      <c r="F247" s="427" t="s">
        <v>756</v>
      </c>
      <c r="H247" s="428" t="s">
        <v>5</v>
      </c>
      <c r="L247" s="424"/>
      <c r="M247" s="429"/>
      <c r="N247" s="430"/>
      <c r="O247" s="430"/>
      <c r="P247" s="430"/>
      <c r="Q247" s="430"/>
      <c r="R247" s="430"/>
      <c r="S247" s="430"/>
      <c r="T247" s="431"/>
      <c r="AT247" s="428" t="s">
        <v>155</v>
      </c>
      <c r="AU247" s="428" t="s">
        <v>80</v>
      </c>
      <c r="AV247" s="425" t="s">
        <v>24</v>
      </c>
      <c r="AW247" s="425" t="s">
        <v>36</v>
      </c>
      <c r="AX247" s="425" t="s">
        <v>72</v>
      </c>
      <c r="AY247" s="428" t="s">
        <v>142</v>
      </c>
    </row>
    <row r="248" spans="2:65" s="403" customFormat="1">
      <c r="B248" s="402"/>
      <c r="D248" s="398" t="s">
        <v>155</v>
      </c>
      <c r="E248" s="404" t="s">
        <v>5</v>
      </c>
      <c r="F248" s="405" t="s">
        <v>757</v>
      </c>
      <c r="H248" s="406">
        <v>220</v>
      </c>
      <c r="L248" s="402"/>
      <c r="M248" s="407"/>
      <c r="N248" s="408"/>
      <c r="O248" s="408"/>
      <c r="P248" s="408"/>
      <c r="Q248" s="408"/>
      <c r="R248" s="408"/>
      <c r="S248" s="408"/>
      <c r="T248" s="409"/>
      <c r="AT248" s="404" t="s">
        <v>155</v>
      </c>
      <c r="AU248" s="404" t="s">
        <v>80</v>
      </c>
      <c r="AV248" s="403" t="s">
        <v>80</v>
      </c>
      <c r="AW248" s="403" t="s">
        <v>36</v>
      </c>
      <c r="AX248" s="403" t="s">
        <v>72</v>
      </c>
      <c r="AY248" s="404" t="s">
        <v>142</v>
      </c>
    </row>
    <row r="249" spans="2:65" s="425" customFormat="1">
      <c r="B249" s="424"/>
      <c r="D249" s="398" t="s">
        <v>155</v>
      </c>
      <c r="E249" s="426" t="s">
        <v>5</v>
      </c>
      <c r="F249" s="427" t="s">
        <v>758</v>
      </c>
      <c r="H249" s="428" t="s">
        <v>5</v>
      </c>
      <c r="L249" s="424"/>
      <c r="M249" s="429"/>
      <c r="N249" s="430"/>
      <c r="O249" s="430"/>
      <c r="P249" s="430"/>
      <c r="Q249" s="430"/>
      <c r="R249" s="430"/>
      <c r="S249" s="430"/>
      <c r="T249" s="431"/>
      <c r="AT249" s="428" t="s">
        <v>155</v>
      </c>
      <c r="AU249" s="428" t="s">
        <v>80</v>
      </c>
      <c r="AV249" s="425" t="s">
        <v>24</v>
      </c>
      <c r="AW249" s="425" t="s">
        <v>36</v>
      </c>
      <c r="AX249" s="425" t="s">
        <v>72</v>
      </c>
      <c r="AY249" s="428" t="s">
        <v>142</v>
      </c>
    </row>
    <row r="250" spans="2:65" s="403" customFormat="1">
      <c r="B250" s="402"/>
      <c r="D250" s="398" t="s">
        <v>155</v>
      </c>
      <c r="E250" s="404" t="s">
        <v>5</v>
      </c>
      <c r="F250" s="405" t="s">
        <v>759</v>
      </c>
      <c r="H250" s="406">
        <v>27</v>
      </c>
      <c r="L250" s="402"/>
      <c r="M250" s="407"/>
      <c r="N250" s="408"/>
      <c r="O250" s="408"/>
      <c r="P250" s="408"/>
      <c r="Q250" s="408"/>
      <c r="R250" s="408"/>
      <c r="S250" s="408"/>
      <c r="T250" s="409"/>
      <c r="AT250" s="404" t="s">
        <v>155</v>
      </c>
      <c r="AU250" s="404" t="s">
        <v>80</v>
      </c>
      <c r="AV250" s="403" t="s">
        <v>80</v>
      </c>
      <c r="AW250" s="403" t="s">
        <v>36</v>
      </c>
      <c r="AX250" s="403" t="s">
        <v>72</v>
      </c>
      <c r="AY250" s="404" t="s">
        <v>142</v>
      </c>
    </row>
    <row r="251" spans="2:65" s="411" customFormat="1">
      <c r="B251" s="410"/>
      <c r="D251" s="412" t="s">
        <v>155</v>
      </c>
      <c r="E251" s="413" t="s">
        <v>5</v>
      </c>
      <c r="F251" s="414" t="s">
        <v>160</v>
      </c>
      <c r="H251" s="415">
        <v>247</v>
      </c>
      <c r="L251" s="410"/>
      <c r="M251" s="416"/>
      <c r="N251" s="417"/>
      <c r="O251" s="417"/>
      <c r="P251" s="417"/>
      <c r="Q251" s="417"/>
      <c r="R251" s="417"/>
      <c r="S251" s="417"/>
      <c r="T251" s="418"/>
      <c r="AT251" s="419" t="s">
        <v>155</v>
      </c>
      <c r="AU251" s="419" t="s">
        <v>80</v>
      </c>
      <c r="AV251" s="411" t="s">
        <v>149</v>
      </c>
      <c r="AW251" s="411" t="s">
        <v>36</v>
      </c>
      <c r="AX251" s="411" t="s">
        <v>24</v>
      </c>
      <c r="AY251" s="419" t="s">
        <v>142</v>
      </c>
    </row>
    <row r="252" spans="2:65" s="238" customFormat="1" ht="22.5" customHeight="1">
      <c r="B252" s="233"/>
      <c r="C252" s="387" t="s">
        <v>402</v>
      </c>
      <c r="D252" s="387" t="s">
        <v>144</v>
      </c>
      <c r="E252" s="388" t="s">
        <v>760</v>
      </c>
      <c r="F252" s="389" t="s">
        <v>761</v>
      </c>
      <c r="G252" s="390" t="s">
        <v>329</v>
      </c>
      <c r="H252" s="391">
        <v>1</v>
      </c>
      <c r="I252" s="6"/>
      <c r="J252" s="392">
        <f>ROUND(I252*H252,2)</f>
        <v>0</v>
      </c>
      <c r="K252" s="389" t="s">
        <v>346</v>
      </c>
      <c r="L252" s="233"/>
      <c r="M252" s="393" t="s">
        <v>5</v>
      </c>
      <c r="N252" s="394" t="s">
        <v>43</v>
      </c>
      <c r="O252" s="234"/>
      <c r="P252" s="395">
        <f>O252*H252</f>
        <v>0</v>
      </c>
      <c r="Q252" s="395">
        <v>0.34089999999999998</v>
      </c>
      <c r="R252" s="395">
        <f>Q252*H252</f>
        <v>0.34089999999999998</v>
      </c>
      <c r="S252" s="395">
        <v>0</v>
      </c>
      <c r="T252" s="396">
        <f>S252*H252</f>
        <v>0</v>
      </c>
      <c r="AR252" s="218" t="s">
        <v>149</v>
      </c>
      <c r="AT252" s="218" t="s">
        <v>144</v>
      </c>
      <c r="AU252" s="218" t="s">
        <v>80</v>
      </c>
      <c r="AY252" s="218" t="s">
        <v>142</v>
      </c>
      <c r="BE252" s="397">
        <f>IF(N252="základní",J252,0)</f>
        <v>0</v>
      </c>
      <c r="BF252" s="397">
        <f>IF(N252="snížená",J252,0)</f>
        <v>0</v>
      </c>
      <c r="BG252" s="397">
        <f>IF(N252="zákl. přenesená",J252,0)</f>
        <v>0</v>
      </c>
      <c r="BH252" s="397">
        <f>IF(N252="sníž. přenesená",J252,0)</f>
        <v>0</v>
      </c>
      <c r="BI252" s="397">
        <f>IF(N252="nulová",J252,0)</f>
        <v>0</v>
      </c>
      <c r="BJ252" s="218" t="s">
        <v>24</v>
      </c>
      <c r="BK252" s="397">
        <f>ROUND(I252*H252,2)</f>
        <v>0</v>
      </c>
      <c r="BL252" s="218" t="s">
        <v>149</v>
      </c>
      <c r="BM252" s="218" t="s">
        <v>762</v>
      </c>
    </row>
    <row r="253" spans="2:65" s="238" customFormat="1">
      <c r="B253" s="233"/>
      <c r="D253" s="398" t="s">
        <v>151</v>
      </c>
      <c r="F253" s="399" t="s">
        <v>763</v>
      </c>
      <c r="L253" s="233"/>
      <c r="M253" s="400"/>
      <c r="N253" s="234"/>
      <c r="O253" s="234"/>
      <c r="P253" s="234"/>
      <c r="Q253" s="234"/>
      <c r="R253" s="234"/>
      <c r="S253" s="234"/>
      <c r="T253" s="274"/>
      <c r="AT253" s="218" t="s">
        <v>151</v>
      </c>
      <c r="AU253" s="218" t="s">
        <v>80</v>
      </c>
    </row>
    <row r="254" spans="2:65" s="238" customFormat="1" ht="27">
      <c r="B254" s="233"/>
      <c r="D254" s="398" t="s">
        <v>153</v>
      </c>
      <c r="F254" s="401" t="s">
        <v>631</v>
      </c>
      <c r="L254" s="233"/>
      <c r="M254" s="400"/>
      <c r="N254" s="234"/>
      <c r="O254" s="234"/>
      <c r="P254" s="234"/>
      <c r="Q254" s="234"/>
      <c r="R254" s="234"/>
      <c r="S254" s="234"/>
      <c r="T254" s="274"/>
      <c r="AT254" s="218" t="s">
        <v>153</v>
      </c>
      <c r="AU254" s="218" t="s">
        <v>80</v>
      </c>
    </row>
    <row r="255" spans="2:65" s="403" customFormat="1">
      <c r="B255" s="402"/>
      <c r="D255" s="412" t="s">
        <v>155</v>
      </c>
      <c r="E255" s="421" t="s">
        <v>5</v>
      </c>
      <c r="F255" s="422" t="s">
        <v>24</v>
      </c>
      <c r="H255" s="423">
        <v>1</v>
      </c>
      <c r="L255" s="402"/>
      <c r="M255" s="407"/>
      <c r="N255" s="408"/>
      <c r="O255" s="408"/>
      <c r="P255" s="408"/>
      <c r="Q255" s="408"/>
      <c r="R255" s="408"/>
      <c r="S255" s="408"/>
      <c r="T255" s="409"/>
      <c r="AT255" s="404" t="s">
        <v>155</v>
      </c>
      <c r="AU255" s="404" t="s">
        <v>80</v>
      </c>
      <c r="AV255" s="403" t="s">
        <v>80</v>
      </c>
      <c r="AW255" s="403" t="s">
        <v>36</v>
      </c>
      <c r="AX255" s="403" t="s">
        <v>24</v>
      </c>
      <c r="AY255" s="404" t="s">
        <v>142</v>
      </c>
    </row>
    <row r="256" spans="2:65" s="238" customFormat="1" ht="22.5" customHeight="1">
      <c r="B256" s="233"/>
      <c r="C256" s="433" t="s">
        <v>408</v>
      </c>
      <c r="D256" s="433" t="s">
        <v>299</v>
      </c>
      <c r="E256" s="434" t="s">
        <v>764</v>
      </c>
      <c r="F256" s="435" t="s">
        <v>765</v>
      </c>
      <c r="G256" s="436" t="s">
        <v>329</v>
      </c>
      <c r="H256" s="437">
        <v>1</v>
      </c>
      <c r="I256" s="7"/>
      <c r="J256" s="438">
        <f>ROUND(I256*H256,2)</f>
        <v>0</v>
      </c>
      <c r="K256" s="435" t="s">
        <v>346</v>
      </c>
      <c r="L256" s="439"/>
      <c r="M256" s="440" t="s">
        <v>5</v>
      </c>
      <c r="N256" s="441" t="s">
        <v>43</v>
      </c>
      <c r="O256" s="234"/>
      <c r="P256" s="395">
        <f>O256*H256</f>
        <v>0</v>
      </c>
      <c r="Q256" s="395">
        <v>6.0999999999999999E-2</v>
      </c>
      <c r="R256" s="395">
        <f>Q256*H256</f>
        <v>6.0999999999999999E-2</v>
      </c>
      <c r="S256" s="395">
        <v>0</v>
      </c>
      <c r="T256" s="396">
        <f>S256*H256</f>
        <v>0</v>
      </c>
      <c r="AR256" s="218" t="s">
        <v>198</v>
      </c>
      <c r="AT256" s="218" t="s">
        <v>299</v>
      </c>
      <c r="AU256" s="218" t="s">
        <v>80</v>
      </c>
      <c r="AY256" s="218" t="s">
        <v>142</v>
      </c>
      <c r="BE256" s="397">
        <f>IF(N256="základní",J256,0)</f>
        <v>0</v>
      </c>
      <c r="BF256" s="397">
        <f>IF(N256="snížená",J256,0)</f>
        <v>0</v>
      </c>
      <c r="BG256" s="397">
        <f>IF(N256="zákl. přenesená",J256,0)</f>
        <v>0</v>
      </c>
      <c r="BH256" s="397">
        <f>IF(N256="sníž. přenesená",J256,0)</f>
        <v>0</v>
      </c>
      <c r="BI256" s="397">
        <f>IF(N256="nulová",J256,0)</f>
        <v>0</v>
      </c>
      <c r="BJ256" s="218" t="s">
        <v>24</v>
      </c>
      <c r="BK256" s="397">
        <f>ROUND(I256*H256,2)</f>
        <v>0</v>
      </c>
      <c r="BL256" s="218" t="s">
        <v>149</v>
      </c>
      <c r="BM256" s="218" t="s">
        <v>766</v>
      </c>
    </row>
    <row r="257" spans="2:65" s="238" customFormat="1" ht="27">
      <c r="B257" s="233"/>
      <c r="D257" s="412" t="s">
        <v>151</v>
      </c>
      <c r="F257" s="420" t="s">
        <v>767</v>
      </c>
      <c r="L257" s="233"/>
      <c r="M257" s="400"/>
      <c r="N257" s="234"/>
      <c r="O257" s="234"/>
      <c r="P257" s="234"/>
      <c r="Q257" s="234"/>
      <c r="R257" s="234"/>
      <c r="S257" s="234"/>
      <c r="T257" s="274"/>
      <c r="AT257" s="218" t="s">
        <v>151</v>
      </c>
      <c r="AU257" s="218" t="s">
        <v>80</v>
      </c>
    </row>
    <row r="258" spans="2:65" s="238" customFormat="1" ht="22.5" customHeight="1">
      <c r="B258" s="233"/>
      <c r="C258" s="433" t="s">
        <v>414</v>
      </c>
      <c r="D258" s="433" t="s">
        <v>299</v>
      </c>
      <c r="E258" s="434" t="s">
        <v>768</v>
      </c>
      <c r="F258" s="435" t="s">
        <v>769</v>
      </c>
      <c r="G258" s="436" t="s">
        <v>329</v>
      </c>
      <c r="H258" s="437">
        <v>1</v>
      </c>
      <c r="I258" s="7"/>
      <c r="J258" s="438">
        <f>ROUND(I258*H258,2)</f>
        <v>0</v>
      </c>
      <c r="K258" s="435" t="s">
        <v>346</v>
      </c>
      <c r="L258" s="439"/>
      <c r="M258" s="440" t="s">
        <v>5</v>
      </c>
      <c r="N258" s="441" t="s">
        <v>43</v>
      </c>
      <c r="O258" s="234"/>
      <c r="P258" s="395">
        <f>O258*H258</f>
        <v>0</v>
      </c>
      <c r="Q258" s="395">
        <v>8.6999999999999994E-2</v>
      </c>
      <c r="R258" s="395">
        <f>Q258*H258</f>
        <v>8.6999999999999994E-2</v>
      </c>
      <c r="S258" s="395">
        <v>0</v>
      </c>
      <c r="T258" s="396">
        <f>S258*H258</f>
        <v>0</v>
      </c>
      <c r="AR258" s="218" t="s">
        <v>198</v>
      </c>
      <c r="AT258" s="218" t="s">
        <v>299</v>
      </c>
      <c r="AU258" s="218" t="s">
        <v>80</v>
      </c>
      <c r="AY258" s="218" t="s">
        <v>142</v>
      </c>
      <c r="BE258" s="397">
        <f>IF(N258="základní",J258,0)</f>
        <v>0</v>
      </c>
      <c r="BF258" s="397">
        <f>IF(N258="snížená",J258,0)</f>
        <v>0</v>
      </c>
      <c r="BG258" s="397">
        <f>IF(N258="zákl. přenesená",J258,0)</f>
        <v>0</v>
      </c>
      <c r="BH258" s="397">
        <f>IF(N258="sníž. přenesená",J258,0)</f>
        <v>0</v>
      </c>
      <c r="BI258" s="397">
        <f>IF(N258="nulová",J258,0)</f>
        <v>0</v>
      </c>
      <c r="BJ258" s="218" t="s">
        <v>24</v>
      </c>
      <c r="BK258" s="397">
        <f>ROUND(I258*H258,2)</f>
        <v>0</v>
      </c>
      <c r="BL258" s="218" t="s">
        <v>149</v>
      </c>
      <c r="BM258" s="218" t="s">
        <v>770</v>
      </c>
    </row>
    <row r="259" spans="2:65" s="238" customFormat="1">
      <c r="B259" s="233"/>
      <c r="D259" s="412" t="s">
        <v>151</v>
      </c>
      <c r="F259" s="420" t="s">
        <v>771</v>
      </c>
      <c r="L259" s="233"/>
      <c r="M259" s="400"/>
      <c r="N259" s="234"/>
      <c r="O259" s="234"/>
      <c r="P259" s="234"/>
      <c r="Q259" s="234"/>
      <c r="R259" s="234"/>
      <c r="S259" s="234"/>
      <c r="T259" s="274"/>
      <c r="AT259" s="218" t="s">
        <v>151</v>
      </c>
      <c r="AU259" s="218" t="s">
        <v>80</v>
      </c>
    </row>
    <row r="260" spans="2:65" s="238" customFormat="1" ht="22.5" customHeight="1">
      <c r="B260" s="233"/>
      <c r="C260" s="433" t="s">
        <v>420</v>
      </c>
      <c r="D260" s="433" t="s">
        <v>299</v>
      </c>
      <c r="E260" s="434" t="s">
        <v>772</v>
      </c>
      <c r="F260" s="435" t="s">
        <v>773</v>
      </c>
      <c r="G260" s="436" t="s">
        <v>329</v>
      </c>
      <c r="H260" s="437">
        <v>1</v>
      </c>
      <c r="I260" s="7"/>
      <c r="J260" s="438">
        <f>ROUND(I260*H260,2)</f>
        <v>0</v>
      </c>
      <c r="K260" s="435" t="s">
        <v>346</v>
      </c>
      <c r="L260" s="439"/>
      <c r="M260" s="440" t="s">
        <v>5</v>
      </c>
      <c r="N260" s="441" t="s">
        <v>43</v>
      </c>
      <c r="O260" s="234"/>
      <c r="P260" s="395">
        <f>O260*H260</f>
        <v>0</v>
      </c>
      <c r="Q260" s="395">
        <v>0.06</v>
      </c>
      <c r="R260" s="395">
        <f>Q260*H260</f>
        <v>0.06</v>
      </c>
      <c r="S260" s="395">
        <v>0</v>
      </c>
      <c r="T260" s="396">
        <f>S260*H260</f>
        <v>0</v>
      </c>
      <c r="AR260" s="218" t="s">
        <v>198</v>
      </c>
      <c r="AT260" s="218" t="s">
        <v>299</v>
      </c>
      <c r="AU260" s="218" t="s">
        <v>80</v>
      </c>
      <c r="AY260" s="218" t="s">
        <v>142</v>
      </c>
      <c r="BE260" s="397">
        <f>IF(N260="základní",J260,0)</f>
        <v>0</v>
      </c>
      <c r="BF260" s="397">
        <f>IF(N260="snížená",J260,0)</f>
        <v>0</v>
      </c>
      <c r="BG260" s="397">
        <f>IF(N260="zákl. přenesená",J260,0)</f>
        <v>0</v>
      </c>
      <c r="BH260" s="397">
        <f>IF(N260="sníž. přenesená",J260,0)</f>
        <v>0</v>
      </c>
      <c r="BI260" s="397">
        <f>IF(N260="nulová",J260,0)</f>
        <v>0</v>
      </c>
      <c r="BJ260" s="218" t="s">
        <v>24</v>
      </c>
      <c r="BK260" s="397">
        <f>ROUND(I260*H260,2)</f>
        <v>0</v>
      </c>
      <c r="BL260" s="218" t="s">
        <v>149</v>
      </c>
      <c r="BM260" s="218" t="s">
        <v>774</v>
      </c>
    </row>
    <row r="261" spans="2:65" s="238" customFormat="1" ht="27">
      <c r="B261" s="233"/>
      <c r="D261" s="412" t="s">
        <v>151</v>
      </c>
      <c r="F261" s="420" t="s">
        <v>775</v>
      </c>
      <c r="L261" s="233"/>
      <c r="M261" s="400"/>
      <c r="N261" s="234"/>
      <c r="O261" s="234"/>
      <c r="P261" s="234"/>
      <c r="Q261" s="234"/>
      <c r="R261" s="234"/>
      <c r="S261" s="234"/>
      <c r="T261" s="274"/>
      <c r="AT261" s="218" t="s">
        <v>151</v>
      </c>
      <c r="AU261" s="218" t="s">
        <v>80</v>
      </c>
    </row>
    <row r="262" spans="2:65" s="238" customFormat="1" ht="22.5" customHeight="1">
      <c r="B262" s="233"/>
      <c r="C262" s="433" t="s">
        <v>426</v>
      </c>
      <c r="D262" s="433" t="s">
        <v>299</v>
      </c>
      <c r="E262" s="434" t="s">
        <v>776</v>
      </c>
      <c r="F262" s="435" t="s">
        <v>777</v>
      </c>
      <c r="G262" s="436" t="s">
        <v>329</v>
      </c>
      <c r="H262" s="437">
        <v>1</v>
      </c>
      <c r="I262" s="7"/>
      <c r="J262" s="438">
        <f>ROUND(I262*H262,2)</f>
        <v>0</v>
      </c>
      <c r="K262" s="435" t="s">
        <v>346</v>
      </c>
      <c r="L262" s="439"/>
      <c r="M262" s="440" t="s">
        <v>5</v>
      </c>
      <c r="N262" s="441" t="s">
        <v>43</v>
      </c>
      <c r="O262" s="234"/>
      <c r="P262" s="395">
        <f>O262*H262</f>
        <v>0</v>
      </c>
      <c r="Q262" s="395">
        <v>9.7000000000000003E-2</v>
      </c>
      <c r="R262" s="395">
        <f>Q262*H262</f>
        <v>9.7000000000000003E-2</v>
      </c>
      <c r="S262" s="395">
        <v>0</v>
      </c>
      <c r="T262" s="396">
        <f>S262*H262</f>
        <v>0</v>
      </c>
      <c r="AR262" s="218" t="s">
        <v>198</v>
      </c>
      <c r="AT262" s="218" t="s">
        <v>299</v>
      </c>
      <c r="AU262" s="218" t="s">
        <v>80</v>
      </c>
      <c r="AY262" s="218" t="s">
        <v>142</v>
      </c>
      <c r="BE262" s="397">
        <f>IF(N262="základní",J262,0)</f>
        <v>0</v>
      </c>
      <c r="BF262" s="397">
        <f>IF(N262="snížená",J262,0)</f>
        <v>0</v>
      </c>
      <c r="BG262" s="397">
        <f>IF(N262="zákl. přenesená",J262,0)</f>
        <v>0</v>
      </c>
      <c r="BH262" s="397">
        <f>IF(N262="sníž. přenesená",J262,0)</f>
        <v>0</v>
      </c>
      <c r="BI262" s="397">
        <f>IF(N262="nulová",J262,0)</f>
        <v>0</v>
      </c>
      <c r="BJ262" s="218" t="s">
        <v>24</v>
      </c>
      <c r="BK262" s="397">
        <f>ROUND(I262*H262,2)</f>
        <v>0</v>
      </c>
      <c r="BL262" s="218" t="s">
        <v>149</v>
      </c>
      <c r="BM262" s="218" t="s">
        <v>778</v>
      </c>
    </row>
    <row r="263" spans="2:65" s="238" customFormat="1" ht="27">
      <c r="B263" s="233"/>
      <c r="D263" s="412" t="s">
        <v>151</v>
      </c>
      <c r="F263" s="420" t="s">
        <v>779</v>
      </c>
      <c r="L263" s="233"/>
      <c r="M263" s="400"/>
      <c r="N263" s="234"/>
      <c r="O263" s="234"/>
      <c r="P263" s="234"/>
      <c r="Q263" s="234"/>
      <c r="R263" s="234"/>
      <c r="S263" s="234"/>
      <c r="T263" s="274"/>
      <c r="AT263" s="218" t="s">
        <v>151</v>
      </c>
      <c r="AU263" s="218" t="s">
        <v>80</v>
      </c>
    </row>
    <row r="264" spans="2:65" s="238" customFormat="1" ht="31.5" customHeight="1">
      <c r="B264" s="233"/>
      <c r="C264" s="433" t="s">
        <v>432</v>
      </c>
      <c r="D264" s="433" t="s">
        <v>299</v>
      </c>
      <c r="E264" s="434" t="s">
        <v>780</v>
      </c>
      <c r="F264" s="435" t="s">
        <v>781</v>
      </c>
      <c r="G264" s="436" t="s">
        <v>329</v>
      </c>
      <c r="H264" s="437">
        <v>1</v>
      </c>
      <c r="I264" s="7"/>
      <c r="J264" s="438">
        <f>ROUND(I264*H264,2)</f>
        <v>0</v>
      </c>
      <c r="K264" s="435" t="s">
        <v>346</v>
      </c>
      <c r="L264" s="439"/>
      <c r="M264" s="440" t="s">
        <v>5</v>
      </c>
      <c r="N264" s="441" t="s">
        <v>43</v>
      </c>
      <c r="O264" s="234"/>
      <c r="P264" s="395">
        <f>O264*H264</f>
        <v>0</v>
      </c>
      <c r="Q264" s="395">
        <v>4.4000000000000002E-4</v>
      </c>
      <c r="R264" s="395">
        <f>Q264*H264</f>
        <v>4.4000000000000002E-4</v>
      </c>
      <c r="S264" s="395">
        <v>0</v>
      </c>
      <c r="T264" s="396">
        <f>S264*H264</f>
        <v>0</v>
      </c>
      <c r="AR264" s="218" t="s">
        <v>198</v>
      </c>
      <c r="AT264" s="218" t="s">
        <v>299</v>
      </c>
      <c r="AU264" s="218" t="s">
        <v>80</v>
      </c>
      <c r="AY264" s="218" t="s">
        <v>142</v>
      </c>
      <c r="BE264" s="397">
        <f>IF(N264="základní",J264,0)</f>
        <v>0</v>
      </c>
      <c r="BF264" s="397">
        <f>IF(N264="snížená",J264,0)</f>
        <v>0</v>
      </c>
      <c r="BG264" s="397">
        <f>IF(N264="zákl. přenesená",J264,0)</f>
        <v>0</v>
      </c>
      <c r="BH264" s="397">
        <f>IF(N264="sníž. přenesená",J264,0)</f>
        <v>0</v>
      </c>
      <c r="BI264" s="397">
        <f>IF(N264="nulová",J264,0)</f>
        <v>0</v>
      </c>
      <c r="BJ264" s="218" t="s">
        <v>24</v>
      </c>
      <c r="BK264" s="397">
        <f>ROUND(I264*H264,2)</f>
        <v>0</v>
      </c>
      <c r="BL264" s="218" t="s">
        <v>149</v>
      </c>
      <c r="BM264" s="218" t="s">
        <v>782</v>
      </c>
    </row>
    <row r="265" spans="2:65" s="238" customFormat="1" ht="27">
      <c r="B265" s="233"/>
      <c r="D265" s="412" t="s">
        <v>151</v>
      </c>
      <c r="F265" s="420" t="s">
        <v>783</v>
      </c>
      <c r="L265" s="233"/>
      <c r="M265" s="400"/>
      <c r="N265" s="234"/>
      <c r="O265" s="234"/>
      <c r="P265" s="234"/>
      <c r="Q265" s="234"/>
      <c r="R265" s="234"/>
      <c r="S265" s="234"/>
      <c r="T265" s="274"/>
      <c r="AT265" s="218" t="s">
        <v>151</v>
      </c>
      <c r="AU265" s="218" t="s">
        <v>80</v>
      </c>
    </row>
    <row r="266" spans="2:65" s="238" customFormat="1" ht="22.5" customHeight="1">
      <c r="B266" s="233"/>
      <c r="C266" s="387" t="s">
        <v>438</v>
      </c>
      <c r="D266" s="387" t="s">
        <v>144</v>
      </c>
      <c r="E266" s="388" t="s">
        <v>784</v>
      </c>
      <c r="F266" s="389" t="s">
        <v>785</v>
      </c>
      <c r="G266" s="390" t="s">
        <v>175</v>
      </c>
      <c r="H266" s="391">
        <v>1</v>
      </c>
      <c r="I266" s="6"/>
      <c r="J266" s="392">
        <f>ROUND(I266*H266,2)</f>
        <v>0</v>
      </c>
      <c r="K266" s="389" t="s">
        <v>5</v>
      </c>
      <c r="L266" s="233"/>
      <c r="M266" s="393" t="s">
        <v>5</v>
      </c>
      <c r="N266" s="394" t="s">
        <v>43</v>
      </c>
      <c r="O266" s="234"/>
      <c r="P266" s="395">
        <f>O266*H266</f>
        <v>0</v>
      </c>
      <c r="Q266" s="395">
        <v>0</v>
      </c>
      <c r="R266" s="395">
        <f>Q266*H266</f>
        <v>0</v>
      </c>
      <c r="S266" s="395">
        <v>0</v>
      </c>
      <c r="T266" s="396">
        <f>S266*H266</f>
        <v>0</v>
      </c>
      <c r="AR266" s="218" t="s">
        <v>149</v>
      </c>
      <c r="AT266" s="218" t="s">
        <v>144</v>
      </c>
      <c r="AU266" s="218" t="s">
        <v>80</v>
      </c>
      <c r="AY266" s="218" t="s">
        <v>142</v>
      </c>
      <c r="BE266" s="397">
        <f>IF(N266="základní",J266,0)</f>
        <v>0</v>
      </c>
      <c r="BF266" s="397">
        <f>IF(N266="snížená",J266,0)</f>
        <v>0</v>
      </c>
      <c r="BG266" s="397">
        <f>IF(N266="zákl. přenesená",J266,0)</f>
        <v>0</v>
      </c>
      <c r="BH266" s="397">
        <f>IF(N266="sníž. přenesená",J266,0)</f>
        <v>0</v>
      </c>
      <c r="BI266" s="397">
        <f>IF(N266="nulová",J266,0)</f>
        <v>0</v>
      </c>
      <c r="BJ266" s="218" t="s">
        <v>24</v>
      </c>
      <c r="BK266" s="397">
        <f>ROUND(I266*H266,2)</f>
        <v>0</v>
      </c>
      <c r="BL266" s="218" t="s">
        <v>149</v>
      </c>
      <c r="BM266" s="218" t="s">
        <v>786</v>
      </c>
    </row>
    <row r="267" spans="2:65" s="238" customFormat="1" ht="27">
      <c r="B267" s="233"/>
      <c r="D267" s="398" t="s">
        <v>151</v>
      </c>
      <c r="F267" s="399" t="s">
        <v>787</v>
      </c>
      <c r="L267" s="233"/>
      <c r="M267" s="400"/>
      <c r="N267" s="234"/>
      <c r="O267" s="234"/>
      <c r="P267" s="234"/>
      <c r="Q267" s="234"/>
      <c r="R267" s="234"/>
      <c r="S267" s="234"/>
      <c r="T267" s="274"/>
      <c r="AT267" s="218" t="s">
        <v>151</v>
      </c>
      <c r="AU267" s="218" t="s">
        <v>80</v>
      </c>
    </row>
    <row r="268" spans="2:65" s="238" customFormat="1" ht="27">
      <c r="B268" s="233"/>
      <c r="D268" s="412" t="s">
        <v>153</v>
      </c>
      <c r="F268" s="432" t="s">
        <v>631</v>
      </c>
      <c r="L268" s="233"/>
      <c r="M268" s="400"/>
      <c r="N268" s="234"/>
      <c r="O268" s="234"/>
      <c r="P268" s="234"/>
      <c r="Q268" s="234"/>
      <c r="R268" s="234"/>
      <c r="S268" s="234"/>
      <c r="T268" s="274"/>
      <c r="AT268" s="218" t="s">
        <v>153</v>
      </c>
      <c r="AU268" s="218" t="s">
        <v>80</v>
      </c>
    </row>
    <row r="269" spans="2:65" s="238" customFormat="1" ht="22.5" customHeight="1">
      <c r="B269" s="233"/>
      <c r="C269" s="387" t="s">
        <v>443</v>
      </c>
      <c r="D269" s="387" t="s">
        <v>144</v>
      </c>
      <c r="E269" s="388" t="s">
        <v>547</v>
      </c>
      <c r="F269" s="389" t="s">
        <v>788</v>
      </c>
      <c r="G269" s="390" t="s">
        <v>175</v>
      </c>
      <c r="H269" s="391">
        <v>1</v>
      </c>
      <c r="I269" s="6"/>
      <c r="J269" s="392">
        <f>ROUND(I269*H269,2)</f>
        <v>0</v>
      </c>
      <c r="K269" s="389" t="s">
        <v>5</v>
      </c>
      <c r="L269" s="233"/>
      <c r="M269" s="393" t="s">
        <v>5</v>
      </c>
      <c r="N269" s="394" t="s">
        <v>43</v>
      </c>
      <c r="O269" s="234"/>
      <c r="P269" s="395">
        <f>O269*H269</f>
        <v>0</v>
      </c>
      <c r="Q269" s="395">
        <v>0</v>
      </c>
      <c r="R269" s="395">
        <f>Q269*H269</f>
        <v>0</v>
      </c>
      <c r="S269" s="395">
        <v>0</v>
      </c>
      <c r="T269" s="396">
        <f>S269*H269</f>
        <v>0</v>
      </c>
      <c r="AR269" s="218" t="s">
        <v>149</v>
      </c>
      <c r="AT269" s="218" t="s">
        <v>144</v>
      </c>
      <c r="AU269" s="218" t="s">
        <v>80</v>
      </c>
      <c r="AY269" s="218" t="s">
        <v>142</v>
      </c>
      <c r="BE269" s="397">
        <f>IF(N269="základní",J269,0)</f>
        <v>0</v>
      </c>
      <c r="BF269" s="397">
        <f>IF(N269="snížená",J269,0)</f>
        <v>0</v>
      </c>
      <c r="BG269" s="397">
        <f>IF(N269="zákl. přenesená",J269,0)</f>
        <v>0</v>
      </c>
      <c r="BH269" s="397">
        <f>IF(N269="sníž. přenesená",J269,0)</f>
        <v>0</v>
      </c>
      <c r="BI269" s="397">
        <f>IF(N269="nulová",J269,0)</f>
        <v>0</v>
      </c>
      <c r="BJ269" s="218" t="s">
        <v>24</v>
      </c>
      <c r="BK269" s="397">
        <f>ROUND(I269*H269,2)</f>
        <v>0</v>
      </c>
      <c r="BL269" s="218" t="s">
        <v>149</v>
      </c>
      <c r="BM269" s="218" t="s">
        <v>789</v>
      </c>
    </row>
    <row r="270" spans="2:65" s="238" customFormat="1" ht="27">
      <c r="B270" s="233"/>
      <c r="D270" s="398" t="s">
        <v>151</v>
      </c>
      <c r="F270" s="399" t="s">
        <v>790</v>
      </c>
      <c r="L270" s="233"/>
      <c r="M270" s="400"/>
      <c r="N270" s="234"/>
      <c r="O270" s="234"/>
      <c r="P270" s="234"/>
      <c r="Q270" s="234"/>
      <c r="R270" s="234"/>
      <c r="S270" s="234"/>
      <c r="T270" s="274"/>
      <c r="AT270" s="218" t="s">
        <v>151</v>
      </c>
      <c r="AU270" s="218" t="s">
        <v>80</v>
      </c>
    </row>
    <row r="271" spans="2:65" s="238" customFormat="1" ht="27">
      <c r="B271" s="233"/>
      <c r="D271" s="412" t="s">
        <v>153</v>
      </c>
      <c r="F271" s="432" t="s">
        <v>631</v>
      </c>
      <c r="L271" s="233"/>
      <c r="M271" s="400"/>
      <c r="N271" s="234"/>
      <c r="O271" s="234"/>
      <c r="P271" s="234"/>
      <c r="Q271" s="234"/>
      <c r="R271" s="234"/>
      <c r="S271" s="234"/>
      <c r="T271" s="274"/>
      <c r="AT271" s="218" t="s">
        <v>153</v>
      </c>
      <c r="AU271" s="218" t="s">
        <v>80</v>
      </c>
    </row>
    <row r="272" spans="2:65" s="238" customFormat="1" ht="22.5" customHeight="1">
      <c r="B272" s="233"/>
      <c r="C272" s="387" t="s">
        <v>449</v>
      </c>
      <c r="D272" s="387" t="s">
        <v>144</v>
      </c>
      <c r="E272" s="388" t="s">
        <v>552</v>
      </c>
      <c r="F272" s="389" t="s">
        <v>791</v>
      </c>
      <c r="G272" s="390" t="s">
        <v>175</v>
      </c>
      <c r="H272" s="391">
        <v>13</v>
      </c>
      <c r="I272" s="6"/>
      <c r="J272" s="392">
        <f>ROUND(I272*H272,2)</f>
        <v>0</v>
      </c>
      <c r="K272" s="389" t="s">
        <v>5</v>
      </c>
      <c r="L272" s="233"/>
      <c r="M272" s="393" t="s">
        <v>5</v>
      </c>
      <c r="N272" s="394" t="s">
        <v>43</v>
      </c>
      <c r="O272" s="234"/>
      <c r="P272" s="395">
        <f>O272*H272</f>
        <v>0</v>
      </c>
      <c r="Q272" s="395">
        <v>0</v>
      </c>
      <c r="R272" s="395">
        <f>Q272*H272</f>
        <v>0</v>
      </c>
      <c r="S272" s="395">
        <v>0</v>
      </c>
      <c r="T272" s="396">
        <f>S272*H272</f>
        <v>0</v>
      </c>
      <c r="AR272" s="218" t="s">
        <v>149</v>
      </c>
      <c r="AT272" s="218" t="s">
        <v>144</v>
      </c>
      <c r="AU272" s="218" t="s">
        <v>80</v>
      </c>
      <c r="AY272" s="218" t="s">
        <v>142</v>
      </c>
      <c r="BE272" s="397">
        <f>IF(N272="základní",J272,0)</f>
        <v>0</v>
      </c>
      <c r="BF272" s="397">
        <f>IF(N272="snížená",J272,0)</f>
        <v>0</v>
      </c>
      <c r="BG272" s="397">
        <f>IF(N272="zákl. přenesená",J272,0)</f>
        <v>0</v>
      </c>
      <c r="BH272" s="397">
        <f>IF(N272="sníž. přenesená",J272,0)</f>
        <v>0</v>
      </c>
      <c r="BI272" s="397">
        <f>IF(N272="nulová",J272,0)</f>
        <v>0</v>
      </c>
      <c r="BJ272" s="218" t="s">
        <v>24</v>
      </c>
      <c r="BK272" s="397">
        <f>ROUND(I272*H272,2)</f>
        <v>0</v>
      </c>
      <c r="BL272" s="218" t="s">
        <v>149</v>
      </c>
      <c r="BM272" s="218" t="s">
        <v>792</v>
      </c>
    </row>
    <row r="273" spans="2:65" s="238" customFormat="1">
      <c r="B273" s="233"/>
      <c r="D273" s="398" t="s">
        <v>151</v>
      </c>
      <c r="F273" s="399" t="s">
        <v>555</v>
      </c>
      <c r="L273" s="233"/>
      <c r="M273" s="400"/>
      <c r="N273" s="234"/>
      <c r="O273" s="234"/>
      <c r="P273" s="234"/>
      <c r="Q273" s="234"/>
      <c r="R273" s="234"/>
      <c r="S273" s="234"/>
      <c r="T273" s="274"/>
      <c r="AT273" s="218" t="s">
        <v>151</v>
      </c>
      <c r="AU273" s="218" t="s">
        <v>80</v>
      </c>
    </row>
    <row r="274" spans="2:65" s="238" customFormat="1" ht="27">
      <c r="B274" s="233"/>
      <c r="D274" s="412" t="s">
        <v>153</v>
      </c>
      <c r="F274" s="432" t="s">
        <v>631</v>
      </c>
      <c r="L274" s="233"/>
      <c r="M274" s="400"/>
      <c r="N274" s="234"/>
      <c r="O274" s="234"/>
      <c r="P274" s="234"/>
      <c r="Q274" s="234"/>
      <c r="R274" s="234"/>
      <c r="S274" s="234"/>
      <c r="T274" s="274"/>
      <c r="AT274" s="218" t="s">
        <v>153</v>
      </c>
      <c r="AU274" s="218" t="s">
        <v>80</v>
      </c>
    </row>
    <row r="275" spans="2:65" s="238" customFormat="1" ht="22.5" customHeight="1">
      <c r="B275" s="233"/>
      <c r="C275" s="433" t="s">
        <v>455</v>
      </c>
      <c r="D275" s="433" t="s">
        <v>299</v>
      </c>
      <c r="E275" s="434" t="s">
        <v>793</v>
      </c>
      <c r="F275" s="435" t="s">
        <v>794</v>
      </c>
      <c r="G275" s="436" t="s">
        <v>175</v>
      </c>
      <c r="H275" s="437">
        <v>7</v>
      </c>
      <c r="I275" s="7"/>
      <c r="J275" s="438">
        <f>ROUND(I275*H275,2)</f>
        <v>0</v>
      </c>
      <c r="K275" s="435" t="s">
        <v>5</v>
      </c>
      <c r="L275" s="439"/>
      <c r="M275" s="440" t="s">
        <v>5</v>
      </c>
      <c r="N275" s="441" t="s">
        <v>43</v>
      </c>
      <c r="O275" s="234"/>
      <c r="P275" s="395">
        <f>O275*H275</f>
        <v>0</v>
      </c>
      <c r="Q275" s="395">
        <v>0</v>
      </c>
      <c r="R275" s="395">
        <f>Q275*H275</f>
        <v>0</v>
      </c>
      <c r="S275" s="395">
        <v>0</v>
      </c>
      <c r="T275" s="396">
        <f>S275*H275</f>
        <v>0</v>
      </c>
      <c r="AR275" s="218" t="s">
        <v>198</v>
      </c>
      <c r="AT275" s="218" t="s">
        <v>299</v>
      </c>
      <c r="AU275" s="218" t="s">
        <v>80</v>
      </c>
      <c r="AY275" s="218" t="s">
        <v>142</v>
      </c>
      <c r="BE275" s="397">
        <f>IF(N275="základní",J275,0)</f>
        <v>0</v>
      </c>
      <c r="BF275" s="397">
        <f>IF(N275="snížená",J275,0)</f>
        <v>0</v>
      </c>
      <c r="BG275" s="397">
        <f>IF(N275="zákl. přenesená",J275,0)</f>
        <v>0</v>
      </c>
      <c r="BH275" s="397">
        <f>IF(N275="sníž. přenesená",J275,0)</f>
        <v>0</v>
      </c>
      <c r="BI275" s="397">
        <f>IF(N275="nulová",J275,0)</f>
        <v>0</v>
      </c>
      <c r="BJ275" s="218" t="s">
        <v>24</v>
      </c>
      <c r="BK275" s="397">
        <f>ROUND(I275*H275,2)</f>
        <v>0</v>
      </c>
      <c r="BL275" s="218" t="s">
        <v>149</v>
      </c>
      <c r="BM275" s="218" t="s">
        <v>795</v>
      </c>
    </row>
    <row r="276" spans="2:65" s="238" customFormat="1" ht="27">
      <c r="B276" s="233"/>
      <c r="D276" s="412" t="s">
        <v>151</v>
      </c>
      <c r="F276" s="420" t="s">
        <v>796</v>
      </c>
      <c r="L276" s="233"/>
      <c r="M276" s="400"/>
      <c r="N276" s="234"/>
      <c r="O276" s="234"/>
      <c r="P276" s="234"/>
      <c r="Q276" s="234"/>
      <c r="R276" s="234"/>
      <c r="S276" s="234"/>
      <c r="T276" s="274"/>
      <c r="AT276" s="218" t="s">
        <v>151</v>
      </c>
      <c r="AU276" s="218" t="s">
        <v>80</v>
      </c>
    </row>
    <row r="277" spans="2:65" s="238" customFormat="1" ht="22.5" customHeight="1">
      <c r="B277" s="233"/>
      <c r="C277" s="433" t="s">
        <v>461</v>
      </c>
      <c r="D277" s="433" t="s">
        <v>299</v>
      </c>
      <c r="E277" s="434" t="s">
        <v>797</v>
      </c>
      <c r="F277" s="435" t="s">
        <v>798</v>
      </c>
      <c r="G277" s="436" t="s">
        <v>175</v>
      </c>
      <c r="H277" s="437">
        <v>6</v>
      </c>
      <c r="I277" s="7"/>
      <c r="J277" s="438">
        <f>ROUND(I277*H277,2)</f>
        <v>0</v>
      </c>
      <c r="K277" s="435" t="s">
        <v>5</v>
      </c>
      <c r="L277" s="439"/>
      <c r="M277" s="440" t="s">
        <v>5</v>
      </c>
      <c r="N277" s="441" t="s">
        <v>43</v>
      </c>
      <c r="O277" s="234"/>
      <c r="P277" s="395">
        <f>O277*H277</f>
        <v>0</v>
      </c>
      <c r="Q277" s="395">
        <v>0</v>
      </c>
      <c r="R277" s="395">
        <f>Q277*H277</f>
        <v>0</v>
      </c>
      <c r="S277" s="395">
        <v>0</v>
      </c>
      <c r="T277" s="396">
        <f>S277*H277</f>
        <v>0</v>
      </c>
      <c r="AR277" s="218" t="s">
        <v>198</v>
      </c>
      <c r="AT277" s="218" t="s">
        <v>299</v>
      </c>
      <c r="AU277" s="218" t="s">
        <v>80</v>
      </c>
      <c r="AY277" s="218" t="s">
        <v>142</v>
      </c>
      <c r="BE277" s="397">
        <f>IF(N277="základní",J277,0)</f>
        <v>0</v>
      </c>
      <c r="BF277" s="397">
        <f>IF(N277="snížená",J277,0)</f>
        <v>0</v>
      </c>
      <c r="BG277" s="397">
        <f>IF(N277="zákl. přenesená",J277,0)</f>
        <v>0</v>
      </c>
      <c r="BH277" s="397">
        <f>IF(N277="sníž. přenesená",J277,0)</f>
        <v>0</v>
      </c>
      <c r="BI277" s="397">
        <f>IF(N277="nulová",J277,0)</f>
        <v>0</v>
      </c>
      <c r="BJ277" s="218" t="s">
        <v>24</v>
      </c>
      <c r="BK277" s="397">
        <f>ROUND(I277*H277,2)</f>
        <v>0</v>
      </c>
      <c r="BL277" s="218" t="s">
        <v>149</v>
      </c>
      <c r="BM277" s="218" t="s">
        <v>799</v>
      </c>
    </row>
    <row r="278" spans="2:65" s="238" customFormat="1" ht="27">
      <c r="B278" s="233"/>
      <c r="D278" s="412" t="s">
        <v>151</v>
      </c>
      <c r="F278" s="420" t="s">
        <v>800</v>
      </c>
      <c r="L278" s="233"/>
      <c r="M278" s="400"/>
      <c r="N278" s="234"/>
      <c r="O278" s="234"/>
      <c r="P278" s="234"/>
      <c r="Q278" s="234"/>
      <c r="R278" s="234"/>
      <c r="S278" s="234"/>
      <c r="T278" s="274"/>
      <c r="AT278" s="218" t="s">
        <v>151</v>
      </c>
      <c r="AU278" s="218" t="s">
        <v>80</v>
      </c>
    </row>
    <row r="279" spans="2:65" s="238" customFormat="1" ht="22.5" customHeight="1">
      <c r="B279" s="233"/>
      <c r="C279" s="387" t="s">
        <v>466</v>
      </c>
      <c r="D279" s="387" t="s">
        <v>144</v>
      </c>
      <c r="E279" s="388" t="s">
        <v>801</v>
      </c>
      <c r="F279" s="389" t="s">
        <v>802</v>
      </c>
      <c r="G279" s="390" t="s">
        <v>329</v>
      </c>
      <c r="H279" s="391">
        <v>1</v>
      </c>
      <c r="I279" s="6"/>
      <c r="J279" s="392">
        <f>ROUND(I279*H279,2)</f>
        <v>0</v>
      </c>
      <c r="K279" s="389" t="s">
        <v>346</v>
      </c>
      <c r="L279" s="233"/>
      <c r="M279" s="393" t="s">
        <v>5</v>
      </c>
      <c r="N279" s="394" t="s">
        <v>43</v>
      </c>
      <c r="O279" s="234"/>
      <c r="P279" s="395">
        <f>O279*H279</f>
        <v>0</v>
      </c>
      <c r="Q279" s="395">
        <v>9.3600000000000003E-3</v>
      </c>
      <c r="R279" s="395">
        <f>Q279*H279</f>
        <v>9.3600000000000003E-3</v>
      </c>
      <c r="S279" s="395">
        <v>0</v>
      </c>
      <c r="T279" s="396">
        <f>S279*H279</f>
        <v>0</v>
      </c>
      <c r="AR279" s="218" t="s">
        <v>149</v>
      </c>
      <c r="AT279" s="218" t="s">
        <v>144</v>
      </c>
      <c r="AU279" s="218" t="s">
        <v>80</v>
      </c>
      <c r="AY279" s="218" t="s">
        <v>142</v>
      </c>
      <c r="BE279" s="397">
        <f>IF(N279="základní",J279,0)</f>
        <v>0</v>
      </c>
      <c r="BF279" s="397">
        <f>IF(N279="snížená",J279,0)</f>
        <v>0</v>
      </c>
      <c r="BG279" s="397">
        <f>IF(N279="zákl. přenesená",J279,0)</f>
        <v>0</v>
      </c>
      <c r="BH279" s="397">
        <f>IF(N279="sníž. přenesená",J279,0)</f>
        <v>0</v>
      </c>
      <c r="BI279" s="397">
        <f>IF(N279="nulová",J279,0)</f>
        <v>0</v>
      </c>
      <c r="BJ279" s="218" t="s">
        <v>24</v>
      </c>
      <c r="BK279" s="397">
        <f>ROUND(I279*H279,2)</f>
        <v>0</v>
      </c>
      <c r="BL279" s="218" t="s">
        <v>149</v>
      </c>
      <c r="BM279" s="218" t="s">
        <v>803</v>
      </c>
    </row>
    <row r="280" spans="2:65" s="238" customFormat="1">
      <c r="B280" s="233"/>
      <c r="D280" s="398" t="s">
        <v>151</v>
      </c>
      <c r="F280" s="399" t="s">
        <v>804</v>
      </c>
      <c r="L280" s="233"/>
      <c r="M280" s="400"/>
      <c r="N280" s="234"/>
      <c r="O280" s="234"/>
      <c r="P280" s="234"/>
      <c r="Q280" s="234"/>
      <c r="R280" s="234"/>
      <c r="S280" s="234"/>
      <c r="T280" s="274"/>
      <c r="AT280" s="218" t="s">
        <v>151</v>
      </c>
      <c r="AU280" s="218" t="s">
        <v>80</v>
      </c>
    </row>
    <row r="281" spans="2:65" s="238" customFormat="1" ht="27">
      <c r="B281" s="233"/>
      <c r="D281" s="412" t="s">
        <v>153</v>
      </c>
      <c r="F281" s="432" t="s">
        <v>631</v>
      </c>
      <c r="L281" s="233"/>
      <c r="M281" s="400"/>
      <c r="N281" s="234"/>
      <c r="O281" s="234"/>
      <c r="P281" s="234"/>
      <c r="Q281" s="234"/>
      <c r="R281" s="234"/>
      <c r="S281" s="234"/>
      <c r="T281" s="274"/>
      <c r="AT281" s="218" t="s">
        <v>153</v>
      </c>
      <c r="AU281" s="218" t="s">
        <v>80</v>
      </c>
    </row>
    <row r="282" spans="2:65" s="238" customFormat="1" ht="22.5" customHeight="1">
      <c r="B282" s="233"/>
      <c r="C282" s="433" t="s">
        <v>471</v>
      </c>
      <c r="D282" s="433" t="s">
        <v>299</v>
      </c>
      <c r="E282" s="434" t="s">
        <v>805</v>
      </c>
      <c r="F282" s="435" t="s">
        <v>806</v>
      </c>
      <c r="G282" s="436" t="s">
        <v>329</v>
      </c>
      <c r="H282" s="437">
        <v>1</v>
      </c>
      <c r="I282" s="7"/>
      <c r="J282" s="438">
        <f>ROUND(I282*H282,2)</f>
        <v>0</v>
      </c>
      <c r="K282" s="435" t="s">
        <v>5</v>
      </c>
      <c r="L282" s="439"/>
      <c r="M282" s="440" t="s">
        <v>5</v>
      </c>
      <c r="N282" s="441" t="s">
        <v>43</v>
      </c>
      <c r="O282" s="234"/>
      <c r="P282" s="395">
        <f>O282*H282</f>
        <v>0</v>
      </c>
      <c r="Q282" s="395">
        <v>4.1000000000000002E-2</v>
      </c>
      <c r="R282" s="395">
        <f>Q282*H282</f>
        <v>4.1000000000000002E-2</v>
      </c>
      <c r="S282" s="395">
        <v>0</v>
      </c>
      <c r="T282" s="396">
        <f>S282*H282</f>
        <v>0</v>
      </c>
      <c r="AR282" s="218" t="s">
        <v>198</v>
      </c>
      <c r="AT282" s="218" t="s">
        <v>299</v>
      </c>
      <c r="AU282" s="218" t="s">
        <v>80</v>
      </c>
      <c r="AY282" s="218" t="s">
        <v>142</v>
      </c>
      <c r="BE282" s="397">
        <f>IF(N282="základní",J282,0)</f>
        <v>0</v>
      </c>
      <c r="BF282" s="397">
        <f>IF(N282="snížená",J282,0)</f>
        <v>0</v>
      </c>
      <c r="BG282" s="397">
        <f>IF(N282="zákl. přenesená",J282,0)</f>
        <v>0</v>
      </c>
      <c r="BH282" s="397">
        <f>IF(N282="sníž. přenesená",J282,0)</f>
        <v>0</v>
      </c>
      <c r="BI282" s="397">
        <f>IF(N282="nulová",J282,0)</f>
        <v>0</v>
      </c>
      <c r="BJ282" s="218" t="s">
        <v>24</v>
      </c>
      <c r="BK282" s="397">
        <f>ROUND(I282*H282,2)</f>
        <v>0</v>
      </c>
      <c r="BL282" s="218" t="s">
        <v>149</v>
      </c>
      <c r="BM282" s="218" t="s">
        <v>807</v>
      </c>
    </row>
    <row r="283" spans="2:65" s="238" customFormat="1" ht="27">
      <c r="B283" s="233"/>
      <c r="D283" s="412" t="s">
        <v>151</v>
      </c>
      <c r="F283" s="420" t="s">
        <v>808</v>
      </c>
      <c r="L283" s="233"/>
      <c r="M283" s="400"/>
      <c r="N283" s="234"/>
      <c r="O283" s="234"/>
      <c r="P283" s="234"/>
      <c r="Q283" s="234"/>
      <c r="R283" s="234"/>
      <c r="S283" s="234"/>
      <c r="T283" s="274"/>
      <c r="AT283" s="218" t="s">
        <v>151</v>
      </c>
      <c r="AU283" s="218" t="s">
        <v>80</v>
      </c>
    </row>
    <row r="284" spans="2:65" s="238" customFormat="1" ht="22.5" customHeight="1">
      <c r="B284" s="233"/>
      <c r="C284" s="387" t="s">
        <v>476</v>
      </c>
      <c r="D284" s="387" t="s">
        <v>144</v>
      </c>
      <c r="E284" s="388" t="s">
        <v>809</v>
      </c>
      <c r="F284" s="389" t="s">
        <v>810</v>
      </c>
      <c r="G284" s="390" t="s">
        <v>329</v>
      </c>
      <c r="H284" s="391">
        <v>1</v>
      </c>
      <c r="I284" s="6"/>
      <c r="J284" s="392">
        <f>ROUND(I284*H284,2)</f>
        <v>0</v>
      </c>
      <c r="K284" s="389" t="s">
        <v>346</v>
      </c>
      <c r="L284" s="233"/>
      <c r="M284" s="393" t="s">
        <v>5</v>
      </c>
      <c r="N284" s="394" t="s">
        <v>43</v>
      </c>
      <c r="O284" s="234"/>
      <c r="P284" s="395">
        <f>O284*H284</f>
        <v>0</v>
      </c>
      <c r="Q284" s="395">
        <v>0</v>
      </c>
      <c r="R284" s="395">
        <f>Q284*H284</f>
        <v>0</v>
      </c>
      <c r="S284" s="395">
        <v>0.15</v>
      </c>
      <c r="T284" s="396">
        <f>S284*H284</f>
        <v>0.15</v>
      </c>
      <c r="AR284" s="218" t="s">
        <v>149</v>
      </c>
      <c r="AT284" s="218" t="s">
        <v>144</v>
      </c>
      <c r="AU284" s="218" t="s">
        <v>80</v>
      </c>
      <c r="AY284" s="218" t="s">
        <v>142</v>
      </c>
      <c r="BE284" s="397">
        <f>IF(N284="základní",J284,0)</f>
        <v>0</v>
      </c>
      <c r="BF284" s="397">
        <f>IF(N284="snížená",J284,0)</f>
        <v>0</v>
      </c>
      <c r="BG284" s="397">
        <f>IF(N284="zákl. přenesená",J284,0)</f>
        <v>0</v>
      </c>
      <c r="BH284" s="397">
        <f>IF(N284="sníž. přenesená",J284,0)</f>
        <v>0</v>
      </c>
      <c r="BI284" s="397">
        <f>IF(N284="nulová",J284,0)</f>
        <v>0</v>
      </c>
      <c r="BJ284" s="218" t="s">
        <v>24</v>
      </c>
      <c r="BK284" s="397">
        <f>ROUND(I284*H284,2)</f>
        <v>0</v>
      </c>
      <c r="BL284" s="218" t="s">
        <v>149</v>
      </c>
      <c r="BM284" s="218" t="s">
        <v>811</v>
      </c>
    </row>
    <row r="285" spans="2:65" s="238" customFormat="1">
      <c r="B285" s="233"/>
      <c r="D285" s="398" t="s">
        <v>151</v>
      </c>
      <c r="F285" s="399" t="s">
        <v>812</v>
      </c>
      <c r="L285" s="233"/>
      <c r="M285" s="400"/>
      <c r="N285" s="234"/>
      <c r="O285" s="234"/>
      <c r="P285" s="234"/>
      <c r="Q285" s="234"/>
      <c r="R285" s="234"/>
      <c r="S285" s="234"/>
      <c r="T285" s="274"/>
      <c r="AT285" s="218" t="s">
        <v>151</v>
      </c>
      <c r="AU285" s="218" t="s">
        <v>80</v>
      </c>
    </row>
    <row r="286" spans="2:65" s="238" customFormat="1" ht="27">
      <c r="B286" s="233"/>
      <c r="D286" s="398" t="s">
        <v>153</v>
      </c>
      <c r="F286" s="401" t="s">
        <v>631</v>
      </c>
      <c r="L286" s="233"/>
      <c r="M286" s="400"/>
      <c r="N286" s="234"/>
      <c r="O286" s="234"/>
      <c r="P286" s="234"/>
      <c r="Q286" s="234"/>
      <c r="R286" s="234"/>
      <c r="S286" s="234"/>
      <c r="T286" s="274"/>
      <c r="AT286" s="218" t="s">
        <v>153</v>
      </c>
      <c r="AU286" s="218" t="s">
        <v>80</v>
      </c>
    </row>
    <row r="287" spans="2:65" s="374" customFormat="1" ht="29.85" customHeight="1">
      <c r="B287" s="373"/>
      <c r="D287" s="384" t="s">
        <v>71</v>
      </c>
      <c r="E287" s="385" t="s">
        <v>204</v>
      </c>
      <c r="F287" s="385" t="s">
        <v>573</v>
      </c>
      <c r="J287" s="386">
        <f>BK287</f>
        <v>0</v>
      </c>
      <c r="L287" s="373"/>
      <c r="M287" s="378"/>
      <c r="N287" s="379"/>
      <c r="O287" s="379"/>
      <c r="P287" s="380">
        <f>SUM(P288:P294)</f>
        <v>0</v>
      </c>
      <c r="Q287" s="379"/>
      <c r="R287" s="380">
        <f>SUM(R288:R294)</f>
        <v>7.7249999999999997E-4</v>
      </c>
      <c r="S287" s="379"/>
      <c r="T287" s="381">
        <f>SUM(T288:T294)</f>
        <v>3.15E-2</v>
      </c>
      <c r="AR287" s="375" t="s">
        <v>24</v>
      </c>
      <c r="AT287" s="382" t="s">
        <v>71</v>
      </c>
      <c r="AU287" s="382" t="s">
        <v>24</v>
      </c>
      <c r="AY287" s="375" t="s">
        <v>142</v>
      </c>
      <c r="BK287" s="383">
        <f>SUM(BK288:BK294)</f>
        <v>0</v>
      </c>
    </row>
    <row r="288" spans="2:65" s="238" customFormat="1" ht="22.5" customHeight="1">
      <c r="B288" s="233"/>
      <c r="C288" s="387" t="s">
        <v>481</v>
      </c>
      <c r="D288" s="387" t="s">
        <v>144</v>
      </c>
      <c r="E288" s="388" t="s">
        <v>575</v>
      </c>
      <c r="F288" s="389" t="s">
        <v>576</v>
      </c>
      <c r="G288" s="390" t="s">
        <v>194</v>
      </c>
      <c r="H288" s="391">
        <v>54</v>
      </c>
      <c r="I288" s="6"/>
      <c r="J288" s="392">
        <f>ROUND(I288*H288,2)</f>
        <v>0</v>
      </c>
      <c r="K288" s="389" t="s">
        <v>346</v>
      </c>
      <c r="L288" s="233"/>
      <c r="M288" s="393" t="s">
        <v>5</v>
      </c>
      <c r="N288" s="394" t="s">
        <v>43</v>
      </c>
      <c r="O288" s="234"/>
      <c r="P288" s="395">
        <f>O288*H288</f>
        <v>0</v>
      </c>
      <c r="Q288" s="395">
        <v>0</v>
      </c>
      <c r="R288" s="395">
        <f>Q288*H288</f>
        <v>0</v>
      </c>
      <c r="S288" s="395">
        <v>0</v>
      </c>
      <c r="T288" s="396">
        <f>S288*H288</f>
        <v>0</v>
      </c>
      <c r="AR288" s="218" t="s">
        <v>149</v>
      </c>
      <c r="AT288" s="218" t="s">
        <v>144</v>
      </c>
      <c r="AU288" s="218" t="s">
        <v>80</v>
      </c>
      <c r="AY288" s="218" t="s">
        <v>142</v>
      </c>
      <c r="BE288" s="397">
        <f>IF(N288="základní",J288,0)</f>
        <v>0</v>
      </c>
      <c r="BF288" s="397">
        <f>IF(N288="snížená",J288,0)</f>
        <v>0</v>
      </c>
      <c r="BG288" s="397">
        <f>IF(N288="zákl. přenesená",J288,0)</f>
        <v>0</v>
      </c>
      <c r="BH288" s="397">
        <f>IF(N288="sníž. přenesená",J288,0)</f>
        <v>0</v>
      </c>
      <c r="BI288" s="397">
        <f>IF(N288="nulová",J288,0)</f>
        <v>0</v>
      </c>
      <c r="BJ288" s="218" t="s">
        <v>24</v>
      </c>
      <c r="BK288" s="397">
        <f>ROUND(I288*H288,2)</f>
        <v>0</v>
      </c>
      <c r="BL288" s="218" t="s">
        <v>149</v>
      </c>
      <c r="BM288" s="218" t="s">
        <v>813</v>
      </c>
    </row>
    <row r="289" spans="2:65" s="238" customFormat="1">
      <c r="B289" s="233"/>
      <c r="D289" s="398" t="s">
        <v>151</v>
      </c>
      <c r="F289" s="399" t="s">
        <v>578</v>
      </c>
      <c r="L289" s="233"/>
      <c r="M289" s="400"/>
      <c r="N289" s="234"/>
      <c r="O289" s="234"/>
      <c r="P289" s="234"/>
      <c r="Q289" s="234"/>
      <c r="R289" s="234"/>
      <c r="S289" s="234"/>
      <c r="T289" s="274"/>
      <c r="AT289" s="218" t="s">
        <v>151</v>
      </c>
      <c r="AU289" s="218" t="s">
        <v>80</v>
      </c>
    </row>
    <row r="290" spans="2:65" s="403" customFormat="1">
      <c r="B290" s="402"/>
      <c r="D290" s="412" t="s">
        <v>155</v>
      </c>
      <c r="E290" s="421" t="s">
        <v>5</v>
      </c>
      <c r="F290" s="422" t="s">
        <v>814</v>
      </c>
      <c r="H290" s="423">
        <v>54</v>
      </c>
      <c r="L290" s="402"/>
      <c r="M290" s="407"/>
      <c r="N290" s="408"/>
      <c r="O290" s="408"/>
      <c r="P290" s="408"/>
      <c r="Q290" s="408"/>
      <c r="R290" s="408"/>
      <c r="S290" s="408"/>
      <c r="T290" s="409"/>
      <c r="AT290" s="404" t="s">
        <v>155</v>
      </c>
      <c r="AU290" s="404" t="s">
        <v>80</v>
      </c>
      <c r="AV290" s="403" t="s">
        <v>80</v>
      </c>
      <c r="AW290" s="403" t="s">
        <v>36</v>
      </c>
      <c r="AX290" s="403" t="s">
        <v>24</v>
      </c>
      <c r="AY290" s="404" t="s">
        <v>142</v>
      </c>
    </row>
    <row r="291" spans="2:65" s="238" customFormat="1" ht="22.5" customHeight="1">
      <c r="B291" s="233"/>
      <c r="C291" s="387" t="s">
        <v>486</v>
      </c>
      <c r="D291" s="387" t="s">
        <v>144</v>
      </c>
      <c r="E291" s="388" t="s">
        <v>815</v>
      </c>
      <c r="F291" s="389" t="s">
        <v>816</v>
      </c>
      <c r="G291" s="390" t="s">
        <v>194</v>
      </c>
      <c r="H291" s="391">
        <v>0.25</v>
      </c>
      <c r="I291" s="6"/>
      <c r="J291" s="392">
        <f>ROUND(I291*H291,2)</f>
        <v>0</v>
      </c>
      <c r="K291" s="389" t="s">
        <v>346</v>
      </c>
      <c r="L291" s="233"/>
      <c r="M291" s="393" t="s">
        <v>5</v>
      </c>
      <c r="N291" s="394" t="s">
        <v>43</v>
      </c>
      <c r="O291" s="234"/>
      <c r="P291" s="395">
        <f>O291*H291</f>
        <v>0</v>
      </c>
      <c r="Q291" s="395">
        <v>3.0899999999999999E-3</v>
      </c>
      <c r="R291" s="395">
        <f>Q291*H291</f>
        <v>7.7249999999999997E-4</v>
      </c>
      <c r="S291" s="395">
        <v>0.126</v>
      </c>
      <c r="T291" s="396">
        <f>S291*H291</f>
        <v>3.15E-2</v>
      </c>
      <c r="AR291" s="218" t="s">
        <v>149</v>
      </c>
      <c r="AT291" s="218" t="s">
        <v>144</v>
      </c>
      <c r="AU291" s="218" t="s">
        <v>80</v>
      </c>
      <c r="AY291" s="218" t="s">
        <v>142</v>
      </c>
      <c r="BE291" s="397">
        <f>IF(N291="základní",J291,0)</f>
        <v>0</v>
      </c>
      <c r="BF291" s="397">
        <f>IF(N291="snížená",J291,0)</f>
        <v>0</v>
      </c>
      <c r="BG291" s="397">
        <f>IF(N291="zákl. přenesená",J291,0)</f>
        <v>0</v>
      </c>
      <c r="BH291" s="397">
        <f>IF(N291="sníž. přenesená",J291,0)</f>
        <v>0</v>
      </c>
      <c r="BI291" s="397">
        <f>IF(N291="nulová",J291,0)</f>
        <v>0</v>
      </c>
      <c r="BJ291" s="218" t="s">
        <v>24</v>
      </c>
      <c r="BK291" s="397">
        <f>ROUND(I291*H291,2)</f>
        <v>0</v>
      </c>
      <c r="BL291" s="218" t="s">
        <v>149</v>
      </c>
      <c r="BM291" s="218" t="s">
        <v>817</v>
      </c>
    </row>
    <row r="292" spans="2:65" s="238" customFormat="1" ht="27">
      <c r="B292" s="233"/>
      <c r="D292" s="398" t="s">
        <v>151</v>
      </c>
      <c r="F292" s="399" t="s">
        <v>818</v>
      </c>
      <c r="L292" s="233"/>
      <c r="M292" s="400"/>
      <c r="N292" s="234"/>
      <c r="O292" s="234"/>
      <c r="P292" s="234"/>
      <c r="Q292" s="234"/>
      <c r="R292" s="234"/>
      <c r="S292" s="234"/>
      <c r="T292" s="274"/>
      <c r="AT292" s="218" t="s">
        <v>151</v>
      </c>
      <c r="AU292" s="218" t="s">
        <v>80</v>
      </c>
    </row>
    <row r="293" spans="2:65" s="238" customFormat="1" ht="27">
      <c r="B293" s="233"/>
      <c r="D293" s="398" t="s">
        <v>153</v>
      </c>
      <c r="F293" s="401" t="s">
        <v>631</v>
      </c>
      <c r="L293" s="233"/>
      <c r="M293" s="400"/>
      <c r="N293" s="234"/>
      <c r="O293" s="234"/>
      <c r="P293" s="234"/>
      <c r="Q293" s="234"/>
      <c r="R293" s="234"/>
      <c r="S293" s="234"/>
      <c r="T293" s="274"/>
      <c r="AT293" s="218" t="s">
        <v>153</v>
      </c>
      <c r="AU293" s="218" t="s">
        <v>80</v>
      </c>
    </row>
    <row r="294" spans="2:65" s="403" customFormat="1">
      <c r="B294" s="402"/>
      <c r="D294" s="398" t="s">
        <v>155</v>
      </c>
      <c r="E294" s="404" t="s">
        <v>5</v>
      </c>
      <c r="F294" s="405" t="s">
        <v>819</v>
      </c>
      <c r="H294" s="406">
        <v>0.25</v>
      </c>
      <c r="L294" s="402"/>
      <c r="M294" s="407"/>
      <c r="N294" s="408"/>
      <c r="O294" s="408"/>
      <c r="P294" s="408"/>
      <c r="Q294" s="408"/>
      <c r="R294" s="408"/>
      <c r="S294" s="408"/>
      <c r="T294" s="409"/>
      <c r="AT294" s="404" t="s">
        <v>155</v>
      </c>
      <c r="AU294" s="404" t="s">
        <v>80</v>
      </c>
      <c r="AV294" s="403" t="s">
        <v>80</v>
      </c>
      <c r="AW294" s="403" t="s">
        <v>36</v>
      </c>
      <c r="AX294" s="403" t="s">
        <v>24</v>
      </c>
      <c r="AY294" s="404" t="s">
        <v>142</v>
      </c>
    </row>
    <row r="295" spans="2:65" s="374" customFormat="1" ht="29.85" customHeight="1">
      <c r="B295" s="373"/>
      <c r="D295" s="384" t="s">
        <v>71</v>
      </c>
      <c r="E295" s="385" t="s">
        <v>596</v>
      </c>
      <c r="F295" s="385" t="s">
        <v>597</v>
      </c>
      <c r="J295" s="386">
        <f>BK295</f>
        <v>0</v>
      </c>
      <c r="L295" s="373"/>
      <c r="M295" s="378"/>
      <c r="N295" s="379"/>
      <c r="O295" s="379"/>
      <c r="P295" s="380">
        <f>SUM(P296:P304)</f>
        <v>0</v>
      </c>
      <c r="Q295" s="379"/>
      <c r="R295" s="380">
        <f>SUM(R296:R304)</f>
        <v>0</v>
      </c>
      <c r="S295" s="379"/>
      <c r="T295" s="381">
        <f>SUM(T296:T304)</f>
        <v>0</v>
      </c>
      <c r="AR295" s="375" t="s">
        <v>24</v>
      </c>
      <c r="AT295" s="382" t="s">
        <v>71</v>
      </c>
      <c r="AU295" s="382" t="s">
        <v>24</v>
      </c>
      <c r="AY295" s="375" t="s">
        <v>142</v>
      </c>
      <c r="BK295" s="383">
        <f>SUM(BK296:BK304)</f>
        <v>0</v>
      </c>
    </row>
    <row r="296" spans="2:65" s="238" customFormat="1" ht="22.5" customHeight="1">
      <c r="B296" s="233"/>
      <c r="C296" s="387" t="s">
        <v>492</v>
      </c>
      <c r="D296" s="387" t="s">
        <v>144</v>
      </c>
      <c r="E296" s="388" t="s">
        <v>599</v>
      </c>
      <c r="F296" s="389" t="s">
        <v>600</v>
      </c>
      <c r="G296" s="390" t="s">
        <v>285</v>
      </c>
      <c r="H296" s="391">
        <v>20.641999999999999</v>
      </c>
      <c r="I296" s="6"/>
      <c r="J296" s="392">
        <f>ROUND(I296*H296,2)</f>
        <v>0</v>
      </c>
      <c r="K296" s="389" t="s">
        <v>346</v>
      </c>
      <c r="L296" s="233"/>
      <c r="M296" s="393" t="s">
        <v>5</v>
      </c>
      <c r="N296" s="394" t="s">
        <v>43</v>
      </c>
      <c r="O296" s="234"/>
      <c r="P296" s="395">
        <f>O296*H296</f>
        <v>0</v>
      </c>
      <c r="Q296" s="395">
        <v>0</v>
      </c>
      <c r="R296" s="395">
        <f>Q296*H296</f>
        <v>0</v>
      </c>
      <c r="S296" s="395">
        <v>0</v>
      </c>
      <c r="T296" s="396">
        <f>S296*H296</f>
        <v>0</v>
      </c>
      <c r="AR296" s="218" t="s">
        <v>149</v>
      </c>
      <c r="AT296" s="218" t="s">
        <v>144</v>
      </c>
      <c r="AU296" s="218" t="s">
        <v>80</v>
      </c>
      <c r="AY296" s="218" t="s">
        <v>142</v>
      </c>
      <c r="BE296" s="397">
        <f>IF(N296="základní",J296,0)</f>
        <v>0</v>
      </c>
      <c r="BF296" s="397">
        <f>IF(N296="snížená",J296,0)</f>
        <v>0</v>
      </c>
      <c r="BG296" s="397">
        <f>IF(N296="zákl. přenesená",J296,0)</f>
        <v>0</v>
      </c>
      <c r="BH296" s="397">
        <f>IF(N296="sníž. přenesená",J296,0)</f>
        <v>0</v>
      </c>
      <c r="BI296" s="397">
        <f>IF(N296="nulová",J296,0)</f>
        <v>0</v>
      </c>
      <c r="BJ296" s="218" t="s">
        <v>24</v>
      </c>
      <c r="BK296" s="397">
        <f>ROUND(I296*H296,2)</f>
        <v>0</v>
      </c>
      <c r="BL296" s="218" t="s">
        <v>149</v>
      </c>
      <c r="BM296" s="218" t="s">
        <v>820</v>
      </c>
    </row>
    <row r="297" spans="2:65" s="238" customFormat="1" ht="27">
      <c r="B297" s="233"/>
      <c r="D297" s="412" t="s">
        <v>151</v>
      </c>
      <c r="F297" s="420" t="s">
        <v>602</v>
      </c>
      <c r="L297" s="233"/>
      <c r="M297" s="400"/>
      <c r="N297" s="234"/>
      <c r="O297" s="234"/>
      <c r="P297" s="234"/>
      <c r="Q297" s="234"/>
      <c r="R297" s="234"/>
      <c r="S297" s="234"/>
      <c r="T297" s="274"/>
      <c r="AT297" s="218" t="s">
        <v>151</v>
      </c>
      <c r="AU297" s="218" t="s">
        <v>80</v>
      </c>
    </row>
    <row r="298" spans="2:65" s="238" customFormat="1" ht="22.5" customHeight="1">
      <c r="B298" s="233"/>
      <c r="C298" s="387" t="s">
        <v>497</v>
      </c>
      <c r="D298" s="387" t="s">
        <v>144</v>
      </c>
      <c r="E298" s="388" t="s">
        <v>604</v>
      </c>
      <c r="F298" s="389" t="s">
        <v>605</v>
      </c>
      <c r="G298" s="390" t="s">
        <v>285</v>
      </c>
      <c r="H298" s="391">
        <v>185.77799999999999</v>
      </c>
      <c r="I298" s="6"/>
      <c r="J298" s="392">
        <f>ROUND(I298*H298,2)</f>
        <v>0</v>
      </c>
      <c r="K298" s="389" t="s">
        <v>346</v>
      </c>
      <c r="L298" s="233"/>
      <c r="M298" s="393" t="s">
        <v>5</v>
      </c>
      <c r="N298" s="394" t="s">
        <v>43</v>
      </c>
      <c r="O298" s="234"/>
      <c r="P298" s="395">
        <f>O298*H298</f>
        <v>0</v>
      </c>
      <c r="Q298" s="395">
        <v>0</v>
      </c>
      <c r="R298" s="395">
        <f>Q298*H298</f>
        <v>0</v>
      </c>
      <c r="S298" s="395">
        <v>0</v>
      </c>
      <c r="T298" s="396">
        <f>S298*H298</f>
        <v>0</v>
      </c>
      <c r="AR298" s="218" t="s">
        <v>149</v>
      </c>
      <c r="AT298" s="218" t="s">
        <v>144</v>
      </c>
      <c r="AU298" s="218" t="s">
        <v>80</v>
      </c>
      <c r="AY298" s="218" t="s">
        <v>142</v>
      </c>
      <c r="BE298" s="397">
        <f>IF(N298="základní",J298,0)</f>
        <v>0</v>
      </c>
      <c r="BF298" s="397">
        <f>IF(N298="snížená",J298,0)</f>
        <v>0</v>
      </c>
      <c r="BG298" s="397">
        <f>IF(N298="zákl. přenesená",J298,0)</f>
        <v>0</v>
      </c>
      <c r="BH298" s="397">
        <f>IF(N298="sníž. přenesená",J298,0)</f>
        <v>0</v>
      </c>
      <c r="BI298" s="397">
        <f>IF(N298="nulová",J298,0)</f>
        <v>0</v>
      </c>
      <c r="BJ298" s="218" t="s">
        <v>24</v>
      </c>
      <c r="BK298" s="397">
        <f>ROUND(I298*H298,2)</f>
        <v>0</v>
      </c>
      <c r="BL298" s="218" t="s">
        <v>149</v>
      </c>
      <c r="BM298" s="218" t="s">
        <v>821</v>
      </c>
    </row>
    <row r="299" spans="2:65" s="238" customFormat="1" ht="27">
      <c r="B299" s="233"/>
      <c r="D299" s="398" t="s">
        <v>151</v>
      </c>
      <c r="F299" s="399" t="s">
        <v>607</v>
      </c>
      <c r="L299" s="233"/>
      <c r="M299" s="400"/>
      <c r="N299" s="234"/>
      <c r="O299" s="234"/>
      <c r="P299" s="234"/>
      <c r="Q299" s="234"/>
      <c r="R299" s="234"/>
      <c r="S299" s="234"/>
      <c r="T299" s="274"/>
      <c r="AT299" s="218" t="s">
        <v>151</v>
      </c>
      <c r="AU299" s="218" t="s">
        <v>80</v>
      </c>
    </row>
    <row r="300" spans="2:65" s="403" customFormat="1">
      <c r="B300" s="402"/>
      <c r="D300" s="412" t="s">
        <v>155</v>
      </c>
      <c r="F300" s="422" t="s">
        <v>822</v>
      </c>
      <c r="H300" s="423">
        <v>185.77799999999999</v>
      </c>
      <c r="L300" s="402"/>
      <c r="M300" s="407"/>
      <c r="N300" s="408"/>
      <c r="O300" s="408"/>
      <c r="P300" s="408"/>
      <c r="Q300" s="408"/>
      <c r="R300" s="408"/>
      <c r="S300" s="408"/>
      <c r="T300" s="409"/>
      <c r="AT300" s="404" t="s">
        <v>155</v>
      </c>
      <c r="AU300" s="404" t="s">
        <v>80</v>
      </c>
      <c r="AV300" s="403" t="s">
        <v>80</v>
      </c>
      <c r="AW300" s="403" t="s">
        <v>6</v>
      </c>
      <c r="AX300" s="403" t="s">
        <v>24</v>
      </c>
      <c r="AY300" s="404" t="s">
        <v>142</v>
      </c>
    </row>
    <row r="301" spans="2:65" s="238" customFormat="1" ht="22.5" customHeight="1">
      <c r="B301" s="233"/>
      <c r="C301" s="387" t="s">
        <v>502</v>
      </c>
      <c r="D301" s="387" t="s">
        <v>144</v>
      </c>
      <c r="E301" s="388" t="s">
        <v>610</v>
      </c>
      <c r="F301" s="389" t="s">
        <v>611</v>
      </c>
      <c r="G301" s="390" t="s">
        <v>285</v>
      </c>
      <c r="H301" s="391">
        <v>20.641999999999999</v>
      </c>
      <c r="I301" s="6"/>
      <c r="J301" s="392">
        <f>ROUND(I301*H301,2)</f>
        <v>0</v>
      </c>
      <c r="K301" s="389" t="s">
        <v>346</v>
      </c>
      <c r="L301" s="233"/>
      <c r="M301" s="393" t="s">
        <v>5</v>
      </c>
      <c r="N301" s="394" t="s">
        <v>43</v>
      </c>
      <c r="O301" s="234"/>
      <c r="P301" s="395">
        <f>O301*H301</f>
        <v>0</v>
      </c>
      <c r="Q301" s="395">
        <v>0</v>
      </c>
      <c r="R301" s="395">
        <f>Q301*H301</f>
        <v>0</v>
      </c>
      <c r="S301" s="395">
        <v>0</v>
      </c>
      <c r="T301" s="396">
        <f>S301*H301</f>
        <v>0</v>
      </c>
      <c r="AR301" s="218" t="s">
        <v>149</v>
      </c>
      <c r="AT301" s="218" t="s">
        <v>144</v>
      </c>
      <c r="AU301" s="218" t="s">
        <v>80</v>
      </c>
      <c r="AY301" s="218" t="s">
        <v>142</v>
      </c>
      <c r="BE301" s="397">
        <f>IF(N301="základní",J301,0)</f>
        <v>0</v>
      </c>
      <c r="BF301" s="397">
        <f>IF(N301="snížená",J301,0)</f>
        <v>0</v>
      </c>
      <c r="BG301" s="397">
        <f>IF(N301="zákl. přenesená",J301,0)</f>
        <v>0</v>
      </c>
      <c r="BH301" s="397">
        <f>IF(N301="sníž. přenesená",J301,0)</f>
        <v>0</v>
      </c>
      <c r="BI301" s="397">
        <f>IF(N301="nulová",J301,0)</f>
        <v>0</v>
      </c>
      <c r="BJ301" s="218" t="s">
        <v>24</v>
      </c>
      <c r="BK301" s="397">
        <f>ROUND(I301*H301,2)</f>
        <v>0</v>
      </c>
      <c r="BL301" s="218" t="s">
        <v>149</v>
      </c>
      <c r="BM301" s="218" t="s">
        <v>823</v>
      </c>
    </row>
    <row r="302" spans="2:65" s="238" customFormat="1">
      <c r="B302" s="233"/>
      <c r="D302" s="412" t="s">
        <v>151</v>
      </c>
      <c r="F302" s="420" t="s">
        <v>613</v>
      </c>
      <c r="L302" s="233"/>
      <c r="M302" s="400"/>
      <c r="N302" s="234"/>
      <c r="O302" s="234"/>
      <c r="P302" s="234"/>
      <c r="Q302" s="234"/>
      <c r="R302" s="234"/>
      <c r="S302" s="234"/>
      <c r="T302" s="274"/>
      <c r="AT302" s="218" t="s">
        <v>151</v>
      </c>
      <c r="AU302" s="218" t="s">
        <v>80</v>
      </c>
    </row>
    <row r="303" spans="2:65" s="238" customFormat="1" ht="22.5" customHeight="1">
      <c r="B303" s="233"/>
      <c r="C303" s="387" t="s">
        <v>507</v>
      </c>
      <c r="D303" s="387" t="s">
        <v>144</v>
      </c>
      <c r="E303" s="388" t="s">
        <v>615</v>
      </c>
      <c r="F303" s="389" t="s">
        <v>616</v>
      </c>
      <c r="G303" s="390" t="s">
        <v>285</v>
      </c>
      <c r="H303" s="391">
        <v>20.641999999999999</v>
      </c>
      <c r="I303" s="6"/>
      <c r="J303" s="392">
        <f>ROUND(I303*H303,2)</f>
        <v>0</v>
      </c>
      <c r="K303" s="389" t="s">
        <v>346</v>
      </c>
      <c r="L303" s="233"/>
      <c r="M303" s="393" t="s">
        <v>5</v>
      </c>
      <c r="N303" s="394" t="s">
        <v>43</v>
      </c>
      <c r="O303" s="234"/>
      <c r="P303" s="395">
        <f>O303*H303</f>
        <v>0</v>
      </c>
      <c r="Q303" s="395">
        <v>0</v>
      </c>
      <c r="R303" s="395">
        <f>Q303*H303</f>
        <v>0</v>
      </c>
      <c r="S303" s="395">
        <v>0</v>
      </c>
      <c r="T303" s="396">
        <f>S303*H303</f>
        <v>0</v>
      </c>
      <c r="AR303" s="218" t="s">
        <v>149</v>
      </c>
      <c r="AT303" s="218" t="s">
        <v>144</v>
      </c>
      <c r="AU303" s="218" t="s">
        <v>80</v>
      </c>
      <c r="AY303" s="218" t="s">
        <v>142</v>
      </c>
      <c r="BE303" s="397">
        <f>IF(N303="základní",J303,0)</f>
        <v>0</v>
      </c>
      <c r="BF303" s="397">
        <f>IF(N303="snížená",J303,0)</f>
        <v>0</v>
      </c>
      <c r="BG303" s="397">
        <f>IF(N303="zákl. přenesená",J303,0)</f>
        <v>0</v>
      </c>
      <c r="BH303" s="397">
        <f>IF(N303="sníž. přenesená",J303,0)</f>
        <v>0</v>
      </c>
      <c r="BI303" s="397">
        <f>IF(N303="nulová",J303,0)</f>
        <v>0</v>
      </c>
      <c r="BJ303" s="218" t="s">
        <v>24</v>
      </c>
      <c r="BK303" s="397">
        <f>ROUND(I303*H303,2)</f>
        <v>0</v>
      </c>
      <c r="BL303" s="218" t="s">
        <v>149</v>
      </c>
      <c r="BM303" s="218" t="s">
        <v>824</v>
      </c>
    </row>
    <row r="304" spans="2:65" s="238" customFormat="1">
      <c r="B304" s="233"/>
      <c r="D304" s="398" t="s">
        <v>151</v>
      </c>
      <c r="F304" s="399" t="s">
        <v>618</v>
      </c>
      <c r="L304" s="233"/>
      <c r="M304" s="400"/>
      <c r="N304" s="234"/>
      <c r="O304" s="234"/>
      <c r="P304" s="234"/>
      <c r="Q304" s="234"/>
      <c r="R304" s="234"/>
      <c r="S304" s="234"/>
      <c r="T304" s="274"/>
      <c r="AT304" s="218" t="s">
        <v>151</v>
      </c>
      <c r="AU304" s="218" t="s">
        <v>80</v>
      </c>
    </row>
    <row r="305" spans="2:65" s="374" customFormat="1" ht="29.85" customHeight="1">
      <c r="B305" s="373"/>
      <c r="D305" s="384" t="s">
        <v>71</v>
      </c>
      <c r="E305" s="385" t="s">
        <v>619</v>
      </c>
      <c r="F305" s="385" t="s">
        <v>620</v>
      </c>
      <c r="J305" s="386">
        <f>BK305</f>
        <v>0</v>
      </c>
      <c r="L305" s="373"/>
      <c r="M305" s="378"/>
      <c r="N305" s="379"/>
      <c r="O305" s="379"/>
      <c r="P305" s="380">
        <f>SUM(P306:P307)</f>
        <v>0</v>
      </c>
      <c r="Q305" s="379"/>
      <c r="R305" s="380">
        <f>SUM(R306:R307)</f>
        <v>0</v>
      </c>
      <c r="S305" s="379"/>
      <c r="T305" s="381">
        <f>SUM(T306:T307)</f>
        <v>0</v>
      </c>
      <c r="AR305" s="375" t="s">
        <v>24</v>
      </c>
      <c r="AT305" s="382" t="s">
        <v>71</v>
      </c>
      <c r="AU305" s="382" t="s">
        <v>24</v>
      </c>
      <c r="AY305" s="375" t="s">
        <v>142</v>
      </c>
      <c r="BK305" s="383">
        <f>SUM(BK306:BK307)</f>
        <v>0</v>
      </c>
    </row>
    <row r="306" spans="2:65" s="238" customFormat="1" ht="22.5" customHeight="1">
      <c r="B306" s="233"/>
      <c r="C306" s="387" t="s">
        <v>512</v>
      </c>
      <c r="D306" s="387" t="s">
        <v>144</v>
      </c>
      <c r="E306" s="388" t="s">
        <v>622</v>
      </c>
      <c r="F306" s="389" t="s">
        <v>623</v>
      </c>
      <c r="G306" s="390" t="s">
        <v>285</v>
      </c>
      <c r="H306" s="391">
        <v>59.953000000000003</v>
      </c>
      <c r="I306" s="6"/>
      <c r="J306" s="392">
        <f>ROUND(I306*H306,2)</f>
        <v>0</v>
      </c>
      <c r="K306" s="389" t="s">
        <v>346</v>
      </c>
      <c r="L306" s="233"/>
      <c r="M306" s="393" t="s">
        <v>5</v>
      </c>
      <c r="N306" s="394" t="s">
        <v>43</v>
      </c>
      <c r="O306" s="234"/>
      <c r="P306" s="395">
        <f>O306*H306</f>
        <v>0</v>
      </c>
      <c r="Q306" s="395">
        <v>0</v>
      </c>
      <c r="R306" s="395">
        <f>Q306*H306</f>
        <v>0</v>
      </c>
      <c r="S306" s="395">
        <v>0</v>
      </c>
      <c r="T306" s="396">
        <f>S306*H306</f>
        <v>0</v>
      </c>
      <c r="AR306" s="218" t="s">
        <v>149</v>
      </c>
      <c r="AT306" s="218" t="s">
        <v>144</v>
      </c>
      <c r="AU306" s="218" t="s">
        <v>80</v>
      </c>
      <c r="AY306" s="218" t="s">
        <v>142</v>
      </c>
      <c r="BE306" s="397">
        <f>IF(N306="základní",J306,0)</f>
        <v>0</v>
      </c>
      <c r="BF306" s="397">
        <f>IF(N306="snížená",J306,0)</f>
        <v>0</v>
      </c>
      <c r="BG306" s="397">
        <f>IF(N306="zákl. přenesená",J306,0)</f>
        <v>0</v>
      </c>
      <c r="BH306" s="397">
        <f>IF(N306="sníž. přenesená",J306,0)</f>
        <v>0</v>
      </c>
      <c r="BI306" s="397">
        <f>IF(N306="nulová",J306,0)</f>
        <v>0</v>
      </c>
      <c r="BJ306" s="218" t="s">
        <v>24</v>
      </c>
      <c r="BK306" s="397">
        <f>ROUND(I306*H306,2)</f>
        <v>0</v>
      </c>
      <c r="BL306" s="218" t="s">
        <v>149</v>
      </c>
      <c r="BM306" s="218" t="s">
        <v>825</v>
      </c>
    </row>
    <row r="307" spans="2:65" s="238" customFormat="1" ht="27">
      <c r="B307" s="233"/>
      <c r="D307" s="398" t="s">
        <v>151</v>
      </c>
      <c r="F307" s="399" t="s">
        <v>625</v>
      </c>
      <c r="L307" s="233"/>
      <c r="M307" s="445"/>
      <c r="N307" s="446"/>
      <c r="O307" s="446"/>
      <c r="P307" s="446"/>
      <c r="Q307" s="446"/>
      <c r="R307" s="446"/>
      <c r="S307" s="446"/>
      <c r="T307" s="447"/>
      <c r="AT307" s="218" t="s">
        <v>151</v>
      </c>
      <c r="AU307" s="218" t="s">
        <v>80</v>
      </c>
    </row>
    <row r="308" spans="2:65" s="238" customFormat="1" ht="6.95" customHeight="1">
      <c r="B308" s="249"/>
      <c r="C308" s="250"/>
      <c r="D308" s="250"/>
      <c r="E308" s="250"/>
      <c r="F308" s="250"/>
      <c r="G308" s="250"/>
      <c r="H308" s="250"/>
      <c r="I308" s="250"/>
      <c r="J308" s="250"/>
      <c r="K308" s="250"/>
      <c r="L308" s="233"/>
    </row>
  </sheetData>
  <sheetProtection password="CE88" sheet="1" objects="1" scenarios="1"/>
  <autoFilter ref="C89:K307"/>
  <mergeCells count="12">
    <mergeCell ref="G1:H1"/>
    <mergeCell ref="L2:V2"/>
    <mergeCell ref="E49:H49"/>
    <mergeCell ref="E51:H51"/>
    <mergeCell ref="E78:H78"/>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94"/>
  <sheetViews>
    <sheetView showGridLines="0" workbookViewId="0">
      <pane ySplit="1" topLeftCell="A2" activePane="bottomLeft" state="frozen"/>
      <selection pane="bottomLeft" activeCell="G97" sqref="G97"/>
    </sheetView>
  </sheetViews>
  <sheetFormatPr defaultRowHeight="13.5"/>
  <cols>
    <col min="1" max="1" width="8.33203125" style="216" customWidth="1"/>
    <col min="2" max="2" width="1.6640625" style="216" customWidth="1"/>
    <col min="3" max="3" width="4.1640625" style="216" customWidth="1"/>
    <col min="4" max="4" width="4.33203125" style="216" customWidth="1"/>
    <col min="5" max="5" width="17.1640625" style="216" customWidth="1"/>
    <col min="6" max="6" width="75" style="216" customWidth="1"/>
    <col min="7" max="7" width="8.6640625" style="216" customWidth="1"/>
    <col min="8" max="8" width="11.1640625" style="216" customWidth="1"/>
    <col min="9" max="9" width="12.6640625" style="216" customWidth="1"/>
    <col min="10" max="10" width="23.5" style="216" customWidth="1"/>
    <col min="11" max="11" width="15.5" style="216" customWidth="1"/>
    <col min="12" max="12" width="9.33203125" style="216"/>
    <col min="13" max="18" width="9.33203125" style="216" hidden="1"/>
    <col min="19" max="19" width="8.1640625" style="216" hidden="1" customWidth="1"/>
    <col min="20" max="20" width="29.6640625" style="216" hidden="1" customWidth="1"/>
    <col min="21" max="21" width="16.33203125" style="216" hidden="1" customWidth="1"/>
    <col min="22" max="22" width="12.33203125" style="216" customWidth="1"/>
    <col min="23" max="23" width="16.33203125" style="216" customWidth="1"/>
    <col min="24" max="24" width="12.33203125" style="216" customWidth="1"/>
    <col min="25" max="25" width="15" style="216" customWidth="1"/>
    <col min="26" max="26" width="11" style="216" customWidth="1"/>
    <col min="27" max="27" width="15" style="216" customWidth="1"/>
    <col min="28" max="28" width="16.33203125" style="216" customWidth="1"/>
    <col min="29" max="29" width="11" style="216" customWidth="1"/>
    <col min="30" max="30" width="15" style="216" customWidth="1"/>
    <col min="31" max="31" width="16.33203125" style="216" customWidth="1"/>
    <col min="32" max="43" width="9.33203125" style="216"/>
    <col min="44" max="65" width="9.33203125" style="216" hidden="1"/>
    <col min="66" max="16384" width="9.33203125" style="216"/>
  </cols>
  <sheetData>
    <row r="1" spans="1:70" ht="21.75" customHeight="1">
      <c r="A1" s="215"/>
      <c r="B1" s="3"/>
      <c r="C1" s="3"/>
      <c r="D1" s="4" t="s">
        <v>1</v>
      </c>
      <c r="E1" s="3"/>
      <c r="F1" s="320" t="s">
        <v>102</v>
      </c>
      <c r="G1" s="503" t="s">
        <v>103</v>
      </c>
      <c r="H1" s="503"/>
      <c r="I1" s="3"/>
      <c r="J1" s="320" t="s">
        <v>104</v>
      </c>
      <c r="K1" s="4" t="s">
        <v>105</v>
      </c>
      <c r="L1" s="320" t="s">
        <v>106</v>
      </c>
      <c r="M1" s="320"/>
      <c r="N1" s="320"/>
      <c r="O1" s="320"/>
      <c r="P1" s="320"/>
      <c r="Q1" s="320"/>
      <c r="R1" s="320"/>
      <c r="S1" s="320"/>
      <c r="T1" s="320"/>
      <c r="U1" s="214"/>
      <c r="V1" s="214"/>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row>
    <row r="2" spans="1:70" ht="36.950000000000003" customHeight="1">
      <c r="L2" s="492" t="s">
        <v>8</v>
      </c>
      <c r="M2" s="493"/>
      <c r="N2" s="493"/>
      <c r="O2" s="493"/>
      <c r="P2" s="493"/>
      <c r="Q2" s="493"/>
      <c r="R2" s="493"/>
      <c r="S2" s="493"/>
      <c r="T2" s="493"/>
      <c r="U2" s="493"/>
      <c r="V2" s="493"/>
      <c r="AT2" s="218" t="s">
        <v>94</v>
      </c>
    </row>
    <row r="3" spans="1:70" ht="6.95" customHeight="1">
      <c r="B3" s="219"/>
      <c r="C3" s="220"/>
      <c r="D3" s="220"/>
      <c r="E3" s="220"/>
      <c r="F3" s="220"/>
      <c r="G3" s="220"/>
      <c r="H3" s="220"/>
      <c r="I3" s="220"/>
      <c r="J3" s="220"/>
      <c r="K3" s="221"/>
      <c r="AT3" s="218" t="s">
        <v>80</v>
      </c>
    </row>
    <row r="4" spans="1:70" ht="36.950000000000003" customHeight="1">
      <c r="B4" s="222"/>
      <c r="C4" s="223"/>
      <c r="D4" s="224" t="s">
        <v>107</v>
      </c>
      <c r="E4" s="223"/>
      <c r="F4" s="223"/>
      <c r="G4" s="223"/>
      <c r="H4" s="223"/>
      <c r="I4" s="223"/>
      <c r="J4" s="223"/>
      <c r="K4" s="225"/>
      <c r="M4" s="226" t="s">
        <v>13</v>
      </c>
      <c r="AT4" s="218" t="s">
        <v>6</v>
      </c>
    </row>
    <row r="5" spans="1:70" ht="6.95" customHeight="1">
      <c r="B5" s="222"/>
      <c r="C5" s="223"/>
      <c r="D5" s="223"/>
      <c r="E5" s="223"/>
      <c r="F5" s="223"/>
      <c r="G5" s="223"/>
      <c r="H5" s="223"/>
      <c r="I5" s="223"/>
      <c r="J5" s="223"/>
      <c r="K5" s="225"/>
    </row>
    <row r="6" spans="1:70" ht="15">
      <c r="B6" s="222"/>
      <c r="C6" s="223"/>
      <c r="D6" s="230" t="s">
        <v>19</v>
      </c>
      <c r="E6" s="223"/>
      <c r="F6" s="223"/>
      <c r="G6" s="223"/>
      <c r="H6" s="223"/>
      <c r="I6" s="223"/>
      <c r="J6" s="223"/>
      <c r="K6" s="225"/>
    </row>
    <row r="7" spans="1:70" ht="22.5" customHeight="1">
      <c r="B7" s="222"/>
      <c r="C7" s="223"/>
      <c r="D7" s="223"/>
      <c r="E7" s="499" t="str">
        <f>'Rekapitulace stavby'!K6</f>
        <v>18 Rekonstrukce kanalizace ul. Mánesova</v>
      </c>
      <c r="F7" s="500"/>
      <c r="G7" s="500"/>
      <c r="H7" s="500"/>
      <c r="I7" s="223"/>
      <c r="J7" s="223"/>
      <c r="K7" s="225"/>
    </row>
    <row r="8" spans="1:70" ht="15">
      <c r="B8" s="222"/>
      <c r="C8" s="223"/>
      <c r="D8" s="230" t="s">
        <v>108</v>
      </c>
      <c r="E8" s="223"/>
      <c r="F8" s="223"/>
      <c r="G8" s="223"/>
      <c r="H8" s="223"/>
      <c r="I8" s="223"/>
      <c r="J8" s="223"/>
      <c r="K8" s="225"/>
    </row>
    <row r="9" spans="1:70" s="238" customFormat="1" ht="22.5" customHeight="1">
      <c r="B9" s="233"/>
      <c r="C9" s="234"/>
      <c r="D9" s="234"/>
      <c r="E9" s="499" t="s">
        <v>826</v>
      </c>
      <c r="F9" s="501"/>
      <c r="G9" s="501"/>
      <c r="H9" s="501"/>
      <c r="I9" s="234"/>
      <c r="J9" s="234"/>
      <c r="K9" s="237"/>
    </row>
    <row r="10" spans="1:70" s="238" customFormat="1" ht="15">
      <c r="B10" s="233"/>
      <c r="C10" s="234"/>
      <c r="D10" s="230" t="s">
        <v>110</v>
      </c>
      <c r="E10" s="234"/>
      <c r="F10" s="234"/>
      <c r="G10" s="234"/>
      <c r="H10" s="234"/>
      <c r="I10" s="234"/>
      <c r="J10" s="234"/>
      <c r="K10" s="237"/>
    </row>
    <row r="11" spans="1:70" s="238" customFormat="1" ht="36.950000000000003" customHeight="1">
      <c r="B11" s="233"/>
      <c r="C11" s="234"/>
      <c r="D11" s="234"/>
      <c r="E11" s="502" t="s">
        <v>827</v>
      </c>
      <c r="F11" s="501"/>
      <c r="G11" s="501"/>
      <c r="H11" s="501"/>
      <c r="I11" s="234"/>
      <c r="J11" s="234"/>
      <c r="K11" s="237"/>
    </row>
    <row r="12" spans="1:70" s="238" customFormat="1">
      <c r="B12" s="233"/>
      <c r="C12" s="234"/>
      <c r="D12" s="234"/>
      <c r="E12" s="234"/>
      <c r="F12" s="234"/>
      <c r="G12" s="234"/>
      <c r="H12" s="234"/>
      <c r="I12" s="234"/>
      <c r="J12" s="234"/>
      <c r="K12" s="237"/>
    </row>
    <row r="13" spans="1:70" s="238" customFormat="1" ht="14.45" customHeight="1">
      <c r="B13" s="233"/>
      <c r="C13" s="234"/>
      <c r="D13" s="230" t="s">
        <v>22</v>
      </c>
      <c r="E13" s="234"/>
      <c r="F13" s="231" t="s">
        <v>5</v>
      </c>
      <c r="G13" s="234"/>
      <c r="H13" s="234"/>
      <c r="I13" s="230" t="s">
        <v>23</v>
      </c>
      <c r="J13" s="231" t="s">
        <v>112</v>
      </c>
      <c r="K13" s="237"/>
    </row>
    <row r="14" spans="1:70" s="238" customFormat="1" ht="14.45" customHeight="1">
      <c r="B14" s="233"/>
      <c r="C14" s="234"/>
      <c r="D14" s="230" t="s">
        <v>25</v>
      </c>
      <c r="E14" s="234"/>
      <c r="F14" s="231" t="s">
        <v>26</v>
      </c>
      <c r="G14" s="234"/>
      <c r="H14" s="234"/>
      <c r="I14" s="230" t="s">
        <v>27</v>
      </c>
      <c r="J14" s="321">
        <f>'Rekapitulace stavby'!AN8</f>
        <v>42846</v>
      </c>
      <c r="K14" s="237"/>
    </row>
    <row r="15" spans="1:70" s="238" customFormat="1" ht="10.9" customHeight="1">
      <c r="B15" s="233"/>
      <c r="C15" s="234"/>
      <c r="D15" s="234"/>
      <c r="E15" s="234"/>
      <c r="F15" s="234"/>
      <c r="G15" s="234"/>
      <c r="H15" s="234"/>
      <c r="I15" s="234"/>
      <c r="J15" s="234"/>
      <c r="K15" s="237"/>
    </row>
    <row r="16" spans="1:70" s="238" customFormat="1" ht="14.45" customHeight="1">
      <c r="B16" s="233"/>
      <c r="C16" s="234"/>
      <c r="D16" s="230" t="s">
        <v>30</v>
      </c>
      <c r="E16" s="234"/>
      <c r="F16" s="234"/>
      <c r="G16" s="234"/>
      <c r="H16" s="234"/>
      <c r="I16" s="230" t="s">
        <v>31</v>
      </c>
      <c r="J16" s="231" t="str">
        <f>IF('Rekapitulace stavby'!AN10="","",'Rekapitulace stavby'!AN10)</f>
        <v/>
      </c>
      <c r="K16" s="237"/>
    </row>
    <row r="17" spans="2:11" s="238" customFormat="1" ht="18" customHeight="1">
      <c r="B17" s="233"/>
      <c r="C17" s="234"/>
      <c r="D17" s="234"/>
      <c r="E17" s="231" t="str">
        <f>IF('Rekapitulace stavby'!E11="","",'Rekapitulace stavby'!E11)</f>
        <v xml:space="preserve"> </v>
      </c>
      <c r="F17" s="234"/>
      <c r="G17" s="234"/>
      <c r="H17" s="234"/>
      <c r="I17" s="230" t="s">
        <v>32</v>
      </c>
      <c r="J17" s="231" t="str">
        <f>IF('Rekapitulace stavby'!AN11="","",'Rekapitulace stavby'!AN11)</f>
        <v/>
      </c>
      <c r="K17" s="237"/>
    </row>
    <row r="18" spans="2:11" s="238" customFormat="1" ht="6.95" customHeight="1">
      <c r="B18" s="233"/>
      <c r="C18" s="234"/>
      <c r="D18" s="234"/>
      <c r="E18" s="234"/>
      <c r="F18" s="234"/>
      <c r="G18" s="234"/>
      <c r="H18" s="234"/>
      <c r="I18" s="234"/>
      <c r="J18" s="234"/>
      <c r="K18" s="237"/>
    </row>
    <row r="19" spans="2:11" s="238" customFormat="1" ht="14.45" customHeight="1">
      <c r="B19" s="233"/>
      <c r="C19" s="234"/>
      <c r="D19" s="230" t="s">
        <v>33</v>
      </c>
      <c r="E19" s="234"/>
      <c r="F19" s="234"/>
      <c r="G19" s="234"/>
      <c r="H19" s="234"/>
      <c r="I19" s="230" t="s">
        <v>31</v>
      </c>
      <c r="J19" s="231" t="str">
        <f>IF('Rekapitulace stavby'!AN13="Vyplň údaj","",IF('Rekapitulace stavby'!AN13="","",'Rekapitulace stavby'!AN13))</f>
        <v/>
      </c>
      <c r="K19" s="237"/>
    </row>
    <row r="20" spans="2:11" s="238" customFormat="1" ht="18" customHeight="1">
      <c r="B20" s="233"/>
      <c r="C20" s="234"/>
      <c r="D20" s="234"/>
      <c r="E20" s="231" t="str">
        <f>IF('Rekapitulace stavby'!E14="Vyplň údaj","",IF('Rekapitulace stavby'!E14="","",'Rekapitulace stavby'!E14))</f>
        <v/>
      </c>
      <c r="F20" s="234"/>
      <c r="G20" s="234"/>
      <c r="H20" s="234"/>
      <c r="I20" s="230" t="s">
        <v>32</v>
      </c>
      <c r="J20" s="231" t="str">
        <f>IF('Rekapitulace stavby'!AN14="Vyplň údaj","",IF('Rekapitulace stavby'!AN14="","",'Rekapitulace stavby'!AN14))</f>
        <v/>
      </c>
      <c r="K20" s="237"/>
    </row>
    <row r="21" spans="2:11" s="238" customFormat="1" ht="6.95" customHeight="1">
      <c r="B21" s="233"/>
      <c r="C21" s="234"/>
      <c r="D21" s="234"/>
      <c r="E21" s="234"/>
      <c r="F21" s="234"/>
      <c r="G21" s="234"/>
      <c r="H21" s="234"/>
      <c r="I21" s="234"/>
      <c r="J21" s="234"/>
      <c r="K21" s="237"/>
    </row>
    <row r="22" spans="2:11" s="238" customFormat="1" ht="14.45" customHeight="1">
      <c r="B22" s="233"/>
      <c r="C22" s="234"/>
      <c r="D22" s="230" t="s">
        <v>35</v>
      </c>
      <c r="E22" s="234"/>
      <c r="F22" s="234"/>
      <c r="G22" s="234"/>
      <c r="H22" s="234"/>
      <c r="I22" s="230" t="s">
        <v>31</v>
      </c>
      <c r="J22" s="231" t="str">
        <f>IF('Rekapitulace stavby'!AN16="","",'Rekapitulace stavby'!AN16)</f>
        <v/>
      </c>
      <c r="K22" s="237"/>
    </row>
    <row r="23" spans="2:11" s="238" customFormat="1" ht="18" customHeight="1">
      <c r="B23" s="233"/>
      <c r="C23" s="234"/>
      <c r="D23" s="234"/>
      <c r="E23" s="231" t="str">
        <f>IF('Rekapitulace stavby'!E17="","",'Rekapitulace stavby'!E17)</f>
        <v xml:space="preserve"> </v>
      </c>
      <c r="F23" s="234"/>
      <c r="G23" s="234"/>
      <c r="H23" s="234"/>
      <c r="I23" s="230" t="s">
        <v>32</v>
      </c>
      <c r="J23" s="231" t="str">
        <f>IF('Rekapitulace stavby'!AN17="","",'Rekapitulace stavby'!AN17)</f>
        <v/>
      </c>
      <c r="K23" s="237"/>
    </row>
    <row r="24" spans="2:11" s="238" customFormat="1" ht="6.95" customHeight="1">
      <c r="B24" s="233"/>
      <c r="C24" s="234"/>
      <c r="D24" s="234"/>
      <c r="E24" s="234"/>
      <c r="F24" s="234"/>
      <c r="G24" s="234"/>
      <c r="H24" s="234"/>
      <c r="I24" s="234"/>
      <c r="J24" s="234"/>
      <c r="K24" s="237"/>
    </row>
    <row r="25" spans="2:11" s="238" customFormat="1" ht="14.45" customHeight="1">
      <c r="B25" s="233"/>
      <c r="C25" s="234"/>
      <c r="D25" s="230" t="s">
        <v>37</v>
      </c>
      <c r="E25" s="234"/>
      <c r="F25" s="234"/>
      <c r="G25" s="234"/>
      <c r="H25" s="234"/>
      <c r="I25" s="234"/>
      <c r="J25" s="234"/>
      <c r="K25" s="237"/>
    </row>
    <row r="26" spans="2:11" s="325" customFormat="1" ht="22.5" customHeight="1">
      <c r="B26" s="322"/>
      <c r="C26" s="323"/>
      <c r="D26" s="323"/>
      <c r="E26" s="462" t="s">
        <v>5</v>
      </c>
      <c r="F26" s="462"/>
      <c r="G26" s="462"/>
      <c r="H26" s="462"/>
      <c r="I26" s="323"/>
      <c r="J26" s="323"/>
      <c r="K26" s="324"/>
    </row>
    <row r="27" spans="2:11" s="238" customFormat="1" ht="6.95" customHeight="1">
      <c r="B27" s="233"/>
      <c r="C27" s="234"/>
      <c r="D27" s="234"/>
      <c r="E27" s="234"/>
      <c r="F27" s="234"/>
      <c r="G27" s="234"/>
      <c r="H27" s="234"/>
      <c r="I27" s="234"/>
      <c r="J27" s="234"/>
      <c r="K27" s="237"/>
    </row>
    <row r="28" spans="2:11" s="238" customFormat="1" ht="6.95" customHeight="1">
      <c r="B28" s="233"/>
      <c r="C28" s="234"/>
      <c r="D28" s="272"/>
      <c r="E28" s="272"/>
      <c r="F28" s="272"/>
      <c r="G28" s="272"/>
      <c r="H28" s="272"/>
      <c r="I28" s="272"/>
      <c r="J28" s="272"/>
      <c r="K28" s="326"/>
    </row>
    <row r="29" spans="2:11" s="238" customFormat="1" ht="25.35" customHeight="1">
      <c r="B29" s="233"/>
      <c r="C29" s="234"/>
      <c r="D29" s="327" t="s">
        <v>38</v>
      </c>
      <c r="E29" s="234"/>
      <c r="F29" s="234"/>
      <c r="G29" s="234"/>
      <c r="H29" s="234"/>
      <c r="I29" s="234"/>
      <c r="J29" s="328">
        <f>ROUND(J93,2)</f>
        <v>0</v>
      </c>
      <c r="K29" s="237"/>
    </row>
    <row r="30" spans="2:11" s="238" customFormat="1" ht="6.95" customHeight="1">
      <c r="B30" s="233"/>
      <c r="C30" s="234"/>
      <c r="D30" s="272"/>
      <c r="E30" s="272"/>
      <c r="F30" s="272"/>
      <c r="G30" s="272"/>
      <c r="H30" s="272"/>
      <c r="I30" s="272"/>
      <c r="J30" s="272"/>
      <c r="K30" s="326"/>
    </row>
    <row r="31" spans="2:11" s="238" customFormat="1" ht="14.45" customHeight="1">
      <c r="B31" s="233"/>
      <c r="C31" s="234"/>
      <c r="D31" s="234"/>
      <c r="E31" s="234"/>
      <c r="F31" s="329" t="s">
        <v>40</v>
      </c>
      <c r="G31" s="234"/>
      <c r="H31" s="234"/>
      <c r="I31" s="329" t="s">
        <v>39</v>
      </c>
      <c r="J31" s="329" t="s">
        <v>41</v>
      </c>
      <c r="K31" s="237"/>
    </row>
    <row r="32" spans="2:11" s="238" customFormat="1" ht="14.45" customHeight="1">
      <c r="B32" s="233"/>
      <c r="C32" s="234"/>
      <c r="D32" s="241" t="s">
        <v>42</v>
      </c>
      <c r="E32" s="241" t="s">
        <v>43</v>
      </c>
      <c r="F32" s="330">
        <f>ROUND(SUM(BE93:BE393), 2)</f>
        <v>0</v>
      </c>
      <c r="G32" s="234"/>
      <c r="H32" s="234"/>
      <c r="I32" s="331">
        <v>0.21</v>
      </c>
      <c r="J32" s="330">
        <f>ROUND(ROUND((SUM(BE93:BE393)), 2)*I32, 2)</f>
        <v>0</v>
      </c>
      <c r="K32" s="237"/>
    </row>
    <row r="33" spans="2:11" s="238" customFormat="1" ht="14.45" customHeight="1">
      <c r="B33" s="233"/>
      <c r="C33" s="234"/>
      <c r="D33" s="234"/>
      <c r="E33" s="241" t="s">
        <v>44</v>
      </c>
      <c r="F33" s="330">
        <f>ROUND(SUM(BF93:BF393), 2)</f>
        <v>0</v>
      </c>
      <c r="G33" s="234"/>
      <c r="H33" s="234"/>
      <c r="I33" s="331">
        <v>0.15</v>
      </c>
      <c r="J33" s="330">
        <f>ROUND(ROUND((SUM(BF93:BF393)), 2)*I33, 2)</f>
        <v>0</v>
      </c>
      <c r="K33" s="237"/>
    </row>
    <row r="34" spans="2:11" s="238" customFormat="1" ht="14.45" hidden="1" customHeight="1">
      <c r="B34" s="233"/>
      <c r="C34" s="234"/>
      <c r="D34" s="234"/>
      <c r="E34" s="241" t="s">
        <v>45</v>
      </c>
      <c r="F34" s="330">
        <f>ROUND(SUM(BG93:BG393), 2)</f>
        <v>0</v>
      </c>
      <c r="G34" s="234"/>
      <c r="H34" s="234"/>
      <c r="I34" s="331">
        <v>0.21</v>
      </c>
      <c r="J34" s="330">
        <v>0</v>
      </c>
      <c r="K34" s="237"/>
    </row>
    <row r="35" spans="2:11" s="238" customFormat="1" ht="14.45" hidden="1" customHeight="1">
      <c r="B35" s="233"/>
      <c r="C35" s="234"/>
      <c r="D35" s="234"/>
      <c r="E35" s="241" t="s">
        <v>46</v>
      </c>
      <c r="F35" s="330">
        <f>ROUND(SUM(BH93:BH393), 2)</f>
        <v>0</v>
      </c>
      <c r="G35" s="234"/>
      <c r="H35" s="234"/>
      <c r="I35" s="331">
        <v>0.15</v>
      </c>
      <c r="J35" s="330">
        <v>0</v>
      </c>
      <c r="K35" s="237"/>
    </row>
    <row r="36" spans="2:11" s="238" customFormat="1" ht="14.45" hidden="1" customHeight="1">
      <c r="B36" s="233"/>
      <c r="C36" s="234"/>
      <c r="D36" s="234"/>
      <c r="E36" s="241" t="s">
        <v>47</v>
      </c>
      <c r="F36" s="330">
        <f>ROUND(SUM(BI93:BI393), 2)</f>
        <v>0</v>
      </c>
      <c r="G36" s="234"/>
      <c r="H36" s="234"/>
      <c r="I36" s="331">
        <v>0</v>
      </c>
      <c r="J36" s="330">
        <v>0</v>
      </c>
      <c r="K36" s="237"/>
    </row>
    <row r="37" spans="2:11" s="238" customFormat="1" ht="6.95" customHeight="1">
      <c r="B37" s="233"/>
      <c r="C37" s="234"/>
      <c r="D37" s="234"/>
      <c r="E37" s="234"/>
      <c r="F37" s="234"/>
      <c r="G37" s="234"/>
      <c r="H37" s="234"/>
      <c r="I37" s="234"/>
      <c r="J37" s="234"/>
      <c r="K37" s="237"/>
    </row>
    <row r="38" spans="2:11" s="238" customFormat="1" ht="25.35" customHeight="1">
      <c r="B38" s="233"/>
      <c r="C38" s="332"/>
      <c r="D38" s="333" t="s">
        <v>48</v>
      </c>
      <c r="E38" s="334"/>
      <c r="F38" s="334"/>
      <c r="G38" s="335" t="s">
        <v>49</v>
      </c>
      <c r="H38" s="336" t="s">
        <v>50</v>
      </c>
      <c r="I38" s="334"/>
      <c r="J38" s="337">
        <f>SUM(J29:J36)</f>
        <v>0</v>
      </c>
      <c r="K38" s="338"/>
    </row>
    <row r="39" spans="2:11" s="238" customFormat="1" ht="14.45" customHeight="1">
      <c r="B39" s="249"/>
      <c r="C39" s="250"/>
      <c r="D39" s="250"/>
      <c r="E39" s="250"/>
      <c r="F39" s="250"/>
      <c r="G39" s="250"/>
      <c r="H39" s="250"/>
      <c r="I39" s="250"/>
      <c r="J39" s="250"/>
      <c r="K39" s="251"/>
    </row>
    <row r="43" spans="2:11" s="238" customFormat="1" ht="6.95" customHeight="1">
      <c r="B43" s="252"/>
      <c r="C43" s="253"/>
      <c r="D43" s="253"/>
      <c r="E43" s="253"/>
      <c r="F43" s="253"/>
      <c r="G43" s="253"/>
      <c r="H43" s="253"/>
      <c r="I43" s="253"/>
      <c r="J43" s="253"/>
      <c r="K43" s="339"/>
    </row>
    <row r="44" spans="2:11" s="238" customFormat="1" ht="36.950000000000003" customHeight="1">
      <c r="B44" s="233"/>
      <c r="C44" s="224" t="s">
        <v>113</v>
      </c>
      <c r="D44" s="234"/>
      <c r="E44" s="234"/>
      <c r="F44" s="234"/>
      <c r="G44" s="234"/>
      <c r="H44" s="234"/>
      <c r="I44" s="234"/>
      <c r="J44" s="234"/>
      <c r="K44" s="237"/>
    </row>
    <row r="45" spans="2:11" s="238" customFormat="1" ht="6.95" customHeight="1">
      <c r="B45" s="233"/>
      <c r="C45" s="234"/>
      <c r="D45" s="234"/>
      <c r="E45" s="234"/>
      <c r="F45" s="234"/>
      <c r="G45" s="234"/>
      <c r="H45" s="234"/>
      <c r="I45" s="234"/>
      <c r="J45" s="234"/>
      <c r="K45" s="237"/>
    </row>
    <row r="46" spans="2:11" s="238" customFormat="1" ht="14.45" customHeight="1">
      <c r="B46" s="233"/>
      <c r="C46" s="230" t="s">
        <v>19</v>
      </c>
      <c r="D46" s="234"/>
      <c r="E46" s="234"/>
      <c r="F46" s="234"/>
      <c r="G46" s="234"/>
      <c r="H46" s="234"/>
      <c r="I46" s="234"/>
      <c r="J46" s="234"/>
      <c r="K46" s="237"/>
    </row>
    <row r="47" spans="2:11" s="238" customFormat="1" ht="22.5" customHeight="1">
      <c r="B47" s="233"/>
      <c r="C47" s="234"/>
      <c r="D47" s="234"/>
      <c r="E47" s="499" t="str">
        <f>E7</f>
        <v>18 Rekonstrukce kanalizace ul. Mánesova</v>
      </c>
      <c r="F47" s="500"/>
      <c r="G47" s="500"/>
      <c r="H47" s="500"/>
      <c r="I47" s="234"/>
      <c r="J47" s="234"/>
      <c r="K47" s="237"/>
    </row>
    <row r="48" spans="2:11" ht="15">
      <c r="B48" s="222"/>
      <c r="C48" s="230" t="s">
        <v>108</v>
      </c>
      <c r="D48" s="223"/>
      <c r="E48" s="223"/>
      <c r="F48" s="223"/>
      <c r="G48" s="223"/>
      <c r="H48" s="223"/>
      <c r="I48" s="223"/>
      <c r="J48" s="223"/>
      <c r="K48" s="225"/>
    </row>
    <row r="49" spans="2:47" s="238" customFormat="1" ht="22.5" customHeight="1">
      <c r="B49" s="233"/>
      <c r="C49" s="234"/>
      <c r="D49" s="234"/>
      <c r="E49" s="499" t="s">
        <v>826</v>
      </c>
      <c r="F49" s="501"/>
      <c r="G49" s="501"/>
      <c r="H49" s="501"/>
      <c r="I49" s="234"/>
      <c r="J49" s="234"/>
      <c r="K49" s="237"/>
    </row>
    <row r="50" spans="2:47" s="238" customFormat="1" ht="14.45" customHeight="1">
      <c r="B50" s="233"/>
      <c r="C50" s="230" t="s">
        <v>110</v>
      </c>
      <c r="D50" s="234"/>
      <c r="E50" s="234"/>
      <c r="F50" s="234"/>
      <c r="G50" s="234"/>
      <c r="H50" s="234"/>
      <c r="I50" s="234"/>
      <c r="J50" s="234"/>
      <c r="K50" s="237"/>
    </row>
    <row r="51" spans="2:47" s="238" customFormat="1" ht="23.25" customHeight="1">
      <c r="B51" s="233"/>
      <c r="C51" s="234"/>
      <c r="D51" s="234"/>
      <c r="E51" s="502" t="str">
        <f>E11</f>
        <v>02.1 - SO 02.1 Hlavní kanalizační stoka</v>
      </c>
      <c r="F51" s="501"/>
      <c r="G51" s="501"/>
      <c r="H51" s="501"/>
      <c r="I51" s="234"/>
      <c r="J51" s="234"/>
      <c r="K51" s="237"/>
    </row>
    <row r="52" spans="2:47" s="238" customFormat="1" ht="6.95" customHeight="1">
      <c r="B52" s="233"/>
      <c r="C52" s="234"/>
      <c r="D52" s="234"/>
      <c r="E52" s="234"/>
      <c r="F52" s="234"/>
      <c r="G52" s="234"/>
      <c r="H52" s="234"/>
      <c r="I52" s="234"/>
      <c r="J52" s="234"/>
      <c r="K52" s="237"/>
    </row>
    <row r="53" spans="2:47" s="238" customFormat="1" ht="18" customHeight="1">
      <c r="B53" s="233"/>
      <c r="C53" s="230" t="s">
        <v>25</v>
      </c>
      <c r="D53" s="234"/>
      <c r="E53" s="234"/>
      <c r="F53" s="231" t="str">
        <f>F14</f>
        <v xml:space="preserve"> </v>
      </c>
      <c r="G53" s="234"/>
      <c r="H53" s="234"/>
      <c r="I53" s="230" t="s">
        <v>27</v>
      </c>
      <c r="J53" s="321">
        <f>IF(J14="","",J14)</f>
        <v>42846</v>
      </c>
      <c r="K53" s="237"/>
    </row>
    <row r="54" spans="2:47" s="238" customFormat="1" ht="6.95" customHeight="1">
      <c r="B54" s="233"/>
      <c r="C54" s="234"/>
      <c r="D54" s="234"/>
      <c r="E54" s="234"/>
      <c r="F54" s="234"/>
      <c r="G54" s="234"/>
      <c r="H54" s="234"/>
      <c r="I54" s="234"/>
      <c r="J54" s="234"/>
      <c r="K54" s="237"/>
    </row>
    <row r="55" spans="2:47" s="238" customFormat="1" ht="15">
      <c r="B55" s="233"/>
      <c r="C55" s="230" t="s">
        <v>30</v>
      </c>
      <c r="D55" s="234"/>
      <c r="E55" s="234"/>
      <c r="F55" s="231" t="str">
        <f>E17</f>
        <v xml:space="preserve"> </v>
      </c>
      <c r="G55" s="234"/>
      <c r="H55" s="234"/>
      <c r="I55" s="230" t="s">
        <v>35</v>
      </c>
      <c r="J55" s="231" t="str">
        <f>E23</f>
        <v xml:space="preserve"> </v>
      </c>
      <c r="K55" s="237"/>
    </row>
    <row r="56" spans="2:47" s="238" customFormat="1" ht="14.45" customHeight="1">
      <c r="B56" s="233"/>
      <c r="C56" s="230" t="s">
        <v>33</v>
      </c>
      <c r="D56" s="234"/>
      <c r="E56" s="234"/>
      <c r="F56" s="231" t="str">
        <f>IF(E20="","",E20)</f>
        <v/>
      </c>
      <c r="G56" s="234"/>
      <c r="H56" s="234"/>
      <c r="I56" s="234"/>
      <c r="J56" s="234"/>
      <c r="K56" s="237"/>
    </row>
    <row r="57" spans="2:47" s="238" customFormat="1" ht="10.35" customHeight="1">
      <c r="B57" s="233"/>
      <c r="C57" s="234"/>
      <c r="D57" s="234"/>
      <c r="E57" s="234"/>
      <c r="F57" s="234"/>
      <c r="G57" s="234"/>
      <c r="H57" s="234"/>
      <c r="I57" s="234"/>
      <c r="J57" s="234"/>
      <c r="K57" s="237"/>
    </row>
    <row r="58" spans="2:47" s="238" customFormat="1" ht="29.25" customHeight="1">
      <c r="B58" s="233"/>
      <c r="C58" s="340" t="s">
        <v>114</v>
      </c>
      <c r="D58" s="332"/>
      <c r="E58" s="332"/>
      <c r="F58" s="332"/>
      <c r="G58" s="332"/>
      <c r="H58" s="332"/>
      <c r="I58" s="332"/>
      <c r="J58" s="341" t="s">
        <v>115</v>
      </c>
      <c r="K58" s="342"/>
    </row>
    <row r="59" spans="2:47" s="238" customFormat="1" ht="10.35" customHeight="1">
      <c r="B59" s="233"/>
      <c r="C59" s="234"/>
      <c r="D59" s="234"/>
      <c r="E59" s="234"/>
      <c r="F59" s="234"/>
      <c r="G59" s="234"/>
      <c r="H59" s="234"/>
      <c r="I59" s="234"/>
      <c r="J59" s="234"/>
      <c r="K59" s="237"/>
    </row>
    <row r="60" spans="2:47" s="238" customFormat="1" ht="29.25" customHeight="1">
      <c r="B60" s="233"/>
      <c r="C60" s="343" t="s">
        <v>116</v>
      </c>
      <c r="D60" s="234"/>
      <c r="E60" s="234"/>
      <c r="F60" s="234"/>
      <c r="G60" s="234"/>
      <c r="H60" s="234"/>
      <c r="I60" s="234"/>
      <c r="J60" s="328">
        <f>J93</f>
        <v>0</v>
      </c>
      <c r="K60" s="237"/>
      <c r="AU60" s="218" t="s">
        <v>117</v>
      </c>
    </row>
    <row r="61" spans="2:47" s="350" customFormat="1" ht="24.95" customHeight="1">
      <c r="B61" s="344"/>
      <c r="C61" s="345"/>
      <c r="D61" s="346" t="s">
        <v>118</v>
      </c>
      <c r="E61" s="347"/>
      <c r="F61" s="347"/>
      <c r="G61" s="347"/>
      <c r="H61" s="347"/>
      <c r="I61" s="347"/>
      <c r="J61" s="348">
        <f>J94</f>
        <v>0</v>
      </c>
      <c r="K61" s="349"/>
    </row>
    <row r="62" spans="2:47" s="357" customFormat="1" ht="19.899999999999999" customHeight="1">
      <c r="B62" s="351"/>
      <c r="C62" s="352"/>
      <c r="D62" s="353" t="s">
        <v>119</v>
      </c>
      <c r="E62" s="354"/>
      <c r="F62" s="354"/>
      <c r="G62" s="354"/>
      <c r="H62" s="354"/>
      <c r="I62" s="354"/>
      <c r="J62" s="355">
        <f>J95</f>
        <v>0</v>
      </c>
      <c r="K62" s="356"/>
    </row>
    <row r="63" spans="2:47" s="357" customFormat="1" ht="19.899999999999999" customHeight="1">
      <c r="B63" s="351"/>
      <c r="C63" s="352"/>
      <c r="D63" s="353" t="s">
        <v>828</v>
      </c>
      <c r="E63" s="354"/>
      <c r="F63" s="354"/>
      <c r="G63" s="354"/>
      <c r="H63" s="354"/>
      <c r="I63" s="354"/>
      <c r="J63" s="355">
        <f>J179</f>
        <v>0</v>
      </c>
      <c r="K63" s="356"/>
    </row>
    <row r="64" spans="2:47" s="357" customFormat="1" ht="19.899999999999999" customHeight="1">
      <c r="B64" s="351"/>
      <c r="C64" s="352"/>
      <c r="D64" s="353" t="s">
        <v>120</v>
      </c>
      <c r="E64" s="354"/>
      <c r="F64" s="354"/>
      <c r="G64" s="354"/>
      <c r="H64" s="354"/>
      <c r="I64" s="354"/>
      <c r="J64" s="355">
        <f>J203</f>
        <v>0</v>
      </c>
      <c r="K64" s="356"/>
    </row>
    <row r="65" spans="2:12" s="357" customFormat="1" ht="19.899999999999999" customHeight="1">
      <c r="B65" s="351"/>
      <c r="C65" s="352"/>
      <c r="D65" s="353" t="s">
        <v>121</v>
      </c>
      <c r="E65" s="354"/>
      <c r="F65" s="354"/>
      <c r="G65" s="354"/>
      <c r="H65" s="354"/>
      <c r="I65" s="354"/>
      <c r="J65" s="355">
        <f>J218</f>
        <v>0</v>
      </c>
      <c r="K65" s="356"/>
    </row>
    <row r="66" spans="2:12" s="357" customFormat="1" ht="19.899999999999999" customHeight="1">
      <c r="B66" s="351"/>
      <c r="C66" s="352"/>
      <c r="D66" s="353" t="s">
        <v>122</v>
      </c>
      <c r="E66" s="354"/>
      <c r="F66" s="354"/>
      <c r="G66" s="354"/>
      <c r="H66" s="354"/>
      <c r="I66" s="354"/>
      <c r="J66" s="355">
        <f>J248</f>
        <v>0</v>
      </c>
      <c r="K66" s="356"/>
    </row>
    <row r="67" spans="2:12" s="357" customFormat="1" ht="19.899999999999999" customHeight="1">
      <c r="B67" s="351"/>
      <c r="C67" s="352"/>
      <c r="D67" s="353" t="s">
        <v>123</v>
      </c>
      <c r="E67" s="354"/>
      <c r="F67" s="354"/>
      <c r="G67" s="354"/>
      <c r="H67" s="354"/>
      <c r="I67" s="354"/>
      <c r="J67" s="355">
        <f>J348</f>
        <v>0</v>
      </c>
      <c r="K67" s="356"/>
    </row>
    <row r="68" spans="2:12" s="357" customFormat="1" ht="19.899999999999999" customHeight="1">
      <c r="B68" s="351"/>
      <c r="C68" s="352"/>
      <c r="D68" s="353" t="s">
        <v>124</v>
      </c>
      <c r="E68" s="354"/>
      <c r="F68" s="354"/>
      <c r="G68" s="354"/>
      <c r="H68" s="354"/>
      <c r="I68" s="354"/>
      <c r="J68" s="355">
        <f>J361</f>
        <v>0</v>
      </c>
      <c r="K68" s="356"/>
    </row>
    <row r="69" spans="2:12" s="357" customFormat="1" ht="19.899999999999999" customHeight="1">
      <c r="B69" s="351"/>
      <c r="C69" s="352"/>
      <c r="D69" s="353" t="s">
        <v>125</v>
      </c>
      <c r="E69" s="354"/>
      <c r="F69" s="354"/>
      <c r="G69" s="354"/>
      <c r="H69" s="354"/>
      <c r="I69" s="354"/>
      <c r="J69" s="355">
        <f>J371</f>
        <v>0</v>
      </c>
      <c r="K69" s="356"/>
    </row>
    <row r="70" spans="2:12" s="350" customFormat="1" ht="24.95" customHeight="1">
      <c r="B70" s="344"/>
      <c r="C70" s="345"/>
      <c r="D70" s="346" t="s">
        <v>829</v>
      </c>
      <c r="E70" s="347"/>
      <c r="F70" s="347"/>
      <c r="G70" s="347"/>
      <c r="H70" s="347"/>
      <c r="I70" s="347"/>
      <c r="J70" s="348">
        <f>J374</f>
        <v>0</v>
      </c>
      <c r="K70" s="349"/>
    </row>
    <row r="71" spans="2:12" s="357" customFormat="1" ht="19.899999999999999" customHeight="1">
      <c r="B71" s="351"/>
      <c r="C71" s="352"/>
      <c r="D71" s="353" t="s">
        <v>830</v>
      </c>
      <c r="E71" s="354"/>
      <c r="F71" s="354"/>
      <c r="G71" s="354"/>
      <c r="H71" s="354"/>
      <c r="I71" s="354"/>
      <c r="J71" s="355">
        <f>J375</f>
        <v>0</v>
      </c>
      <c r="K71" s="356"/>
    </row>
    <row r="72" spans="2:12" s="238" customFormat="1" ht="21.75" customHeight="1">
      <c r="B72" s="233"/>
      <c r="C72" s="234"/>
      <c r="D72" s="234"/>
      <c r="E72" s="234"/>
      <c r="F72" s="234"/>
      <c r="G72" s="234"/>
      <c r="H72" s="234"/>
      <c r="I72" s="234"/>
      <c r="J72" s="234"/>
      <c r="K72" s="237"/>
    </row>
    <row r="73" spans="2:12" s="238" customFormat="1" ht="6.95" customHeight="1">
      <c r="B73" s="249"/>
      <c r="C73" s="250"/>
      <c r="D73" s="250"/>
      <c r="E73" s="250"/>
      <c r="F73" s="250"/>
      <c r="G73" s="250"/>
      <c r="H73" s="250"/>
      <c r="I73" s="250"/>
      <c r="J73" s="250"/>
      <c r="K73" s="251"/>
    </row>
    <row r="77" spans="2:12" s="238" customFormat="1" ht="6.95" customHeight="1">
      <c r="B77" s="252"/>
      <c r="C77" s="253"/>
      <c r="D77" s="253"/>
      <c r="E77" s="253"/>
      <c r="F77" s="253"/>
      <c r="G77" s="253"/>
      <c r="H77" s="253"/>
      <c r="I77" s="253"/>
      <c r="J77" s="253"/>
      <c r="K77" s="253"/>
      <c r="L77" s="233"/>
    </row>
    <row r="78" spans="2:12" s="238" customFormat="1" ht="36.950000000000003" customHeight="1">
      <c r="B78" s="233"/>
      <c r="C78" s="358" t="s">
        <v>126</v>
      </c>
      <c r="L78" s="233"/>
    </row>
    <row r="79" spans="2:12" s="238" customFormat="1" ht="6.95" customHeight="1">
      <c r="B79" s="233"/>
      <c r="L79" s="233"/>
    </row>
    <row r="80" spans="2:12" s="238" customFormat="1" ht="14.45" customHeight="1">
      <c r="B80" s="233"/>
      <c r="C80" s="359" t="s">
        <v>19</v>
      </c>
      <c r="L80" s="233"/>
    </row>
    <row r="81" spans="2:65" s="238" customFormat="1" ht="22.5" customHeight="1">
      <c r="B81" s="233"/>
      <c r="E81" s="496" t="str">
        <f>E7</f>
        <v>18 Rekonstrukce kanalizace ul. Mánesova</v>
      </c>
      <c r="F81" s="504"/>
      <c r="G81" s="504"/>
      <c r="H81" s="504"/>
      <c r="L81" s="233"/>
    </row>
    <row r="82" spans="2:65" ht="15">
      <c r="B82" s="222"/>
      <c r="C82" s="359" t="s">
        <v>108</v>
      </c>
      <c r="L82" s="222"/>
    </row>
    <row r="83" spans="2:65" s="238" customFormat="1" ht="22.5" customHeight="1">
      <c r="B83" s="233"/>
      <c r="E83" s="496" t="s">
        <v>826</v>
      </c>
      <c r="F83" s="497"/>
      <c r="G83" s="497"/>
      <c r="H83" s="497"/>
      <c r="L83" s="233"/>
    </row>
    <row r="84" spans="2:65" s="238" customFormat="1" ht="14.45" customHeight="1">
      <c r="B84" s="233"/>
      <c r="C84" s="359" t="s">
        <v>110</v>
      </c>
      <c r="L84" s="233"/>
    </row>
    <row r="85" spans="2:65" s="238" customFormat="1" ht="23.25" customHeight="1">
      <c r="B85" s="233"/>
      <c r="E85" s="498" t="str">
        <f>E11</f>
        <v>02.1 - SO 02.1 Hlavní kanalizační stoka</v>
      </c>
      <c r="F85" s="497"/>
      <c r="G85" s="497"/>
      <c r="H85" s="497"/>
      <c r="L85" s="233"/>
    </row>
    <row r="86" spans="2:65" s="238" customFormat="1" ht="6.95" customHeight="1">
      <c r="B86" s="233"/>
      <c r="L86" s="233"/>
    </row>
    <row r="87" spans="2:65" s="238" customFormat="1" ht="18" customHeight="1">
      <c r="B87" s="233"/>
      <c r="C87" s="359" t="s">
        <v>25</v>
      </c>
      <c r="F87" s="360" t="str">
        <f>F14</f>
        <v xml:space="preserve"> </v>
      </c>
      <c r="I87" s="359" t="s">
        <v>27</v>
      </c>
      <c r="J87" s="361">
        <f>IF(J14="","",J14)</f>
        <v>42846</v>
      </c>
      <c r="L87" s="233"/>
    </row>
    <row r="88" spans="2:65" s="238" customFormat="1" ht="6.95" customHeight="1">
      <c r="B88" s="233"/>
      <c r="L88" s="233"/>
    </row>
    <row r="89" spans="2:65" s="238" customFormat="1" ht="15">
      <c r="B89" s="233"/>
      <c r="C89" s="359" t="s">
        <v>30</v>
      </c>
      <c r="F89" s="360" t="str">
        <f>E17</f>
        <v xml:space="preserve"> </v>
      </c>
      <c r="I89" s="359" t="s">
        <v>35</v>
      </c>
      <c r="J89" s="360" t="str">
        <f>E23</f>
        <v xml:space="preserve"> </v>
      </c>
      <c r="L89" s="233"/>
    </row>
    <row r="90" spans="2:65" s="238" customFormat="1" ht="14.45" customHeight="1">
      <c r="B90" s="233"/>
      <c r="C90" s="359" t="s">
        <v>33</v>
      </c>
      <c r="F90" s="360" t="str">
        <f>IF(E20="","",E20)</f>
        <v/>
      </c>
      <c r="L90" s="233"/>
    </row>
    <row r="91" spans="2:65" s="238" customFormat="1" ht="10.35" customHeight="1">
      <c r="B91" s="233"/>
      <c r="L91" s="233"/>
    </row>
    <row r="92" spans="2:65" s="367" customFormat="1" ht="29.25" customHeight="1">
      <c r="B92" s="362"/>
      <c r="C92" s="363" t="s">
        <v>127</v>
      </c>
      <c r="D92" s="364" t="s">
        <v>57</v>
      </c>
      <c r="E92" s="364" t="s">
        <v>53</v>
      </c>
      <c r="F92" s="364" t="s">
        <v>128</v>
      </c>
      <c r="G92" s="364" t="s">
        <v>129</v>
      </c>
      <c r="H92" s="364" t="s">
        <v>130</v>
      </c>
      <c r="I92" s="365" t="s">
        <v>131</v>
      </c>
      <c r="J92" s="364" t="s">
        <v>115</v>
      </c>
      <c r="K92" s="366" t="s">
        <v>132</v>
      </c>
      <c r="L92" s="362"/>
      <c r="M92" s="278" t="s">
        <v>133</v>
      </c>
      <c r="N92" s="279" t="s">
        <v>42</v>
      </c>
      <c r="O92" s="279" t="s">
        <v>134</v>
      </c>
      <c r="P92" s="279" t="s">
        <v>135</v>
      </c>
      <c r="Q92" s="279" t="s">
        <v>136</v>
      </c>
      <c r="R92" s="279" t="s">
        <v>137</v>
      </c>
      <c r="S92" s="279" t="s">
        <v>138</v>
      </c>
      <c r="T92" s="280" t="s">
        <v>139</v>
      </c>
    </row>
    <row r="93" spans="2:65" s="238" customFormat="1" ht="29.25" customHeight="1">
      <c r="B93" s="233"/>
      <c r="C93" s="368" t="s">
        <v>116</v>
      </c>
      <c r="J93" s="369">
        <f>BK93</f>
        <v>0</v>
      </c>
      <c r="L93" s="233"/>
      <c r="M93" s="281"/>
      <c r="N93" s="272"/>
      <c r="O93" s="272"/>
      <c r="P93" s="370">
        <f>P94+P374</f>
        <v>0</v>
      </c>
      <c r="Q93" s="272"/>
      <c r="R93" s="370">
        <f>R94+R374</f>
        <v>68.249729559999992</v>
      </c>
      <c r="S93" s="272"/>
      <c r="T93" s="371">
        <f>T94+T374</f>
        <v>17.40748</v>
      </c>
      <c r="AT93" s="218" t="s">
        <v>71</v>
      </c>
      <c r="AU93" s="218" t="s">
        <v>117</v>
      </c>
      <c r="BK93" s="372">
        <f>BK94+BK374</f>
        <v>0</v>
      </c>
    </row>
    <row r="94" spans="2:65" s="374" customFormat="1" ht="37.35" customHeight="1">
      <c r="B94" s="373"/>
      <c r="D94" s="375" t="s">
        <v>71</v>
      </c>
      <c r="E94" s="376" t="s">
        <v>140</v>
      </c>
      <c r="F94" s="376" t="s">
        <v>141</v>
      </c>
      <c r="J94" s="377">
        <f>BK94</f>
        <v>0</v>
      </c>
      <c r="L94" s="373"/>
      <c r="M94" s="378"/>
      <c r="N94" s="379"/>
      <c r="O94" s="379"/>
      <c r="P94" s="380">
        <f>P95+P179+P203+P218+P248+P348+P361+P371</f>
        <v>0</v>
      </c>
      <c r="Q94" s="379"/>
      <c r="R94" s="380">
        <f>R95+R179+R203+R218+R248+R348+R361+R371</f>
        <v>68.163611759999995</v>
      </c>
      <c r="S94" s="379"/>
      <c r="T94" s="381">
        <f>T95+T179+T203+T218+T248+T348+T361+T371</f>
        <v>17.40748</v>
      </c>
      <c r="AR94" s="375" t="s">
        <v>24</v>
      </c>
      <c r="AT94" s="382" t="s">
        <v>71</v>
      </c>
      <c r="AU94" s="382" t="s">
        <v>72</v>
      </c>
      <c r="AY94" s="375" t="s">
        <v>142</v>
      </c>
      <c r="BK94" s="383">
        <f>BK95+BK179+BK203+BK218+BK248+BK348+BK361+BK371</f>
        <v>0</v>
      </c>
    </row>
    <row r="95" spans="2:65" s="374" customFormat="1" ht="19.899999999999999" customHeight="1">
      <c r="B95" s="373"/>
      <c r="D95" s="384" t="s">
        <v>71</v>
      </c>
      <c r="E95" s="385" t="s">
        <v>24</v>
      </c>
      <c r="F95" s="385" t="s">
        <v>143</v>
      </c>
      <c r="J95" s="386">
        <f>BK95</f>
        <v>0</v>
      </c>
      <c r="L95" s="373"/>
      <c r="M95" s="378"/>
      <c r="N95" s="379"/>
      <c r="O95" s="379"/>
      <c r="P95" s="380">
        <f>SUM(P96:P178)</f>
        <v>0</v>
      </c>
      <c r="Q95" s="379"/>
      <c r="R95" s="380">
        <f>SUM(R96:R178)</f>
        <v>45.542999999999999</v>
      </c>
      <c r="S95" s="379"/>
      <c r="T95" s="381">
        <f>SUM(T96:T178)</f>
        <v>16.33548</v>
      </c>
      <c r="AR95" s="375" t="s">
        <v>24</v>
      </c>
      <c r="AT95" s="382" t="s">
        <v>71</v>
      </c>
      <c r="AU95" s="382" t="s">
        <v>24</v>
      </c>
      <c r="AY95" s="375" t="s">
        <v>142</v>
      </c>
      <c r="BK95" s="383">
        <f>SUM(BK96:BK178)</f>
        <v>0</v>
      </c>
    </row>
    <row r="96" spans="2:65" s="238" customFormat="1" ht="22.5" customHeight="1">
      <c r="B96" s="233"/>
      <c r="C96" s="387" t="s">
        <v>24</v>
      </c>
      <c r="D96" s="387" t="s">
        <v>144</v>
      </c>
      <c r="E96" s="388" t="s">
        <v>145</v>
      </c>
      <c r="F96" s="389" t="s">
        <v>146</v>
      </c>
      <c r="G96" s="390" t="s">
        <v>147</v>
      </c>
      <c r="H96" s="391">
        <v>23.5</v>
      </c>
      <c r="I96" s="6"/>
      <c r="J96" s="392">
        <f>ROUND(I96*H96,2)</f>
        <v>0</v>
      </c>
      <c r="K96" s="389" t="s">
        <v>346</v>
      </c>
      <c r="L96" s="233"/>
      <c r="M96" s="393" t="s">
        <v>5</v>
      </c>
      <c r="N96" s="394" t="s">
        <v>43</v>
      </c>
      <c r="O96" s="234"/>
      <c r="P96" s="395">
        <f>O96*H96</f>
        <v>0</v>
      </c>
      <c r="Q96" s="395">
        <v>0</v>
      </c>
      <c r="R96" s="395">
        <f>Q96*H96</f>
        <v>0</v>
      </c>
      <c r="S96" s="395">
        <v>0.24</v>
      </c>
      <c r="T96" s="396">
        <f>S96*H96</f>
        <v>5.64</v>
      </c>
      <c r="AR96" s="218" t="s">
        <v>149</v>
      </c>
      <c r="AT96" s="218" t="s">
        <v>144</v>
      </c>
      <c r="AU96" s="218" t="s">
        <v>80</v>
      </c>
      <c r="AY96" s="218" t="s">
        <v>142</v>
      </c>
      <c r="BE96" s="397">
        <f>IF(N96="základní",J96,0)</f>
        <v>0</v>
      </c>
      <c r="BF96" s="397">
        <f>IF(N96="snížená",J96,0)</f>
        <v>0</v>
      </c>
      <c r="BG96" s="397">
        <f>IF(N96="zákl. přenesená",J96,0)</f>
        <v>0</v>
      </c>
      <c r="BH96" s="397">
        <f>IF(N96="sníž. přenesená",J96,0)</f>
        <v>0</v>
      </c>
      <c r="BI96" s="397">
        <f>IF(N96="nulová",J96,0)</f>
        <v>0</v>
      </c>
      <c r="BJ96" s="218" t="s">
        <v>24</v>
      </c>
      <c r="BK96" s="397">
        <f>ROUND(I96*H96,2)</f>
        <v>0</v>
      </c>
      <c r="BL96" s="218" t="s">
        <v>149</v>
      </c>
      <c r="BM96" s="218" t="s">
        <v>150</v>
      </c>
    </row>
    <row r="97" spans="2:65" s="238" customFormat="1" ht="40.5">
      <c r="B97" s="233"/>
      <c r="D97" s="398" t="s">
        <v>151</v>
      </c>
      <c r="F97" s="399" t="s">
        <v>152</v>
      </c>
      <c r="L97" s="233"/>
      <c r="M97" s="400"/>
      <c r="N97" s="234"/>
      <c r="O97" s="234"/>
      <c r="P97" s="234"/>
      <c r="Q97" s="234"/>
      <c r="R97" s="234"/>
      <c r="S97" s="234"/>
      <c r="T97" s="274"/>
      <c r="AT97" s="218" t="s">
        <v>151</v>
      </c>
      <c r="AU97" s="218" t="s">
        <v>80</v>
      </c>
    </row>
    <row r="98" spans="2:65" s="238" customFormat="1" ht="27">
      <c r="B98" s="233"/>
      <c r="D98" s="398" t="s">
        <v>153</v>
      </c>
      <c r="F98" s="401" t="s">
        <v>831</v>
      </c>
      <c r="L98" s="233"/>
      <c r="M98" s="400"/>
      <c r="N98" s="234"/>
      <c r="O98" s="234"/>
      <c r="P98" s="234"/>
      <c r="Q98" s="234"/>
      <c r="R98" s="234"/>
      <c r="S98" s="234"/>
      <c r="T98" s="274"/>
      <c r="AT98" s="218" t="s">
        <v>153</v>
      </c>
      <c r="AU98" s="218" t="s">
        <v>80</v>
      </c>
    </row>
    <row r="99" spans="2:65" s="403" customFormat="1">
      <c r="B99" s="402"/>
      <c r="D99" s="398" t="s">
        <v>155</v>
      </c>
      <c r="E99" s="404" t="s">
        <v>5</v>
      </c>
      <c r="F99" s="405" t="s">
        <v>832</v>
      </c>
      <c r="H99" s="406">
        <v>2</v>
      </c>
      <c r="L99" s="402"/>
      <c r="M99" s="407"/>
      <c r="N99" s="408"/>
      <c r="O99" s="408"/>
      <c r="P99" s="408"/>
      <c r="Q99" s="408"/>
      <c r="R99" s="408"/>
      <c r="S99" s="408"/>
      <c r="T99" s="409"/>
      <c r="AT99" s="404" t="s">
        <v>155</v>
      </c>
      <c r="AU99" s="404" t="s">
        <v>80</v>
      </c>
      <c r="AV99" s="403" t="s">
        <v>80</v>
      </c>
      <c r="AW99" s="403" t="s">
        <v>36</v>
      </c>
      <c r="AX99" s="403" t="s">
        <v>72</v>
      </c>
      <c r="AY99" s="404" t="s">
        <v>142</v>
      </c>
    </row>
    <row r="100" spans="2:65" s="403" customFormat="1">
      <c r="B100" s="402"/>
      <c r="D100" s="398" t="s">
        <v>155</v>
      </c>
      <c r="E100" s="404" t="s">
        <v>5</v>
      </c>
      <c r="F100" s="405" t="s">
        <v>833</v>
      </c>
      <c r="H100" s="406">
        <v>12.5</v>
      </c>
      <c r="L100" s="402"/>
      <c r="M100" s="407"/>
      <c r="N100" s="408"/>
      <c r="O100" s="408"/>
      <c r="P100" s="408"/>
      <c r="Q100" s="408"/>
      <c r="R100" s="408"/>
      <c r="S100" s="408"/>
      <c r="T100" s="409"/>
      <c r="AT100" s="404" t="s">
        <v>155</v>
      </c>
      <c r="AU100" s="404" t="s">
        <v>80</v>
      </c>
      <c r="AV100" s="403" t="s">
        <v>80</v>
      </c>
      <c r="AW100" s="403" t="s">
        <v>36</v>
      </c>
      <c r="AX100" s="403" t="s">
        <v>72</v>
      </c>
      <c r="AY100" s="404" t="s">
        <v>142</v>
      </c>
    </row>
    <row r="101" spans="2:65" s="403" customFormat="1">
      <c r="B101" s="402"/>
      <c r="D101" s="398" t="s">
        <v>155</v>
      </c>
      <c r="E101" s="404" t="s">
        <v>5</v>
      </c>
      <c r="F101" s="405" t="s">
        <v>159</v>
      </c>
      <c r="H101" s="406">
        <v>8</v>
      </c>
      <c r="L101" s="402"/>
      <c r="M101" s="407"/>
      <c r="N101" s="408"/>
      <c r="O101" s="408"/>
      <c r="P101" s="408"/>
      <c r="Q101" s="408"/>
      <c r="R101" s="408"/>
      <c r="S101" s="408"/>
      <c r="T101" s="409"/>
      <c r="AT101" s="404" t="s">
        <v>155</v>
      </c>
      <c r="AU101" s="404" t="s">
        <v>80</v>
      </c>
      <c r="AV101" s="403" t="s">
        <v>80</v>
      </c>
      <c r="AW101" s="403" t="s">
        <v>36</v>
      </c>
      <c r="AX101" s="403" t="s">
        <v>72</v>
      </c>
      <c r="AY101" s="404" t="s">
        <v>142</v>
      </c>
    </row>
    <row r="102" spans="2:65" s="403" customFormat="1">
      <c r="B102" s="402"/>
      <c r="D102" s="398" t="s">
        <v>155</v>
      </c>
      <c r="E102" s="404" t="s">
        <v>5</v>
      </c>
      <c r="F102" s="405" t="s">
        <v>834</v>
      </c>
      <c r="H102" s="406">
        <v>1</v>
      </c>
      <c r="L102" s="402"/>
      <c r="M102" s="407"/>
      <c r="N102" s="408"/>
      <c r="O102" s="408"/>
      <c r="P102" s="408"/>
      <c r="Q102" s="408"/>
      <c r="R102" s="408"/>
      <c r="S102" s="408"/>
      <c r="T102" s="409"/>
      <c r="AT102" s="404" t="s">
        <v>155</v>
      </c>
      <c r="AU102" s="404" t="s">
        <v>80</v>
      </c>
      <c r="AV102" s="403" t="s">
        <v>80</v>
      </c>
      <c r="AW102" s="403" t="s">
        <v>36</v>
      </c>
      <c r="AX102" s="403" t="s">
        <v>72</v>
      </c>
      <c r="AY102" s="404" t="s">
        <v>142</v>
      </c>
    </row>
    <row r="103" spans="2:65" s="411" customFormat="1">
      <c r="B103" s="410"/>
      <c r="D103" s="412" t="s">
        <v>155</v>
      </c>
      <c r="E103" s="413" t="s">
        <v>5</v>
      </c>
      <c r="F103" s="414" t="s">
        <v>160</v>
      </c>
      <c r="H103" s="415">
        <v>23.5</v>
      </c>
      <c r="L103" s="410"/>
      <c r="M103" s="416"/>
      <c r="N103" s="417"/>
      <c r="O103" s="417"/>
      <c r="P103" s="417"/>
      <c r="Q103" s="417"/>
      <c r="R103" s="417"/>
      <c r="S103" s="417"/>
      <c r="T103" s="418"/>
      <c r="AT103" s="419" t="s">
        <v>155</v>
      </c>
      <c r="AU103" s="419" t="s">
        <v>80</v>
      </c>
      <c r="AV103" s="411" t="s">
        <v>149</v>
      </c>
      <c r="AW103" s="411" t="s">
        <v>36</v>
      </c>
      <c r="AX103" s="411" t="s">
        <v>24</v>
      </c>
      <c r="AY103" s="419" t="s">
        <v>142</v>
      </c>
    </row>
    <row r="104" spans="2:65" s="238" customFormat="1" ht="22.5" customHeight="1">
      <c r="B104" s="233"/>
      <c r="C104" s="387" t="s">
        <v>80</v>
      </c>
      <c r="D104" s="387" t="s">
        <v>144</v>
      </c>
      <c r="E104" s="388" t="s">
        <v>161</v>
      </c>
      <c r="F104" s="389" t="s">
        <v>162</v>
      </c>
      <c r="G104" s="390" t="s">
        <v>147</v>
      </c>
      <c r="H104" s="391">
        <v>23.5</v>
      </c>
      <c r="I104" s="6"/>
      <c r="J104" s="392">
        <f>ROUND(I104*H104,2)</f>
        <v>0</v>
      </c>
      <c r="K104" s="389" t="s">
        <v>346</v>
      </c>
      <c r="L104" s="233"/>
      <c r="M104" s="393" t="s">
        <v>5</v>
      </c>
      <c r="N104" s="394" t="s">
        <v>43</v>
      </c>
      <c r="O104" s="234"/>
      <c r="P104" s="395">
        <f>O104*H104</f>
        <v>0</v>
      </c>
      <c r="Q104" s="395">
        <v>0</v>
      </c>
      <c r="R104" s="395">
        <f>Q104*H104</f>
        <v>0</v>
      </c>
      <c r="S104" s="395">
        <v>0.23499999999999999</v>
      </c>
      <c r="T104" s="396">
        <f>S104*H104</f>
        <v>5.5225</v>
      </c>
      <c r="AR104" s="218" t="s">
        <v>149</v>
      </c>
      <c r="AT104" s="218" t="s">
        <v>144</v>
      </c>
      <c r="AU104" s="218" t="s">
        <v>80</v>
      </c>
      <c r="AY104" s="218" t="s">
        <v>142</v>
      </c>
      <c r="BE104" s="397">
        <f>IF(N104="základní",J104,0)</f>
        <v>0</v>
      </c>
      <c r="BF104" s="397">
        <f>IF(N104="snížená",J104,0)</f>
        <v>0</v>
      </c>
      <c r="BG104" s="397">
        <f>IF(N104="zákl. přenesená",J104,0)</f>
        <v>0</v>
      </c>
      <c r="BH104" s="397">
        <f>IF(N104="sníž. přenesená",J104,0)</f>
        <v>0</v>
      </c>
      <c r="BI104" s="397">
        <f>IF(N104="nulová",J104,0)</f>
        <v>0</v>
      </c>
      <c r="BJ104" s="218" t="s">
        <v>24</v>
      </c>
      <c r="BK104" s="397">
        <f>ROUND(I104*H104,2)</f>
        <v>0</v>
      </c>
      <c r="BL104" s="218" t="s">
        <v>149</v>
      </c>
      <c r="BM104" s="218" t="s">
        <v>163</v>
      </c>
    </row>
    <row r="105" spans="2:65" s="238" customFormat="1" ht="40.5">
      <c r="B105" s="233"/>
      <c r="D105" s="412" t="s">
        <v>151</v>
      </c>
      <c r="F105" s="420" t="s">
        <v>164</v>
      </c>
      <c r="L105" s="233"/>
      <c r="M105" s="400"/>
      <c r="N105" s="234"/>
      <c r="O105" s="234"/>
      <c r="P105" s="234"/>
      <c r="Q105" s="234"/>
      <c r="R105" s="234"/>
      <c r="S105" s="234"/>
      <c r="T105" s="274"/>
      <c r="AT105" s="218" t="s">
        <v>151</v>
      </c>
      <c r="AU105" s="218" t="s">
        <v>80</v>
      </c>
    </row>
    <row r="106" spans="2:65" s="238" customFormat="1" ht="22.5" customHeight="1">
      <c r="B106" s="233"/>
      <c r="C106" s="387" t="s">
        <v>165</v>
      </c>
      <c r="D106" s="387" t="s">
        <v>144</v>
      </c>
      <c r="E106" s="388" t="s">
        <v>166</v>
      </c>
      <c r="F106" s="389" t="s">
        <v>167</v>
      </c>
      <c r="G106" s="390" t="s">
        <v>147</v>
      </c>
      <c r="H106" s="391">
        <v>28.58</v>
      </c>
      <c r="I106" s="6"/>
      <c r="J106" s="392">
        <f>ROUND(I106*H106,2)</f>
        <v>0</v>
      </c>
      <c r="K106" s="389" t="s">
        <v>346</v>
      </c>
      <c r="L106" s="233"/>
      <c r="M106" s="393" t="s">
        <v>5</v>
      </c>
      <c r="N106" s="394" t="s">
        <v>43</v>
      </c>
      <c r="O106" s="234"/>
      <c r="P106" s="395">
        <f>O106*H106</f>
        <v>0</v>
      </c>
      <c r="Q106" s="395">
        <v>0</v>
      </c>
      <c r="R106" s="395">
        <f>Q106*H106</f>
        <v>0</v>
      </c>
      <c r="S106" s="395">
        <v>0.18099999999999999</v>
      </c>
      <c r="T106" s="396">
        <f>S106*H106</f>
        <v>5.1729799999999999</v>
      </c>
      <c r="AR106" s="218" t="s">
        <v>149</v>
      </c>
      <c r="AT106" s="218" t="s">
        <v>144</v>
      </c>
      <c r="AU106" s="218" t="s">
        <v>80</v>
      </c>
      <c r="AY106" s="218" t="s">
        <v>142</v>
      </c>
      <c r="BE106" s="397">
        <f>IF(N106="základní",J106,0)</f>
        <v>0</v>
      </c>
      <c r="BF106" s="397">
        <f>IF(N106="snížená",J106,0)</f>
        <v>0</v>
      </c>
      <c r="BG106" s="397">
        <f>IF(N106="zákl. přenesená",J106,0)</f>
        <v>0</v>
      </c>
      <c r="BH106" s="397">
        <f>IF(N106="sníž. přenesená",J106,0)</f>
        <v>0</v>
      </c>
      <c r="BI106" s="397">
        <f>IF(N106="nulová",J106,0)</f>
        <v>0</v>
      </c>
      <c r="BJ106" s="218" t="s">
        <v>24</v>
      </c>
      <c r="BK106" s="397">
        <f>ROUND(I106*H106,2)</f>
        <v>0</v>
      </c>
      <c r="BL106" s="218" t="s">
        <v>149</v>
      </c>
      <c r="BM106" s="218" t="s">
        <v>168</v>
      </c>
    </row>
    <row r="107" spans="2:65" s="238" customFormat="1" ht="40.5">
      <c r="B107" s="233"/>
      <c r="D107" s="398" t="s">
        <v>151</v>
      </c>
      <c r="F107" s="399" t="s">
        <v>169</v>
      </c>
      <c r="L107" s="233"/>
      <c r="M107" s="400"/>
      <c r="N107" s="234"/>
      <c r="O107" s="234"/>
      <c r="P107" s="234"/>
      <c r="Q107" s="234"/>
      <c r="R107" s="234"/>
      <c r="S107" s="234"/>
      <c r="T107" s="274"/>
      <c r="AT107" s="218" t="s">
        <v>151</v>
      </c>
      <c r="AU107" s="218" t="s">
        <v>80</v>
      </c>
    </row>
    <row r="108" spans="2:65" s="238" customFormat="1" ht="27">
      <c r="B108" s="233"/>
      <c r="D108" s="398" t="s">
        <v>153</v>
      </c>
      <c r="F108" s="401" t="s">
        <v>835</v>
      </c>
      <c r="L108" s="233"/>
      <c r="M108" s="400"/>
      <c r="N108" s="234"/>
      <c r="O108" s="234"/>
      <c r="P108" s="234"/>
      <c r="Q108" s="234"/>
      <c r="R108" s="234"/>
      <c r="S108" s="234"/>
      <c r="T108" s="274"/>
      <c r="AT108" s="218" t="s">
        <v>153</v>
      </c>
      <c r="AU108" s="218" t="s">
        <v>80</v>
      </c>
    </row>
    <row r="109" spans="2:65" s="403" customFormat="1">
      <c r="B109" s="402"/>
      <c r="D109" s="398" t="s">
        <v>155</v>
      </c>
      <c r="E109" s="404" t="s">
        <v>5</v>
      </c>
      <c r="F109" s="405" t="s">
        <v>836</v>
      </c>
      <c r="H109" s="406">
        <v>2.88</v>
      </c>
      <c r="L109" s="402"/>
      <c r="M109" s="407"/>
      <c r="N109" s="408"/>
      <c r="O109" s="408"/>
      <c r="P109" s="408"/>
      <c r="Q109" s="408"/>
      <c r="R109" s="408"/>
      <c r="S109" s="408"/>
      <c r="T109" s="409"/>
      <c r="AT109" s="404" t="s">
        <v>155</v>
      </c>
      <c r="AU109" s="404" t="s">
        <v>80</v>
      </c>
      <c r="AV109" s="403" t="s">
        <v>80</v>
      </c>
      <c r="AW109" s="403" t="s">
        <v>36</v>
      </c>
      <c r="AX109" s="403" t="s">
        <v>72</v>
      </c>
      <c r="AY109" s="404" t="s">
        <v>142</v>
      </c>
    </row>
    <row r="110" spans="2:65" s="403" customFormat="1">
      <c r="B110" s="402"/>
      <c r="D110" s="398" t="s">
        <v>155</v>
      </c>
      <c r="E110" s="404" t="s">
        <v>5</v>
      </c>
      <c r="F110" s="405" t="s">
        <v>837</v>
      </c>
      <c r="H110" s="406">
        <v>14.58</v>
      </c>
      <c r="L110" s="402"/>
      <c r="M110" s="407"/>
      <c r="N110" s="408"/>
      <c r="O110" s="408"/>
      <c r="P110" s="408"/>
      <c r="Q110" s="408"/>
      <c r="R110" s="408"/>
      <c r="S110" s="408"/>
      <c r="T110" s="409"/>
      <c r="AT110" s="404" t="s">
        <v>155</v>
      </c>
      <c r="AU110" s="404" t="s">
        <v>80</v>
      </c>
      <c r="AV110" s="403" t="s">
        <v>80</v>
      </c>
      <c r="AW110" s="403" t="s">
        <v>36</v>
      </c>
      <c r="AX110" s="403" t="s">
        <v>72</v>
      </c>
      <c r="AY110" s="404" t="s">
        <v>142</v>
      </c>
    </row>
    <row r="111" spans="2:65" s="403" customFormat="1">
      <c r="B111" s="402"/>
      <c r="D111" s="398" t="s">
        <v>155</v>
      </c>
      <c r="E111" s="404" t="s">
        <v>5</v>
      </c>
      <c r="F111" s="405" t="s">
        <v>172</v>
      </c>
      <c r="H111" s="406">
        <v>9.68</v>
      </c>
      <c r="L111" s="402"/>
      <c r="M111" s="407"/>
      <c r="N111" s="408"/>
      <c r="O111" s="408"/>
      <c r="P111" s="408"/>
      <c r="Q111" s="408"/>
      <c r="R111" s="408"/>
      <c r="S111" s="408"/>
      <c r="T111" s="409"/>
      <c r="AT111" s="404" t="s">
        <v>155</v>
      </c>
      <c r="AU111" s="404" t="s">
        <v>80</v>
      </c>
      <c r="AV111" s="403" t="s">
        <v>80</v>
      </c>
      <c r="AW111" s="403" t="s">
        <v>36</v>
      </c>
      <c r="AX111" s="403" t="s">
        <v>72</v>
      </c>
      <c r="AY111" s="404" t="s">
        <v>142</v>
      </c>
    </row>
    <row r="112" spans="2:65" s="403" customFormat="1">
      <c r="B112" s="402"/>
      <c r="D112" s="398" t="s">
        <v>155</v>
      </c>
      <c r="E112" s="404" t="s">
        <v>5</v>
      </c>
      <c r="F112" s="405" t="s">
        <v>838</v>
      </c>
      <c r="H112" s="406">
        <v>1.44</v>
      </c>
      <c r="L112" s="402"/>
      <c r="M112" s="407"/>
      <c r="N112" s="408"/>
      <c r="O112" s="408"/>
      <c r="P112" s="408"/>
      <c r="Q112" s="408"/>
      <c r="R112" s="408"/>
      <c r="S112" s="408"/>
      <c r="T112" s="409"/>
      <c r="AT112" s="404" t="s">
        <v>155</v>
      </c>
      <c r="AU112" s="404" t="s">
        <v>80</v>
      </c>
      <c r="AV112" s="403" t="s">
        <v>80</v>
      </c>
      <c r="AW112" s="403" t="s">
        <v>36</v>
      </c>
      <c r="AX112" s="403" t="s">
        <v>72</v>
      </c>
      <c r="AY112" s="404" t="s">
        <v>142</v>
      </c>
    </row>
    <row r="113" spans="2:65" s="411" customFormat="1">
      <c r="B113" s="410"/>
      <c r="D113" s="412" t="s">
        <v>155</v>
      </c>
      <c r="E113" s="413" t="s">
        <v>5</v>
      </c>
      <c r="F113" s="414" t="s">
        <v>160</v>
      </c>
      <c r="H113" s="415">
        <v>28.58</v>
      </c>
      <c r="L113" s="410"/>
      <c r="M113" s="416"/>
      <c r="N113" s="417"/>
      <c r="O113" s="417"/>
      <c r="P113" s="417"/>
      <c r="Q113" s="417"/>
      <c r="R113" s="417"/>
      <c r="S113" s="417"/>
      <c r="T113" s="418"/>
      <c r="AT113" s="419" t="s">
        <v>155</v>
      </c>
      <c r="AU113" s="419" t="s">
        <v>80</v>
      </c>
      <c r="AV113" s="411" t="s">
        <v>149</v>
      </c>
      <c r="AW113" s="411" t="s">
        <v>36</v>
      </c>
      <c r="AX113" s="411" t="s">
        <v>24</v>
      </c>
      <c r="AY113" s="419" t="s">
        <v>142</v>
      </c>
    </row>
    <row r="114" spans="2:65" s="238" customFormat="1" ht="22.5" customHeight="1">
      <c r="B114" s="233"/>
      <c r="C114" s="387" t="s">
        <v>149</v>
      </c>
      <c r="D114" s="387" t="s">
        <v>144</v>
      </c>
      <c r="E114" s="388" t="s">
        <v>173</v>
      </c>
      <c r="F114" s="389" t="s">
        <v>174</v>
      </c>
      <c r="G114" s="390" t="s">
        <v>175</v>
      </c>
      <c r="H114" s="391">
        <v>1</v>
      </c>
      <c r="I114" s="6"/>
      <c r="J114" s="392">
        <f>ROUND(I114*H114,2)</f>
        <v>0</v>
      </c>
      <c r="K114" s="389" t="s">
        <v>5</v>
      </c>
      <c r="L114" s="233"/>
      <c r="M114" s="393" t="s">
        <v>5</v>
      </c>
      <c r="N114" s="394" t="s">
        <v>43</v>
      </c>
      <c r="O114" s="234"/>
      <c r="P114" s="395">
        <f>O114*H114</f>
        <v>0</v>
      </c>
      <c r="Q114" s="395">
        <v>0</v>
      </c>
      <c r="R114" s="395">
        <f>Q114*H114</f>
        <v>0</v>
      </c>
      <c r="S114" s="395">
        <v>0</v>
      </c>
      <c r="T114" s="396">
        <f>S114*H114</f>
        <v>0</v>
      </c>
      <c r="AR114" s="218" t="s">
        <v>149</v>
      </c>
      <c r="AT114" s="218" t="s">
        <v>144</v>
      </c>
      <c r="AU114" s="218" t="s">
        <v>80</v>
      </c>
      <c r="AY114" s="218" t="s">
        <v>142</v>
      </c>
      <c r="BE114" s="397">
        <f>IF(N114="základní",J114,0)</f>
        <v>0</v>
      </c>
      <c r="BF114" s="397">
        <f>IF(N114="snížená",J114,0)</f>
        <v>0</v>
      </c>
      <c r="BG114" s="397">
        <f>IF(N114="zákl. přenesená",J114,0)</f>
        <v>0</v>
      </c>
      <c r="BH114" s="397">
        <f>IF(N114="sníž. přenesená",J114,0)</f>
        <v>0</v>
      </c>
      <c r="BI114" s="397">
        <f>IF(N114="nulová",J114,0)</f>
        <v>0</v>
      </c>
      <c r="BJ114" s="218" t="s">
        <v>24</v>
      </c>
      <c r="BK114" s="397">
        <f>ROUND(I114*H114,2)</f>
        <v>0</v>
      </c>
      <c r="BL114" s="218" t="s">
        <v>149</v>
      </c>
      <c r="BM114" s="218" t="s">
        <v>839</v>
      </c>
    </row>
    <row r="115" spans="2:65" s="238" customFormat="1">
      <c r="B115" s="233"/>
      <c r="D115" s="398" t="s">
        <v>151</v>
      </c>
      <c r="F115" s="399" t="s">
        <v>174</v>
      </c>
      <c r="L115" s="233"/>
      <c r="M115" s="400"/>
      <c r="N115" s="234"/>
      <c r="O115" s="234"/>
      <c r="P115" s="234"/>
      <c r="Q115" s="234"/>
      <c r="R115" s="234"/>
      <c r="S115" s="234"/>
      <c r="T115" s="274"/>
      <c r="AT115" s="218" t="s">
        <v>151</v>
      </c>
      <c r="AU115" s="218" t="s">
        <v>80</v>
      </c>
    </row>
    <row r="116" spans="2:65" s="238" customFormat="1" ht="27">
      <c r="B116" s="233"/>
      <c r="D116" s="398" t="s">
        <v>153</v>
      </c>
      <c r="F116" s="401" t="s">
        <v>831</v>
      </c>
      <c r="L116" s="233"/>
      <c r="M116" s="400"/>
      <c r="N116" s="234"/>
      <c r="O116" s="234"/>
      <c r="P116" s="234"/>
      <c r="Q116" s="234"/>
      <c r="R116" s="234"/>
      <c r="S116" s="234"/>
      <c r="T116" s="274"/>
      <c r="AT116" s="218" t="s">
        <v>153</v>
      </c>
      <c r="AU116" s="218" t="s">
        <v>80</v>
      </c>
    </row>
    <row r="117" spans="2:65" s="403" customFormat="1">
      <c r="B117" s="402"/>
      <c r="D117" s="412" t="s">
        <v>155</v>
      </c>
      <c r="E117" s="421" t="s">
        <v>5</v>
      </c>
      <c r="F117" s="422" t="s">
        <v>24</v>
      </c>
      <c r="H117" s="423">
        <v>1</v>
      </c>
      <c r="L117" s="402"/>
      <c r="M117" s="407"/>
      <c r="N117" s="408"/>
      <c r="O117" s="408"/>
      <c r="P117" s="408"/>
      <c r="Q117" s="408"/>
      <c r="R117" s="408"/>
      <c r="S117" s="408"/>
      <c r="T117" s="409"/>
      <c r="AT117" s="404" t="s">
        <v>155</v>
      </c>
      <c r="AU117" s="404" t="s">
        <v>80</v>
      </c>
      <c r="AV117" s="403" t="s">
        <v>80</v>
      </c>
      <c r="AW117" s="403" t="s">
        <v>36</v>
      </c>
      <c r="AX117" s="403" t="s">
        <v>24</v>
      </c>
      <c r="AY117" s="404" t="s">
        <v>142</v>
      </c>
    </row>
    <row r="118" spans="2:65" s="238" customFormat="1" ht="22.5" customHeight="1">
      <c r="B118" s="233"/>
      <c r="C118" s="387" t="s">
        <v>177</v>
      </c>
      <c r="D118" s="387" t="s">
        <v>144</v>
      </c>
      <c r="E118" s="388" t="s">
        <v>178</v>
      </c>
      <c r="F118" s="389" t="s">
        <v>179</v>
      </c>
      <c r="G118" s="390" t="s">
        <v>180</v>
      </c>
      <c r="H118" s="391">
        <v>360</v>
      </c>
      <c r="I118" s="6"/>
      <c r="J118" s="392">
        <f>ROUND(I118*H118,2)</f>
        <v>0</v>
      </c>
      <c r="K118" s="389" t="s">
        <v>346</v>
      </c>
      <c r="L118" s="233"/>
      <c r="M118" s="393" t="s">
        <v>5</v>
      </c>
      <c r="N118" s="394" t="s">
        <v>43</v>
      </c>
      <c r="O118" s="234"/>
      <c r="P118" s="395">
        <f>O118*H118</f>
        <v>0</v>
      </c>
      <c r="Q118" s="395">
        <v>0</v>
      </c>
      <c r="R118" s="395">
        <f>Q118*H118</f>
        <v>0</v>
      </c>
      <c r="S118" s="395">
        <v>0</v>
      </c>
      <c r="T118" s="396">
        <f>S118*H118</f>
        <v>0</v>
      </c>
      <c r="AR118" s="218" t="s">
        <v>149</v>
      </c>
      <c r="AT118" s="218" t="s">
        <v>144</v>
      </c>
      <c r="AU118" s="218" t="s">
        <v>80</v>
      </c>
      <c r="AY118" s="218" t="s">
        <v>142</v>
      </c>
      <c r="BE118" s="397">
        <f>IF(N118="základní",J118,0)</f>
        <v>0</v>
      </c>
      <c r="BF118" s="397">
        <f>IF(N118="snížená",J118,0)</f>
        <v>0</v>
      </c>
      <c r="BG118" s="397">
        <f>IF(N118="zákl. přenesená",J118,0)</f>
        <v>0</v>
      </c>
      <c r="BH118" s="397">
        <f>IF(N118="sníž. přenesená",J118,0)</f>
        <v>0</v>
      </c>
      <c r="BI118" s="397">
        <f>IF(N118="nulová",J118,0)</f>
        <v>0</v>
      </c>
      <c r="BJ118" s="218" t="s">
        <v>24</v>
      </c>
      <c r="BK118" s="397">
        <f>ROUND(I118*H118,2)</f>
        <v>0</v>
      </c>
      <c r="BL118" s="218" t="s">
        <v>149</v>
      </c>
      <c r="BM118" s="218" t="s">
        <v>181</v>
      </c>
    </row>
    <row r="119" spans="2:65" s="238" customFormat="1">
      <c r="B119" s="233"/>
      <c r="D119" s="398" t="s">
        <v>151</v>
      </c>
      <c r="F119" s="399" t="s">
        <v>182</v>
      </c>
      <c r="L119" s="233"/>
      <c r="M119" s="400"/>
      <c r="N119" s="234"/>
      <c r="O119" s="234"/>
      <c r="P119" s="234"/>
      <c r="Q119" s="234"/>
      <c r="R119" s="234"/>
      <c r="S119" s="234"/>
      <c r="T119" s="274"/>
      <c r="AT119" s="218" t="s">
        <v>151</v>
      </c>
      <c r="AU119" s="218" t="s">
        <v>80</v>
      </c>
    </row>
    <row r="120" spans="2:65" s="403" customFormat="1">
      <c r="B120" s="402"/>
      <c r="D120" s="412" t="s">
        <v>155</v>
      </c>
      <c r="E120" s="421" t="s">
        <v>5</v>
      </c>
      <c r="F120" s="422" t="s">
        <v>840</v>
      </c>
      <c r="H120" s="423">
        <v>360</v>
      </c>
      <c r="L120" s="402"/>
      <c r="M120" s="407"/>
      <c r="N120" s="408"/>
      <c r="O120" s="408"/>
      <c r="P120" s="408"/>
      <c r="Q120" s="408"/>
      <c r="R120" s="408"/>
      <c r="S120" s="408"/>
      <c r="T120" s="409"/>
      <c r="AT120" s="404" t="s">
        <v>155</v>
      </c>
      <c r="AU120" s="404" t="s">
        <v>80</v>
      </c>
      <c r="AV120" s="403" t="s">
        <v>80</v>
      </c>
      <c r="AW120" s="403" t="s">
        <v>36</v>
      </c>
      <c r="AX120" s="403" t="s">
        <v>24</v>
      </c>
      <c r="AY120" s="404" t="s">
        <v>142</v>
      </c>
    </row>
    <row r="121" spans="2:65" s="238" customFormat="1" ht="22.5" customHeight="1">
      <c r="B121" s="233"/>
      <c r="C121" s="387" t="s">
        <v>184</v>
      </c>
      <c r="D121" s="387" t="s">
        <v>144</v>
      </c>
      <c r="E121" s="388" t="s">
        <v>185</v>
      </c>
      <c r="F121" s="389" t="s">
        <v>186</v>
      </c>
      <c r="G121" s="390" t="s">
        <v>187</v>
      </c>
      <c r="H121" s="391">
        <v>15</v>
      </c>
      <c r="I121" s="6"/>
      <c r="J121" s="392">
        <f>ROUND(I121*H121,2)</f>
        <v>0</v>
      </c>
      <c r="K121" s="389" t="s">
        <v>346</v>
      </c>
      <c r="L121" s="233"/>
      <c r="M121" s="393" t="s">
        <v>5</v>
      </c>
      <c r="N121" s="394" t="s">
        <v>43</v>
      </c>
      <c r="O121" s="234"/>
      <c r="P121" s="395">
        <f>O121*H121</f>
        <v>0</v>
      </c>
      <c r="Q121" s="395">
        <v>0</v>
      </c>
      <c r="R121" s="395">
        <f>Q121*H121</f>
        <v>0</v>
      </c>
      <c r="S121" s="395">
        <v>0</v>
      </c>
      <c r="T121" s="396">
        <f>S121*H121</f>
        <v>0</v>
      </c>
      <c r="AR121" s="218" t="s">
        <v>149</v>
      </c>
      <c r="AT121" s="218" t="s">
        <v>144</v>
      </c>
      <c r="AU121" s="218" t="s">
        <v>80</v>
      </c>
      <c r="AY121" s="218" t="s">
        <v>142</v>
      </c>
      <c r="BE121" s="397">
        <f>IF(N121="základní",J121,0)</f>
        <v>0</v>
      </c>
      <c r="BF121" s="397">
        <f>IF(N121="snížená",J121,0)</f>
        <v>0</v>
      </c>
      <c r="BG121" s="397">
        <f>IF(N121="zákl. přenesená",J121,0)</f>
        <v>0</v>
      </c>
      <c r="BH121" s="397">
        <f>IF(N121="sníž. přenesená",J121,0)</f>
        <v>0</v>
      </c>
      <c r="BI121" s="397">
        <f>IF(N121="nulová",J121,0)</f>
        <v>0</v>
      </c>
      <c r="BJ121" s="218" t="s">
        <v>24</v>
      </c>
      <c r="BK121" s="397">
        <f>ROUND(I121*H121,2)</f>
        <v>0</v>
      </c>
      <c r="BL121" s="218" t="s">
        <v>149</v>
      </c>
      <c r="BM121" s="218" t="s">
        <v>188</v>
      </c>
    </row>
    <row r="122" spans="2:65" s="238" customFormat="1" ht="27">
      <c r="B122" s="233"/>
      <c r="D122" s="398" t="s">
        <v>151</v>
      </c>
      <c r="F122" s="399" t="s">
        <v>189</v>
      </c>
      <c r="L122" s="233"/>
      <c r="M122" s="400"/>
      <c r="N122" s="234"/>
      <c r="O122" s="234"/>
      <c r="P122" s="234"/>
      <c r="Q122" s="234"/>
      <c r="R122" s="234"/>
      <c r="S122" s="234"/>
      <c r="T122" s="274"/>
      <c r="AT122" s="218" t="s">
        <v>151</v>
      </c>
      <c r="AU122" s="218" t="s">
        <v>80</v>
      </c>
    </row>
    <row r="123" spans="2:65" s="238" customFormat="1" ht="27">
      <c r="B123" s="233"/>
      <c r="D123" s="398" t="s">
        <v>153</v>
      </c>
      <c r="F123" s="401" t="s">
        <v>831</v>
      </c>
      <c r="L123" s="233"/>
      <c r="M123" s="400"/>
      <c r="N123" s="234"/>
      <c r="O123" s="234"/>
      <c r="P123" s="234"/>
      <c r="Q123" s="234"/>
      <c r="R123" s="234"/>
      <c r="S123" s="234"/>
      <c r="T123" s="274"/>
      <c r="AT123" s="218" t="s">
        <v>153</v>
      </c>
      <c r="AU123" s="218" t="s">
        <v>80</v>
      </c>
    </row>
    <row r="124" spans="2:65" s="403" customFormat="1">
      <c r="B124" s="402"/>
      <c r="D124" s="412" t="s">
        <v>155</v>
      </c>
      <c r="E124" s="421" t="s">
        <v>5</v>
      </c>
      <c r="F124" s="422" t="s">
        <v>11</v>
      </c>
      <c r="H124" s="423">
        <v>15</v>
      </c>
      <c r="L124" s="402"/>
      <c r="M124" s="407"/>
      <c r="N124" s="408"/>
      <c r="O124" s="408"/>
      <c r="P124" s="408"/>
      <c r="Q124" s="408"/>
      <c r="R124" s="408"/>
      <c r="S124" s="408"/>
      <c r="T124" s="409"/>
      <c r="AT124" s="404" t="s">
        <v>155</v>
      </c>
      <c r="AU124" s="404" t="s">
        <v>80</v>
      </c>
      <c r="AV124" s="403" t="s">
        <v>80</v>
      </c>
      <c r="AW124" s="403" t="s">
        <v>36</v>
      </c>
      <c r="AX124" s="403" t="s">
        <v>24</v>
      </c>
      <c r="AY124" s="404" t="s">
        <v>142</v>
      </c>
    </row>
    <row r="125" spans="2:65" s="238" customFormat="1" ht="31.5" customHeight="1">
      <c r="B125" s="233"/>
      <c r="C125" s="387" t="s">
        <v>191</v>
      </c>
      <c r="D125" s="387" t="s">
        <v>144</v>
      </c>
      <c r="E125" s="388" t="s">
        <v>210</v>
      </c>
      <c r="F125" s="389" t="s">
        <v>211</v>
      </c>
      <c r="G125" s="390" t="s">
        <v>212</v>
      </c>
      <c r="H125" s="391">
        <v>8.5</v>
      </c>
      <c r="I125" s="6"/>
      <c r="J125" s="392">
        <f>ROUND(I125*H125,2)</f>
        <v>0</v>
      </c>
      <c r="K125" s="389" t="s">
        <v>346</v>
      </c>
      <c r="L125" s="233"/>
      <c r="M125" s="393" t="s">
        <v>5</v>
      </c>
      <c r="N125" s="394" t="s">
        <v>43</v>
      </c>
      <c r="O125" s="234"/>
      <c r="P125" s="395">
        <f>O125*H125</f>
        <v>0</v>
      </c>
      <c r="Q125" s="395">
        <v>0</v>
      </c>
      <c r="R125" s="395">
        <f>Q125*H125</f>
        <v>0</v>
      </c>
      <c r="S125" s="395">
        <v>0</v>
      </c>
      <c r="T125" s="396">
        <f>S125*H125</f>
        <v>0</v>
      </c>
      <c r="AR125" s="218" t="s">
        <v>149</v>
      </c>
      <c r="AT125" s="218" t="s">
        <v>144</v>
      </c>
      <c r="AU125" s="218" t="s">
        <v>80</v>
      </c>
      <c r="AY125" s="218" t="s">
        <v>142</v>
      </c>
      <c r="BE125" s="397">
        <f>IF(N125="základní",J125,0)</f>
        <v>0</v>
      </c>
      <c r="BF125" s="397">
        <f>IF(N125="snížená",J125,0)</f>
        <v>0</v>
      </c>
      <c r="BG125" s="397">
        <f>IF(N125="zákl. přenesená",J125,0)</f>
        <v>0</v>
      </c>
      <c r="BH125" s="397">
        <f>IF(N125="sníž. přenesená",J125,0)</f>
        <v>0</v>
      </c>
      <c r="BI125" s="397">
        <f>IF(N125="nulová",J125,0)</f>
        <v>0</v>
      </c>
      <c r="BJ125" s="218" t="s">
        <v>24</v>
      </c>
      <c r="BK125" s="397">
        <f>ROUND(I125*H125,2)</f>
        <v>0</v>
      </c>
      <c r="BL125" s="218" t="s">
        <v>149</v>
      </c>
      <c r="BM125" s="218" t="s">
        <v>213</v>
      </c>
    </row>
    <row r="126" spans="2:65" s="238" customFormat="1">
      <c r="B126" s="233"/>
      <c r="D126" s="398" t="s">
        <v>151</v>
      </c>
      <c r="F126" s="399" t="s">
        <v>214</v>
      </c>
      <c r="L126" s="233"/>
      <c r="M126" s="400"/>
      <c r="N126" s="234"/>
      <c r="O126" s="234"/>
      <c r="P126" s="234"/>
      <c r="Q126" s="234"/>
      <c r="R126" s="234"/>
      <c r="S126" s="234"/>
      <c r="T126" s="274"/>
      <c r="AT126" s="218" t="s">
        <v>151</v>
      </c>
      <c r="AU126" s="218" t="s">
        <v>80</v>
      </c>
    </row>
    <row r="127" spans="2:65" s="238" customFormat="1" ht="27">
      <c r="B127" s="233"/>
      <c r="D127" s="398" t="s">
        <v>153</v>
      </c>
      <c r="F127" s="401" t="s">
        <v>831</v>
      </c>
      <c r="L127" s="233"/>
      <c r="M127" s="400"/>
      <c r="N127" s="234"/>
      <c r="O127" s="234"/>
      <c r="P127" s="234"/>
      <c r="Q127" s="234"/>
      <c r="R127" s="234"/>
      <c r="S127" s="234"/>
      <c r="T127" s="274"/>
      <c r="AT127" s="218" t="s">
        <v>153</v>
      </c>
      <c r="AU127" s="218" t="s">
        <v>80</v>
      </c>
    </row>
    <row r="128" spans="2:65" s="403" customFormat="1">
      <c r="B128" s="402"/>
      <c r="D128" s="398" t="s">
        <v>155</v>
      </c>
      <c r="E128" s="404" t="s">
        <v>5</v>
      </c>
      <c r="F128" s="405" t="s">
        <v>841</v>
      </c>
      <c r="H128" s="406">
        <v>4</v>
      </c>
      <c r="L128" s="402"/>
      <c r="M128" s="407"/>
      <c r="N128" s="408"/>
      <c r="O128" s="408"/>
      <c r="P128" s="408"/>
      <c r="Q128" s="408"/>
      <c r="R128" s="408"/>
      <c r="S128" s="408"/>
      <c r="T128" s="409"/>
      <c r="AT128" s="404" t="s">
        <v>155</v>
      </c>
      <c r="AU128" s="404" t="s">
        <v>80</v>
      </c>
      <c r="AV128" s="403" t="s">
        <v>80</v>
      </c>
      <c r="AW128" s="403" t="s">
        <v>36</v>
      </c>
      <c r="AX128" s="403" t="s">
        <v>72</v>
      </c>
      <c r="AY128" s="404" t="s">
        <v>142</v>
      </c>
    </row>
    <row r="129" spans="2:65" s="403" customFormat="1">
      <c r="B129" s="402"/>
      <c r="D129" s="398" t="s">
        <v>155</v>
      </c>
      <c r="E129" s="404" t="s">
        <v>5</v>
      </c>
      <c r="F129" s="405" t="s">
        <v>842</v>
      </c>
      <c r="H129" s="406">
        <v>3</v>
      </c>
      <c r="L129" s="402"/>
      <c r="M129" s="407"/>
      <c r="N129" s="408"/>
      <c r="O129" s="408"/>
      <c r="P129" s="408"/>
      <c r="Q129" s="408"/>
      <c r="R129" s="408"/>
      <c r="S129" s="408"/>
      <c r="T129" s="409"/>
      <c r="AT129" s="404" t="s">
        <v>155</v>
      </c>
      <c r="AU129" s="404" t="s">
        <v>80</v>
      </c>
      <c r="AV129" s="403" t="s">
        <v>80</v>
      </c>
      <c r="AW129" s="403" t="s">
        <v>36</v>
      </c>
      <c r="AX129" s="403" t="s">
        <v>72</v>
      </c>
      <c r="AY129" s="404" t="s">
        <v>142</v>
      </c>
    </row>
    <row r="130" spans="2:65" s="403" customFormat="1">
      <c r="B130" s="402"/>
      <c r="D130" s="398" t="s">
        <v>155</v>
      </c>
      <c r="E130" s="404" t="s">
        <v>5</v>
      </c>
      <c r="F130" s="405" t="s">
        <v>843</v>
      </c>
      <c r="H130" s="406">
        <v>1.5</v>
      </c>
      <c r="L130" s="402"/>
      <c r="M130" s="407"/>
      <c r="N130" s="408"/>
      <c r="O130" s="408"/>
      <c r="P130" s="408"/>
      <c r="Q130" s="408"/>
      <c r="R130" s="408"/>
      <c r="S130" s="408"/>
      <c r="T130" s="409"/>
      <c r="AT130" s="404" t="s">
        <v>155</v>
      </c>
      <c r="AU130" s="404" t="s">
        <v>80</v>
      </c>
      <c r="AV130" s="403" t="s">
        <v>80</v>
      </c>
      <c r="AW130" s="403" t="s">
        <v>36</v>
      </c>
      <c r="AX130" s="403" t="s">
        <v>72</v>
      </c>
      <c r="AY130" s="404" t="s">
        <v>142</v>
      </c>
    </row>
    <row r="131" spans="2:65" s="411" customFormat="1">
      <c r="B131" s="410"/>
      <c r="D131" s="412" t="s">
        <v>155</v>
      </c>
      <c r="E131" s="413" t="s">
        <v>5</v>
      </c>
      <c r="F131" s="414" t="s">
        <v>160</v>
      </c>
      <c r="H131" s="415">
        <v>8.5</v>
      </c>
      <c r="L131" s="410"/>
      <c r="M131" s="416"/>
      <c r="N131" s="417"/>
      <c r="O131" s="417"/>
      <c r="P131" s="417"/>
      <c r="Q131" s="417"/>
      <c r="R131" s="417"/>
      <c r="S131" s="417"/>
      <c r="T131" s="418"/>
      <c r="AT131" s="419" t="s">
        <v>155</v>
      </c>
      <c r="AU131" s="419" t="s">
        <v>80</v>
      </c>
      <c r="AV131" s="411" t="s">
        <v>149</v>
      </c>
      <c r="AW131" s="411" t="s">
        <v>36</v>
      </c>
      <c r="AX131" s="411" t="s">
        <v>24</v>
      </c>
      <c r="AY131" s="419" t="s">
        <v>142</v>
      </c>
    </row>
    <row r="132" spans="2:65" s="238" customFormat="1" ht="22.5" customHeight="1">
      <c r="B132" s="233"/>
      <c r="C132" s="387" t="s">
        <v>198</v>
      </c>
      <c r="D132" s="387" t="s">
        <v>144</v>
      </c>
      <c r="E132" s="388" t="s">
        <v>651</v>
      </c>
      <c r="F132" s="389" t="s">
        <v>652</v>
      </c>
      <c r="G132" s="390" t="s">
        <v>212</v>
      </c>
      <c r="H132" s="391">
        <v>23.97</v>
      </c>
      <c r="I132" s="6"/>
      <c r="J132" s="392">
        <f>ROUND(I132*H132,2)</f>
        <v>0</v>
      </c>
      <c r="K132" s="389" t="s">
        <v>346</v>
      </c>
      <c r="L132" s="233"/>
      <c r="M132" s="393" t="s">
        <v>5</v>
      </c>
      <c r="N132" s="394" t="s">
        <v>43</v>
      </c>
      <c r="O132" s="234"/>
      <c r="P132" s="395">
        <f>O132*H132</f>
        <v>0</v>
      </c>
      <c r="Q132" s="395">
        <v>0</v>
      </c>
      <c r="R132" s="395">
        <f>Q132*H132</f>
        <v>0</v>
      </c>
      <c r="S132" s="395">
        <v>0</v>
      </c>
      <c r="T132" s="396">
        <f>S132*H132</f>
        <v>0</v>
      </c>
      <c r="AR132" s="218" t="s">
        <v>149</v>
      </c>
      <c r="AT132" s="218" t="s">
        <v>144</v>
      </c>
      <c r="AU132" s="218" t="s">
        <v>80</v>
      </c>
      <c r="AY132" s="218" t="s">
        <v>142</v>
      </c>
      <c r="BE132" s="397">
        <f>IF(N132="základní",J132,0)</f>
        <v>0</v>
      </c>
      <c r="BF132" s="397">
        <f>IF(N132="snížená",J132,0)</f>
        <v>0</v>
      </c>
      <c r="BG132" s="397">
        <f>IF(N132="zákl. přenesená",J132,0)</f>
        <v>0</v>
      </c>
      <c r="BH132" s="397">
        <f>IF(N132="sníž. přenesená",J132,0)</f>
        <v>0</v>
      </c>
      <c r="BI132" s="397">
        <f>IF(N132="nulová",J132,0)</f>
        <v>0</v>
      </c>
      <c r="BJ132" s="218" t="s">
        <v>24</v>
      </c>
      <c r="BK132" s="397">
        <f>ROUND(I132*H132,2)</f>
        <v>0</v>
      </c>
      <c r="BL132" s="218" t="s">
        <v>149</v>
      </c>
      <c r="BM132" s="218" t="s">
        <v>844</v>
      </c>
    </row>
    <row r="133" spans="2:65" s="238" customFormat="1" ht="27">
      <c r="B133" s="233"/>
      <c r="D133" s="398" t="s">
        <v>151</v>
      </c>
      <c r="F133" s="399" t="s">
        <v>654</v>
      </c>
      <c r="L133" s="233"/>
      <c r="M133" s="400"/>
      <c r="N133" s="234"/>
      <c r="O133" s="234"/>
      <c r="P133" s="234"/>
      <c r="Q133" s="234"/>
      <c r="R133" s="234"/>
      <c r="S133" s="234"/>
      <c r="T133" s="274"/>
      <c r="AT133" s="218" t="s">
        <v>151</v>
      </c>
      <c r="AU133" s="218" t="s">
        <v>80</v>
      </c>
    </row>
    <row r="134" spans="2:65" s="238" customFormat="1" ht="27">
      <c r="B134" s="233"/>
      <c r="D134" s="398" t="s">
        <v>153</v>
      </c>
      <c r="F134" s="401" t="s">
        <v>831</v>
      </c>
      <c r="L134" s="233"/>
      <c r="M134" s="400"/>
      <c r="N134" s="234"/>
      <c r="O134" s="234"/>
      <c r="P134" s="234"/>
      <c r="Q134" s="234"/>
      <c r="R134" s="234"/>
      <c r="S134" s="234"/>
      <c r="T134" s="274"/>
      <c r="AT134" s="218" t="s">
        <v>153</v>
      </c>
      <c r="AU134" s="218" t="s">
        <v>80</v>
      </c>
    </row>
    <row r="135" spans="2:65" s="403" customFormat="1">
      <c r="B135" s="402"/>
      <c r="D135" s="398" t="s">
        <v>155</v>
      </c>
      <c r="E135" s="404" t="s">
        <v>5</v>
      </c>
      <c r="F135" s="405" t="s">
        <v>845</v>
      </c>
      <c r="H135" s="406">
        <v>1.1499999999999999</v>
      </c>
      <c r="L135" s="402"/>
      <c r="M135" s="407"/>
      <c r="N135" s="408"/>
      <c r="O135" s="408"/>
      <c r="P135" s="408"/>
      <c r="Q135" s="408"/>
      <c r="R135" s="408"/>
      <c r="S135" s="408"/>
      <c r="T135" s="409"/>
      <c r="AT135" s="404" t="s">
        <v>155</v>
      </c>
      <c r="AU135" s="404" t="s">
        <v>80</v>
      </c>
      <c r="AV135" s="403" t="s">
        <v>80</v>
      </c>
      <c r="AW135" s="403" t="s">
        <v>36</v>
      </c>
      <c r="AX135" s="403" t="s">
        <v>72</v>
      </c>
      <c r="AY135" s="404" t="s">
        <v>142</v>
      </c>
    </row>
    <row r="136" spans="2:65" s="403" customFormat="1">
      <c r="B136" s="402"/>
      <c r="D136" s="398" t="s">
        <v>155</v>
      </c>
      <c r="E136" s="404" t="s">
        <v>5</v>
      </c>
      <c r="F136" s="405" t="s">
        <v>846</v>
      </c>
      <c r="H136" s="406">
        <v>16.395</v>
      </c>
      <c r="L136" s="402"/>
      <c r="M136" s="407"/>
      <c r="N136" s="408"/>
      <c r="O136" s="408"/>
      <c r="P136" s="408"/>
      <c r="Q136" s="408"/>
      <c r="R136" s="408"/>
      <c r="S136" s="408"/>
      <c r="T136" s="409"/>
      <c r="AT136" s="404" t="s">
        <v>155</v>
      </c>
      <c r="AU136" s="404" t="s">
        <v>80</v>
      </c>
      <c r="AV136" s="403" t="s">
        <v>80</v>
      </c>
      <c r="AW136" s="403" t="s">
        <v>36</v>
      </c>
      <c r="AX136" s="403" t="s">
        <v>72</v>
      </c>
      <c r="AY136" s="404" t="s">
        <v>142</v>
      </c>
    </row>
    <row r="137" spans="2:65" s="403" customFormat="1">
      <c r="B137" s="402"/>
      <c r="D137" s="398" t="s">
        <v>155</v>
      </c>
      <c r="E137" s="404" t="s">
        <v>5</v>
      </c>
      <c r="F137" s="405" t="s">
        <v>847</v>
      </c>
      <c r="H137" s="406">
        <v>6.4249999999999998</v>
      </c>
      <c r="L137" s="402"/>
      <c r="M137" s="407"/>
      <c r="N137" s="408"/>
      <c r="O137" s="408"/>
      <c r="P137" s="408"/>
      <c r="Q137" s="408"/>
      <c r="R137" s="408"/>
      <c r="S137" s="408"/>
      <c r="T137" s="409"/>
      <c r="AT137" s="404" t="s">
        <v>155</v>
      </c>
      <c r="AU137" s="404" t="s">
        <v>80</v>
      </c>
      <c r="AV137" s="403" t="s">
        <v>80</v>
      </c>
      <c r="AW137" s="403" t="s">
        <v>36</v>
      </c>
      <c r="AX137" s="403" t="s">
        <v>72</v>
      </c>
      <c r="AY137" s="404" t="s">
        <v>142</v>
      </c>
    </row>
    <row r="138" spans="2:65" s="411" customFormat="1">
      <c r="B138" s="410"/>
      <c r="D138" s="412" t="s">
        <v>155</v>
      </c>
      <c r="E138" s="413" t="s">
        <v>5</v>
      </c>
      <c r="F138" s="414" t="s">
        <v>160</v>
      </c>
      <c r="H138" s="415">
        <v>23.97</v>
      </c>
      <c r="L138" s="410"/>
      <c r="M138" s="416"/>
      <c r="N138" s="417"/>
      <c r="O138" s="417"/>
      <c r="P138" s="417"/>
      <c r="Q138" s="417"/>
      <c r="R138" s="417"/>
      <c r="S138" s="417"/>
      <c r="T138" s="418"/>
      <c r="AT138" s="419" t="s">
        <v>155</v>
      </c>
      <c r="AU138" s="419" t="s">
        <v>80</v>
      </c>
      <c r="AV138" s="411" t="s">
        <v>149</v>
      </c>
      <c r="AW138" s="411" t="s">
        <v>36</v>
      </c>
      <c r="AX138" s="411" t="s">
        <v>24</v>
      </c>
      <c r="AY138" s="419" t="s">
        <v>142</v>
      </c>
    </row>
    <row r="139" spans="2:65" s="238" customFormat="1" ht="22.5" customHeight="1">
      <c r="B139" s="233"/>
      <c r="C139" s="387" t="s">
        <v>204</v>
      </c>
      <c r="D139" s="387" t="s">
        <v>144</v>
      </c>
      <c r="E139" s="388" t="s">
        <v>232</v>
      </c>
      <c r="F139" s="389" t="s">
        <v>233</v>
      </c>
      <c r="G139" s="390" t="s">
        <v>212</v>
      </c>
      <c r="H139" s="391">
        <v>11.984999999999999</v>
      </c>
      <c r="I139" s="6"/>
      <c r="J139" s="392">
        <f>ROUND(I139*H139,2)</f>
        <v>0</v>
      </c>
      <c r="K139" s="389" t="s">
        <v>346</v>
      </c>
      <c r="L139" s="233"/>
      <c r="M139" s="393" t="s">
        <v>5</v>
      </c>
      <c r="N139" s="394" t="s">
        <v>43</v>
      </c>
      <c r="O139" s="234"/>
      <c r="P139" s="395">
        <f>O139*H139</f>
        <v>0</v>
      </c>
      <c r="Q139" s="395">
        <v>0</v>
      </c>
      <c r="R139" s="395">
        <f>Q139*H139</f>
        <v>0</v>
      </c>
      <c r="S139" s="395">
        <v>0</v>
      </c>
      <c r="T139" s="396">
        <f>S139*H139</f>
        <v>0</v>
      </c>
      <c r="AR139" s="218" t="s">
        <v>149</v>
      </c>
      <c r="AT139" s="218" t="s">
        <v>144</v>
      </c>
      <c r="AU139" s="218" t="s">
        <v>80</v>
      </c>
      <c r="AY139" s="218" t="s">
        <v>142</v>
      </c>
      <c r="BE139" s="397">
        <f>IF(N139="základní",J139,0)</f>
        <v>0</v>
      </c>
      <c r="BF139" s="397">
        <f>IF(N139="snížená",J139,0)</f>
        <v>0</v>
      </c>
      <c r="BG139" s="397">
        <f>IF(N139="zákl. přenesená",J139,0)</f>
        <v>0</v>
      </c>
      <c r="BH139" s="397">
        <f>IF(N139="sníž. přenesená",J139,0)</f>
        <v>0</v>
      </c>
      <c r="BI139" s="397">
        <f>IF(N139="nulová",J139,0)</f>
        <v>0</v>
      </c>
      <c r="BJ139" s="218" t="s">
        <v>24</v>
      </c>
      <c r="BK139" s="397">
        <f>ROUND(I139*H139,2)</f>
        <v>0</v>
      </c>
      <c r="BL139" s="218" t="s">
        <v>149</v>
      </c>
      <c r="BM139" s="218" t="s">
        <v>234</v>
      </c>
    </row>
    <row r="140" spans="2:65" s="238" customFormat="1" ht="27">
      <c r="B140" s="233"/>
      <c r="D140" s="398" t="s">
        <v>151</v>
      </c>
      <c r="F140" s="399" t="s">
        <v>235</v>
      </c>
      <c r="L140" s="233"/>
      <c r="M140" s="400"/>
      <c r="N140" s="234"/>
      <c r="O140" s="234"/>
      <c r="P140" s="234"/>
      <c r="Q140" s="234"/>
      <c r="R140" s="234"/>
      <c r="S140" s="234"/>
      <c r="T140" s="274"/>
      <c r="AT140" s="218" t="s">
        <v>151</v>
      </c>
      <c r="AU140" s="218" t="s">
        <v>80</v>
      </c>
    </row>
    <row r="141" spans="2:65" s="403" customFormat="1">
      <c r="B141" s="402"/>
      <c r="D141" s="412" t="s">
        <v>155</v>
      </c>
      <c r="E141" s="421" t="s">
        <v>5</v>
      </c>
      <c r="F141" s="422" t="s">
        <v>848</v>
      </c>
      <c r="H141" s="423">
        <v>11.984999999999999</v>
      </c>
      <c r="L141" s="402"/>
      <c r="M141" s="407"/>
      <c r="N141" s="408"/>
      <c r="O141" s="408"/>
      <c r="P141" s="408"/>
      <c r="Q141" s="408"/>
      <c r="R141" s="408"/>
      <c r="S141" s="408"/>
      <c r="T141" s="409"/>
      <c r="AT141" s="404" t="s">
        <v>155</v>
      </c>
      <c r="AU141" s="404" t="s">
        <v>80</v>
      </c>
      <c r="AV141" s="403" t="s">
        <v>80</v>
      </c>
      <c r="AW141" s="403" t="s">
        <v>36</v>
      </c>
      <c r="AX141" s="403" t="s">
        <v>24</v>
      </c>
      <c r="AY141" s="404" t="s">
        <v>142</v>
      </c>
    </row>
    <row r="142" spans="2:65" s="238" customFormat="1" ht="31.5" customHeight="1">
      <c r="B142" s="233"/>
      <c r="C142" s="387" t="s">
        <v>28</v>
      </c>
      <c r="D142" s="387" t="s">
        <v>144</v>
      </c>
      <c r="E142" s="388" t="s">
        <v>238</v>
      </c>
      <c r="F142" s="389" t="s">
        <v>239</v>
      </c>
      <c r="G142" s="390" t="s">
        <v>212</v>
      </c>
      <c r="H142" s="391">
        <v>1.1499999999999999</v>
      </c>
      <c r="I142" s="6"/>
      <c r="J142" s="392">
        <f>ROUND(I142*H142,2)</f>
        <v>0</v>
      </c>
      <c r="K142" s="389" t="s">
        <v>346</v>
      </c>
      <c r="L142" s="233"/>
      <c r="M142" s="393" t="s">
        <v>5</v>
      </c>
      <c r="N142" s="394" t="s">
        <v>43</v>
      </c>
      <c r="O142" s="234"/>
      <c r="P142" s="395">
        <f>O142*H142</f>
        <v>0</v>
      </c>
      <c r="Q142" s="395">
        <v>0</v>
      </c>
      <c r="R142" s="395">
        <f>Q142*H142</f>
        <v>0</v>
      </c>
      <c r="S142" s="395">
        <v>0</v>
      </c>
      <c r="T142" s="396">
        <f>S142*H142</f>
        <v>0</v>
      </c>
      <c r="AR142" s="218" t="s">
        <v>149</v>
      </c>
      <c r="AT142" s="218" t="s">
        <v>144</v>
      </c>
      <c r="AU142" s="218" t="s">
        <v>80</v>
      </c>
      <c r="AY142" s="218" t="s">
        <v>142</v>
      </c>
      <c r="BE142" s="397">
        <f>IF(N142="základní",J142,0)</f>
        <v>0</v>
      </c>
      <c r="BF142" s="397">
        <f>IF(N142="snížená",J142,0)</f>
        <v>0</v>
      </c>
      <c r="BG142" s="397">
        <f>IF(N142="zákl. přenesená",J142,0)</f>
        <v>0</v>
      </c>
      <c r="BH142" s="397">
        <f>IF(N142="sníž. přenesená",J142,0)</f>
        <v>0</v>
      </c>
      <c r="BI142" s="397">
        <f>IF(N142="nulová",J142,0)</f>
        <v>0</v>
      </c>
      <c r="BJ142" s="218" t="s">
        <v>24</v>
      </c>
      <c r="BK142" s="397">
        <f>ROUND(I142*H142,2)</f>
        <v>0</v>
      </c>
      <c r="BL142" s="218" t="s">
        <v>149</v>
      </c>
      <c r="BM142" s="218" t="s">
        <v>240</v>
      </c>
    </row>
    <row r="143" spans="2:65" s="238" customFormat="1" ht="27">
      <c r="B143" s="233"/>
      <c r="D143" s="398" t="s">
        <v>151</v>
      </c>
      <c r="F143" s="399" t="s">
        <v>241</v>
      </c>
      <c r="L143" s="233"/>
      <c r="M143" s="400"/>
      <c r="N143" s="234"/>
      <c r="O143" s="234"/>
      <c r="P143" s="234"/>
      <c r="Q143" s="234"/>
      <c r="R143" s="234"/>
      <c r="S143" s="234"/>
      <c r="T143" s="274"/>
      <c r="AT143" s="218" t="s">
        <v>151</v>
      </c>
      <c r="AU143" s="218" t="s">
        <v>80</v>
      </c>
    </row>
    <row r="144" spans="2:65" s="238" customFormat="1" ht="27">
      <c r="B144" s="233"/>
      <c r="D144" s="398" t="s">
        <v>153</v>
      </c>
      <c r="F144" s="401" t="s">
        <v>831</v>
      </c>
      <c r="L144" s="233"/>
      <c r="M144" s="400"/>
      <c r="N144" s="234"/>
      <c r="O144" s="234"/>
      <c r="P144" s="234"/>
      <c r="Q144" s="234"/>
      <c r="R144" s="234"/>
      <c r="S144" s="234"/>
      <c r="T144" s="274"/>
      <c r="AT144" s="218" t="s">
        <v>153</v>
      </c>
      <c r="AU144" s="218" t="s">
        <v>80</v>
      </c>
    </row>
    <row r="145" spans="2:65" s="403" customFormat="1">
      <c r="B145" s="402"/>
      <c r="D145" s="412" t="s">
        <v>155</v>
      </c>
      <c r="E145" s="421" t="s">
        <v>5</v>
      </c>
      <c r="F145" s="422" t="s">
        <v>849</v>
      </c>
      <c r="H145" s="423">
        <v>1.1499999999999999</v>
      </c>
      <c r="L145" s="402"/>
      <c r="M145" s="407"/>
      <c r="N145" s="408"/>
      <c r="O145" s="408"/>
      <c r="P145" s="408"/>
      <c r="Q145" s="408"/>
      <c r="R145" s="408"/>
      <c r="S145" s="408"/>
      <c r="T145" s="409"/>
      <c r="AT145" s="404" t="s">
        <v>155</v>
      </c>
      <c r="AU145" s="404" t="s">
        <v>80</v>
      </c>
      <c r="AV145" s="403" t="s">
        <v>80</v>
      </c>
      <c r="AW145" s="403" t="s">
        <v>36</v>
      </c>
      <c r="AX145" s="403" t="s">
        <v>24</v>
      </c>
      <c r="AY145" s="404" t="s">
        <v>142</v>
      </c>
    </row>
    <row r="146" spans="2:65" s="238" customFormat="1" ht="31.5" customHeight="1">
      <c r="B146" s="233"/>
      <c r="C146" s="387" t="s">
        <v>220</v>
      </c>
      <c r="D146" s="387" t="s">
        <v>144</v>
      </c>
      <c r="E146" s="388" t="s">
        <v>245</v>
      </c>
      <c r="F146" s="389" t="s">
        <v>246</v>
      </c>
      <c r="G146" s="390" t="s">
        <v>212</v>
      </c>
      <c r="H146" s="391">
        <v>0.57499999999999996</v>
      </c>
      <c r="I146" s="6"/>
      <c r="J146" s="392">
        <f>ROUND(I146*H146,2)</f>
        <v>0</v>
      </c>
      <c r="K146" s="389" t="s">
        <v>346</v>
      </c>
      <c r="L146" s="233"/>
      <c r="M146" s="393" t="s">
        <v>5</v>
      </c>
      <c r="N146" s="394" t="s">
        <v>43</v>
      </c>
      <c r="O146" s="234"/>
      <c r="P146" s="395">
        <f>O146*H146</f>
        <v>0</v>
      </c>
      <c r="Q146" s="395">
        <v>0</v>
      </c>
      <c r="R146" s="395">
        <f>Q146*H146</f>
        <v>0</v>
      </c>
      <c r="S146" s="395">
        <v>0</v>
      </c>
      <c r="T146" s="396">
        <f>S146*H146</f>
        <v>0</v>
      </c>
      <c r="AR146" s="218" t="s">
        <v>149</v>
      </c>
      <c r="AT146" s="218" t="s">
        <v>144</v>
      </c>
      <c r="AU146" s="218" t="s">
        <v>80</v>
      </c>
      <c r="AY146" s="218" t="s">
        <v>142</v>
      </c>
      <c r="BE146" s="397">
        <f>IF(N146="základní",J146,0)</f>
        <v>0</v>
      </c>
      <c r="BF146" s="397">
        <f>IF(N146="snížená",J146,0)</f>
        <v>0</v>
      </c>
      <c r="BG146" s="397">
        <f>IF(N146="zákl. přenesená",J146,0)</f>
        <v>0</v>
      </c>
      <c r="BH146" s="397">
        <f>IF(N146="sníž. přenesená",J146,0)</f>
        <v>0</v>
      </c>
      <c r="BI146" s="397">
        <f>IF(N146="nulová",J146,0)</f>
        <v>0</v>
      </c>
      <c r="BJ146" s="218" t="s">
        <v>24</v>
      </c>
      <c r="BK146" s="397">
        <f>ROUND(I146*H146,2)</f>
        <v>0</v>
      </c>
      <c r="BL146" s="218" t="s">
        <v>149</v>
      </c>
      <c r="BM146" s="218" t="s">
        <v>247</v>
      </c>
    </row>
    <row r="147" spans="2:65" s="238" customFormat="1" ht="40.5">
      <c r="B147" s="233"/>
      <c r="D147" s="398" t="s">
        <v>151</v>
      </c>
      <c r="F147" s="399" t="s">
        <v>248</v>
      </c>
      <c r="L147" s="233"/>
      <c r="M147" s="400"/>
      <c r="N147" s="234"/>
      <c r="O147" s="234"/>
      <c r="P147" s="234"/>
      <c r="Q147" s="234"/>
      <c r="R147" s="234"/>
      <c r="S147" s="234"/>
      <c r="T147" s="274"/>
      <c r="AT147" s="218" t="s">
        <v>151</v>
      </c>
      <c r="AU147" s="218" t="s">
        <v>80</v>
      </c>
    </row>
    <row r="148" spans="2:65" s="403" customFormat="1">
      <c r="B148" s="402"/>
      <c r="D148" s="412" t="s">
        <v>155</v>
      </c>
      <c r="E148" s="421" t="s">
        <v>5</v>
      </c>
      <c r="F148" s="422" t="s">
        <v>850</v>
      </c>
      <c r="H148" s="423">
        <v>0.57499999999999996</v>
      </c>
      <c r="L148" s="402"/>
      <c r="M148" s="407"/>
      <c r="N148" s="408"/>
      <c r="O148" s="408"/>
      <c r="P148" s="408"/>
      <c r="Q148" s="408"/>
      <c r="R148" s="408"/>
      <c r="S148" s="408"/>
      <c r="T148" s="409"/>
      <c r="AT148" s="404" t="s">
        <v>155</v>
      </c>
      <c r="AU148" s="404" t="s">
        <v>80</v>
      </c>
      <c r="AV148" s="403" t="s">
        <v>80</v>
      </c>
      <c r="AW148" s="403" t="s">
        <v>36</v>
      </c>
      <c r="AX148" s="403" t="s">
        <v>24</v>
      </c>
      <c r="AY148" s="404" t="s">
        <v>142</v>
      </c>
    </row>
    <row r="149" spans="2:65" s="238" customFormat="1" ht="31.5" customHeight="1">
      <c r="B149" s="233"/>
      <c r="C149" s="387" t="s">
        <v>231</v>
      </c>
      <c r="D149" s="387" t="s">
        <v>144</v>
      </c>
      <c r="E149" s="388" t="s">
        <v>250</v>
      </c>
      <c r="F149" s="389" t="s">
        <v>251</v>
      </c>
      <c r="G149" s="390" t="s">
        <v>147</v>
      </c>
      <c r="H149" s="391">
        <v>92</v>
      </c>
      <c r="I149" s="6"/>
      <c r="J149" s="392">
        <f>ROUND(I149*H149,2)</f>
        <v>0</v>
      </c>
      <c r="K149" s="389" t="s">
        <v>5</v>
      </c>
      <c r="L149" s="233"/>
      <c r="M149" s="393" t="s">
        <v>5</v>
      </c>
      <c r="N149" s="394" t="s">
        <v>43</v>
      </c>
      <c r="O149" s="234"/>
      <c r="P149" s="395">
        <f>O149*H149</f>
        <v>0</v>
      </c>
      <c r="Q149" s="395">
        <v>0</v>
      </c>
      <c r="R149" s="395">
        <f>Q149*H149</f>
        <v>0</v>
      </c>
      <c r="S149" s="395">
        <v>0</v>
      </c>
      <c r="T149" s="396">
        <f>S149*H149</f>
        <v>0</v>
      </c>
      <c r="AR149" s="218" t="s">
        <v>149</v>
      </c>
      <c r="AT149" s="218" t="s">
        <v>144</v>
      </c>
      <c r="AU149" s="218" t="s">
        <v>80</v>
      </c>
      <c r="AY149" s="218" t="s">
        <v>142</v>
      </c>
      <c r="BE149" s="397">
        <f>IF(N149="základní",J149,0)</f>
        <v>0</v>
      </c>
      <c r="BF149" s="397">
        <f>IF(N149="snížená",J149,0)</f>
        <v>0</v>
      </c>
      <c r="BG149" s="397">
        <f>IF(N149="zákl. přenesená",J149,0)</f>
        <v>0</v>
      </c>
      <c r="BH149" s="397">
        <f>IF(N149="sníž. přenesená",J149,0)</f>
        <v>0</v>
      </c>
      <c r="BI149" s="397">
        <f>IF(N149="nulová",J149,0)</f>
        <v>0</v>
      </c>
      <c r="BJ149" s="218" t="s">
        <v>24</v>
      </c>
      <c r="BK149" s="397">
        <f>ROUND(I149*H149,2)</f>
        <v>0</v>
      </c>
      <c r="BL149" s="218" t="s">
        <v>149</v>
      </c>
      <c r="BM149" s="218" t="s">
        <v>252</v>
      </c>
    </row>
    <row r="150" spans="2:65" s="238" customFormat="1" ht="27">
      <c r="B150" s="233"/>
      <c r="D150" s="398" t="s">
        <v>151</v>
      </c>
      <c r="F150" s="399" t="s">
        <v>253</v>
      </c>
      <c r="L150" s="233"/>
      <c r="M150" s="400"/>
      <c r="N150" s="234"/>
      <c r="O150" s="234"/>
      <c r="P150" s="234"/>
      <c r="Q150" s="234"/>
      <c r="R150" s="234"/>
      <c r="S150" s="234"/>
      <c r="T150" s="274"/>
      <c r="AT150" s="218" t="s">
        <v>151</v>
      </c>
      <c r="AU150" s="218" t="s">
        <v>80</v>
      </c>
    </row>
    <row r="151" spans="2:65" s="238" customFormat="1" ht="27">
      <c r="B151" s="233"/>
      <c r="D151" s="398" t="s">
        <v>153</v>
      </c>
      <c r="F151" s="401" t="s">
        <v>831</v>
      </c>
      <c r="L151" s="233"/>
      <c r="M151" s="400"/>
      <c r="N151" s="234"/>
      <c r="O151" s="234"/>
      <c r="P151" s="234"/>
      <c r="Q151" s="234"/>
      <c r="R151" s="234"/>
      <c r="S151" s="234"/>
      <c r="T151" s="274"/>
      <c r="AT151" s="218" t="s">
        <v>153</v>
      </c>
      <c r="AU151" s="218" t="s">
        <v>80</v>
      </c>
    </row>
    <row r="152" spans="2:65" s="403" customFormat="1">
      <c r="B152" s="402"/>
      <c r="D152" s="398" t="s">
        <v>155</v>
      </c>
      <c r="E152" s="404" t="s">
        <v>5</v>
      </c>
      <c r="F152" s="405" t="s">
        <v>851</v>
      </c>
      <c r="H152" s="406">
        <v>25.4</v>
      </c>
      <c r="L152" s="402"/>
      <c r="M152" s="407"/>
      <c r="N152" s="408"/>
      <c r="O152" s="408"/>
      <c r="P152" s="408"/>
      <c r="Q152" s="408"/>
      <c r="R152" s="408"/>
      <c r="S152" s="408"/>
      <c r="T152" s="409"/>
      <c r="AT152" s="404" t="s">
        <v>155</v>
      </c>
      <c r="AU152" s="404" t="s">
        <v>80</v>
      </c>
      <c r="AV152" s="403" t="s">
        <v>80</v>
      </c>
      <c r="AW152" s="403" t="s">
        <v>36</v>
      </c>
      <c r="AX152" s="403" t="s">
        <v>72</v>
      </c>
      <c r="AY152" s="404" t="s">
        <v>142</v>
      </c>
    </row>
    <row r="153" spans="2:65" s="403" customFormat="1">
      <c r="B153" s="402"/>
      <c r="D153" s="398" t="s">
        <v>155</v>
      </c>
      <c r="E153" s="404" t="s">
        <v>5</v>
      </c>
      <c r="F153" s="405" t="s">
        <v>852</v>
      </c>
      <c r="H153" s="406">
        <v>36</v>
      </c>
      <c r="L153" s="402"/>
      <c r="M153" s="407"/>
      <c r="N153" s="408"/>
      <c r="O153" s="408"/>
      <c r="P153" s="408"/>
      <c r="Q153" s="408"/>
      <c r="R153" s="408"/>
      <c r="S153" s="408"/>
      <c r="T153" s="409"/>
      <c r="AT153" s="404" t="s">
        <v>155</v>
      </c>
      <c r="AU153" s="404" t="s">
        <v>80</v>
      </c>
      <c r="AV153" s="403" t="s">
        <v>80</v>
      </c>
      <c r="AW153" s="403" t="s">
        <v>36</v>
      </c>
      <c r="AX153" s="403" t="s">
        <v>72</v>
      </c>
      <c r="AY153" s="404" t="s">
        <v>142</v>
      </c>
    </row>
    <row r="154" spans="2:65" s="403" customFormat="1">
      <c r="B154" s="402"/>
      <c r="D154" s="398" t="s">
        <v>155</v>
      </c>
      <c r="E154" s="404" t="s">
        <v>5</v>
      </c>
      <c r="F154" s="405" t="s">
        <v>853</v>
      </c>
      <c r="H154" s="406">
        <v>24</v>
      </c>
      <c r="L154" s="402"/>
      <c r="M154" s="407"/>
      <c r="N154" s="408"/>
      <c r="O154" s="408"/>
      <c r="P154" s="408"/>
      <c r="Q154" s="408"/>
      <c r="R154" s="408"/>
      <c r="S154" s="408"/>
      <c r="T154" s="409"/>
      <c r="AT154" s="404" t="s">
        <v>155</v>
      </c>
      <c r="AU154" s="404" t="s">
        <v>80</v>
      </c>
      <c r="AV154" s="403" t="s">
        <v>80</v>
      </c>
      <c r="AW154" s="403" t="s">
        <v>36</v>
      </c>
      <c r="AX154" s="403" t="s">
        <v>72</v>
      </c>
      <c r="AY154" s="404" t="s">
        <v>142</v>
      </c>
    </row>
    <row r="155" spans="2:65" s="403" customFormat="1">
      <c r="B155" s="402"/>
      <c r="D155" s="398" t="s">
        <v>155</v>
      </c>
      <c r="E155" s="404" t="s">
        <v>5</v>
      </c>
      <c r="F155" s="405" t="s">
        <v>854</v>
      </c>
      <c r="H155" s="406">
        <v>6.6</v>
      </c>
      <c r="L155" s="402"/>
      <c r="M155" s="407"/>
      <c r="N155" s="408"/>
      <c r="O155" s="408"/>
      <c r="P155" s="408"/>
      <c r="Q155" s="408"/>
      <c r="R155" s="408"/>
      <c r="S155" s="408"/>
      <c r="T155" s="409"/>
      <c r="AT155" s="404" t="s">
        <v>155</v>
      </c>
      <c r="AU155" s="404" t="s">
        <v>80</v>
      </c>
      <c r="AV155" s="403" t="s">
        <v>80</v>
      </c>
      <c r="AW155" s="403" t="s">
        <v>36</v>
      </c>
      <c r="AX155" s="403" t="s">
        <v>72</v>
      </c>
      <c r="AY155" s="404" t="s">
        <v>142</v>
      </c>
    </row>
    <row r="156" spans="2:65" s="411" customFormat="1">
      <c r="B156" s="410"/>
      <c r="D156" s="412" t="s">
        <v>155</v>
      </c>
      <c r="E156" s="413" t="s">
        <v>5</v>
      </c>
      <c r="F156" s="414" t="s">
        <v>160</v>
      </c>
      <c r="H156" s="415">
        <v>92</v>
      </c>
      <c r="L156" s="410"/>
      <c r="M156" s="416"/>
      <c r="N156" s="417"/>
      <c r="O156" s="417"/>
      <c r="P156" s="417"/>
      <c r="Q156" s="417"/>
      <c r="R156" s="417"/>
      <c r="S156" s="417"/>
      <c r="T156" s="418"/>
      <c r="AT156" s="419" t="s">
        <v>155</v>
      </c>
      <c r="AU156" s="419" t="s">
        <v>80</v>
      </c>
      <c r="AV156" s="411" t="s">
        <v>149</v>
      </c>
      <c r="AW156" s="411" t="s">
        <v>36</v>
      </c>
      <c r="AX156" s="411" t="s">
        <v>24</v>
      </c>
      <c r="AY156" s="419" t="s">
        <v>142</v>
      </c>
    </row>
    <row r="157" spans="2:65" s="238" customFormat="1" ht="31.5" customHeight="1">
      <c r="B157" s="233"/>
      <c r="C157" s="387" t="s">
        <v>237</v>
      </c>
      <c r="D157" s="387" t="s">
        <v>144</v>
      </c>
      <c r="E157" s="388" t="s">
        <v>259</v>
      </c>
      <c r="F157" s="389" t="s">
        <v>260</v>
      </c>
      <c r="G157" s="390" t="s">
        <v>147</v>
      </c>
      <c r="H157" s="391">
        <v>92</v>
      </c>
      <c r="I157" s="6"/>
      <c r="J157" s="392">
        <f>ROUND(I157*H157,2)</f>
        <v>0</v>
      </c>
      <c r="K157" s="389" t="s">
        <v>5</v>
      </c>
      <c r="L157" s="233"/>
      <c r="M157" s="393" t="s">
        <v>5</v>
      </c>
      <c r="N157" s="394" t="s">
        <v>43</v>
      </c>
      <c r="O157" s="234"/>
      <c r="P157" s="395">
        <f>O157*H157</f>
        <v>0</v>
      </c>
      <c r="Q157" s="395">
        <v>0</v>
      </c>
      <c r="R157" s="395">
        <f>Q157*H157</f>
        <v>0</v>
      </c>
      <c r="S157" s="395">
        <v>0</v>
      </c>
      <c r="T157" s="396">
        <f>S157*H157</f>
        <v>0</v>
      </c>
      <c r="AR157" s="218" t="s">
        <v>149</v>
      </c>
      <c r="AT157" s="218" t="s">
        <v>144</v>
      </c>
      <c r="AU157" s="218" t="s">
        <v>80</v>
      </c>
      <c r="AY157" s="218" t="s">
        <v>142</v>
      </c>
      <c r="BE157" s="397">
        <f>IF(N157="základní",J157,0)</f>
        <v>0</v>
      </c>
      <c r="BF157" s="397">
        <f>IF(N157="snížená",J157,0)</f>
        <v>0</v>
      </c>
      <c r="BG157" s="397">
        <f>IF(N157="zákl. přenesená",J157,0)</f>
        <v>0</v>
      </c>
      <c r="BH157" s="397">
        <f>IF(N157="sníž. přenesená",J157,0)</f>
        <v>0</v>
      </c>
      <c r="BI157" s="397">
        <f>IF(N157="nulová",J157,0)</f>
        <v>0</v>
      </c>
      <c r="BJ157" s="218" t="s">
        <v>24</v>
      </c>
      <c r="BK157" s="397">
        <f>ROUND(I157*H157,2)</f>
        <v>0</v>
      </c>
      <c r="BL157" s="218" t="s">
        <v>149</v>
      </c>
      <c r="BM157" s="218" t="s">
        <v>261</v>
      </c>
    </row>
    <row r="158" spans="2:65" s="238" customFormat="1" ht="27">
      <c r="B158" s="233"/>
      <c r="D158" s="412" t="s">
        <v>151</v>
      </c>
      <c r="F158" s="420" t="s">
        <v>262</v>
      </c>
      <c r="L158" s="233"/>
      <c r="M158" s="400"/>
      <c r="N158" s="234"/>
      <c r="O158" s="234"/>
      <c r="P158" s="234"/>
      <c r="Q158" s="234"/>
      <c r="R158" s="234"/>
      <c r="S158" s="234"/>
      <c r="T158" s="274"/>
      <c r="AT158" s="218" t="s">
        <v>151</v>
      </c>
      <c r="AU158" s="218" t="s">
        <v>80</v>
      </c>
    </row>
    <row r="159" spans="2:65" s="238" customFormat="1" ht="22.5" customHeight="1">
      <c r="B159" s="233"/>
      <c r="C159" s="387" t="s">
        <v>244</v>
      </c>
      <c r="D159" s="387" t="s">
        <v>144</v>
      </c>
      <c r="E159" s="388" t="s">
        <v>264</v>
      </c>
      <c r="F159" s="389" t="s">
        <v>265</v>
      </c>
      <c r="G159" s="390" t="s">
        <v>212</v>
      </c>
      <c r="H159" s="391">
        <v>23.97</v>
      </c>
      <c r="I159" s="6"/>
      <c r="J159" s="392">
        <f>ROUND(I159*H159,2)</f>
        <v>0</v>
      </c>
      <c r="K159" s="389" t="s">
        <v>346</v>
      </c>
      <c r="L159" s="233"/>
      <c r="M159" s="393" t="s">
        <v>5</v>
      </c>
      <c r="N159" s="394" t="s">
        <v>43</v>
      </c>
      <c r="O159" s="234"/>
      <c r="P159" s="395">
        <f>O159*H159</f>
        <v>0</v>
      </c>
      <c r="Q159" s="395">
        <v>0</v>
      </c>
      <c r="R159" s="395">
        <f>Q159*H159</f>
        <v>0</v>
      </c>
      <c r="S159" s="395">
        <v>0</v>
      </c>
      <c r="T159" s="396">
        <f>S159*H159</f>
        <v>0</v>
      </c>
      <c r="AR159" s="218" t="s">
        <v>149</v>
      </c>
      <c r="AT159" s="218" t="s">
        <v>144</v>
      </c>
      <c r="AU159" s="218" t="s">
        <v>80</v>
      </c>
      <c r="AY159" s="218" t="s">
        <v>142</v>
      </c>
      <c r="BE159" s="397">
        <f>IF(N159="základní",J159,0)</f>
        <v>0</v>
      </c>
      <c r="BF159" s="397">
        <f>IF(N159="snížená",J159,0)</f>
        <v>0</v>
      </c>
      <c r="BG159" s="397">
        <f>IF(N159="zákl. přenesená",J159,0)</f>
        <v>0</v>
      </c>
      <c r="BH159" s="397">
        <f>IF(N159="sníž. přenesená",J159,0)</f>
        <v>0</v>
      </c>
      <c r="BI159" s="397">
        <f>IF(N159="nulová",J159,0)</f>
        <v>0</v>
      </c>
      <c r="BJ159" s="218" t="s">
        <v>24</v>
      </c>
      <c r="BK159" s="397">
        <f>ROUND(I159*H159,2)</f>
        <v>0</v>
      </c>
      <c r="BL159" s="218" t="s">
        <v>149</v>
      </c>
      <c r="BM159" s="218" t="s">
        <v>266</v>
      </c>
    </row>
    <row r="160" spans="2:65" s="238" customFormat="1" ht="40.5">
      <c r="B160" s="233"/>
      <c r="D160" s="412" t="s">
        <v>151</v>
      </c>
      <c r="F160" s="420" t="s">
        <v>267</v>
      </c>
      <c r="L160" s="233"/>
      <c r="M160" s="400"/>
      <c r="N160" s="234"/>
      <c r="O160" s="234"/>
      <c r="P160" s="234"/>
      <c r="Q160" s="234"/>
      <c r="R160" s="234"/>
      <c r="S160" s="234"/>
      <c r="T160" s="274"/>
      <c r="AT160" s="218" t="s">
        <v>151</v>
      </c>
      <c r="AU160" s="218" t="s">
        <v>80</v>
      </c>
    </row>
    <row r="161" spans="2:65" s="238" customFormat="1" ht="22.5" customHeight="1">
      <c r="B161" s="233"/>
      <c r="C161" s="387" t="s">
        <v>11</v>
      </c>
      <c r="D161" s="387" t="s">
        <v>144</v>
      </c>
      <c r="E161" s="388" t="s">
        <v>271</v>
      </c>
      <c r="F161" s="389" t="s">
        <v>272</v>
      </c>
      <c r="G161" s="390" t="s">
        <v>212</v>
      </c>
      <c r="H161" s="391">
        <v>23.97</v>
      </c>
      <c r="I161" s="6"/>
      <c r="J161" s="392">
        <f>ROUND(I161*H161,2)</f>
        <v>0</v>
      </c>
      <c r="K161" s="389" t="s">
        <v>346</v>
      </c>
      <c r="L161" s="233"/>
      <c r="M161" s="393" t="s">
        <v>5</v>
      </c>
      <c r="N161" s="394" t="s">
        <v>43</v>
      </c>
      <c r="O161" s="234"/>
      <c r="P161" s="395">
        <f>O161*H161</f>
        <v>0</v>
      </c>
      <c r="Q161" s="395">
        <v>0</v>
      </c>
      <c r="R161" s="395">
        <f>Q161*H161</f>
        <v>0</v>
      </c>
      <c r="S161" s="395">
        <v>0</v>
      </c>
      <c r="T161" s="396">
        <f>S161*H161</f>
        <v>0</v>
      </c>
      <c r="AR161" s="218" t="s">
        <v>149</v>
      </c>
      <c r="AT161" s="218" t="s">
        <v>144</v>
      </c>
      <c r="AU161" s="218" t="s">
        <v>80</v>
      </c>
      <c r="AY161" s="218" t="s">
        <v>142</v>
      </c>
      <c r="BE161" s="397">
        <f>IF(N161="základní",J161,0)</f>
        <v>0</v>
      </c>
      <c r="BF161" s="397">
        <f>IF(N161="snížená",J161,0)</f>
        <v>0</v>
      </c>
      <c r="BG161" s="397">
        <f>IF(N161="zákl. přenesená",J161,0)</f>
        <v>0</v>
      </c>
      <c r="BH161" s="397">
        <f>IF(N161="sníž. přenesená",J161,0)</f>
        <v>0</v>
      </c>
      <c r="BI161" s="397">
        <f>IF(N161="nulová",J161,0)</f>
        <v>0</v>
      </c>
      <c r="BJ161" s="218" t="s">
        <v>24</v>
      </c>
      <c r="BK161" s="397">
        <f>ROUND(I161*H161,2)</f>
        <v>0</v>
      </c>
      <c r="BL161" s="218" t="s">
        <v>149</v>
      </c>
      <c r="BM161" s="218" t="s">
        <v>273</v>
      </c>
    </row>
    <row r="162" spans="2:65" s="238" customFormat="1" ht="40.5">
      <c r="B162" s="233"/>
      <c r="D162" s="398" t="s">
        <v>151</v>
      </c>
      <c r="F162" s="399" t="s">
        <v>274</v>
      </c>
      <c r="L162" s="233"/>
      <c r="M162" s="400"/>
      <c r="N162" s="234"/>
      <c r="O162" s="234"/>
      <c r="P162" s="234"/>
      <c r="Q162" s="234"/>
      <c r="R162" s="234"/>
      <c r="S162" s="234"/>
      <c r="T162" s="274"/>
      <c r="AT162" s="218" t="s">
        <v>151</v>
      </c>
      <c r="AU162" s="218" t="s">
        <v>80</v>
      </c>
    </row>
    <row r="163" spans="2:65" s="238" customFormat="1" ht="27">
      <c r="B163" s="233"/>
      <c r="D163" s="412" t="s">
        <v>153</v>
      </c>
      <c r="F163" s="432" t="s">
        <v>268</v>
      </c>
      <c r="L163" s="233"/>
      <c r="M163" s="400"/>
      <c r="N163" s="234"/>
      <c r="O163" s="234"/>
      <c r="P163" s="234"/>
      <c r="Q163" s="234"/>
      <c r="R163" s="234"/>
      <c r="S163" s="234"/>
      <c r="T163" s="274"/>
      <c r="AT163" s="218" t="s">
        <v>153</v>
      </c>
      <c r="AU163" s="218" t="s">
        <v>80</v>
      </c>
    </row>
    <row r="164" spans="2:65" s="238" customFormat="1" ht="22.5" customHeight="1">
      <c r="B164" s="233"/>
      <c r="C164" s="387" t="s">
        <v>258</v>
      </c>
      <c r="D164" s="387" t="s">
        <v>144</v>
      </c>
      <c r="E164" s="388" t="s">
        <v>276</v>
      </c>
      <c r="F164" s="389" t="s">
        <v>277</v>
      </c>
      <c r="G164" s="390" t="s">
        <v>212</v>
      </c>
      <c r="H164" s="391">
        <v>23.97</v>
      </c>
      <c r="I164" s="6"/>
      <c r="J164" s="392">
        <f>ROUND(I164*H164,2)</f>
        <v>0</v>
      </c>
      <c r="K164" s="389" t="s">
        <v>346</v>
      </c>
      <c r="L164" s="233"/>
      <c r="M164" s="393" t="s">
        <v>5</v>
      </c>
      <c r="N164" s="394" t="s">
        <v>43</v>
      </c>
      <c r="O164" s="234"/>
      <c r="P164" s="395">
        <f>O164*H164</f>
        <v>0</v>
      </c>
      <c r="Q164" s="395">
        <v>0</v>
      </c>
      <c r="R164" s="395">
        <f>Q164*H164</f>
        <v>0</v>
      </c>
      <c r="S164" s="395">
        <v>0</v>
      </c>
      <c r="T164" s="396">
        <f>S164*H164</f>
        <v>0</v>
      </c>
      <c r="AR164" s="218" t="s">
        <v>149</v>
      </c>
      <c r="AT164" s="218" t="s">
        <v>144</v>
      </c>
      <c r="AU164" s="218" t="s">
        <v>80</v>
      </c>
      <c r="AY164" s="218" t="s">
        <v>142</v>
      </c>
      <c r="BE164" s="397">
        <f>IF(N164="základní",J164,0)</f>
        <v>0</v>
      </c>
      <c r="BF164" s="397">
        <f>IF(N164="snížená",J164,0)</f>
        <v>0</v>
      </c>
      <c r="BG164" s="397">
        <f>IF(N164="zákl. přenesená",J164,0)</f>
        <v>0</v>
      </c>
      <c r="BH164" s="397">
        <f>IF(N164="sníž. přenesená",J164,0)</f>
        <v>0</v>
      </c>
      <c r="BI164" s="397">
        <f>IF(N164="nulová",J164,0)</f>
        <v>0</v>
      </c>
      <c r="BJ164" s="218" t="s">
        <v>24</v>
      </c>
      <c r="BK164" s="397">
        <f>ROUND(I164*H164,2)</f>
        <v>0</v>
      </c>
      <c r="BL164" s="218" t="s">
        <v>149</v>
      </c>
      <c r="BM164" s="218" t="s">
        <v>278</v>
      </c>
    </row>
    <row r="165" spans="2:65" s="238" customFormat="1" ht="27">
      <c r="B165" s="233"/>
      <c r="D165" s="412" t="s">
        <v>151</v>
      </c>
      <c r="F165" s="420" t="s">
        <v>279</v>
      </c>
      <c r="L165" s="233"/>
      <c r="M165" s="400"/>
      <c r="N165" s="234"/>
      <c r="O165" s="234"/>
      <c r="P165" s="234"/>
      <c r="Q165" s="234"/>
      <c r="R165" s="234"/>
      <c r="S165" s="234"/>
      <c r="T165" s="274"/>
      <c r="AT165" s="218" t="s">
        <v>151</v>
      </c>
      <c r="AU165" s="218" t="s">
        <v>80</v>
      </c>
    </row>
    <row r="166" spans="2:65" s="238" customFormat="1" ht="22.5" customHeight="1">
      <c r="B166" s="233"/>
      <c r="C166" s="387" t="s">
        <v>263</v>
      </c>
      <c r="D166" s="387" t="s">
        <v>144</v>
      </c>
      <c r="E166" s="388" t="s">
        <v>280</v>
      </c>
      <c r="F166" s="389" t="s">
        <v>281</v>
      </c>
      <c r="G166" s="390" t="s">
        <v>212</v>
      </c>
      <c r="H166" s="391">
        <v>23.97</v>
      </c>
      <c r="I166" s="6"/>
      <c r="J166" s="392">
        <f>ROUND(I166*H166,2)</f>
        <v>0</v>
      </c>
      <c r="K166" s="389" t="s">
        <v>346</v>
      </c>
      <c r="L166" s="233"/>
      <c r="M166" s="393" t="s">
        <v>5</v>
      </c>
      <c r="N166" s="394" t="s">
        <v>43</v>
      </c>
      <c r="O166" s="234"/>
      <c r="P166" s="395">
        <f>O166*H166</f>
        <v>0</v>
      </c>
      <c r="Q166" s="395">
        <v>0</v>
      </c>
      <c r="R166" s="395">
        <f>Q166*H166</f>
        <v>0</v>
      </c>
      <c r="S166" s="395">
        <v>0</v>
      </c>
      <c r="T166" s="396">
        <f>S166*H166</f>
        <v>0</v>
      </c>
      <c r="AR166" s="218" t="s">
        <v>149</v>
      </c>
      <c r="AT166" s="218" t="s">
        <v>144</v>
      </c>
      <c r="AU166" s="218" t="s">
        <v>80</v>
      </c>
      <c r="AY166" s="218" t="s">
        <v>142</v>
      </c>
      <c r="BE166" s="397">
        <f>IF(N166="základní",J166,0)</f>
        <v>0</v>
      </c>
      <c r="BF166" s="397">
        <f>IF(N166="snížená",J166,0)</f>
        <v>0</v>
      </c>
      <c r="BG166" s="397">
        <f>IF(N166="zákl. přenesená",J166,0)</f>
        <v>0</v>
      </c>
      <c r="BH166" s="397">
        <f>IF(N166="sníž. přenesená",J166,0)</f>
        <v>0</v>
      </c>
      <c r="BI166" s="397">
        <f>IF(N166="nulová",J166,0)</f>
        <v>0</v>
      </c>
      <c r="BJ166" s="218" t="s">
        <v>24</v>
      </c>
      <c r="BK166" s="397">
        <f>ROUND(I166*H166,2)</f>
        <v>0</v>
      </c>
      <c r="BL166" s="218" t="s">
        <v>149</v>
      </c>
      <c r="BM166" s="218" t="s">
        <v>282</v>
      </c>
    </row>
    <row r="167" spans="2:65" s="238" customFormat="1">
      <c r="B167" s="233"/>
      <c r="D167" s="412" t="s">
        <v>151</v>
      </c>
      <c r="F167" s="420" t="s">
        <v>281</v>
      </c>
      <c r="L167" s="233"/>
      <c r="M167" s="400"/>
      <c r="N167" s="234"/>
      <c r="O167" s="234"/>
      <c r="P167" s="234"/>
      <c r="Q167" s="234"/>
      <c r="R167" s="234"/>
      <c r="S167" s="234"/>
      <c r="T167" s="274"/>
      <c r="AT167" s="218" t="s">
        <v>151</v>
      </c>
      <c r="AU167" s="218" t="s">
        <v>80</v>
      </c>
    </row>
    <row r="168" spans="2:65" s="238" customFormat="1" ht="22.5" customHeight="1">
      <c r="B168" s="233"/>
      <c r="C168" s="387" t="s">
        <v>270</v>
      </c>
      <c r="D168" s="387" t="s">
        <v>144</v>
      </c>
      <c r="E168" s="388" t="s">
        <v>283</v>
      </c>
      <c r="F168" s="389" t="s">
        <v>284</v>
      </c>
      <c r="G168" s="390" t="s">
        <v>285</v>
      </c>
      <c r="H168" s="391">
        <v>43.146000000000001</v>
      </c>
      <c r="I168" s="6"/>
      <c r="J168" s="392">
        <f>ROUND(I168*H168,2)</f>
        <v>0</v>
      </c>
      <c r="K168" s="389" t="s">
        <v>346</v>
      </c>
      <c r="L168" s="233"/>
      <c r="M168" s="393" t="s">
        <v>5</v>
      </c>
      <c r="N168" s="394" t="s">
        <v>43</v>
      </c>
      <c r="O168" s="234"/>
      <c r="P168" s="395">
        <f>O168*H168</f>
        <v>0</v>
      </c>
      <c r="Q168" s="395">
        <v>0</v>
      </c>
      <c r="R168" s="395">
        <f>Q168*H168</f>
        <v>0</v>
      </c>
      <c r="S168" s="395">
        <v>0</v>
      </c>
      <c r="T168" s="396">
        <f>S168*H168</f>
        <v>0</v>
      </c>
      <c r="AR168" s="218" t="s">
        <v>149</v>
      </c>
      <c r="AT168" s="218" t="s">
        <v>144</v>
      </c>
      <c r="AU168" s="218" t="s">
        <v>80</v>
      </c>
      <c r="AY168" s="218" t="s">
        <v>142</v>
      </c>
      <c r="BE168" s="397">
        <f>IF(N168="základní",J168,0)</f>
        <v>0</v>
      </c>
      <c r="BF168" s="397">
        <f>IF(N168="snížená",J168,0)</f>
        <v>0</v>
      </c>
      <c r="BG168" s="397">
        <f>IF(N168="zákl. přenesená",J168,0)</f>
        <v>0</v>
      </c>
      <c r="BH168" s="397">
        <f>IF(N168="sníž. přenesená",J168,0)</f>
        <v>0</v>
      </c>
      <c r="BI168" s="397">
        <f>IF(N168="nulová",J168,0)</f>
        <v>0</v>
      </c>
      <c r="BJ168" s="218" t="s">
        <v>24</v>
      </c>
      <c r="BK168" s="397">
        <f>ROUND(I168*H168,2)</f>
        <v>0</v>
      </c>
      <c r="BL168" s="218" t="s">
        <v>149</v>
      </c>
      <c r="BM168" s="218" t="s">
        <v>286</v>
      </c>
    </row>
    <row r="169" spans="2:65" s="238" customFormat="1">
      <c r="B169" s="233"/>
      <c r="D169" s="398" t="s">
        <v>151</v>
      </c>
      <c r="F169" s="399" t="s">
        <v>287</v>
      </c>
      <c r="L169" s="233"/>
      <c r="M169" s="400"/>
      <c r="N169" s="234"/>
      <c r="O169" s="234"/>
      <c r="P169" s="234"/>
      <c r="Q169" s="234"/>
      <c r="R169" s="234"/>
      <c r="S169" s="234"/>
      <c r="T169" s="274"/>
      <c r="AT169" s="218" t="s">
        <v>151</v>
      </c>
      <c r="AU169" s="218" t="s">
        <v>80</v>
      </c>
    </row>
    <row r="170" spans="2:65" s="403" customFormat="1">
      <c r="B170" s="402"/>
      <c r="D170" s="412" t="s">
        <v>155</v>
      </c>
      <c r="E170" s="421" t="s">
        <v>5</v>
      </c>
      <c r="F170" s="422" t="s">
        <v>855</v>
      </c>
      <c r="H170" s="423">
        <v>43.146000000000001</v>
      </c>
      <c r="L170" s="402"/>
      <c r="M170" s="407"/>
      <c r="N170" s="408"/>
      <c r="O170" s="408"/>
      <c r="P170" s="408"/>
      <c r="Q170" s="408"/>
      <c r="R170" s="408"/>
      <c r="S170" s="408"/>
      <c r="T170" s="409"/>
      <c r="AT170" s="404" t="s">
        <v>155</v>
      </c>
      <c r="AU170" s="404" t="s">
        <v>80</v>
      </c>
      <c r="AV170" s="403" t="s">
        <v>80</v>
      </c>
      <c r="AW170" s="403" t="s">
        <v>36</v>
      </c>
      <c r="AX170" s="403" t="s">
        <v>24</v>
      </c>
      <c r="AY170" s="404" t="s">
        <v>142</v>
      </c>
    </row>
    <row r="171" spans="2:65" s="238" customFormat="1" ht="22.5" customHeight="1">
      <c r="B171" s="233"/>
      <c r="C171" s="387" t="s">
        <v>275</v>
      </c>
      <c r="D171" s="387" t="s">
        <v>144</v>
      </c>
      <c r="E171" s="388" t="s">
        <v>290</v>
      </c>
      <c r="F171" s="389" t="s">
        <v>291</v>
      </c>
      <c r="G171" s="390" t="s">
        <v>212</v>
      </c>
      <c r="H171" s="391">
        <v>23.97</v>
      </c>
      <c r="I171" s="6"/>
      <c r="J171" s="392">
        <f>ROUND(I171*H171,2)</f>
        <v>0</v>
      </c>
      <c r="K171" s="389" t="s">
        <v>346</v>
      </c>
      <c r="L171" s="233"/>
      <c r="M171" s="393" t="s">
        <v>5</v>
      </c>
      <c r="N171" s="394" t="s">
        <v>43</v>
      </c>
      <c r="O171" s="234"/>
      <c r="P171" s="395">
        <f>O171*H171</f>
        <v>0</v>
      </c>
      <c r="Q171" s="395">
        <v>0</v>
      </c>
      <c r="R171" s="395">
        <f>Q171*H171</f>
        <v>0</v>
      </c>
      <c r="S171" s="395">
        <v>0</v>
      </c>
      <c r="T171" s="396">
        <f>S171*H171</f>
        <v>0</v>
      </c>
      <c r="AR171" s="218" t="s">
        <v>149</v>
      </c>
      <c r="AT171" s="218" t="s">
        <v>144</v>
      </c>
      <c r="AU171" s="218" t="s">
        <v>80</v>
      </c>
      <c r="AY171" s="218" t="s">
        <v>142</v>
      </c>
      <c r="BE171" s="397">
        <f>IF(N171="základní",J171,0)</f>
        <v>0</v>
      </c>
      <c r="BF171" s="397">
        <f>IF(N171="snížená",J171,0)</f>
        <v>0</v>
      </c>
      <c r="BG171" s="397">
        <f>IF(N171="zákl. přenesená",J171,0)</f>
        <v>0</v>
      </c>
      <c r="BH171" s="397">
        <f>IF(N171="sníž. přenesená",J171,0)</f>
        <v>0</v>
      </c>
      <c r="BI171" s="397">
        <f>IF(N171="nulová",J171,0)</f>
        <v>0</v>
      </c>
      <c r="BJ171" s="218" t="s">
        <v>24</v>
      </c>
      <c r="BK171" s="397">
        <f>ROUND(I171*H171,2)</f>
        <v>0</v>
      </c>
      <c r="BL171" s="218" t="s">
        <v>149</v>
      </c>
      <c r="BM171" s="218" t="s">
        <v>292</v>
      </c>
    </row>
    <row r="172" spans="2:65" s="238" customFormat="1" ht="27">
      <c r="B172" s="233"/>
      <c r="D172" s="412" t="s">
        <v>151</v>
      </c>
      <c r="F172" s="420" t="s">
        <v>293</v>
      </c>
      <c r="L172" s="233"/>
      <c r="M172" s="400"/>
      <c r="N172" s="234"/>
      <c r="O172" s="234"/>
      <c r="P172" s="234"/>
      <c r="Q172" s="234"/>
      <c r="R172" s="234"/>
      <c r="S172" s="234"/>
      <c r="T172" s="274"/>
      <c r="AT172" s="218" t="s">
        <v>151</v>
      </c>
      <c r="AU172" s="218" t="s">
        <v>80</v>
      </c>
    </row>
    <row r="173" spans="2:65" s="238" customFormat="1" ht="22.5" customHeight="1">
      <c r="B173" s="233"/>
      <c r="C173" s="433" t="s">
        <v>190</v>
      </c>
      <c r="D173" s="433" t="s">
        <v>299</v>
      </c>
      <c r="E173" s="434" t="s">
        <v>300</v>
      </c>
      <c r="F173" s="435" t="s">
        <v>301</v>
      </c>
      <c r="G173" s="436" t="s">
        <v>285</v>
      </c>
      <c r="H173" s="437">
        <v>45.542999999999999</v>
      </c>
      <c r="I173" s="7"/>
      <c r="J173" s="438">
        <f>ROUND(I173*H173,2)</f>
        <v>0</v>
      </c>
      <c r="K173" s="435" t="s">
        <v>346</v>
      </c>
      <c r="L173" s="439"/>
      <c r="M173" s="440" t="s">
        <v>5</v>
      </c>
      <c r="N173" s="441" t="s">
        <v>43</v>
      </c>
      <c r="O173" s="234"/>
      <c r="P173" s="395">
        <f>O173*H173</f>
        <v>0</v>
      </c>
      <c r="Q173" s="395">
        <v>1</v>
      </c>
      <c r="R173" s="395">
        <f>Q173*H173</f>
        <v>45.542999999999999</v>
      </c>
      <c r="S173" s="395">
        <v>0</v>
      </c>
      <c r="T173" s="396">
        <f>S173*H173</f>
        <v>0</v>
      </c>
      <c r="AR173" s="218" t="s">
        <v>198</v>
      </c>
      <c r="AT173" s="218" t="s">
        <v>299</v>
      </c>
      <c r="AU173" s="218" t="s">
        <v>80</v>
      </c>
      <c r="AY173" s="218" t="s">
        <v>142</v>
      </c>
      <c r="BE173" s="397">
        <f>IF(N173="základní",J173,0)</f>
        <v>0</v>
      </c>
      <c r="BF173" s="397">
        <f>IF(N173="snížená",J173,0)</f>
        <v>0</v>
      </c>
      <c r="BG173" s="397">
        <f>IF(N173="zákl. přenesená",J173,0)</f>
        <v>0</v>
      </c>
      <c r="BH173" s="397">
        <f>IF(N173="sníž. přenesená",J173,0)</f>
        <v>0</v>
      </c>
      <c r="BI173" s="397">
        <f>IF(N173="nulová",J173,0)</f>
        <v>0</v>
      </c>
      <c r="BJ173" s="218" t="s">
        <v>24</v>
      </c>
      <c r="BK173" s="397">
        <f>ROUND(I173*H173,2)</f>
        <v>0</v>
      </c>
      <c r="BL173" s="218" t="s">
        <v>149</v>
      </c>
      <c r="BM173" s="218" t="s">
        <v>302</v>
      </c>
    </row>
    <row r="174" spans="2:65" s="238" customFormat="1" ht="40.5">
      <c r="B174" s="233"/>
      <c r="D174" s="398" t="s">
        <v>151</v>
      </c>
      <c r="F174" s="399" t="s">
        <v>303</v>
      </c>
      <c r="L174" s="233"/>
      <c r="M174" s="400"/>
      <c r="N174" s="234"/>
      <c r="O174" s="234"/>
      <c r="P174" s="234"/>
      <c r="Q174" s="234"/>
      <c r="R174" s="234"/>
      <c r="S174" s="234"/>
      <c r="T174" s="274"/>
      <c r="AT174" s="218" t="s">
        <v>151</v>
      </c>
      <c r="AU174" s="218" t="s">
        <v>80</v>
      </c>
    </row>
    <row r="175" spans="2:65" s="403" customFormat="1">
      <c r="B175" s="402"/>
      <c r="D175" s="398" t="s">
        <v>155</v>
      </c>
      <c r="E175" s="404" t="s">
        <v>5</v>
      </c>
      <c r="F175" s="405" t="s">
        <v>856</v>
      </c>
      <c r="H175" s="406">
        <v>23.97</v>
      </c>
      <c r="L175" s="402"/>
      <c r="M175" s="407"/>
      <c r="N175" s="408"/>
      <c r="O175" s="408"/>
      <c r="P175" s="408"/>
      <c r="Q175" s="408"/>
      <c r="R175" s="408"/>
      <c r="S175" s="408"/>
      <c r="T175" s="409"/>
      <c r="AT175" s="404" t="s">
        <v>155</v>
      </c>
      <c r="AU175" s="404" t="s">
        <v>80</v>
      </c>
      <c r="AV175" s="403" t="s">
        <v>80</v>
      </c>
      <c r="AW175" s="403" t="s">
        <v>36</v>
      </c>
      <c r="AX175" s="403" t="s">
        <v>24</v>
      </c>
      <c r="AY175" s="404" t="s">
        <v>142</v>
      </c>
    </row>
    <row r="176" spans="2:65" s="403" customFormat="1">
      <c r="B176" s="402"/>
      <c r="D176" s="412" t="s">
        <v>155</v>
      </c>
      <c r="F176" s="422" t="s">
        <v>857</v>
      </c>
      <c r="H176" s="423">
        <v>45.542999999999999</v>
      </c>
      <c r="L176" s="402"/>
      <c r="M176" s="407"/>
      <c r="N176" s="408"/>
      <c r="O176" s="408"/>
      <c r="P176" s="408"/>
      <c r="Q176" s="408"/>
      <c r="R176" s="408"/>
      <c r="S176" s="408"/>
      <c r="T176" s="409"/>
      <c r="AT176" s="404" t="s">
        <v>155</v>
      </c>
      <c r="AU176" s="404" t="s">
        <v>80</v>
      </c>
      <c r="AV176" s="403" t="s">
        <v>80</v>
      </c>
      <c r="AW176" s="403" t="s">
        <v>6</v>
      </c>
      <c r="AX176" s="403" t="s">
        <v>24</v>
      </c>
      <c r="AY176" s="404" t="s">
        <v>142</v>
      </c>
    </row>
    <row r="177" spans="2:65" s="238" customFormat="1" ht="22.5" customHeight="1">
      <c r="B177" s="233"/>
      <c r="C177" s="387" t="s">
        <v>10</v>
      </c>
      <c r="D177" s="387" t="s">
        <v>144</v>
      </c>
      <c r="E177" s="388" t="s">
        <v>307</v>
      </c>
      <c r="F177" s="389" t="s">
        <v>308</v>
      </c>
      <c r="G177" s="390" t="s">
        <v>147</v>
      </c>
      <c r="H177" s="391">
        <v>23.5</v>
      </c>
      <c r="I177" s="6"/>
      <c r="J177" s="392">
        <f>ROUND(I177*H177,2)</f>
        <v>0</v>
      </c>
      <c r="K177" s="389" t="s">
        <v>346</v>
      </c>
      <c r="L177" s="233"/>
      <c r="M177" s="393" t="s">
        <v>5</v>
      </c>
      <c r="N177" s="394" t="s">
        <v>43</v>
      </c>
      <c r="O177" s="234"/>
      <c r="P177" s="395">
        <f>O177*H177</f>
        <v>0</v>
      </c>
      <c r="Q177" s="395">
        <v>0</v>
      </c>
      <c r="R177" s="395">
        <f>Q177*H177</f>
        <v>0</v>
      </c>
      <c r="S177" s="395">
        <v>0</v>
      </c>
      <c r="T177" s="396">
        <f>S177*H177</f>
        <v>0</v>
      </c>
      <c r="AR177" s="218" t="s">
        <v>149</v>
      </c>
      <c r="AT177" s="218" t="s">
        <v>144</v>
      </c>
      <c r="AU177" s="218" t="s">
        <v>80</v>
      </c>
      <c r="AY177" s="218" t="s">
        <v>142</v>
      </c>
      <c r="BE177" s="397">
        <f>IF(N177="základní",J177,0)</f>
        <v>0</v>
      </c>
      <c r="BF177" s="397">
        <f>IF(N177="snížená",J177,0)</f>
        <v>0</v>
      </c>
      <c r="BG177" s="397">
        <f>IF(N177="zákl. přenesená",J177,0)</f>
        <v>0</v>
      </c>
      <c r="BH177" s="397">
        <f>IF(N177="sníž. přenesená",J177,0)</f>
        <v>0</v>
      </c>
      <c r="BI177" s="397">
        <f>IF(N177="nulová",J177,0)</f>
        <v>0</v>
      </c>
      <c r="BJ177" s="218" t="s">
        <v>24</v>
      </c>
      <c r="BK177" s="397">
        <f>ROUND(I177*H177,2)</f>
        <v>0</v>
      </c>
      <c r="BL177" s="218" t="s">
        <v>149</v>
      </c>
      <c r="BM177" s="218" t="s">
        <v>309</v>
      </c>
    </row>
    <row r="178" spans="2:65" s="238" customFormat="1">
      <c r="B178" s="233"/>
      <c r="D178" s="398" t="s">
        <v>151</v>
      </c>
      <c r="F178" s="399" t="s">
        <v>310</v>
      </c>
      <c r="L178" s="233"/>
      <c r="M178" s="400"/>
      <c r="N178" s="234"/>
      <c r="O178" s="234"/>
      <c r="P178" s="234"/>
      <c r="Q178" s="234"/>
      <c r="R178" s="234"/>
      <c r="S178" s="234"/>
      <c r="T178" s="274"/>
      <c r="AT178" s="218" t="s">
        <v>151</v>
      </c>
      <c r="AU178" s="218" t="s">
        <v>80</v>
      </c>
    </row>
    <row r="179" spans="2:65" s="374" customFormat="1" ht="29.85" customHeight="1">
      <c r="B179" s="373"/>
      <c r="D179" s="384" t="s">
        <v>71</v>
      </c>
      <c r="E179" s="385" t="s">
        <v>165</v>
      </c>
      <c r="F179" s="385" t="s">
        <v>858</v>
      </c>
      <c r="J179" s="386">
        <f>BK179</f>
        <v>0</v>
      </c>
      <c r="L179" s="373"/>
      <c r="M179" s="378"/>
      <c r="N179" s="379"/>
      <c r="O179" s="379"/>
      <c r="P179" s="380">
        <f>SUM(P180:P202)</f>
        <v>0</v>
      </c>
      <c r="Q179" s="379"/>
      <c r="R179" s="380">
        <f>SUM(R180:R202)</f>
        <v>10.686726760000001</v>
      </c>
      <c r="S179" s="379"/>
      <c r="T179" s="381">
        <f>SUM(T180:T202)</f>
        <v>0</v>
      </c>
      <c r="AR179" s="375" t="s">
        <v>24</v>
      </c>
      <c r="AT179" s="382" t="s">
        <v>71</v>
      </c>
      <c r="AU179" s="382" t="s">
        <v>24</v>
      </c>
      <c r="AY179" s="375" t="s">
        <v>142</v>
      </c>
      <c r="BK179" s="383">
        <f>SUM(BK180:BK202)</f>
        <v>0</v>
      </c>
    </row>
    <row r="180" spans="2:65" s="238" customFormat="1" ht="31.5" customHeight="1">
      <c r="B180" s="233"/>
      <c r="C180" s="387" t="s">
        <v>289</v>
      </c>
      <c r="D180" s="387" t="s">
        <v>144</v>
      </c>
      <c r="E180" s="388" t="s">
        <v>859</v>
      </c>
      <c r="F180" s="389" t="s">
        <v>860</v>
      </c>
      <c r="G180" s="390" t="s">
        <v>212</v>
      </c>
      <c r="H180" s="391">
        <v>4.125</v>
      </c>
      <c r="I180" s="6"/>
      <c r="J180" s="392">
        <f>ROUND(I180*H180,2)</f>
        <v>0</v>
      </c>
      <c r="K180" s="389" t="s">
        <v>346</v>
      </c>
      <c r="L180" s="233"/>
      <c r="M180" s="393" t="s">
        <v>5</v>
      </c>
      <c r="N180" s="394" t="s">
        <v>43</v>
      </c>
      <c r="O180" s="234"/>
      <c r="P180" s="395">
        <f>O180*H180</f>
        <v>0</v>
      </c>
      <c r="Q180" s="395">
        <v>2.5297900000000002</v>
      </c>
      <c r="R180" s="395">
        <f>Q180*H180</f>
        <v>10.435383750000002</v>
      </c>
      <c r="S180" s="395">
        <v>0</v>
      </c>
      <c r="T180" s="396">
        <f>S180*H180</f>
        <v>0</v>
      </c>
      <c r="AR180" s="218" t="s">
        <v>149</v>
      </c>
      <c r="AT180" s="218" t="s">
        <v>144</v>
      </c>
      <c r="AU180" s="218" t="s">
        <v>80</v>
      </c>
      <c r="AY180" s="218" t="s">
        <v>142</v>
      </c>
      <c r="BE180" s="397">
        <f>IF(N180="základní",J180,0)</f>
        <v>0</v>
      </c>
      <c r="BF180" s="397">
        <f>IF(N180="snížená",J180,0)</f>
        <v>0</v>
      </c>
      <c r="BG180" s="397">
        <f>IF(N180="zákl. přenesená",J180,0)</f>
        <v>0</v>
      </c>
      <c r="BH180" s="397">
        <f>IF(N180="sníž. přenesená",J180,0)</f>
        <v>0</v>
      </c>
      <c r="BI180" s="397">
        <f>IF(N180="nulová",J180,0)</f>
        <v>0</v>
      </c>
      <c r="BJ180" s="218" t="s">
        <v>24</v>
      </c>
      <c r="BK180" s="397">
        <f>ROUND(I180*H180,2)</f>
        <v>0</v>
      </c>
      <c r="BL180" s="218" t="s">
        <v>149</v>
      </c>
      <c r="BM180" s="218" t="s">
        <v>861</v>
      </c>
    </row>
    <row r="181" spans="2:65" s="238" customFormat="1" ht="40.5">
      <c r="B181" s="233"/>
      <c r="D181" s="398" t="s">
        <v>151</v>
      </c>
      <c r="F181" s="399" t="s">
        <v>862</v>
      </c>
      <c r="L181" s="233"/>
      <c r="M181" s="400"/>
      <c r="N181" s="234"/>
      <c r="O181" s="234"/>
      <c r="P181" s="234"/>
      <c r="Q181" s="234"/>
      <c r="R181" s="234"/>
      <c r="S181" s="234"/>
      <c r="T181" s="274"/>
      <c r="AT181" s="218" t="s">
        <v>151</v>
      </c>
      <c r="AU181" s="218" t="s">
        <v>80</v>
      </c>
    </row>
    <row r="182" spans="2:65" s="238" customFormat="1" ht="27">
      <c r="B182" s="233"/>
      <c r="D182" s="398" t="s">
        <v>153</v>
      </c>
      <c r="F182" s="401" t="s">
        <v>831</v>
      </c>
      <c r="L182" s="233"/>
      <c r="M182" s="400"/>
      <c r="N182" s="234"/>
      <c r="O182" s="234"/>
      <c r="P182" s="234"/>
      <c r="Q182" s="234"/>
      <c r="R182" s="234"/>
      <c r="S182" s="234"/>
      <c r="T182" s="274"/>
      <c r="AT182" s="218" t="s">
        <v>153</v>
      </c>
      <c r="AU182" s="218" t="s">
        <v>80</v>
      </c>
    </row>
    <row r="183" spans="2:65" s="425" customFormat="1">
      <c r="B183" s="424"/>
      <c r="D183" s="398" t="s">
        <v>155</v>
      </c>
      <c r="E183" s="426" t="s">
        <v>5</v>
      </c>
      <c r="F183" s="427" t="s">
        <v>863</v>
      </c>
      <c r="H183" s="428" t="s">
        <v>5</v>
      </c>
      <c r="L183" s="424"/>
      <c r="M183" s="429"/>
      <c r="N183" s="430"/>
      <c r="O183" s="430"/>
      <c r="P183" s="430"/>
      <c r="Q183" s="430"/>
      <c r="R183" s="430"/>
      <c r="S183" s="430"/>
      <c r="T183" s="431"/>
      <c r="AT183" s="428" t="s">
        <v>155</v>
      </c>
      <c r="AU183" s="428" t="s">
        <v>80</v>
      </c>
      <c r="AV183" s="425" t="s">
        <v>24</v>
      </c>
      <c r="AW183" s="425" t="s">
        <v>36</v>
      </c>
      <c r="AX183" s="425" t="s">
        <v>72</v>
      </c>
      <c r="AY183" s="428" t="s">
        <v>142</v>
      </c>
    </row>
    <row r="184" spans="2:65" s="403" customFormat="1">
      <c r="B184" s="402"/>
      <c r="D184" s="398" t="s">
        <v>155</v>
      </c>
      <c r="E184" s="404" t="s">
        <v>5</v>
      </c>
      <c r="F184" s="405" t="s">
        <v>864</v>
      </c>
      <c r="H184" s="406">
        <v>1.1399999999999999</v>
      </c>
      <c r="L184" s="402"/>
      <c r="M184" s="407"/>
      <c r="N184" s="408"/>
      <c r="O184" s="408"/>
      <c r="P184" s="408"/>
      <c r="Q184" s="408"/>
      <c r="R184" s="408"/>
      <c r="S184" s="408"/>
      <c r="T184" s="409"/>
      <c r="AT184" s="404" t="s">
        <v>155</v>
      </c>
      <c r="AU184" s="404" t="s">
        <v>80</v>
      </c>
      <c r="AV184" s="403" t="s">
        <v>80</v>
      </c>
      <c r="AW184" s="403" t="s">
        <v>36</v>
      </c>
      <c r="AX184" s="403" t="s">
        <v>72</v>
      </c>
      <c r="AY184" s="404" t="s">
        <v>142</v>
      </c>
    </row>
    <row r="185" spans="2:65" s="403" customFormat="1">
      <c r="B185" s="402"/>
      <c r="D185" s="398" t="s">
        <v>155</v>
      </c>
      <c r="E185" s="404" t="s">
        <v>5</v>
      </c>
      <c r="F185" s="405" t="s">
        <v>865</v>
      </c>
      <c r="H185" s="406">
        <v>1.1240000000000001</v>
      </c>
      <c r="L185" s="402"/>
      <c r="M185" s="407"/>
      <c r="N185" s="408"/>
      <c r="O185" s="408"/>
      <c r="P185" s="408"/>
      <c r="Q185" s="408"/>
      <c r="R185" s="408"/>
      <c r="S185" s="408"/>
      <c r="T185" s="409"/>
      <c r="AT185" s="404" t="s">
        <v>155</v>
      </c>
      <c r="AU185" s="404" t="s">
        <v>80</v>
      </c>
      <c r="AV185" s="403" t="s">
        <v>80</v>
      </c>
      <c r="AW185" s="403" t="s">
        <v>36</v>
      </c>
      <c r="AX185" s="403" t="s">
        <v>72</v>
      </c>
      <c r="AY185" s="404" t="s">
        <v>142</v>
      </c>
    </row>
    <row r="186" spans="2:65" s="403" customFormat="1">
      <c r="B186" s="402"/>
      <c r="D186" s="398" t="s">
        <v>155</v>
      </c>
      <c r="E186" s="404" t="s">
        <v>5</v>
      </c>
      <c r="F186" s="405" t="s">
        <v>866</v>
      </c>
      <c r="H186" s="406">
        <v>0.91200000000000003</v>
      </c>
      <c r="L186" s="402"/>
      <c r="M186" s="407"/>
      <c r="N186" s="408"/>
      <c r="O186" s="408"/>
      <c r="P186" s="408"/>
      <c r="Q186" s="408"/>
      <c r="R186" s="408"/>
      <c r="S186" s="408"/>
      <c r="T186" s="409"/>
      <c r="AT186" s="404" t="s">
        <v>155</v>
      </c>
      <c r="AU186" s="404" t="s">
        <v>80</v>
      </c>
      <c r="AV186" s="403" t="s">
        <v>80</v>
      </c>
      <c r="AW186" s="403" t="s">
        <v>36</v>
      </c>
      <c r="AX186" s="403" t="s">
        <v>72</v>
      </c>
      <c r="AY186" s="404" t="s">
        <v>142</v>
      </c>
    </row>
    <row r="187" spans="2:65" s="403" customFormat="1">
      <c r="B187" s="402"/>
      <c r="D187" s="398" t="s">
        <v>155</v>
      </c>
      <c r="E187" s="404" t="s">
        <v>5</v>
      </c>
      <c r="F187" s="405" t="s">
        <v>867</v>
      </c>
      <c r="H187" s="406">
        <v>0.94899999999999995</v>
      </c>
      <c r="L187" s="402"/>
      <c r="M187" s="407"/>
      <c r="N187" s="408"/>
      <c r="O187" s="408"/>
      <c r="P187" s="408"/>
      <c r="Q187" s="408"/>
      <c r="R187" s="408"/>
      <c r="S187" s="408"/>
      <c r="T187" s="409"/>
      <c r="AT187" s="404" t="s">
        <v>155</v>
      </c>
      <c r="AU187" s="404" t="s">
        <v>80</v>
      </c>
      <c r="AV187" s="403" t="s">
        <v>80</v>
      </c>
      <c r="AW187" s="403" t="s">
        <v>36</v>
      </c>
      <c r="AX187" s="403" t="s">
        <v>72</v>
      </c>
      <c r="AY187" s="404" t="s">
        <v>142</v>
      </c>
    </row>
    <row r="188" spans="2:65" s="411" customFormat="1">
      <c r="B188" s="410"/>
      <c r="D188" s="412" t="s">
        <v>155</v>
      </c>
      <c r="E188" s="413" t="s">
        <v>5</v>
      </c>
      <c r="F188" s="414" t="s">
        <v>160</v>
      </c>
      <c r="H188" s="415">
        <v>4.125</v>
      </c>
      <c r="L188" s="410"/>
      <c r="M188" s="416"/>
      <c r="N188" s="417"/>
      <c r="O188" s="417"/>
      <c r="P188" s="417"/>
      <c r="Q188" s="417"/>
      <c r="R188" s="417"/>
      <c r="S188" s="417"/>
      <c r="T188" s="418"/>
      <c r="AT188" s="419" t="s">
        <v>155</v>
      </c>
      <c r="AU188" s="419" t="s">
        <v>80</v>
      </c>
      <c r="AV188" s="411" t="s">
        <v>149</v>
      </c>
      <c r="AW188" s="411" t="s">
        <v>36</v>
      </c>
      <c r="AX188" s="411" t="s">
        <v>24</v>
      </c>
      <c r="AY188" s="419" t="s">
        <v>142</v>
      </c>
    </row>
    <row r="189" spans="2:65" s="238" customFormat="1" ht="22.5" customHeight="1">
      <c r="B189" s="233"/>
      <c r="C189" s="387" t="s">
        <v>298</v>
      </c>
      <c r="D189" s="387" t="s">
        <v>144</v>
      </c>
      <c r="E189" s="388" t="s">
        <v>868</v>
      </c>
      <c r="F189" s="389" t="s">
        <v>869</v>
      </c>
      <c r="G189" s="390" t="s">
        <v>147</v>
      </c>
      <c r="H189" s="391">
        <v>21.382999999999999</v>
      </c>
      <c r="I189" s="6"/>
      <c r="J189" s="392">
        <f>ROUND(I189*H189,2)</f>
        <v>0</v>
      </c>
      <c r="K189" s="389" t="s">
        <v>346</v>
      </c>
      <c r="L189" s="233"/>
      <c r="M189" s="393" t="s">
        <v>5</v>
      </c>
      <c r="N189" s="394" t="s">
        <v>43</v>
      </c>
      <c r="O189" s="234"/>
      <c r="P189" s="395">
        <f>O189*H189</f>
        <v>0</v>
      </c>
      <c r="Q189" s="395">
        <v>3.5300000000000002E-3</v>
      </c>
      <c r="R189" s="395">
        <f>Q189*H189</f>
        <v>7.5481989999999999E-2</v>
      </c>
      <c r="S189" s="395">
        <v>0</v>
      </c>
      <c r="T189" s="396">
        <f>S189*H189</f>
        <v>0</v>
      </c>
      <c r="AR189" s="218" t="s">
        <v>149</v>
      </c>
      <c r="AT189" s="218" t="s">
        <v>144</v>
      </c>
      <c r="AU189" s="218" t="s">
        <v>80</v>
      </c>
      <c r="AY189" s="218" t="s">
        <v>142</v>
      </c>
      <c r="BE189" s="397">
        <f>IF(N189="základní",J189,0)</f>
        <v>0</v>
      </c>
      <c r="BF189" s="397">
        <f>IF(N189="snížená",J189,0)</f>
        <v>0</v>
      </c>
      <c r="BG189" s="397">
        <f>IF(N189="zákl. přenesená",J189,0)</f>
        <v>0</v>
      </c>
      <c r="BH189" s="397">
        <f>IF(N189="sníž. přenesená",J189,0)</f>
        <v>0</v>
      </c>
      <c r="BI189" s="397">
        <f>IF(N189="nulová",J189,0)</f>
        <v>0</v>
      </c>
      <c r="BJ189" s="218" t="s">
        <v>24</v>
      </c>
      <c r="BK189" s="397">
        <f>ROUND(I189*H189,2)</f>
        <v>0</v>
      </c>
      <c r="BL189" s="218" t="s">
        <v>149</v>
      </c>
      <c r="BM189" s="218" t="s">
        <v>870</v>
      </c>
    </row>
    <row r="190" spans="2:65" s="238" customFormat="1" ht="27">
      <c r="B190" s="233"/>
      <c r="D190" s="398" t="s">
        <v>151</v>
      </c>
      <c r="F190" s="399" t="s">
        <v>871</v>
      </c>
      <c r="L190" s="233"/>
      <c r="M190" s="400"/>
      <c r="N190" s="234"/>
      <c r="O190" s="234"/>
      <c r="P190" s="234"/>
      <c r="Q190" s="234"/>
      <c r="R190" s="234"/>
      <c r="S190" s="234"/>
      <c r="T190" s="274"/>
      <c r="AT190" s="218" t="s">
        <v>151</v>
      </c>
      <c r="AU190" s="218" t="s">
        <v>80</v>
      </c>
    </row>
    <row r="191" spans="2:65" s="238" customFormat="1" ht="27">
      <c r="B191" s="233"/>
      <c r="D191" s="398" t="s">
        <v>153</v>
      </c>
      <c r="F191" s="401" t="s">
        <v>831</v>
      </c>
      <c r="L191" s="233"/>
      <c r="M191" s="400"/>
      <c r="N191" s="234"/>
      <c r="O191" s="234"/>
      <c r="P191" s="234"/>
      <c r="Q191" s="234"/>
      <c r="R191" s="234"/>
      <c r="S191" s="234"/>
      <c r="T191" s="274"/>
      <c r="AT191" s="218" t="s">
        <v>153</v>
      </c>
      <c r="AU191" s="218" t="s">
        <v>80</v>
      </c>
    </row>
    <row r="192" spans="2:65" s="425" customFormat="1">
      <c r="B192" s="424"/>
      <c r="D192" s="398" t="s">
        <v>155</v>
      </c>
      <c r="E192" s="426" t="s">
        <v>5</v>
      </c>
      <c r="F192" s="427" t="s">
        <v>863</v>
      </c>
      <c r="H192" s="428" t="s">
        <v>5</v>
      </c>
      <c r="L192" s="424"/>
      <c r="M192" s="429"/>
      <c r="N192" s="430"/>
      <c r="O192" s="430"/>
      <c r="P192" s="430"/>
      <c r="Q192" s="430"/>
      <c r="R192" s="430"/>
      <c r="S192" s="430"/>
      <c r="T192" s="431"/>
      <c r="AT192" s="428" t="s">
        <v>155</v>
      </c>
      <c r="AU192" s="428" t="s">
        <v>80</v>
      </c>
      <c r="AV192" s="425" t="s">
        <v>24</v>
      </c>
      <c r="AW192" s="425" t="s">
        <v>36</v>
      </c>
      <c r="AX192" s="425" t="s">
        <v>72</v>
      </c>
      <c r="AY192" s="428" t="s">
        <v>142</v>
      </c>
    </row>
    <row r="193" spans="2:65" s="403" customFormat="1">
      <c r="B193" s="402"/>
      <c r="D193" s="398" t="s">
        <v>155</v>
      </c>
      <c r="E193" s="404" t="s">
        <v>5</v>
      </c>
      <c r="F193" s="405" t="s">
        <v>872</v>
      </c>
      <c r="H193" s="406">
        <v>11.752000000000001</v>
      </c>
      <c r="L193" s="402"/>
      <c r="M193" s="407"/>
      <c r="N193" s="408"/>
      <c r="O193" s="408"/>
      <c r="P193" s="408"/>
      <c r="Q193" s="408"/>
      <c r="R193" s="408"/>
      <c r="S193" s="408"/>
      <c r="T193" s="409"/>
      <c r="AT193" s="404" t="s">
        <v>155</v>
      </c>
      <c r="AU193" s="404" t="s">
        <v>80</v>
      </c>
      <c r="AV193" s="403" t="s">
        <v>80</v>
      </c>
      <c r="AW193" s="403" t="s">
        <v>36</v>
      </c>
      <c r="AX193" s="403" t="s">
        <v>72</v>
      </c>
      <c r="AY193" s="404" t="s">
        <v>142</v>
      </c>
    </row>
    <row r="194" spans="2:65" s="403" customFormat="1">
      <c r="B194" s="402"/>
      <c r="D194" s="398" t="s">
        <v>155</v>
      </c>
      <c r="E194" s="404" t="s">
        <v>5</v>
      </c>
      <c r="F194" s="405" t="s">
        <v>873</v>
      </c>
      <c r="H194" s="406">
        <v>9.6310000000000002</v>
      </c>
      <c r="L194" s="402"/>
      <c r="M194" s="407"/>
      <c r="N194" s="408"/>
      <c r="O194" s="408"/>
      <c r="P194" s="408"/>
      <c r="Q194" s="408"/>
      <c r="R194" s="408"/>
      <c r="S194" s="408"/>
      <c r="T194" s="409"/>
      <c r="AT194" s="404" t="s">
        <v>155</v>
      </c>
      <c r="AU194" s="404" t="s">
        <v>80</v>
      </c>
      <c r="AV194" s="403" t="s">
        <v>80</v>
      </c>
      <c r="AW194" s="403" t="s">
        <v>36</v>
      </c>
      <c r="AX194" s="403" t="s">
        <v>72</v>
      </c>
      <c r="AY194" s="404" t="s">
        <v>142</v>
      </c>
    </row>
    <row r="195" spans="2:65" s="411" customFormat="1">
      <c r="B195" s="410"/>
      <c r="D195" s="412" t="s">
        <v>155</v>
      </c>
      <c r="E195" s="413" t="s">
        <v>5</v>
      </c>
      <c r="F195" s="414" t="s">
        <v>160</v>
      </c>
      <c r="H195" s="415">
        <v>21.382999999999999</v>
      </c>
      <c r="L195" s="410"/>
      <c r="M195" s="416"/>
      <c r="N195" s="417"/>
      <c r="O195" s="417"/>
      <c r="P195" s="417"/>
      <c r="Q195" s="417"/>
      <c r="R195" s="417"/>
      <c r="S195" s="417"/>
      <c r="T195" s="418"/>
      <c r="AT195" s="419" t="s">
        <v>155</v>
      </c>
      <c r="AU195" s="419" t="s">
        <v>80</v>
      </c>
      <c r="AV195" s="411" t="s">
        <v>149</v>
      </c>
      <c r="AW195" s="411" t="s">
        <v>36</v>
      </c>
      <c r="AX195" s="411" t="s">
        <v>24</v>
      </c>
      <c r="AY195" s="419" t="s">
        <v>142</v>
      </c>
    </row>
    <row r="196" spans="2:65" s="238" customFormat="1" ht="31.5" customHeight="1">
      <c r="B196" s="233"/>
      <c r="C196" s="387" t="s">
        <v>306</v>
      </c>
      <c r="D196" s="387" t="s">
        <v>144</v>
      </c>
      <c r="E196" s="388" t="s">
        <v>874</v>
      </c>
      <c r="F196" s="389" t="s">
        <v>875</v>
      </c>
      <c r="G196" s="390" t="s">
        <v>147</v>
      </c>
      <c r="H196" s="391">
        <v>21.382999999999999</v>
      </c>
      <c r="I196" s="6"/>
      <c r="J196" s="392">
        <f>ROUND(I196*H196,2)</f>
        <v>0</v>
      </c>
      <c r="K196" s="389" t="s">
        <v>346</v>
      </c>
      <c r="L196" s="233"/>
      <c r="M196" s="393" t="s">
        <v>5</v>
      </c>
      <c r="N196" s="394" t="s">
        <v>43</v>
      </c>
      <c r="O196" s="234"/>
      <c r="P196" s="395">
        <f>O196*H196</f>
        <v>0</v>
      </c>
      <c r="Q196" s="395">
        <v>0</v>
      </c>
      <c r="R196" s="395">
        <f>Q196*H196</f>
        <v>0</v>
      </c>
      <c r="S196" s="395">
        <v>0</v>
      </c>
      <c r="T196" s="396">
        <f>S196*H196</f>
        <v>0</v>
      </c>
      <c r="AR196" s="218" t="s">
        <v>149</v>
      </c>
      <c r="AT196" s="218" t="s">
        <v>144</v>
      </c>
      <c r="AU196" s="218" t="s">
        <v>80</v>
      </c>
      <c r="AY196" s="218" t="s">
        <v>142</v>
      </c>
      <c r="BE196" s="397">
        <f>IF(N196="základní",J196,0)</f>
        <v>0</v>
      </c>
      <c r="BF196" s="397">
        <f>IF(N196="snížená",J196,0)</f>
        <v>0</v>
      </c>
      <c r="BG196" s="397">
        <f>IF(N196="zákl. přenesená",J196,0)</f>
        <v>0</v>
      </c>
      <c r="BH196" s="397">
        <f>IF(N196="sníž. přenesená",J196,0)</f>
        <v>0</v>
      </c>
      <c r="BI196" s="397">
        <f>IF(N196="nulová",J196,0)</f>
        <v>0</v>
      </c>
      <c r="BJ196" s="218" t="s">
        <v>24</v>
      </c>
      <c r="BK196" s="397">
        <f>ROUND(I196*H196,2)</f>
        <v>0</v>
      </c>
      <c r="BL196" s="218" t="s">
        <v>149</v>
      </c>
      <c r="BM196" s="218" t="s">
        <v>876</v>
      </c>
    </row>
    <row r="197" spans="2:65" s="238" customFormat="1" ht="27">
      <c r="B197" s="233"/>
      <c r="D197" s="412" t="s">
        <v>151</v>
      </c>
      <c r="F197" s="420" t="s">
        <v>877</v>
      </c>
      <c r="L197" s="233"/>
      <c r="M197" s="400"/>
      <c r="N197" s="234"/>
      <c r="O197" s="234"/>
      <c r="P197" s="234"/>
      <c r="Q197" s="234"/>
      <c r="R197" s="234"/>
      <c r="S197" s="234"/>
      <c r="T197" s="274"/>
      <c r="AT197" s="218" t="s">
        <v>151</v>
      </c>
      <c r="AU197" s="218" t="s">
        <v>80</v>
      </c>
    </row>
    <row r="198" spans="2:65" s="238" customFormat="1" ht="22.5" customHeight="1">
      <c r="B198" s="233"/>
      <c r="C198" s="387" t="s">
        <v>312</v>
      </c>
      <c r="D198" s="387" t="s">
        <v>144</v>
      </c>
      <c r="E198" s="388" t="s">
        <v>878</v>
      </c>
      <c r="F198" s="389" t="s">
        <v>879</v>
      </c>
      <c r="G198" s="390" t="s">
        <v>285</v>
      </c>
      <c r="H198" s="391">
        <v>0.16700000000000001</v>
      </c>
      <c r="I198" s="6"/>
      <c r="J198" s="392">
        <f>ROUND(I198*H198,2)</f>
        <v>0</v>
      </c>
      <c r="K198" s="389" t="s">
        <v>346</v>
      </c>
      <c r="L198" s="233"/>
      <c r="M198" s="393" t="s">
        <v>5</v>
      </c>
      <c r="N198" s="394" t="s">
        <v>43</v>
      </c>
      <c r="O198" s="234"/>
      <c r="P198" s="395">
        <f>O198*H198</f>
        <v>0</v>
      </c>
      <c r="Q198" s="395">
        <v>1.0530600000000001</v>
      </c>
      <c r="R198" s="395">
        <f>Q198*H198</f>
        <v>0.17586102000000003</v>
      </c>
      <c r="S198" s="395">
        <v>0</v>
      </c>
      <c r="T198" s="396">
        <f>S198*H198</f>
        <v>0</v>
      </c>
      <c r="AR198" s="218" t="s">
        <v>149</v>
      </c>
      <c r="AT198" s="218" t="s">
        <v>144</v>
      </c>
      <c r="AU198" s="218" t="s">
        <v>80</v>
      </c>
      <c r="AY198" s="218" t="s">
        <v>142</v>
      </c>
      <c r="BE198" s="397">
        <f>IF(N198="základní",J198,0)</f>
        <v>0</v>
      </c>
      <c r="BF198" s="397">
        <f>IF(N198="snížená",J198,0)</f>
        <v>0</v>
      </c>
      <c r="BG198" s="397">
        <f>IF(N198="zákl. přenesená",J198,0)</f>
        <v>0</v>
      </c>
      <c r="BH198" s="397">
        <f>IF(N198="sníž. přenesená",J198,0)</f>
        <v>0</v>
      </c>
      <c r="BI198" s="397">
        <f>IF(N198="nulová",J198,0)</f>
        <v>0</v>
      </c>
      <c r="BJ198" s="218" t="s">
        <v>24</v>
      </c>
      <c r="BK198" s="397">
        <f>ROUND(I198*H198,2)</f>
        <v>0</v>
      </c>
      <c r="BL198" s="218" t="s">
        <v>149</v>
      </c>
      <c r="BM198" s="218" t="s">
        <v>880</v>
      </c>
    </row>
    <row r="199" spans="2:65" s="238" customFormat="1" ht="27">
      <c r="B199" s="233"/>
      <c r="D199" s="398" t="s">
        <v>151</v>
      </c>
      <c r="F199" s="399" t="s">
        <v>881</v>
      </c>
      <c r="L199" s="233"/>
      <c r="M199" s="400"/>
      <c r="N199" s="234"/>
      <c r="O199" s="234"/>
      <c r="P199" s="234"/>
      <c r="Q199" s="234"/>
      <c r="R199" s="234"/>
      <c r="S199" s="234"/>
      <c r="T199" s="274"/>
      <c r="AT199" s="218" t="s">
        <v>151</v>
      </c>
      <c r="AU199" s="218" t="s">
        <v>80</v>
      </c>
    </row>
    <row r="200" spans="2:65" s="238" customFormat="1" ht="27">
      <c r="B200" s="233"/>
      <c r="D200" s="398" t="s">
        <v>153</v>
      </c>
      <c r="F200" s="401" t="s">
        <v>831</v>
      </c>
      <c r="L200" s="233"/>
      <c r="M200" s="400"/>
      <c r="N200" s="234"/>
      <c r="O200" s="234"/>
      <c r="P200" s="234"/>
      <c r="Q200" s="234"/>
      <c r="R200" s="234"/>
      <c r="S200" s="234"/>
      <c r="T200" s="274"/>
      <c r="AT200" s="218" t="s">
        <v>153</v>
      </c>
      <c r="AU200" s="218" t="s">
        <v>80</v>
      </c>
    </row>
    <row r="201" spans="2:65" s="425" customFormat="1">
      <c r="B201" s="424"/>
      <c r="D201" s="398" t="s">
        <v>155</v>
      </c>
      <c r="E201" s="426" t="s">
        <v>5</v>
      </c>
      <c r="F201" s="427" t="s">
        <v>882</v>
      </c>
      <c r="H201" s="428" t="s">
        <v>5</v>
      </c>
      <c r="L201" s="424"/>
      <c r="M201" s="429"/>
      <c r="N201" s="430"/>
      <c r="O201" s="430"/>
      <c r="P201" s="430"/>
      <c r="Q201" s="430"/>
      <c r="R201" s="430"/>
      <c r="S201" s="430"/>
      <c r="T201" s="431"/>
      <c r="AT201" s="428" t="s">
        <v>155</v>
      </c>
      <c r="AU201" s="428" t="s">
        <v>80</v>
      </c>
      <c r="AV201" s="425" t="s">
        <v>24</v>
      </c>
      <c r="AW201" s="425" t="s">
        <v>36</v>
      </c>
      <c r="AX201" s="425" t="s">
        <v>72</v>
      </c>
      <c r="AY201" s="428" t="s">
        <v>142</v>
      </c>
    </row>
    <row r="202" spans="2:65" s="403" customFormat="1">
      <c r="B202" s="402"/>
      <c r="D202" s="398" t="s">
        <v>155</v>
      </c>
      <c r="E202" s="404" t="s">
        <v>5</v>
      </c>
      <c r="F202" s="405" t="s">
        <v>883</v>
      </c>
      <c r="H202" s="406">
        <v>0.16700000000000001</v>
      </c>
      <c r="L202" s="402"/>
      <c r="M202" s="407"/>
      <c r="N202" s="408"/>
      <c r="O202" s="408"/>
      <c r="P202" s="408"/>
      <c r="Q202" s="408"/>
      <c r="R202" s="408"/>
      <c r="S202" s="408"/>
      <c r="T202" s="409"/>
      <c r="AT202" s="404" t="s">
        <v>155</v>
      </c>
      <c r="AU202" s="404" t="s">
        <v>80</v>
      </c>
      <c r="AV202" s="403" t="s">
        <v>80</v>
      </c>
      <c r="AW202" s="403" t="s">
        <v>36</v>
      </c>
      <c r="AX202" s="403" t="s">
        <v>24</v>
      </c>
      <c r="AY202" s="404" t="s">
        <v>142</v>
      </c>
    </row>
    <row r="203" spans="2:65" s="374" customFormat="1" ht="29.85" customHeight="1">
      <c r="B203" s="373"/>
      <c r="D203" s="384" t="s">
        <v>71</v>
      </c>
      <c r="E203" s="385" t="s">
        <v>149</v>
      </c>
      <c r="F203" s="385" t="s">
        <v>311</v>
      </c>
      <c r="J203" s="386">
        <f>BK203</f>
        <v>0</v>
      </c>
      <c r="L203" s="373"/>
      <c r="M203" s="378"/>
      <c r="N203" s="379"/>
      <c r="O203" s="379"/>
      <c r="P203" s="380">
        <f>SUM(P204:P217)</f>
        <v>0</v>
      </c>
      <c r="Q203" s="379"/>
      <c r="R203" s="380">
        <f>SUM(R204:R217)</f>
        <v>0.3236</v>
      </c>
      <c r="S203" s="379"/>
      <c r="T203" s="381">
        <f>SUM(T204:T217)</f>
        <v>0</v>
      </c>
      <c r="AR203" s="375" t="s">
        <v>24</v>
      </c>
      <c r="AT203" s="382" t="s">
        <v>71</v>
      </c>
      <c r="AU203" s="382" t="s">
        <v>24</v>
      </c>
      <c r="AY203" s="375" t="s">
        <v>142</v>
      </c>
      <c r="BK203" s="383">
        <f>SUM(BK204:BK217)</f>
        <v>0</v>
      </c>
    </row>
    <row r="204" spans="2:65" s="238" customFormat="1" ht="22.5" customHeight="1">
      <c r="B204" s="233"/>
      <c r="C204" s="387" t="s">
        <v>319</v>
      </c>
      <c r="D204" s="387" t="s">
        <v>144</v>
      </c>
      <c r="E204" s="388" t="s">
        <v>327</v>
      </c>
      <c r="F204" s="389" t="s">
        <v>328</v>
      </c>
      <c r="G204" s="390" t="s">
        <v>329</v>
      </c>
      <c r="H204" s="391">
        <v>6</v>
      </c>
      <c r="I204" s="6"/>
      <c r="J204" s="392">
        <f>ROUND(I204*H204,2)</f>
        <v>0</v>
      </c>
      <c r="K204" s="389" t="s">
        <v>346</v>
      </c>
      <c r="L204" s="233"/>
      <c r="M204" s="393" t="s">
        <v>5</v>
      </c>
      <c r="N204" s="394" t="s">
        <v>43</v>
      </c>
      <c r="O204" s="234"/>
      <c r="P204" s="395">
        <f>O204*H204</f>
        <v>0</v>
      </c>
      <c r="Q204" s="395">
        <v>6.6E-3</v>
      </c>
      <c r="R204" s="395">
        <f>Q204*H204</f>
        <v>3.9599999999999996E-2</v>
      </c>
      <c r="S204" s="395">
        <v>0</v>
      </c>
      <c r="T204" s="396">
        <f>S204*H204</f>
        <v>0</v>
      </c>
      <c r="AR204" s="218" t="s">
        <v>149</v>
      </c>
      <c r="AT204" s="218" t="s">
        <v>144</v>
      </c>
      <c r="AU204" s="218" t="s">
        <v>80</v>
      </c>
      <c r="AY204" s="218" t="s">
        <v>142</v>
      </c>
      <c r="BE204" s="397">
        <f>IF(N204="základní",J204,0)</f>
        <v>0</v>
      </c>
      <c r="BF204" s="397">
        <f>IF(N204="snížená",J204,0)</f>
        <v>0</v>
      </c>
      <c r="BG204" s="397">
        <f>IF(N204="zákl. přenesená",J204,0)</f>
        <v>0</v>
      </c>
      <c r="BH204" s="397">
        <f>IF(N204="sníž. přenesená",J204,0)</f>
        <v>0</v>
      </c>
      <c r="BI204" s="397">
        <f>IF(N204="nulová",J204,0)</f>
        <v>0</v>
      </c>
      <c r="BJ204" s="218" t="s">
        <v>24</v>
      </c>
      <c r="BK204" s="397">
        <f>ROUND(I204*H204,2)</f>
        <v>0</v>
      </c>
      <c r="BL204" s="218" t="s">
        <v>149</v>
      </c>
      <c r="BM204" s="218" t="s">
        <v>884</v>
      </c>
    </row>
    <row r="205" spans="2:65" s="238" customFormat="1">
      <c r="B205" s="233"/>
      <c r="D205" s="398" t="s">
        <v>151</v>
      </c>
      <c r="F205" s="399" t="s">
        <v>331</v>
      </c>
      <c r="L205" s="233"/>
      <c r="M205" s="400"/>
      <c r="N205" s="234"/>
      <c r="O205" s="234"/>
      <c r="P205" s="234"/>
      <c r="Q205" s="234"/>
      <c r="R205" s="234"/>
      <c r="S205" s="234"/>
      <c r="T205" s="274"/>
      <c r="AT205" s="218" t="s">
        <v>151</v>
      </c>
      <c r="AU205" s="218" t="s">
        <v>80</v>
      </c>
    </row>
    <row r="206" spans="2:65" s="238" customFormat="1" ht="27">
      <c r="B206" s="233"/>
      <c r="D206" s="398" t="s">
        <v>153</v>
      </c>
      <c r="F206" s="401" t="s">
        <v>831</v>
      </c>
      <c r="L206" s="233"/>
      <c r="M206" s="400"/>
      <c r="N206" s="234"/>
      <c r="O206" s="234"/>
      <c r="P206" s="234"/>
      <c r="Q206" s="234"/>
      <c r="R206" s="234"/>
      <c r="S206" s="234"/>
      <c r="T206" s="274"/>
      <c r="AT206" s="218" t="s">
        <v>153</v>
      </c>
      <c r="AU206" s="218" t="s">
        <v>80</v>
      </c>
    </row>
    <row r="207" spans="2:65" s="403" customFormat="1">
      <c r="B207" s="402"/>
      <c r="D207" s="412" t="s">
        <v>155</v>
      </c>
      <c r="E207" s="421" t="s">
        <v>5</v>
      </c>
      <c r="F207" s="422" t="s">
        <v>885</v>
      </c>
      <c r="H207" s="423">
        <v>6</v>
      </c>
      <c r="L207" s="402"/>
      <c r="M207" s="407"/>
      <c r="N207" s="408"/>
      <c r="O207" s="408"/>
      <c r="P207" s="408"/>
      <c r="Q207" s="408"/>
      <c r="R207" s="408"/>
      <c r="S207" s="408"/>
      <c r="T207" s="409"/>
      <c r="AT207" s="404" t="s">
        <v>155</v>
      </c>
      <c r="AU207" s="404" t="s">
        <v>80</v>
      </c>
      <c r="AV207" s="403" t="s">
        <v>80</v>
      </c>
      <c r="AW207" s="403" t="s">
        <v>36</v>
      </c>
      <c r="AX207" s="403" t="s">
        <v>24</v>
      </c>
      <c r="AY207" s="404" t="s">
        <v>142</v>
      </c>
    </row>
    <row r="208" spans="2:65" s="238" customFormat="1" ht="22.5" customHeight="1">
      <c r="B208" s="233"/>
      <c r="C208" s="433" t="s">
        <v>326</v>
      </c>
      <c r="D208" s="433" t="s">
        <v>299</v>
      </c>
      <c r="E208" s="434" t="s">
        <v>334</v>
      </c>
      <c r="F208" s="435" t="s">
        <v>335</v>
      </c>
      <c r="G208" s="436" t="s">
        <v>329</v>
      </c>
      <c r="H208" s="437">
        <v>2</v>
      </c>
      <c r="I208" s="7"/>
      <c r="J208" s="438">
        <f>ROUND(I208*H208,2)</f>
        <v>0</v>
      </c>
      <c r="K208" s="435" t="s">
        <v>346</v>
      </c>
      <c r="L208" s="439"/>
      <c r="M208" s="440" t="s">
        <v>5</v>
      </c>
      <c r="N208" s="441" t="s">
        <v>43</v>
      </c>
      <c r="O208" s="234"/>
      <c r="P208" s="395">
        <f>O208*H208</f>
        <v>0</v>
      </c>
      <c r="Q208" s="395">
        <v>3.9E-2</v>
      </c>
      <c r="R208" s="395">
        <f>Q208*H208</f>
        <v>7.8E-2</v>
      </c>
      <c r="S208" s="395">
        <v>0</v>
      </c>
      <c r="T208" s="396">
        <f>S208*H208</f>
        <v>0</v>
      </c>
      <c r="AR208" s="218" t="s">
        <v>198</v>
      </c>
      <c r="AT208" s="218" t="s">
        <v>299</v>
      </c>
      <c r="AU208" s="218" t="s">
        <v>80</v>
      </c>
      <c r="AY208" s="218" t="s">
        <v>142</v>
      </c>
      <c r="BE208" s="397">
        <f>IF(N208="základní",J208,0)</f>
        <v>0</v>
      </c>
      <c r="BF208" s="397">
        <f>IF(N208="snížená",J208,0)</f>
        <v>0</v>
      </c>
      <c r="BG208" s="397">
        <f>IF(N208="zákl. přenesená",J208,0)</f>
        <v>0</v>
      </c>
      <c r="BH208" s="397">
        <f>IF(N208="sníž. přenesená",J208,0)</f>
        <v>0</v>
      </c>
      <c r="BI208" s="397">
        <f>IF(N208="nulová",J208,0)</f>
        <v>0</v>
      </c>
      <c r="BJ208" s="218" t="s">
        <v>24</v>
      </c>
      <c r="BK208" s="397">
        <f>ROUND(I208*H208,2)</f>
        <v>0</v>
      </c>
      <c r="BL208" s="218" t="s">
        <v>149</v>
      </c>
      <c r="BM208" s="218" t="s">
        <v>886</v>
      </c>
    </row>
    <row r="209" spans="2:65" s="238" customFormat="1" ht="27">
      <c r="B209" s="233"/>
      <c r="D209" s="412" t="s">
        <v>151</v>
      </c>
      <c r="F209" s="420" t="s">
        <v>337</v>
      </c>
      <c r="L209" s="233"/>
      <c r="M209" s="400"/>
      <c r="N209" s="234"/>
      <c r="O209" s="234"/>
      <c r="P209" s="234"/>
      <c r="Q209" s="234"/>
      <c r="R209" s="234"/>
      <c r="S209" s="234"/>
      <c r="T209" s="274"/>
      <c r="AT209" s="218" t="s">
        <v>151</v>
      </c>
      <c r="AU209" s="218" t="s">
        <v>80</v>
      </c>
    </row>
    <row r="210" spans="2:65" s="238" customFormat="1" ht="22.5" customHeight="1">
      <c r="B210" s="233"/>
      <c r="C210" s="433" t="s">
        <v>333</v>
      </c>
      <c r="D210" s="433" t="s">
        <v>299</v>
      </c>
      <c r="E210" s="434" t="s">
        <v>887</v>
      </c>
      <c r="F210" s="435" t="s">
        <v>888</v>
      </c>
      <c r="G210" s="436" t="s">
        <v>329</v>
      </c>
      <c r="H210" s="437">
        <v>2</v>
      </c>
      <c r="I210" s="7"/>
      <c r="J210" s="438">
        <f>ROUND(I210*H210,2)</f>
        <v>0</v>
      </c>
      <c r="K210" s="435" t="s">
        <v>5</v>
      </c>
      <c r="L210" s="439"/>
      <c r="M210" s="440" t="s">
        <v>5</v>
      </c>
      <c r="N210" s="441" t="s">
        <v>43</v>
      </c>
      <c r="O210" s="234"/>
      <c r="P210" s="395">
        <f>O210*H210</f>
        <v>0</v>
      </c>
      <c r="Q210" s="395">
        <v>3.9E-2</v>
      </c>
      <c r="R210" s="395">
        <f>Q210*H210</f>
        <v>7.8E-2</v>
      </c>
      <c r="S210" s="395">
        <v>0</v>
      </c>
      <c r="T210" s="396">
        <f>S210*H210</f>
        <v>0</v>
      </c>
      <c r="AR210" s="218" t="s">
        <v>198</v>
      </c>
      <c r="AT210" s="218" t="s">
        <v>299</v>
      </c>
      <c r="AU210" s="218" t="s">
        <v>80</v>
      </c>
      <c r="AY210" s="218" t="s">
        <v>142</v>
      </c>
      <c r="BE210" s="397">
        <f>IF(N210="základní",J210,0)</f>
        <v>0</v>
      </c>
      <c r="BF210" s="397">
        <f>IF(N210="snížená",J210,0)</f>
        <v>0</v>
      </c>
      <c r="BG210" s="397">
        <f>IF(N210="zákl. přenesená",J210,0)</f>
        <v>0</v>
      </c>
      <c r="BH210" s="397">
        <f>IF(N210="sníž. přenesená",J210,0)</f>
        <v>0</v>
      </c>
      <c r="BI210" s="397">
        <f>IF(N210="nulová",J210,0)</f>
        <v>0</v>
      </c>
      <c r="BJ210" s="218" t="s">
        <v>24</v>
      </c>
      <c r="BK210" s="397">
        <f>ROUND(I210*H210,2)</f>
        <v>0</v>
      </c>
      <c r="BL210" s="218" t="s">
        <v>149</v>
      </c>
      <c r="BM210" s="218" t="s">
        <v>889</v>
      </c>
    </row>
    <row r="211" spans="2:65" s="238" customFormat="1" ht="27">
      <c r="B211" s="233"/>
      <c r="D211" s="412" t="s">
        <v>151</v>
      </c>
      <c r="F211" s="420" t="s">
        <v>890</v>
      </c>
      <c r="L211" s="233"/>
      <c r="M211" s="400"/>
      <c r="N211" s="234"/>
      <c r="O211" s="234"/>
      <c r="P211" s="234"/>
      <c r="Q211" s="234"/>
      <c r="R211" s="234"/>
      <c r="S211" s="234"/>
      <c r="T211" s="274"/>
      <c r="AT211" s="218" t="s">
        <v>151</v>
      </c>
      <c r="AU211" s="218" t="s">
        <v>80</v>
      </c>
    </row>
    <row r="212" spans="2:65" s="238" customFormat="1" ht="22.5" customHeight="1">
      <c r="B212" s="233"/>
      <c r="C212" s="433" t="s">
        <v>338</v>
      </c>
      <c r="D212" s="433" t="s">
        <v>299</v>
      </c>
      <c r="E212" s="434" t="s">
        <v>339</v>
      </c>
      <c r="F212" s="435" t="s">
        <v>340</v>
      </c>
      <c r="G212" s="436" t="s">
        <v>329</v>
      </c>
      <c r="H212" s="437">
        <v>2</v>
      </c>
      <c r="I212" s="7"/>
      <c r="J212" s="438">
        <f>ROUND(I212*H212,2)</f>
        <v>0</v>
      </c>
      <c r="K212" s="435" t="s">
        <v>346</v>
      </c>
      <c r="L212" s="439"/>
      <c r="M212" s="440" t="s">
        <v>5</v>
      </c>
      <c r="N212" s="441" t="s">
        <v>43</v>
      </c>
      <c r="O212" s="234"/>
      <c r="P212" s="395">
        <f>O212*H212</f>
        <v>0</v>
      </c>
      <c r="Q212" s="395">
        <v>6.4000000000000001E-2</v>
      </c>
      <c r="R212" s="395">
        <f>Q212*H212</f>
        <v>0.128</v>
      </c>
      <c r="S212" s="395">
        <v>0</v>
      </c>
      <c r="T212" s="396">
        <f>S212*H212</f>
        <v>0</v>
      </c>
      <c r="AR212" s="218" t="s">
        <v>198</v>
      </c>
      <c r="AT212" s="218" t="s">
        <v>299</v>
      </c>
      <c r="AU212" s="218" t="s">
        <v>80</v>
      </c>
      <c r="AY212" s="218" t="s">
        <v>142</v>
      </c>
      <c r="BE212" s="397">
        <f>IF(N212="základní",J212,0)</f>
        <v>0</v>
      </c>
      <c r="BF212" s="397">
        <f>IF(N212="snížená",J212,0)</f>
        <v>0</v>
      </c>
      <c r="BG212" s="397">
        <f>IF(N212="zákl. přenesená",J212,0)</f>
        <v>0</v>
      </c>
      <c r="BH212" s="397">
        <f>IF(N212="sníž. přenesená",J212,0)</f>
        <v>0</v>
      </c>
      <c r="BI212" s="397">
        <f>IF(N212="nulová",J212,0)</f>
        <v>0</v>
      </c>
      <c r="BJ212" s="218" t="s">
        <v>24</v>
      </c>
      <c r="BK212" s="397">
        <f>ROUND(I212*H212,2)</f>
        <v>0</v>
      </c>
      <c r="BL212" s="218" t="s">
        <v>149</v>
      </c>
      <c r="BM212" s="218" t="s">
        <v>891</v>
      </c>
    </row>
    <row r="213" spans="2:65" s="238" customFormat="1" ht="27">
      <c r="B213" s="233"/>
      <c r="D213" s="412" t="s">
        <v>151</v>
      </c>
      <c r="F213" s="420" t="s">
        <v>342</v>
      </c>
      <c r="L213" s="233"/>
      <c r="M213" s="400"/>
      <c r="N213" s="234"/>
      <c r="O213" s="234"/>
      <c r="P213" s="234"/>
      <c r="Q213" s="234"/>
      <c r="R213" s="234"/>
      <c r="S213" s="234"/>
      <c r="T213" s="274"/>
      <c r="AT213" s="218" t="s">
        <v>151</v>
      </c>
      <c r="AU213" s="218" t="s">
        <v>80</v>
      </c>
    </row>
    <row r="214" spans="2:65" s="238" customFormat="1" ht="22.5" customHeight="1">
      <c r="B214" s="233"/>
      <c r="C214" s="387" t="s">
        <v>343</v>
      </c>
      <c r="D214" s="387" t="s">
        <v>144</v>
      </c>
      <c r="E214" s="388" t="s">
        <v>350</v>
      </c>
      <c r="F214" s="389" t="s">
        <v>351</v>
      </c>
      <c r="G214" s="390" t="s">
        <v>212</v>
      </c>
      <c r="H214" s="391">
        <v>0.8</v>
      </c>
      <c r="I214" s="6"/>
      <c r="J214" s="392">
        <f>ROUND(I214*H214,2)</f>
        <v>0</v>
      </c>
      <c r="K214" s="389" t="s">
        <v>346</v>
      </c>
      <c r="L214" s="233"/>
      <c r="M214" s="393" t="s">
        <v>5</v>
      </c>
      <c r="N214" s="394" t="s">
        <v>43</v>
      </c>
      <c r="O214" s="234"/>
      <c r="P214" s="395">
        <f>O214*H214</f>
        <v>0</v>
      </c>
      <c r="Q214" s="395">
        <v>0</v>
      </c>
      <c r="R214" s="395">
        <f>Q214*H214</f>
        <v>0</v>
      </c>
      <c r="S214" s="395">
        <v>0</v>
      </c>
      <c r="T214" s="396">
        <f>S214*H214</f>
        <v>0</v>
      </c>
      <c r="AR214" s="218" t="s">
        <v>149</v>
      </c>
      <c r="AT214" s="218" t="s">
        <v>144</v>
      </c>
      <c r="AU214" s="218" t="s">
        <v>80</v>
      </c>
      <c r="AY214" s="218" t="s">
        <v>142</v>
      </c>
      <c r="BE214" s="397">
        <f>IF(N214="základní",J214,0)</f>
        <v>0</v>
      </c>
      <c r="BF214" s="397">
        <f>IF(N214="snížená",J214,0)</f>
        <v>0</v>
      </c>
      <c r="BG214" s="397">
        <f>IF(N214="zákl. přenesená",J214,0)</f>
        <v>0</v>
      </c>
      <c r="BH214" s="397">
        <f>IF(N214="sníž. přenesená",J214,0)</f>
        <v>0</v>
      </c>
      <c r="BI214" s="397">
        <f>IF(N214="nulová",J214,0)</f>
        <v>0</v>
      </c>
      <c r="BJ214" s="218" t="s">
        <v>24</v>
      </c>
      <c r="BK214" s="397">
        <f>ROUND(I214*H214,2)</f>
        <v>0</v>
      </c>
      <c r="BL214" s="218" t="s">
        <v>149</v>
      </c>
      <c r="BM214" s="218" t="s">
        <v>352</v>
      </c>
    </row>
    <row r="215" spans="2:65" s="238" customFormat="1" ht="27">
      <c r="B215" s="233"/>
      <c r="D215" s="398" t="s">
        <v>151</v>
      </c>
      <c r="F215" s="399" t="s">
        <v>353</v>
      </c>
      <c r="L215" s="233"/>
      <c r="M215" s="400"/>
      <c r="N215" s="234"/>
      <c r="O215" s="234"/>
      <c r="P215" s="234"/>
      <c r="Q215" s="234"/>
      <c r="R215" s="234"/>
      <c r="S215" s="234"/>
      <c r="T215" s="274"/>
      <c r="AT215" s="218" t="s">
        <v>151</v>
      </c>
      <c r="AU215" s="218" t="s">
        <v>80</v>
      </c>
    </row>
    <row r="216" spans="2:65" s="238" customFormat="1" ht="27">
      <c r="B216" s="233"/>
      <c r="D216" s="398" t="s">
        <v>153</v>
      </c>
      <c r="F216" s="401" t="s">
        <v>831</v>
      </c>
      <c r="L216" s="233"/>
      <c r="M216" s="400"/>
      <c r="N216" s="234"/>
      <c r="O216" s="234"/>
      <c r="P216" s="234"/>
      <c r="Q216" s="234"/>
      <c r="R216" s="234"/>
      <c r="S216" s="234"/>
      <c r="T216" s="274"/>
      <c r="AT216" s="218" t="s">
        <v>153</v>
      </c>
      <c r="AU216" s="218" t="s">
        <v>80</v>
      </c>
    </row>
    <row r="217" spans="2:65" s="403" customFormat="1">
      <c r="B217" s="402"/>
      <c r="D217" s="398" t="s">
        <v>155</v>
      </c>
      <c r="E217" s="404" t="s">
        <v>5</v>
      </c>
      <c r="F217" s="405" t="s">
        <v>892</v>
      </c>
      <c r="H217" s="406">
        <v>0.8</v>
      </c>
      <c r="L217" s="402"/>
      <c r="M217" s="407"/>
      <c r="N217" s="408"/>
      <c r="O217" s="408"/>
      <c r="P217" s="408"/>
      <c r="Q217" s="408"/>
      <c r="R217" s="408"/>
      <c r="S217" s="408"/>
      <c r="T217" s="409"/>
      <c r="AT217" s="404" t="s">
        <v>155</v>
      </c>
      <c r="AU217" s="404" t="s">
        <v>80</v>
      </c>
      <c r="AV217" s="403" t="s">
        <v>80</v>
      </c>
      <c r="AW217" s="403" t="s">
        <v>36</v>
      </c>
      <c r="AX217" s="403" t="s">
        <v>24</v>
      </c>
      <c r="AY217" s="404" t="s">
        <v>142</v>
      </c>
    </row>
    <row r="218" spans="2:65" s="374" customFormat="1" ht="29.85" customHeight="1">
      <c r="B218" s="373"/>
      <c r="D218" s="384" t="s">
        <v>71</v>
      </c>
      <c r="E218" s="385" t="s">
        <v>177</v>
      </c>
      <c r="F218" s="385" t="s">
        <v>368</v>
      </c>
      <c r="J218" s="386">
        <f>BK218</f>
        <v>0</v>
      </c>
      <c r="L218" s="373"/>
      <c r="M218" s="378"/>
      <c r="N218" s="379"/>
      <c r="O218" s="379"/>
      <c r="P218" s="380">
        <f>SUM(P219:P247)</f>
        <v>0</v>
      </c>
      <c r="Q218" s="379"/>
      <c r="R218" s="380">
        <f>SUM(R219:R247)</f>
        <v>0.19295999999999999</v>
      </c>
      <c r="S218" s="379"/>
      <c r="T218" s="381">
        <f>SUM(T219:T247)</f>
        <v>0</v>
      </c>
      <c r="AR218" s="375" t="s">
        <v>24</v>
      </c>
      <c r="AT218" s="382" t="s">
        <v>71</v>
      </c>
      <c r="AU218" s="382" t="s">
        <v>24</v>
      </c>
      <c r="AY218" s="375" t="s">
        <v>142</v>
      </c>
      <c r="BK218" s="383">
        <f>SUM(BK219:BK247)</f>
        <v>0</v>
      </c>
    </row>
    <row r="219" spans="2:65" s="238" customFormat="1" ht="22.5" customHeight="1">
      <c r="B219" s="233"/>
      <c r="C219" s="387" t="s">
        <v>349</v>
      </c>
      <c r="D219" s="387" t="s">
        <v>144</v>
      </c>
      <c r="E219" s="388" t="s">
        <v>370</v>
      </c>
      <c r="F219" s="389" t="s">
        <v>371</v>
      </c>
      <c r="G219" s="390" t="s">
        <v>147</v>
      </c>
      <c r="H219" s="391">
        <v>23.5</v>
      </c>
      <c r="I219" s="6"/>
      <c r="J219" s="392">
        <f>ROUND(I219*H219,2)</f>
        <v>0</v>
      </c>
      <c r="K219" s="389" t="s">
        <v>346</v>
      </c>
      <c r="L219" s="233"/>
      <c r="M219" s="393" t="s">
        <v>5</v>
      </c>
      <c r="N219" s="394" t="s">
        <v>43</v>
      </c>
      <c r="O219" s="234"/>
      <c r="P219" s="395">
        <f>O219*H219</f>
        <v>0</v>
      </c>
      <c r="Q219" s="395">
        <v>0</v>
      </c>
      <c r="R219" s="395">
        <f>Q219*H219</f>
        <v>0</v>
      </c>
      <c r="S219" s="395">
        <v>0</v>
      </c>
      <c r="T219" s="396">
        <f>S219*H219</f>
        <v>0</v>
      </c>
      <c r="AR219" s="218" t="s">
        <v>149</v>
      </c>
      <c r="AT219" s="218" t="s">
        <v>144</v>
      </c>
      <c r="AU219" s="218" t="s">
        <v>80</v>
      </c>
      <c r="AY219" s="218" t="s">
        <v>142</v>
      </c>
      <c r="BE219" s="397">
        <f>IF(N219="základní",J219,0)</f>
        <v>0</v>
      </c>
      <c r="BF219" s="397">
        <f>IF(N219="snížená",J219,0)</f>
        <v>0</v>
      </c>
      <c r="BG219" s="397">
        <f>IF(N219="zákl. přenesená",J219,0)</f>
        <v>0</v>
      </c>
      <c r="BH219" s="397">
        <f>IF(N219="sníž. přenesená",J219,0)</f>
        <v>0</v>
      </c>
      <c r="BI219" s="397">
        <f>IF(N219="nulová",J219,0)</f>
        <v>0</v>
      </c>
      <c r="BJ219" s="218" t="s">
        <v>24</v>
      </c>
      <c r="BK219" s="397">
        <f>ROUND(I219*H219,2)</f>
        <v>0</v>
      </c>
      <c r="BL219" s="218" t="s">
        <v>149</v>
      </c>
      <c r="BM219" s="218" t="s">
        <v>372</v>
      </c>
    </row>
    <row r="220" spans="2:65" s="238" customFormat="1">
      <c r="B220" s="233"/>
      <c r="D220" s="398" t="s">
        <v>151</v>
      </c>
      <c r="F220" s="399" t="s">
        <v>373</v>
      </c>
      <c r="L220" s="233"/>
      <c r="M220" s="400"/>
      <c r="N220" s="234"/>
      <c r="O220" s="234"/>
      <c r="P220" s="234"/>
      <c r="Q220" s="234"/>
      <c r="R220" s="234"/>
      <c r="S220" s="234"/>
      <c r="T220" s="274"/>
      <c r="AT220" s="218" t="s">
        <v>151</v>
      </c>
      <c r="AU220" s="218" t="s">
        <v>80</v>
      </c>
    </row>
    <row r="221" spans="2:65" s="238" customFormat="1" ht="27">
      <c r="B221" s="233"/>
      <c r="D221" s="398" t="s">
        <v>153</v>
      </c>
      <c r="F221" s="401" t="s">
        <v>831</v>
      </c>
      <c r="L221" s="233"/>
      <c r="M221" s="400"/>
      <c r="N221" s="234"/>
      <c r="O221" s="234"/>
      <c r="P221" s="234"/>
      <c r="Q221" s="234"/>
      <c r="R221" s="234"/>
      <c r="S221" s="234"/>
      <c r="T221" s="274"/>
      <c r="AT221" s="218" t="s">
        <v>153</v>
      </c>
      <c r="AU221" s="218" t="s">
        <v>80</v>
      </c>
    </row>
    <row r="222" spans="2:65" s="403" customFormat="1">
      <c r="B222" s="402"/>
      <c r="D222" s="398" t="s">
        <v>155</v>
      </c>
      <c r="E222" s="404" t="s">
        <v>5</v>
      </c>
      <c r="F222" s="405" t="s">
        <v>832</v>
      </c>
      <c r="H222" s="406">
        <v>2</v>
      </c>
      <c r="L222" s="402"/>
      <c r="M222" s="407"/>
      <c r="N222" s="408"/>
      <c r="O222" s="408"/>
      <c r="P222" s="408"/>
      <c r="Q222" s="408"/>
      <c r="R222" s="408"/>
      <c r="S222" s="408"/>
      <c r="T222" s="409"/>
      <c r="AT222" s="404" t="s">
        <v>155</v>
      </c>
      <c r="AU222" s="404" t="s">
        <v>80</v>
      </c>
      <c r="AV222" s="403" t="s">
        <v>80</v>
      </c>
      <c r="AW222" s="403" t="s">
        <v>36</v>
      </c>
      <c r="AX222" s="403" t="s">
        <v>72</v>
      </c>
      <c r="AY222" s="404" t="s">
        <v>142</v>
      </c>
    </row>
    <row r="223" spans="2:65" s="403" customFormat="1">
      <c r="B223" s="402"/>
      <c r="D223" s="398" t="s">
        <v>155</v>
      </c>
      <c r="E223" s="404" t="s">
        <v>5</v>
      </c>
      <c r="F223" s="405" t="s">
        <v>833</v>
      </c>
      <c r="H223" s="406">
        <v>12.5</v>
      </c>
      <c r="L223" s="402"/>
      <c r="M223" s="407"/>
      <c r="N223" s="408"/>
      <c r="O223" s="408"/>
      <c r="P223" s="408"/>
      <c r="Q223" s="408"/>
      <c r="R223" s="408"/>
      <c r="S223" s="408"/>
      <c r="T223" s="409"/>
      <c r="AT223" s="404" t="s">
        <v>155</v>
      </c>
      <c r="AU223" s="404" t="s">
        <v>80</v>
      </c>
      <c r="AV223" s="403" t="s">
        <v>80</v>
      </c>
      <c r="AW223" s="403" t="s">
        <v>36</v>
      </c>
      <c r="AX223" s="403" t="s">
        <v>72</v>
      </c>
      <c r="AY223" s="404" t="s">
        <v>142</v>
      </c>
    </row>
    <row r="224" spans="2:65" s="403" customFormat="1">
      <c r="B224" s="402"/>
      <c r="D224" s="398" t="s">
        <v>155</v>
      </c>
      <c r="E224" s="404" t="s">
        <v>5</v>
      </c>
      <c r="F224" s="405" t="s">
        <v>159</v>
      </c>
      <c r="H224" s="406">
        <v>8</v>
      </c>
      <c r="L224" s="402"/>
      <c r="M224" s="407"/>
      <c r="N224" s="408"/>
      <c r="O224" s="408"/>
      <c r="P224" s="408"/>
      <c r="Q224" s="408"/>
      <c r="R224" s="408"/>
      <c r="S224" s="408"/>
      <c r="T224" s="409"/>
      <c r="AT224" s="404" t="s">
        <v>155</v>
      </c>
      <c r="AU224" s="404" t="s">
        <v>80</v>
      </c>
      <c r="AV224" s="403" t="s">
        <v>80</v>
      </c>
      <c r="AW224" s="403" t="s">
        <v>36</v>
      </c>
      <c r="AX224" s="403" t="s">
        <v>72</v>
      </c>
      <c r="AY224" s="404" t="s">
        <v>142</v>
      </c>
    </row>
    <row r="225" spans="2:65" s="403" customFormat="1">
      <c r="B225" s="402"/>
      <c r="D225" s="398" t="s">
        <v>155</v>
      </c>
      <c r="E225" s="404" t="s">
        <v>5</v>
      </c>
      <c r="F225" s="405" t="s">
        <v>834</v>
      </c>
      <c r="H225" s="406">
        <v>1</v>
      </c>
      <c r="L225" s="402"/>
      <c r="M225" s="407"/>
      <c r="N225" s="408"/>
      <c r="O225" s="408"/>
      <c r="P225" s="408"/>
      <c r="Q225" s="408"/>
      <c r="R225" s="408"/>
      <c r="S225" s="408"/>
      <c r="T225" s="409"/>
      <c r="AT225" s="404" t="s">
        <v>155</v>
      </c>
      <c r="AU225" s="404" t="s">
        <v>80</v>
      </c>
      <c r="AV225" s="403" t="s">
        <v>80</v>
      </c>
      <c r="AW225" s="403" t="s">
        <v>36</v>
      </c>
      <c r="AX225" s="403" t="s">
        <v>72</v>
      </c>
      <c r="AY225" s="404" t="s">
        <v>142</v>
      </c>
    </row>
    <row r="226" spans="2:65" s="411" customFormat="1">
      <c r="B226" s="410"/>
      <c r="D226" s="412" t="s">
        <v>155</v>
      </c>
      <c r="E226" s="413" t="s">
        <v>5</v>
      </c>
      <c r="F226" s="414" t="s">
        <v>160</v>
      </c>
      <c r="H226" s="415">
        <v>23.5</v>
      </c>
      <c r="L226" s="410"/>
      <c r="M226" s="416"/>
      <c r="N226" s="417"/>
      <c r="O226" s="417"/>
      <c r="P226" s="417"/>
      <c r="Q226" s="417"/>
      <c r="R226" s="417"/>
      <c r="S226" s="417"/>
      <c r="T226" s="418"/>
      <c r="AT226" s="419" t="s">
        <v>155</v>
      </c>
      <c r="AU226" s="419" t="s">
        <v>80</v>
      </c>
      <c r="AV226" s="411" t="s">
        <v>149</v>
      </c>
      <c r="AW226" s="411" t="s">
        <v>36</v>
      </c>
      <c r="AX226" s="411" t="s">
        <v>24</v>
      </c>
      <c r="AY226" s="419" t="s">
        <v>142</v>
      </c>
    </row>
    <row r="227" spans="2:65" s="238" customFormat="1" ht="22.5" customHeight="1">
      <c r="B227" s="233"/>
      <c r="C227" s="387" t="s">
        <v>355</v>
      </c>
      <c r="D227" s="387" t="s">
        <v>144</v>
      </c>
      <c r="E227" s="388" t="s">
        <v>375</v>
      </c>
      <c r="F227" s="389" t="s">
        <v>376</v>
      </c>
      <c r="G227" s="390" t="s">
        <v>147</v>
      </c>
      <c r="H227" s="391">
        <v>23.5</v>
      </c>
      <c r="I227" s="6"/>
      <c r="J227" s="392">
        <f>ROUND(I227*H227,2)</f>
        <v>0</v>
      </c>
      <c r="K227" s="389" t="s">
        <v>346</v>
      </c>
      <c r="L227" s="233"/>
      <c r="M227" s="393" t="s">
        <v>5</v>
      </c>
      <c r="N227" s="394" t="s">
        <v>43</v>
      </c>
      <c r="O227" s="234"/>
      <c r="P227" s="395">
        <f>O227*H227</f>
        <v>0</v>
      </c>
      <c r="Q227" s="395">
        <v>0</v>
      </c>
      <c r="R227" s="395">
        <f>Q227*H227</f>
        <v>0</v>
      </c>
      <c r="S227" s="395">
        <v>0</v>
      </c>
      <c r="T227" s="396">
        <f>S227*H227</f>
        <v>0</v>
      </c>
      <c r="AR227" s="218" t="s">
        <v>149</v>
      </c>
      <c r="AT227" s="218" t="s">
        <v>144</v>
      </c>
      <c r="AU227" s="218" t="s">
        <v>80</v>
      </c>
      <c r="AY227" s="218" t="s">
        <v>142</v>
      </c>
      <c r="BE227" s="397">
        <f>IF(N227="základní",J227,0)</f>
        <v>0</v>
      </c>
      <c r="BF227" s="397">
        <f>IF(N227="snížená",J227,0)</f>
        <v>0</v>
      </c>
      <c r="BG227" s="397">
        <f>IF(N227="zákl. přenesená",J227,0)</f>
        <v>0</v>
      </c>
      <c r="BH227" s="397">
        <f>IF(N227="sníž. přenesená",J227,0)</f>
        <v>0</v>
      </c>
      <c r="BI227" s="397">
        <f>IF(N227="nulová",J227,0)</f>
        <v>0</v>
      </c>
      <c r="BJ227" s="218" t="s">
        <v>24</v>
      </c>
      <c r="BK227" s="397">
        <f>ROUND(I227*H227,2)</f>
        <v>0</v>
      </c>
      <c r="BL227" s="218" t="s">
        <v>149</v>
      </c>
      <c r="BM227" s="218" t="s">
        <v>377</v>
      </c>
    </row>
    <row r="228" spans="2:65" s="238" customFormat="1" ht="27">
      <c r="B228" s="233"/>
      <c r="D228" s="398" t="s">
        <v>151</v>
      </c>
      <c r="F228" s="399" t="s">
        <v>378</v>
      </c>
      <c r="L228" s="233"/>
      <c r="M228" s="400"/>
      <c r="N228" s="234"/>
      <c r="O228" s="234"/>
      <c r="P228" s="234"/>
      <c r="Q228" s="234"/>
      <c r="R228" s="234"/>
      <c r="S228" s="234"/>
      <c r="T228" s="274"/>
      <c r="AT228" s="218" t="s">
        <v>151</v>
      </c>
      <c r="AU228" s="218" t="s">
        <v>80</v>
      </c>
    </row>
    <row r="229" spans="2:65" s="238" customFormat="1" ht="27">
      <c r="B229" s="233"/>
      <c r="D229" s="412" t="s">
        <v>153</v>
      </c>
      <c r="F229" s="432" t="s">
        <v>831</v>
      </c>
      <c r="L229" s="233"/>
      <c r="M229" s="400"/>
      <c r="N229" s="234"/>
      <c r="O229" s="234"/>
      <c r="P229" s="234"/>
      <c r="Q229" s="234"/>
      <c r="R229" s="234"/>
      <c r="S229" s="234"/>
      <c r="T229" s="274"/>
      <c r="AT229" s="218" t="s">
        <v>153</v>
      </c>
      <c r="AU229" s="218" t="s">
        <v>80</v>
      </c>
    </row>
    <row r="230" spans="2:65" s="238" customFormat="1" ht="31.5" customHeight="1">
      <c r="B230" s="233"/>
      <c r="C230" s="387" t="s">
        <v>361</v>
      </c>
      <c r="D230" s="387" t="s">
        <v>144</v>
      </c>
      <c r="E230" s="388" t="s">
        <v>380</v>
      </c>
      <c r="F230" s="389" t="s">
        <v>381</v>
      </c>
      <c r="G230" s="390" t="s">
        <v>147</v>
      </c>
      <c r="H230" s="391">
        <v>28.58</v>
      </c>
      <c r="I230" s="6"/>
      <c r="J230" s="392">
        <f>ROUND(I230*H230,2)</f>
        <v>0</v>
      </c>
      <c r="K230" s="389" t="s">
        <v>346</v>
      </c>
      <c r="L230" s="233"/>
      <c r="M230" s="393" t="s">
        <v>5</v>
      </c>
      <c r="N230" s="394" t="s">
        <v>43</v>
      </c>
      <c r="O230" s="234"/>
      <c r="P230" s="395">
        <f>O230*H230</f>
        <v>0</v>
      </c>
      <c r="Q230" s="395">
        <v>0</v>
      </c>
      <c r="R230" s="395">
        <f>Q230*H230</f>
        <v>0</v>
      </c>
      <c r="S230" s="395">
        <v>0</v>
      </c>
      <c r="T230" s="396">
        <f>S230*H230</f>
        <v>0</v>
      </c>
      <c r="AR230" s="218" t="s">
        <v>149</v>
      </c>
      <c r="AT230" s="218" t="s">
        <v>144</v>
      </c>
      <c r="AU230" s="218" t="s">
        <v>80</v>
      </c>
      <c r="AY230" s="218" t="s">
        <v>142</v>
      </c>
      <c r="BE230" s="397">
        <f>IF(N230="základní",J230,0)</f>
        <v>0</v>
      </c>
      <c r="BF230" s="397">
        <f>IF(N230="snížená",J230,0)</f>
        <v>0</v>
      </c>
      <c r="BG230" s="397">
        <f>IF(N230="zákl. přenesená",J230,0)</f>
        <v>0</v>
      </c>
      <c r="BH230" s="397">
        <f>IF(N230="sníž. přenesená",J230,0)</f>
        <v>0</v>
      </c>
      <c r="BI230" s="397">
        <f>IF(N230="nulová",J230,0)</f>
        <v>0</v>
      </c>
      <c r="BJ230" s="218" t="s">
        <v>24</v>
      </c>
      <c r="BK230" s="397">
        <f>ROUND(I230*H230,2)</f>
        <v>0</v>
      </c>
      <c r="BL230" s="218" t="s">
        <v>149</v>
      </c>
      <c r="BM230" s="218" t="s">
        <v>382</v>
      </c>
    </row>
    <row r="231" spans="2:65" s="238" customFormat="1" ht="27">
      <c r="B231" s="233"/>
      <c r="D231" s="398" t="s">
        <v>151</v>
      </c>
      <c r="F231" s="399" t="s">
        <v>383</v>
      </c>
      <c r="L231" s="233"/>
      <c r="M231" s="400"/>
      <c r="N231" s="234"/>
      <c r="O231" s="234"/>
      <c r="P231" s="234"/>
      <c r="Q231" s="234"/>
      <c r="R231" s="234"/>
      <c r="S231" s="234"/>
      <c r="T231" s="274"/>
      <c r="AT231" s="218" t="s">
        <v>151</v>
      </c>
      <c r="AU231" s="218" t="s">
        <v>80</v>
      </c>
    </row>
    <row r="232" spans="2:65" s="238" customFormat="1" ht="27">
      <c r="B232" s="233"/>
      <c r="D232" s="398" t="s">
        <v>153</v>
      </c>
      <c r="F232" s="401" t="s">
        <v>831</v>
      </c>
      <c r="L232" s="233"/>
      <c r="M232" s="400"/>
      <c r="N232" s="234"/>
      <c r="O232" s="234"/>
      <c r="P232" s="234"/>
      <c r="Q232" s="234"/>
      <c r="R232" s="234"/>
      <c r="S232" s="234"/>
      <c r="T232" s="274"/>
      <c r="AT232" s="218" t="s">
        <v>153</v>
      </c>
      <c r="AU232" s="218" t="s">
        <v>80</v>
      </c>
    </row>
    <row r="233" spans="2:65" s="403" customFormat="1">
      <c r="B233" s="402"/>
      <c r="D233" s="398" t="s">
        <v>155</v>
      </c>
      <c r="E233" s="404" t="s">
        <v>5</v>
      </c>
      <c r="F233" s="405" t="s">
        <v>836</v>
      </c>
      <c r="H233" s="406">
        <v>2.88</v>
      </c>
      <c r="L233" s="402"/>
      <c r="M233" s="407"/>
      <c r="N233" s="408"/>
      <c r="O233" s="408"/>
      <c r="P233" s="408"/>
      <c r="Q233" s="408"/>
      <c r="R233" s="408"/>
      <c r="S233" s="408"/>
      <c r="T233" s="409"/>
      <c r="AT233" s="404" t="s">
        <v>155</v>
      </c>
      <c r="AU233" s="404" t="s">
        <v>80</v>
      </c>
      <c r="AV233" s="403" t="s">
        <v>80</v>
      </c>
      <c r="AW233" s="403" t="s">
        <v>36</v>
      </c>
      <c r="AX233" s="403" t="s">
        <v>72</v>
      </c>
      <c r="AY233" s="404" t="s">
        <v>142</v>
      </c>
    </row>
    <row r="234" spans="2:65" s="403" customFormat="1">
      <c r="B234" s="402"/>
      <c r="D234" s="398" t="s">
        <v>155</v>
      </c>
      <c r="E234" s="404" t="s">
        <v>5</v>
      </c>
      <c r="F234" s="405" t="s">
        <v>837</v>
      </c>
      <c r="H234" s="406">
        <v>14.58</v>
      </c>
      <c r="L234" s="402"/>
      <c r="M234" s="407"/>
      <c r="N234" s="408"/>
      <c r="O234" s="408"/>
      <c r="P234" s="408"/>
      <c r="Q234" s="408"/>
      <c r="R234" s="408"/>
      <c r="S234" s="408"/>
      <c r="T234" s="409"/>
      <c r="AT234" s="404" t="s">
        <v>155</v>
      </c>
      <c r="AU234" s="404" t="s">
        <v>80</v>
      </c>
      <c r="AV234" s="403" t="s">
        <v>80</v>
      </c>
      <c r="AW234" s="403" t="s">
        <v>36</v>
      </c>
      <c r="AX234" s="403" t="s">
        <v>72</v>
      </c>
      <c r="AY234" s="404" t="s">
        <v>142</v>
      </c>
    </row>
    <row r="235" spans="2:65" s="403" customFormat="1">
      <c r="B235" s="402"/>
      <c r="D235" s="398" t="s">
        <v>155</v>
      </c>
      <c r="E235" s="404" t="s">
        <v>5</v>
      </c>
      <c r="F235" s="405" t="s">
        <v>172</v>
      </c>
      <c r="H235" s="406">
        <v>9.68</v>
      </c>
      <c r="L235" s="402"/>
      <c r="M235" s="407"/>
      <c r="N235" s="408"/>
      <c r="O235" s="408"/>
      <c r="P235" s="408"/>
      <c r="Q235" s="408"/>
      <c r="R235" s="408"/>
      <c r="S235" s="408"/>
      <c r="T235" s="409"/>
      <c r="AT235" s="404" t="s">
        <v>155</v>
      </c>
      <c r="AU235" s="404" t="s">
        <v>80</v>
      </c>
      <c r="AV235" s="403" t="s">
        <v>80</v>
      </c>
      <c r="AW235" s="403" t="s">
        <v>36</v>
      </c>
      <c r="AX235" s="403" t="s">
        <v>72</v>
      </c>
      <c r="AY235" s="404" t="s">
        <v>142</v>
      </c>
    </row>
    <row r="236" spans="2:65" s="403" customFormat="1">
      <c r="B236" s="402"/>
      <c r="D236" s="398" t="s">
        <v>155</v>
      </c>
      <c r="E236" s="404" t="s">
        <v>5</v>
      </c>
      <c r="F236" s="405" t="s">
        <v>838</v>
      </c>
      <c r="H236" s="406">
        <v>1.44</v>
      </c>
      <c r="L236" s="402"/>
      <c r="M236" s="407"/>
      <c r="N236" s="408"/>
      <c r="O236" s="408"/>
      <c r="P236" s="408"/>
      <c r="Q236" s="408"/>
      <c r="R236" s="408"/>
      <c r="S236" s="408"/>
      <c r="T236" s="409"/>
      <c r="AT236" s="404" t="s">
        <v>155</v>
      </c>
      <c r="AU236" s="404" t="s">
        <v>80</v>
      </c>
      <c r="AV236" s="403" t="s">
        <v>80</v>
      </c>
      <c r="AW236" s="403" t="s">
        <v>36</v>
      </c>
      <c r="AX236" s="403" t="s">
        <v>72</v>
      </c>
      <c r="AY236" s="404" t="s">
        <v>142</v>
      </c>
    </row>
    <row r="237" spans="2:65" s="411" customFormat="1">
      <c r="B237" s="410"/>
      <c r="D237" s="412" t="s">
        <v>155</v>
      </c>
      <c r="E237" s="413" t="s">
        <v>5</v>
      </c>
      <c r="F237" s="414" t="s">
        <v>160</v>
      </c>
      <c r="H237" s="415">
        <v>28.58</v>
      </c>
      <c r="L237" s="410"/>
      <c r="M237" s="416"/>
      <c r="N237" s="417"/>
      <c r="O237" s="417"/>
      <c r="P237" s="417"/>
      <c r="Q237" s="417"/>
      <c r="R237" s="417"/>
      <c r="S237" s="417"/>
      <c r="T237" s="418"/>
      <c r="AT237" s="419" t="s">
        <v>155</v>
      </c>
      <c r="AU237" s="419" t="s">
        <v>80</v>
      </c>
      <c r="AV237" s="411" t="s">
        <v>149</v>
      </c>
      <c r="AW237" s="411" t="s">
        <v>36</v>
      </c>
      <c r="AX237" s="411" t="s">
        <v>24</v>
      </c>
      <c r="AY237" s="419" t="s">
        <v>142</v>
      </c>
    </row>
    <row r="238" spans="2:65" s="238" customFormat="1" ht="22.5" customHeight="1">
      <c r="B238" s="233"/>
      <c r="C238" s="387" t="s">
        <v>369</v>
      </c>
      <c r="D238" s="387" t="s">
        <v>144</v>
      </c>
      <c r="E238" s="388" t="s">
        <v>385</v>
      </c>
      <c r="F238" s="389" t="s">
        <v>386</v>
      </c>
      <c r="G238" s="390" t="s">
        <v>147</v>
      </c>
      <c r="H238" s="391">
        <v>28.5</v>
      </c>
      <c r="I238" s="6"/>
      <c r="J238" s="392">
        <f>ROUND(I238*H238,2)</f>
        <v>0</v>
      </c>
      <c r="K238" s="389" t="s">
        <v>346</v>
      </c>
      <c r="L238" s="233"/>
      <c r="M238" s="393" t="s">
        <v>5</v>
      </c>
      <c r="N238" s="394" t="s">
        <v>43</v>
      </c>
      <c r="O238" s="234"/>
      <c r="P238" s="395">
        <f>O238*H238</f>
        <v>0</v>
      </c>
      <c r="Q238" s="395">
        <v>0</v>
      </c>
      <c r="R238" s="395">
        <f>Q238*H238</f>
        <v>0</v>
      </c>
      <c r="S238" s="395">
        <v>0</v>
      </c>
      <c r="T238" s="396">
        <f>S238*H238</f>
        <v>0</v>
      </c>
      <c r="AR238" s="218" t="s">
        <v>149</v>
      </c>
      <c r="AT238" s="218" t="s">
        <v>144</v>
      </c>
      <c r="AU238" s="218" t="s">
        <v>80</v>
      </c>
      <c r="AY238" s="218" t="s">
        <v>142</v>
      </c>
      <c r="BE238" s="397">
        <f>IF(N238="základní",J238,0)</f>
        <v>0</v>
      </c>
      <c r="BF238" s="397">
        <f>IF(N238="snížená",J238,0)</f>
        <v>0</v>
      </c>
      <c r="BG238" s="397">
        <f>IF(N238="zákl. přenesená",J238,0)</f>
        <v>0</v>
      </c>
      <c r="BH238" s="397">
        <f>IF(N238="sníž. přenesená",J238,0)</f>
        <v>0</v>
      </c>
      <c r="BI238" s="397">
        <f>IF(N238="nulová",J238,0)</f>
        <v>0</v>
      </c>
      <c r="BJ238" s="218" t="s">
        <v>24</v>
      </c>
      <c r="BK238" s="397">
        <f>ROUND(I238*H238,2)</f>
        <v>0</v>
      </c>
      <c r="BL238" s="218" t="s">
        <v>149</v>
      </c>
      <c r="BM238" s="218" t="s">
        <v>387</v>
      </c>
    </row>
    <row r="239" spans="2:65" s="238" customFormat="1" ht="27">
      <c r="B239" s="233"/>
      <c r="D239" s="412" t="s">
        <v>151</v>
      </c>
      <c r="F239" s="420" t="s">
        <v>388</v>
      </c>
      <c r="L239" s="233"/>
      <c r="M239" s="400"/>
      <c r="N239" s="234"/>
      <c r="O239" s="234"/>
      <c r="P239" s="234"/>
      <c r="Q239" s="234"/>
      <c r="R239" s="234"/>
      <c r="S239" s="234"/>
      <c r="T239" s="274"/>
      <c r="AT239" s="218" t="s">
        <v>151</v>
      </c>
      <c r="AU239" s="218" t="s">
        <v>80</v>
      </c>
    </row>
    <row r="240" spans="2:65" s="238" customFormat="1" ht="22.5" customHeight="1">
      <c r="B240" s="233"/>
      <c r="C240" s="387" t="s">
        <v>374</v>
      </c>
      <c r="D240" s="387" t="s">
        <v>144</v>
      </c>
      <c r="E240" s="388" t="s">
        <v>390</v>
      </c>
      <c r="F240" s="389" t="s">
        <v>391</v>
      </c>
      <c r="G240" s="390" t="s">
        <v>194</v>
      </c>
      <c r="H240" s="391">
        <v>53.6</v>
      </c>
      <c r="I240" s="6"/>
      <c r="J240" s="392">
        <f>ROUND(I240*H240,2)</f>
        <v>0</v>
      </c>
      <c r="K240" s="389" t="s">
        <v>346</v>
      </c>
      <c r="L240" s="233"/>
      <c r="M240" s="393" t="s">
        <v>5</v>
      </c>
      <c r="N240" s="394" t="s">
        <v>43</v>
      </c>
      <c r="O240" s="234"/>
      <c r="P240" s="395">
        <f>O240*H240</f>
        <v>0</v>
      </c>
      <c r="Q240" s="395">
        <v>3.5999999999999999E-3</v>
      </c>
      <c r="R240" s="395">
        <f>Q240*H240</f>
        <v>0.19295999999999999</v>
      </c>
      <c r="S240" s="395">
        <v>0</v>
      </c>
      <c r="T240" s="396">
        <f>S240*H240</f>
        <v>0</v>
      </c>
      <c r="AR240" s="218" t="s">
        <v>149</v>
      </c>
      <c r="AT240" s="218" t="s">
        <v>144</v>
      </c>
      <c r="AU240" s="218" t="s">
        <v>80</v>
      </c>
      <c r="AY240" s="218" t="s">
        <v>142</v>
      </c>
      <c r="BE240" s="397">
        <f>IF(N240="základní",J240,0)</f>
        <v>0</v>
      </c>
      <c r="BF240" s="397">
        <f>IF(N240="snížená",J240,0)</f>
        <v>0</v>
      </c>
      <c r="BG240" s="397">
        <f>IF(N240="zákl. přenesená",J240,0)</f>
        <v>0</v>
      </c>
      <c r="BH240" s="397">
        <f>IF(N240="sníž. přenesená",J240,0)</f>
        <v>0</v>
      </c>
      <c r="BI240" s="397">
        <f>IF(N240="nulová",J240,0)</f>
        <v>0</v>
      </c>
      <c r="BJ240" s="218" t="s">
        <v>24</v>
      </c>
      <c r="BK240" s="397">
        <f>ROUND(I240*H240,2)</f>
        <v>0</v>
      </c>
      <c r="BL240" s="218" t="s">
        <v>149</v>
      </c>
      <c r="BM240" s="218" t="s">
        <v>392</v>
      </c>
    </row>
    <row r="241" spans="2:65" s="238" customFormat="1">
      <c r="B241" s="233"/>
      <c r="D241" s="398" t="s">
        <v>151</v>
      </c>
      <c r="F241" s="399" t="s">
        <v>393</v>
      </c>
      <c r="L241" s="233"/>
      <c r="M241" s="400"/>
      <c r="N241" s="234"/>
      <c r="O241" s="234"/>
      <c r="P241" s="234"/>
      <c r="Q241" s="234"/>
      <c r="R241" s="234"/>
      <c r="S241" s="234"/>
      <c r="T241" s="274"/>
      <c r="AT241" s="218" t="s">
        <v>151</v>
      </c>
      <c r="AU241" s="218" t="s">
        <v>80</v>
      </c>
    </row>
    <row r="242" spans="2:65" s="238" customFormat="1" ht="27">
      <c r="B242" s="233"/>
      <c r="D242" s="398" t="s">
        <v>153</v>
      </c>
      <c r="F242" s="401" t="s">
        <v>831</v>
      </c>
      <c r="L242" s="233"/>
      <c r="M242" s="400"/>
      <c r="N242" s="234"/>
      <c r="O242" s="234"/>
      <c r="P242" s="234"/>
      <c r="Q242" s="234"/>
      <c r="R242" s="234"/>
      <c r="S242" s="234"/>
      <c r="T242" s="274"/>
      <c r="AT242" s="218" t="s">
        <v>153</v>
      </c>
      <c r="AU242" s="218" t="s">
        <v>80</v>
      </c>
    </row>
    <row r="243" spans="2:65" s="403" customFormat="1">
      <c r="B243" s="402"/>
      <c r="D243" s="398" t="s">
        <v>155</v>
      </c>
      <c r="E243" s="404" t="s">
        <v>5</v>
      </c>
      <c r="F243" s="405" t="s">
        <v>893</v>
      </c>
      <c r="H243" s="406">
        <v>9.6</v>
      </c>
      <c r="L243" s="402"/>
      <c r="M243" s="407"/>
      <c r="N243" s="408"/>
      <c r="O243" s="408"/>
      <c r="P243" s="408"/>
      <c r="Q243" s="408"/>
      <c r="R243" s="408"/>
      <c r="S243" s="408"/>
      <c r="T243" s="409"/>
      <c r="AT243" s="404" t="s">
        <v>155</v>
      </c>
      <c r="AU243" s="404" t="s">
        <v>80</v>
      </c>
      <c r="AV243" s="403" t="s">
        <v>80</v>
      </c>
      <c r="AW243" s="403" t="s">
        <v>36</v>
      </c>
      <c r="AX243" s="403" t="s">
        <v>72</v>
      </c>
      <c r="AY243" s="404" t="s">
        <v>142</v>
      </c>
    </row>
    <row r="244" spans="2:65" s="403" customFormat="1">
      <c r="B244" s="402"/>
      <c r="D244" s="398" t="s">
        <v>155</v>
      </c>
      <c r="E244" s="404" t="s">
        <v>5</v>
      </c>
      <c r="F244" s="405" t="s">
        <v>894</v>
      </c>
      <c r="H244" s="406">
        <v>21.6</v>
      </c>
      <c r="L244" s="402"/>
      <c r="M244" s="407"/>
      <c r="N244" s="408"/>
      <c r="O244" s="408"/>
      <c r="P244" s="408"/>
      <c r="Q244" s="408"/>
      <c r="R244" s="408"/>
      <c r="S244" s="408"/>
      <c r="T244" s="409"/>
      <c r="AT244" s="404" t="s">
        <v>155</v>
      </c>
      <c r="AU244" s="404" t="s">
        <v>80</v>
      </c>
      <c r="AV244" s="403" t="s">
        <v>80</v>
      </c>
      <c r="AW244" s="403" t="s">
        <v>36</v>
      </c>
      <c r="AX244" s="403" t="s">
        <v>72</v>
      </c>
      <c r="AY244" s="404" t="s">
        <v>142</v>
      </c>
    </row>
    <row r="245" spans="2:65" s="403" customFormat="1">
      <c r="B245" s="402"/>
      <c r="D245" s="398" t="s">
        <v>155</v>
      </c>
      <c r="E245" s="404" t="s">
        <v>5</v>
      </c>
      <c r="F245" s="405" t="s">
        <v>895</v>
      </c>
      <c r="H245" s="406">
        <v>17.600000000000001</v>
      </c>
      <c r="L245" s="402"/>
      <c r="M245" s="407"/>
      <c r="N245" s="408"/>
      <c r="O245" s="408"/>
      <c r="P245" s="408"/>
      <c r="Q245" s="408"/>
      <c r="R245" s="408"/>
      <c r="S245" s="408"/>
      <c r="T245" s="409"/>
      <c r="AT245" s="404" t="s">
        <v>155</v>
      </c>
      <c r="AU245" s="404" t="s">
        <v>80</v>
      </c>
      <c r="AV245" s="403" t="s">
        <v>80</v>
      </c>
      <c r="AW245" s="403" t="s">
        <v>36</v>
      </c>
      <c r="AX245" s="403" t="s">
        <v>72</v>
      </c>
      <c r="AY245" s="404" t="s">
        <v>142</v>
      </c>
    </row>
    <row r="246" spans="2:65" s="403" customFormat="1">
      <c r="B246" s="402"/>
      <c r="D246" s="398" t="s">
        <v>155</v>
      </c>
      <c r="E246" s="404" t="s">
        <v>5</v>
      </c>
      <c r="F246" s="405" t="s">
        <v>896</v>
      </c>
      <c r="H246" s="406">
        <v>4.8</v>
      </c>
      <c r="L246" s="402"/>
      <c r="M246" s="407"/>
      <c r="N246" s="408"/>
      <c r="O246" s="408"/>
      <c r="P246" s="408"/>
      <c r="Q246" s="408"/>
      <c r="R246" s="408"/>
      <c r="S246" s="408"/>
      <c r="T246" s="409"/>
      <c r="AT246" s="404" t="s">
        <v>155</v>
      </c>
      <c r="AU246" s="404" t="s">
        <v>80</v>
      </c>
      <c r="AV246" s="403" t="s">
        <v>80</v>
      </c>
      <c r="AW246" s="403" t="s">
        <v>36</v>
      </c>
      <c r="AX246" s="403" t="s">
        <v>72</v>
      </c>
      <c r="AY246" s="404" t="s">
        <v>142</v>
      </c>
    </row>
    <row r="247" spans="2:65" s="411" customFormat="1">
      <c r="B247" s="410"/>
      <c r="D247" s="398" t="s">
        <v>155</v>
      </c>
      <c r="E247" s="442" t="s">
        <v>5</v>
      </c>
      <c r="F247" s="443" t="s">
        <v>160</v>
      </c>
      <c r="H247" s="444">
        <v>53.6</v>
      </c>
      <c r="L247" s="410"/>
      <c r="M247" s="416"/>
      <c r="N247" s="417"/>
      <c r="O247" s="417"/>
      <c r="P247" s="417"/>
      <c r="Q247" s="417"/>
      <c r="R247" s="417"/>
      <c r="S247" s="417"/>
      <c r="T247" s="418"/>
      <c r="AT247" s="419" t="s">
        <v>155</v>
      </c>
      <c r="AU247" s="419" t="s">
        <v>80</v>
      </c>
      <c r="AV247" s="411" t="s">
        <v>149</v>
      </c>
      <c r="AW247" s="411" t="s">
        <v>36</v>
      </c>
      <c r="AX247" s="411" t="s">
        <v>24</v>
      </c>
      <c r="AY247" s="419" t="s">
        <v>142</v>
      </c>
    </row>
    <row r="248" spans="2:65" s="374" customFormat="1" ht="29.85" customHeight="1">
      <c r="B248" s="373"/>
      <c r="D248" s="384" t="s">
        <v>71</v>
      </c>
      <c r="E248" s="385" t="s">
        <v>198</v>
      </c>
      <c r="F248" s="385" t="s">
        <v>395</v>
      </c>
      <c r="J248" s="386">
        <f>BK248</f>
        <v>0</v>
      </c>
      <c r="L248" s="373"/>
      <c r="M248" s="378"/>
      <c r="N248" s="379"/>
      <c r="O248" s="379"/>
      <c r="P248" s="380">
        <f>SUM(P249:P347)</f>
        <v>0</v>
      </c>
      <c r="Q248" s="379"/>
      <c r="R248" s="380">
        <f>SUM(R249:R347)</f>
        <v>3.4633249999999998</v>
      </c>
      <c r="S248" s="379"/>
      <c r="T248" s="381">
        <f>SUM(T249:T347)</f>
        <v>1.0720000000000001</v>
      </c>
      <c r="AR248" s="375" t="s">
        <v>24</v>
      </c>
      <c r="AT248" s="382" t="s">
        <v>71</v>
      </c>
      <c r="AU248" s="382" t="s">
        <v>24</v>
      </c>
      <c r="AY248" s="375" t="s">
        <v>142</v>
      </c>
      <c r="BK248" s="383">
        <f>SUM(BK249:BK347)</f>
        <v>0</v>
      </c>
    </row>
    <row r="249" spans="2:65" s="238" customFormat="1" ht="31.5" customHeight="1">
      <c r="B249" s="233"/>
      <c r="C249" s="387" t="s">
        <v>379</v>
      </c>
      <c r="D249" s="387" t="s">
        <v>144</v>
      </c>
      <c r="E249" s="388" t="s">
        <v>735</v>
      </c>
      <c r="F249" s="389" t="s">
        <v>736</v>
      </c>
      <c r="G249" s="390" t="s">
        <v>329</v>
      </c>
      <c r="H249" s="391">
        <v>1</v>
      </c>
      <c r="I249" s="6"/>
      <c r="J249" s="392">
        <f>ROUND(I249*H249,2)</f>
        <v>0</v>
      </c>
      <c r="K249" s="389" t="s">
        <v>346</v>
      </c>
      <c r="L249" s="233"/>
      <c r="M249" s="393" t="s">
        <v>5</v>
      </c>
      <c r="N249" s="394" t="s">
        <v>43</v>
      </c>
      <c r="O249" s="234"/>
      <c r="P249" s="395">
        <f>O249*H249</f>
        <v>0</v>
      </c>
      <c r="Q249" s="395">
        <v>6.9999999999999994E-5</v>
      </c>
      <c r="R249" s="395">
        <f>Q249*H249</f>
        <v>6.9999999999999994E-5</v>
      </c>
      <c r="S249" s="395">
        <v>0</v>
      </c>
      <c r="T249" s="396">
        <f>S249*H249</f>
        <v>0</v>
      </c>
      <c r="AR249" s="218" t="s">
        <v>149</v>
      </c>
      <c r="AT249" s="218" t="s">
        <v>144</v>
      </c>
      <c r="AU249" s="218" t="s">
        <v>80</v>
      </c>
      <c r="AY249" s="218" t="s">
        <v>142</v>
      </c>
      <c r="BE249" s="397">
        <f>IF(N249="základní",J249,0)</f>
        <v>0</v>
      </c>
      <c r="BF249" s="397">
        <f>IF(N249="snížená",J249,0)</f>
        <v>0</v>
      </c>
      <c r="BG249" s="397">
        <f>IF(N249="zákl. přenesená",J249,0)</f>
        <v>0</v>
      </c>
      <c r="BH249" s="397">
        <f>IF(N249="sníž. přenesená",J249,0)</f>
        <v>0</v>
      </c>
      <c r="BI249" s="397">
        <f>IF(N249="nulová",J249,0)</f>
        <v>0</v>
      </c>
      <c r="BJ249" s="218" t="s">
        <v>24</v>
      </c>
      <c r="BK249" s="397">
        <f>ROUND(I249*H249,2)</f>
        <v>0</v>
      </c>
      <c r="BL249" s="218" t="s">
        <v>149</v>
      </c>
      <c r="BM249" s="218" t="s">
        <v>897</v>
      </c>
    </row>
    <row r="250" spans="2:65" s="238" customFormat="1" ht="27">
      <c r="B250" s="233"/>
      <c r="D250" s="398" t="s">
        <v>151</v>
      </c>
      <c r="F250" s="399" t="s">
        <v>738</v>
      </c>
      <c r="L250" s="233"/>
      <c r="M250" s="400"/>
      <c r="N250" s="234"/>
      <c r="O250" s="234"/>
      <c r="P250" s="234"/>
      <c r="Q250" s="234"/>
      <c r="R250" s="234"/>
      <c r="S250" s="234"/>
      <c r="T250" s="274"/>
      <c r="AT250" s="218" t="s">
        <v>151</v>
      </c>
      <c r="AU250" s="218" t="s">
        <v>80</v>
      </c>
    </row>
    <row r="251" spans="2:65" s="238" customFormat="1" ht="27">
      <c r="B251" s="233"/>
      <c r="D251" s="398" t="s">
        <v>153</v>
      </c>
      <c r="F251" s="401" t="s">
        <v>831</v>
      </c>
      <c r="L251" s="233"/>
      <c r="M251" s="400"/>
      <c r="N251" s="234"/>
      <c r="O251" s="234"/>
      <c r="P251" s="234"/>
      <c r="Q251" s="234"/>
      <c r="R251" s="234"/>
      <c r="S251" s="234"/>
      <c r="T251" s="274"/>
      <c r="AT251" s="218" t="s">
        <v>153</v>
      </c>
      <c r="AU251" s="218" t="s">
        <v>80</v>
      </c>
    </row>
    <row r="252" spans="2:65" s="403" customFormat="1">
      <c r="B252" s="402"/>
      <c r="D252" s="412" t="s">
        <v>155</v>
      </c>
      <c r="E252" s="421" t="s">
        <v>5</v>
      </c>
      <c r="F252" s="422" t="s">
        <v>24</v>
      </c>
      <c r="H252" s="423">
        <v>1</v>
      </c>
      <c r="L252" s="402"/>
      <c r="M252" s="407"/>
      <c r="N252" s="408"/>
      <c r="O252" s="408"/>
      <c r="P252" s="408"/>
      <c r="Q252" s="408"/>
      <c r="R252" s="408"/>
      <c r="S252" s="408"/>
      <c r="T252" s="409"/>
      <c r="AT252" s="404" t="s">
        <v>155</v>
      </c>
      <c r="AU252" s="404" t="s">
        <v>80</v>
      </c>
      <c r="AV252" s="403" t="s">
        <v>80</v>
      </c>
      <c r="AW252" s="403" t="s">
        <v>36</v>
      </c>
      <c r="AX252" s="403" t="s">
        <v>24</v>
      </c>
      <c r="AY252" s="404" t="s">
        <v>142</v>
      </c>
    </row>
    <row r="253" spans="2:65" s="238" customFormat="1" ht="22.5" customHeight="1">
      <c r="B253" s="233"/>
      <c r="C253" s="433" t="s">
        <v>384</v>
      </c>
      <c r="D253" s="433" t="s">
        <v>299</v>
      </c>
      <c r="E253" s="434" t="s">
        <v>898</v>
      </c>
      <c r="F253" s="435" t="s">
        <v>899</v>
      </c>
      <c r="G253" s="436" t="s">
        <v>329</v>
      </c>
      <c r="H253" s="437">
        <v>1.0149999999999999</v>
      </c>
      <c r="I253" s="7"/>
      <c r="J253" s="438">
        <f>ROUND(I253*H253,2)</f>
        <v>0</v>
      </c>
      <c r="K253" s="435" t="s">
        <v>346</v>
      </c>
      <c r="L253" s="439"/>
      <c r="M253" s="440" t="s">
        <v>5</v>
      </c>
      <c r="N253" s="441" t="s">
        <v>43</v>
      </c>
      <c r="O253" s="234"/>
      <c r="P253" s="395">
        <f>O253*H253</f>
        <v>0</v>
      </c>
      <c r="Q253" s="395">
        <v>6.0000000000000001E-3</v>
      </c>
      <c r="R253" s="395">
        <f>Q253*H253</f>
        <v>6.0899999999999999E-3</v>
      </c>
      <c r="S253" s="395">
        <v>0</v>
      </c>
      <c r="T253" s="396">
        <f>S253*H253</f>
        <v>0</v>
      </c>
      <c r="AR253" s="218" t="s">
        <v>198</v>
      </c>
      <c r="AT253" s="218" t="s">
        <v>299</v>
      </c>
      <c r="AU253" s="218" t="s">
        <v>80</v>
      </c>
      <c r="AY253" s="218" t="s">
        <v>142</v>
      </c>
      <c r="BE253" s="397">
        <f>IF(N253="základní",J253,0)</f>
        <v>0</v>
      </c>
      <c r="BF253" s="397">
        <f>IF(N253="snížená",J253,0)</f>
        <v>0</v>
      </c>
      <c r="BG253" s="397">
        <f>IF(N253="zákl. přenesená",J253,0)</f>
        <v>0</v>
      </c>
      <c r="BH253" s="397">
        <f>IF(N253="sníž. přenesená",J253,0)</f>
        <v>0</v>
      </c>
      <c r="BI253" s="397">
        <f>IF(N253="nulová",J253,0)</f>
        <v>0</v>
      </c>
      <c r="BJ253" s="218" t="s">
        <v>24</v>
      </c>
      <c r="BK253" s="397">
        <f>ROUND(I253*H253,2)</f>
        <v>0</v>
      </c>
      <c r="BL253" s="218" t="s">
        <v>149</v>
      </c>
      <c r="BM253" s="218" t="s">
        <v>900</v>
      </c>
    </row>
    <row r="254" spans="2:65" s="238" customFormat="1">
      <c r="B254" s="233"/>
      <c r="D254" s="398" t="s">
        <v>151</v>
      </c>
      <c r="F254" s="399" t="s">
        <v>901</v>
      </c>
      <c r="L254" s="233"/>
      <c r="M254" s="400"/>
      <c r="N254" s="234"/>
      <c r="O254" s="234"/>
      <c r="P254" s="234"/>
      <c r="Q254" s="234"/>
      <c r="R254" s="234"/>
      <c r="S254" s="234"/>
      <c r="T254" s="274"/>
      <c r="AT254" s="218" t="s">
        <v>151</v>
      </c>
      <c r="AU254" s="218" t="s">
        <v>80</v>
      </c>
    </row>
    <row r="255" spans="2:65" s="403" customFormat="1">
      <c r="B255" s="402"/>
      <c r="D255" s="412" t="s">
        <v>155</v>
      </c>
      <c r="F255" s="422" t="s">
        <v>902</v>
      </c>
      <c r="H255" s="423">
        <v>1.0149999999999999</v>
      </c>
      <c r="L255" s="402"/>
      <c r="M255" s="407"/>
      <c r="N255" s="408"/>
      <c r="O255" s="408"/>
      <c r="P255" s="408"/>
      <c r="Q255" s="408"/>
      <c r="R255" s="408"/>
      <c r="S255" s="408"/>
      <c r="T255" s="409"/>
      <c r="AT255" s="404" t="s">
        <v>155</v>
      </c>
      <c r="AU255" s="404" t="s">
        <v>80</v>
      </c>
      <c r="AV255" s="403" t="s">
        <v>80</v>
      </c>
      <c r="AW255" s="403" t="s">
        <v>6</v>
      </c>
      <c r="AX255" s="403" t="s">
        <v>24</v>
      </c>
      <c r="AY255" s="404" t="s">
        <v>142</v>
      </c>
    </row>
    <row r="256" spans="2:65" s="238" customFormat="1" ht="31.5" customHeight="1">
      <c r="B256" s="233"/>
      <c r="C256" s="387" t="s">
        <v>389</v>
      </c>
      <c r="D256" s="387" t="s">
        <v>144</v>
      </c>
      <c r="E256" s="388" t="s">
        <v>477</v>
      </c>
      <c r="F256" s="389" t="s">
        <v>478</v>
      </c>
      <c r="G256" s="390" t="s">
        <v>329</v>
      </c>
      <c r="H256" s="391">
        <v>6</v>
      </c>
      <c r="I256" s="6"/>
      <c r="J256" s="392">
        <f>ROUND(I256*H256,2)</f>
        <v>0</v>
      </c>
      <c r="K256" s="389" t="s">
        <v>346</v>
      </c>
      <c r="L256" s="233"/>
      <c r="M256" s="393" t="s">
        <v>5</v>
      </c>
      <c r="N256" s="394" t="s">
        <v>43</v>
      </c>
      <c r="O256" s="234"/>
      <c r="P256" s="395">
        <f>O256*H256</f>
        <v>0</v>
      </c>
      <c r="Q256" s="395">
        <v>1.1469999999999999E-2</v>
      </c>
      <c r="R256" s="395">
        <f>Q256*H256</f>
        <v>6.8819999999999992E-2</v>
      </c>
      <c r="S256" s="395">
        <v>0</v>
      </c>
      <c r="T256" s="396">
        <f>S256*H256</f>
        <v>0</v>
      </c>
      <c r="AR256" s="218" t="s">
        <v>149</v>
      </c>
      <c r="AT256" s="218" t="s">
        <v>144</v>
      </c>
      <c r="AU256" s="218" t="s">
        <v>80</v>
      </c>
      <c r="AY256" s="218" t="s">
        <v>142</v>
      </c>
      <c r="BE256" s="397">
        <f>IF(N256="základní",J256,0)</f>
        <v>0</v>
      </c>
      <c r="BF256" s="397">
        <f>IF(N256="snížená",J256,0)</f>
        <v>0</v>
      </c>
      <c r="BG256" s="397">
        <f>IF(N256="zákl. přenesená",J256,0)</f>
        <v>0</v>
      </c>
      <c r="BH256" s="397">
        <f>IF(N256="sníž. přenesená",J256,0)</f>
        <v>0</v>
      </c>
      <c r="BI256" s="397">
        <f>IF(N256="nulová",J256,0)</f>
        <v>0</v>
      </c>
      <c r="BJ256" s="218" t="s">
        <v>24</v>
      </c>
      <c r="BK256" s="397">
        <f>ROUND(I256*H256,2)</f>
        <v>0</v>
      </c>
      <c r="BL256" s="218" t="s">
        <v>149</v>
      </c>
      <c r="BM256" s="218" t="s">
        <v>903</v>
      </c>
    </row>
    <row r="257" spans="2:65" s="238" customFormat="1">
      <c r="B257" s="233"/>
      <c r="D257" s="398" t="s">
        <v>151</v>
      </c>
      <c r="F257" s="399" t="s">
        <v>480</v>
      </c>
      <c r="L257" s="233"/>
      <c r="M257" s="400"/>
      <c r="N257" s="234"/>
      <c r="O257" s="234"/>
      <c r="P257" s="234"/>
      <c r="Q257" s="234"/>
      <c r="R257" s="234"/>
      <c r="S257" s="234"/>
      <c r="T257" s="274"/>
      <c r="AT257" s="218" t="s">
        <v>151</v>
      </c>
      <c r="AU257" s="218" t="s">
        <v>80</v>
      </c>
    </row>
    <row r="258" spans="2:65" s="238" customFormat="1" ht="27">
      <c r="B258" s="233"/>
      <c r="D258" s="398" t="s">
        <v>153</v>
      </c>
      <c r="F258" s="401" t="s">
        <v>831</v>
      </c>
      <c r="L258" s="233"/>
      <c r="M258" s="400"/>
      <c r="N258" s="234"/>
      <c r="O258" s="234"/>
      <c r="P258" s="234"/>
      <c r="Q258" s="234"/>
      <c r="R258" s="234"/>
      <c r="S258" s="234"/>
      <c r="T258" s="274"/>
      <c r="AT258" s="218" t="s">
        <v>153</v>
      </c>
      <c r="AU258" s="218" t="s">
        <v>80</v>
      </c>
    </row>
    <row r="259" spans="2:65" s="403" customFormat="1">
      <c r="B259" s="402"/>
      <c r="D259" s="412" t="s">
        <v>155</v>
      </c>
      <c r="E259" s="421" t="s">
        <v>5</v>
      </c>
      <c r="F259" s="422" t="s">
        <v>460</v>
      </c>
      <c r="H259" s="423">
        <v>6</v>
      </c>
      <c r="L259" s="402"/>
      <c r="M259" s="407"/>
      <c r="N259" s="408"/>
      <c r="O259" s="408"/>
      <c r="P259" s="408"/>
      <c r="Q259" s="408"/>
      <c r="R259" s="408"/>
      <c r="S259" s="408"/>
      <c r="T259" s="409"/>
      <c r="AT259" s="404" t="s">
        <v>155</v>
      </c>
      <c r="AU259" s="404" t="s">
        <v>80</v>
      </c>
      <c r="AV259" s="403" t="s">
        <v>80</v>
      </c>
      <c r="AW259" s="403" t="s">
        <v>36</v>
      </c>
      <c r="AX259" s="403" t="s">
        <v>24</v>
      </c>
      <c r="AY259" s="404" t="s">
        <v>142</v>
      </c>
    </row>
    <row r="260" spans="2:65" s="238" customFormat="1" ht="22.5" customHeight="1">
      <c r="B260" s="233"/>
      <c r="C260" s="433" t="s">
        <v>396</v>
      </c>
      <c r="D260" s="433" t="s">
        <v>299</v>
      </c>
      <c r="E260" s="434" t="s">
        <v>482</v>
      </c>
      <c r="F260" s="435" t="s">
        <v>483</v>
      </c>
      <c r="G260" s="436" t="s">
        <v>329</v>
      </c>
      <c r="H260" s="437">
        <v>1</v>
      </c>
      <c r="I260" s="7"/>
      <c r="J260" s="438">
        <f>ROUND(I260*H260,2)</f>
        <v>0</v>
      </c>
      <c r="K260" s="435" t="s">
        <v>346</v>
      </c>
      <c r="L260" s="439"/>
      <c r="M260" s="440" t="s">
        <v>5</v>
      </c>
      <c r="N260" s="441" t="s">
        <v>43</v>
      </c>
      <c r="O260" s="234"/>
      <c r="P260" s="395">
        <f>O260*H260</f>
        <v>0</v>
      </c>
      <c r="Q260" s="395">
        <v>0.58499999999999996</v>
      </c>
      <c r="R260" s="395">
        <f>Q260*H260</f>
        <v>0.58499999999999996</v>
      </c>
      <c r="S260" s="395">
        <v>0</v>
      </c>
      <c r="T260" s="396">
        <f>S260*H260</f>
        <v>0</v>
      </c>
      <c r="AR260" s="218" t="s">
        <v>198</v>
      </c>
      <c r="AT260" s="218" t="s">
        <v>299</v>
      </c>
      <c r="AU260" s="218" t="s">
        <v>80</v>
      </c>
      <c r="AY260" s="218" t="s">
        <v>142</v>
      </c>
      <c r="BE260" s="397">
        <f>IF(N260="základní",J260,0)</f>
        <v>0</v>
      </c>
      <c r="BF260" s="397">
        <f>IF(N260="snížená",J260,0)</f>
        <v>0</v>
      </c>
      <c r="BG260" s="397">
        <f>IF(N260="zákl. přenesená",J260,0)</f>
        <v>0</v>
      </c>
      <c r="BH260" s="397">
        <f>IF(N260="sníž. přenesená",J260,0)</f>
        <v>0</v>
      </c>
      <c r="BI260" s="397">
        <f>IF(N260="nulová",J260,0)</f>
        <v>0</v>
      </c>
      <c r="BJ260" s="218" t="s">
        <v>24</v>
      </c>
      <c r="BK260" s="397">
        <f>ROUND(I260*H260,2)</f>
        <v>0</v>
      </c>
      <c r="BL260" s="218" t="s">
        <v>149</v>
      </c>
      <c r="BM260" s="218" t="s">
        <v>484</v>
      </c>
    </row>
    <row r="261" spans="2:65" s="238" customFormat="1">
      <c r="B261" s="233"/>
      <c r="D261" s="412" t="s">
        <v>151</v>
      </c>
      <c r="F261" s="420" t="s">
        <v>904</v>
      </c>
      <c r="L261" s="233"/>
      <c r="M261" s="400"/>
      <c r="N261" s="234"/>
      <c r="O261" s="234"/>
      <c r="P261" s="234"/>
      <c r="Q261" s="234"/>
      <c r="R261" s="234"/>
      <c r="S261" s="234"/>
      <c r="T261" s="274"/>
      <c r="AT261" s="218" t="s">
        <v>151</v>
      </c>
      <c r="AU261" s="218" t="s">
        <v>80</v>
      </c>
    </row>
    <row r="262" spans="2:65" s="238" customFormat="1" ht="22.5" customHeight="1">
      <c r="B262" s="233"/>
      <c r="C262" s="433" t="s">
        <v>402</v>
      </c>
      <c r="D262" s="433" t="s">
        <v>299</v>
      </c>
      <c r="E262" s="434" t="s">
        <v>503</v>
      </c>
      <c r="F262" s="435" t="s">
        <v>504</v>
      </c>
      <c r="G262" s="436" t="s">
        <v>329</v>
      </c>
      <c r="H262" s="437">
        <v>1</v>
      </c>
      <c r="I262" s="7"/>
      <c r="J262" s="438">
        <f>ROUND(I262*H262,2)</f>
        <v>0</v>
      </c>
      <c r="K262" s="435" t="s">
        <v>346</v>
      </c>
      <c r="L262" s="439"/>
      <c r="M262" s="440" t="s">
        <v>5</v>
      </c>
      <c r="N262" s="441" t="s">
        <v>43</v>
      </c>
      <c r="O262" s="234"/>
      <c r="P262" s="395">
        <f>O262*H262</f>
        <v>0</v>
      </c>
      <c r="Q262" s="395">
        <v>2E-3</v>
      </c>
      <c r="R262" s="395">
        <f>Q262*H262</f>
        <v>2E-3</v>
      </c>
      <c r="S262" s="395">
        <v>0</v>
      </c>
      <c r="T262" s="396">
        <f>S262*H262</f>
        <v>0</v>
      </c>
      <c r="AR262" s="218" t="s">
        <v>198</v>
      </c>
      <c r="AT262" s="218" t="s">
        <v>299</v>
      </c>
      <c r="AU262" s="218" t="s">
        <v>80</v>
      </c>
      <c r="AY262" s="218" t="s">
        <v>142</v>
      </c>
      <c r="BE262" s="397">
        <f>IF(N262="základní",J262,0)</f>
        <v>0</v>
      </c>
      <c r="BF262" s="397">
        <f>IF(N262="snížená",J262,0)</f>
        <v>0</v>
      </c>
      <c r="BG262" s="397">
        <f>IF(N262="zákl. přenesená",J262,0)</f>
        <v>0</v>
      </c>
      <c r="BH262" s="397">
        <f>IF(N262="sníž. přenesená",J262,0)</f>
        <v>0</v>
      </c>
      <c r="BI262" s="397">
        <f>IF(N262="nulová",J262,0)</f>
        <v>0</v>
      </c>
      <c r="BJ262" s="218" t="s">
        <v>24</v>
      </c>
      <c r="BK262" s="397">
        <f>ROUND(I262*H262,2)</f>
        <v>0</v>
      </c>
      <c r="BL262" s="218" t="s">
        <v>149</v>
      </c>
      <c r="BM262" s="218" t="s">
        <v>905</v>
      </c>
    </row>
    <row r="263" spans="2:65" s="238" customFormat="1">
      <c r="B263" s="233"/>
      <c r="D263" s="412" t="s">
        <v>151</v>
      </c>
      <c r="F263" s="420" t="s">
        <v>506</v>
      </c>
      <c r="L263" s="233"/>
      <c r="M263" s="400"/>
      <c r="N263" s="234"/>
      <c r="O263" s="234"/>
      <c r="P263" s="234"/>
      <c r="Q263" s="234"/>
      <c r="R263" s="234"/>
      <c r="S263" s="234"/>
      <c r="T263" s="274"/>
      <c r="AT263" s="218" t="s">
        <v>151</v>
      </c>
      <c r="AU263" s="218" t="s">
        <v>80</v>
      </c>
    </row>
    <row r="264" spans="2:65" s="238" customFormat="1" ht="31.5" customHeight="1">
      <c r="B264" s="233"/>
      <c r="C264" s="433" t="s">
        <v>408</v>
      </c>
      <c r="D264" s="433" t="s">
        <v>299</v>
      </c>
      <c r="E264" s="434" t="s">
        <v>493</v>
      </c>
      <c r="F264" s="435" t="s">
        <v>906</v>
      </c>
      <c r="G264" s="436" t="s">
        <v>175</v>
      </c>
      <c r="H264" s="437">
        <v>3</v>
      </c>
      <c r="I264" s="7"/>
      <c r="J264" s="438">
        <f>ROUND(I264*H264,2)</f>
        <v>0</v>
      </c>
      <c r="K264" s="435" t="s">
        <v>5</v>
      </c>
      <c r="L264" s="439"/>
      <c r="M264" s="440" t="s">
        <v>5</v>
      </c>
      <c r="N264" s="441" t="s">
        <v>43</v>
      </c>
      <c r="O264" s="234"/>
      <c r="P264" s="395">
        <f>O264*H264</f>
        <v>0</v>
      </c>
      <c r="Q264" s="395">
        <v>0</v>
      </c>
      <c r="R264" s="395">
        <f>Q264*H264</f>
        <v>0</v>
      </c>
      <c r="S264" s="395">
        <v>0</v>
      </c>
      <c r="T264" s="396">
        <f>S264*H264</f>
        <v>0</v>
      </c>
      <c r="AR264" s="218" t="s">
        <v>198</v>
      </c>
      <c r="AT264" s="218" t="s">
        <v>299</v>
      </c>
      <c r="AU264" s="218" t="s">
        <v>80</v>
      </c>
      <c r="AY264" s="218" t="s">
        <v>142</v>
      </c>
      <c r="BE264" s="397">
        <f>IF(N264="základní",J264,0)</f>
        <v>0</v>
      </c>
      <c r="BF264" s="397">
        <f>IF(N264="snížená",J264,0)</f>
        <v>0</v>
      </c>
      <c r="BG264" s="397">
        <f>IF(N264="zákl. přenesená",J264,0)</f>
        <v>0</v>
      </c>
      <c r="BH264" s="397">
        <f>IF(N264="sníž. přenesená",J264,0)</f>
        <v>0</v>
      </c>
      <c r="BI264" s="397">
        <f>IF(N264="nulová",J264,0)</f>
        <v>0</v>
      </c>
      <c r="BJ264" s="218" t="s">
        <v>24</v>
      </c>
      <c r="BK264" s="397">
        <f>ROUND(I264*H264,2)</f>
        <v>0</v>
      </c>
      <c r="BL264" s="218" t="s">
        <v>149</v>
      </c>
      <c r="BM264" s="218" t="s">
        <v>495</v>
      </c>
    </row>
    <row r="265" spans="2:65" s="238" customFormat="1" ht="27">
      <c r="B265" s="233"/>
      <c r="D265" s="412" t="s">
        <v>151</v>
      </c>
      <c r="F265" s="420" t="s">
        <v>907</v>
      </c>
      <c r="L265" s="233"/>
      <c r="M265" s="400"/>
      <c r="N265" s="234"/>
      <c r="O265" s="234"/>
      <c r="P265" s="234"/>
      <c r="Q265" s="234"/>
      <c r="R265" s="234"/>
      <c r="S265" s="234"/>
      <c r="T265" s="274"/>
      <c r="AT265" s="218" t="s">
        <v>151</v>
      </c>
      <c r="AU265" s="218" t="s">
        <v>80</v>
      </c>
    </row>
    <row r="266" spans="2:65" s="238" customFormat="1" ht="31.5" customHeight="1">
      <c r="B266" s="233"/>
      <c r="C266" s="433" t="s">
        <v>414</v>
      </c>
      <c r="D266" s="433" t="s">
        <v>299</v>
      </c>
      <c r="E266" s="434" t="s">
        <v>498</v>
      </c>
      <c r="F266" s="435" t="s">
        <v>908</v>
      </c>
      <c r="G266" s="436" t="s">
        <v>175</v>
      </c>
      <c r="H266" s="437">
        <v>2</v>
      </c>
      <c r="I266" s="7"/>
      <c r="J266" s="438">
        <f>ROUND(I266*H266,2)</f>
        <v>0</v>
      </c>
      <c r="K266" s="435" t="s">
        <v>5</v>
      </c>
      <c r="L266" s="439"/>
      <c r="M266" s="440" t="s">
        <v>5</v>
      </c>
      <c r="N266" s="441" t="s">
        <v>43</v>
      </c>
      <c r="O266" s="234"/>
      <c r="P266" s="395">
        <f>O266*H266</f>
        <v>0</v>
      </c>
      <c r="Q266" s="395">
        <v>0</v>
      </c>
      <c r="R266" s="395">
        <f>Q266*H266</f>
        <v>0</v>
      </c>
      <c r="S266" s="395">
        <v>0</v>
      </c>
      <c r="T266" s="396">
        <f>S266*H266</f>
        <v>0</v>
      </c>
      <c r="AR266" s="218" t="s">
        <v>198</v>
      </c>
      <c r="AT266" s="218" t="s">
        <v>299</v>
      </c>
      <c r="AU266" s="218" t="s">
        <v>80</v>
      </c>
      <c r="AY266" s="218" t="s">
        <v>142</v>
      </c>
      <c r="BE266" s="397">
        <f>IF(N266="základní",J266,0)</f>
        <v>0</v>
      </c>
      <c r="BF266" s="397">
        <f>IF(N266="snížená",J266,0)</f>
        <v>0</v>
      </c>
      <c r="BG266" s="397">
        <f>IF(N266="zákl. přenesená",J266,0)</f>
        <v>0</v>
      </c>
      <c r="BH266" s="397">
        <f>IF(N266="sníž. přenesená",J266,0)</f>
        <v>0</v>
      </c>
      <c r="BI266" s="397">
        <f>IF(N266="nulová",J266,0)</f>
        <v>0</v>
      </c>
      <c r="BJ266" s="218" t="s">
        <v>24</v>
      </c>
      <c r="BK266" s="397">
        <f>ROUND(I266*H266,2)</f>
        <v>0</v>
      </c>
      <c r="BL266" s="218" t="s">
        <v>149</v>
      </c>
      <c r="BM266" s="218" t="s">
        <v>500</v>
      </c>
    </row>
    <row r="267" spans="2:65" s="238" customFormat="1" ht="27">
      <c r="B267" s="233"/>
      <c r="D267" s="412" t="s">
        <v>151</v>
      </c>
      <c r="F267" s="420" t="s">
        <v>909</v>
      </c>
      <c r="L267" s="233"/>
      <c r="M267" s="400"/>
      <c r="N267" s="234"/>
      <c r="O267" s="234"/>
      <c r="P267" s="234"/>
      <c r="Q267" s="234"/>
      <c r="R267" s="234"/>
      <c r="S267" s="234"/>
      <c r="T267" s="274"/>
      <c r="AT267" s="218" t="s">
        <v>151</v>
      </c>
      <c r="AU267" s="218" t="s">
        <v>80</v>
      </c>
    </row>
    <row r="268" spans="2:65" s="238" customFormat="1" ht="22.5" customHeight="1">
      <c r="B268" s="233"/>
      <c r="C268" s="387" t="s">
        <v>420</v>
      </c>
      <c r="D268" s="387" t="s">
        <v>144</v>
      </c>
      <c r="E268" s="388" t="s">
        <v>910</v>
      </c>
      <c r="F268" s="389" t="s">
        <v>911</v>
      </c>
      <c r="G268" s="390" t="s">
        <v>329</v>
      </c>
      <c r="H268" s="391">
        <v>18</v>
      </c>
      <c r="I268" s="6"/>
      <c r="J268" s="392">
        <f>ROUND(I268*H268,2)</f>
        <v>0</v>
      </c>
      <c r="K268" s="389" t="s">
        <v>346</v>
      </c>
      <c r="L268" s="233"/>
      <c r="M268" s="393" t="s">
        <v>5</v>
      </c>
      <c r="N268" s="394" t="s">
        <v>43</v>
      </c>
      <c r="O268" s="234"/>
      <c r="P268" s="395">
        <f>O268*H268</f>
        <v>0</v>
      </c>
      <c r="Q268" s="395">
        <v>1.298E-2</v>
      </c>
      <c r="R268" s="395">
        <f>Q268*H268</f>
        <v>0.23364000000000001</v>
      </c>
      <c r="S268" s="395">
        <v>4.0000000000000001E-3</v>
      </c>
      <c r="T268" s="396">
        <f>S268*H268</f>
        <v>7.2000000000000008E-2</v>
      </c>
      <c r="AR268" s="218" t="s">
        <v>149</v>
      </c>
      <c r="AT268" s="218" t="s">
        <v>144</v>
      </c>
      <c r="AU268" s="218" t="s">
        <v>80</v>
      </c>
      <c r="AY268" s="218" t="s">
        <v>142</v>
      </c>
      <c r="BE268" s="397">
        <f>IF(N268="základní",J268,0)</f>
        <v>0</v>
      </c>
      <c r="BF268" s="397">
        <f>IF(N268="snížená",J268,0)</f>
        <v>0</v>
      </c>
      <c r="BG268" s="397">
        <f>IF(N268="zákl. přenesená",J268,0)</f>
        <v>0</v>
      </c>
      <c r="BH268" s="397">
        <f>IF(N268="sníž. přenesená",J268,0)</f>
        <v>0</v>
      </c>
      <c r="BI268" s="397">
        <f>IF(N268="nulová",J268,0)</f>
        <v>0</v>
      </c>
      <c r="BJ268" s="218" t="s">
        <v>24</v>
      </c>
      <c r="BK268" s="397">
        <f>ROUND(I268*H268,2)</f>
        <v>0</v>
      </c>
      <c r="BL268" s="218" t="s">
        <v>149</v>
      </c>
      <c r="BM268" s="218" t="s">
        <v>912</v>
      </c>
    </row>
    <row r="269" spans="2:65" s="238" customFormat="1">
      <c r="B269" s="233"/>
      <c r="D269" s="398" t="s">
        <v>151</v>
      </c>
      <c r="F269" s="399" t="s">
        <v>913</v>
      </c>
      <c r="L269" s="233"/>
      <c r="M269" s="400"/>
      <c r="N269" s="234"/>
      <c r="O269" s="234"/>
      <c r="P269" s="234"/>
      <c r="Q269" s="234"/>
      <c r="R269" s="234"/>
      <c r="S269" s="234"/>
      <c r="T269" s="274"/>
      <c r="AT269" s="218" t="s">
        <v>151</v>
      </c>
      <c r="AU269" s="218" t="s">
        <v>80</v>
      </c>
    </row>
    <row r="270" spans="2:65" s="238" customFormat="1" ht="27">
      <c r="B270" s="233"/>
      <c r="D270" s="398" t="s">
        <v>153</v>
      </c>
      <c r="F270" s="401" t="s">
        <v>831</v>
      </c>
      <c r="L270" s="233"/>
      <c r="M270" s="400"/>
      <c r="N270" s="234"/>
      <c r="O270" s="234"/>
      <c r="P270" s="234"/>
      <c r="Q270" s="234"/>
      <c r="R270" s="234"/>
      <c r="S270" s="234"/>
      <c r="T270" s="274"/>
      <c r="AT270" s="218" t="s">
        <v>153</v>
      </c>
      <c r="AU270" s="218" t="s">
        <v>80</v>
      </c>
    </row>
    <row r="271" spans="2:65" s="403" customFormat="1">
      <c r="B271" s="402"/>
      <c r="D271" s="412" t="s">
        <v>155</v>
      </c>
      <c r="E271" s="421" t="s">
        <v>5</v>
      </c>
      <c r="F271" s="422" t="s">
        <v>914</v>
      </c>
      <c r="H271" s="423">
        <v>18</v>
      </c>
      <c r="L271" s="402"/>
      <c r="M271" s="407"/>
      <c r="N271" s="408"/>
      <c r="O271" s="408"/>
      <c r="P271" s="408"/>
      <c r="Q271" s="408"/>
      <c r="R271" s="408"/>
      <c r="S271" s="408"/>
      <c r="T271" s="409"/>
      <c r="AT271" s="404" t="s">
        <v>155</v>
      </c>
      <c r="AU271" s="404" t="s">
        <v>80</v>
      </c>
      <c r="AV271" s="403" t="s">
        <v>80</v>
      </c>
      <c r="AW271" s="403" t="s">
        <v>36</v>
      </c>
      <c r="AX271" s="403" t="s">
        <v>24</v>
      </c>
      <c r="AY271" s="404" t="s">
        <v>142</v>
      </c>
    </row>
    <row r="272" spans="2:65" s="238" customFormat="1" ht="22.5" customHeight="1">
      <c r="B272" s="233"/>
      <c r="C272" s="387" t="s">
        <v>426</v>
      </c>
      <c r="D272" s="387" t="s">
        <v>144</v>
      </c>
      <c r="E272" s="388" t="s">
        <v>915</v>
      </c>
      <c r="F272" s="389" t="s">
        <v>916</v>
      </c>
      <c r="G272" s="390" t="s">
        <v>194</v>
      </c>
      <c r="H272" s="391">
        <v>85</v>
      </c>
      <c r="I272" s="6"/>
      <c r="J272" s="392">
        <f>ROUND(I272*H272,2)</f>
        <v>0</v>
      </c>
      <c r="K272" s="389" t="s">
        <v>5</v>
      </c>
      <c r="L272" s="233"/>
      <c r="M272" s="393" t="s">
        <v>5</v>
      </c>
      <c r="N272" s="394" t="s">
        <v>43</v>
      </c>
      <c r="O272" s="234"/>
      <c r="P272" s="395">
        <f>O272*H272</f>
        <v>0</v>
      </c>
      <c r="Q272" s="395">
        <v>0</v>
      </c>
      <c r="R272" s="395">
        <f>Q272*H272</f>
        <v>0</v>
      </c>
      <c r="S272" s="395">
        <v>0</v>
      </c>
      <c r="T272" s="396">
        <f>S272*H272</f>
        <v>0</v>
      </c>
      <c r="AR272" s="218" t="s">
        <v>149</v>
      </c>
      <c r="AT272" s="218" t="s">
        <v>144</v>
      </c>
      <c r="AU272" s="218" t="s">
        <v>80</v>
      </c>
      <c r="AY272" s="218" t="s">
        <v>142</v>
      </c>
      <c r="BE272" s="397">
        <f>IF(N272="základní",J272,0)</f>
        <v>0</v>
      </c>
      <c r="BF272" s="397">
        <f>IF(N272="snížená",J272,0)</f>
        <v>0</v>
      </c>
      <c r="BG272" s="397">
        <f>IF(N272="zákl. přenesená",J272,0)</f>
        <v>0</v>
      </c>
      <c r="BH272" s="397">
        <f>IF(N272="sníž. přenesená",J272,0)</f>
        <v>0</v>
      </c>
      <c r="BI272" s="397">
        <f>IF(N272="nulová",J272,0)</f>
        <v>0</v>
      </c>
      <c r="BJ272" s="218" t="s">
        <v>24</v>
      </c>
      <c r="BK272" s="397">
        <f>ROUND(I272*H272,2)</f>
        <v>0</v>
      </c>
      <c r="BL272" s="218" t="s">
        <v>149</v>
      </c>
      <c r="BM272" s="218" t="s">
        <v>917</v>
      </c>
    </row>
    <row r="273" spans="2:65" s="238" customFormat="1" ht="27">
      <c r="B273" s="233"/>
      <c r="D273" s="398" t="s">
        <v>151</v>
      </c>
      <c r="F273" s="399" t="s">
        <v>918</v>
      </c>
      <c r="L273" s="233"/>
      <c r="M273" s="400"/>
      <c r="N273" s="234"/>
      <c r="O273" s="234"/>
      <c r="P273" s="234"/>
      <c r="Q273" s="234"/>
      <c r="R273" s="234"/>
      <c r="S273" s="234"/>
      <c r="T273" s="274"/>
      <c r="AT273" s="218" t="s">
        <v>151</v>
      </c>
      <c r="AU273" s="218" t="s">
        <v>80</v>
      </c>
    </row>
    <row r="274" spans="2:65" s="238" customFormat="1" ht="27">
      <c r="B274" s="233"/>
      <c r="D274" s="398" t="s">
        <v>153</v>
      </c>
      <c r="F274" s="401" t="s">
        <v>831</v>
      </c>
      <c r="L274" s="233"/>
      <c r="M274" s="400"/>
      <c r="N274" s="234"/>
      <c r="O274" s="234"/>
      <c r="P274" s="234"/>
      <c r="Q274" s="234"/>
      <c r="R274" s="234"/>
      <c r="S274" s="234"/>
      <c r="T274" s="274"/>
      <c r="AT274" s="218" t="s">
        <v>153</v>
      </c>
      <c r="AU274" s="218" t="s">
        <v>80</v>
      </c>
    </row>
    <row r="275" spans="2:65" s="403" customFormat="1">
      <c r="B275" s="402"/>
      <c r="D275" s="412" t="s">
        <v>155</v>
      </c>
      <c r="E275" s="421" t="s">
        <v>5</v>
      </c>
      <c r="F275" s="422" t="s">
        <v>919</v>
      </c>
      <c r="H275" s="423">
        <v>85</v>
      </c>
      <c r="L275" s="402"/>
      <c r="M275" s="407"/>
      <c r="N275" s="408"/>
      <c r="O275" s="408"/>
      <c r="P275" s="408"/>
      <c r="Q275" s="408"/>
      <c r="R275" s="408"/>
      <c r="S275" s="408"/>
      <c r="T275" s="409"/>
      <c r="AT275" s="404" t="s">
        <v>155</v>
      </c>
      <c r="AU275" s="404" t="s">
        <v>80</v>
      </c>
      <c r="AV275" s="403" t="s">
        <v>80</v>
      </c>
      <c r="AW275" s="403" t="s">
        <v>36</v>
      </c>
      <c r="AX275" s="403" t="s">
        <v>24</v>
      </c>
      <c r="AY275" s="404" t="s">
        <v>142</v>
      </c>
    </row>
    <row r="276" spans="2:65" s="238" customFormat="1" ht="22.5" customHeight="1">
      <c r="B276" s="233"/>
      <c r="C276" s="387" t="s">
        <v>432</v>
      </c>
      <c r="D276" s="387" t="s">
        <v>144</v>
      </c>
      <c r="E276" s="388" t="s">
        <v>920</v>
      </c>
      <c r="F276" s="389" t="s">
        <v>921</v>
      </c>
      <c r="G276" s="390" t="s">
        <v>175</v>
      </c>
      <c r="H276" s="391">
        <v>6</v>
      </c>
      <c r="I276" s="6"/>
      <c r="J276" s="392">
        <f>ROUND(I276*H276,2)</f>
        <v>0</v>
      </c>
      <c r="K276" s="389" t="s">
        <v>5</v>
      </c>
      <c r="L276" s="233"/>
      <c r="M276" s="393" t="s">
        <v>5</v>
      </c>
      <c r="N276" s="394" t="s">
        <v>43</v>
      </c>
      <c r="O276" s="234"/>
      <c r="P276" s="395">
        <f>O276*H276</f>
        <v>0</v>
      </c>
      <c r="Q276" s="395">
        <v>0</v>
      </c>
      <c r="R276" s="395">
        <f>Q276*H276</f>
        <v>0</v>
      </c>
      <c r="S276" s="395">
        <v>0</v>
      </c>
      <c r="T276" s="396">
        <f>S276*H276</f>
        <v>0</v>
      </c>
      <c r="AR276" s="218" t="s">
        <v>149</v>
      </c>
      <c r="AT276" s="218" t="s">
        <v>144</v>
      </c>
      <c r="AU276" s="218" t="s">
        <v>80</v>
      </c>
      <c r="AY276" s="218" t="s">
        <v>142</v>
      </c>
      <c r="BE276" s="397">
        <f>IF(N276="základní",J276,0)</f>
        <v>0</v>
      </c>
      <c r="BF276" s="397">
        <f>IF(N276="snížená",J276,0)</f>
        <v>0</v>
      </c>
      <c r="BG276" s="397">
        <f>IF(N276="zákl. přenesená",J276,0)</f>
        <v>0</v>
      </c>
      <c r="BH276" s="397">
        <f>IF(N276="sníž. přenesená",J276,0)</f>
        <v>0</v>
      </c>
      <c r="BI276" s="397">
        <f>IF(N276="nulová",J276,0)</f>
        <v>0</v>
      </c>
      <c r="BJ276" s="218" t="s">
        <v>24</v>
      </c>
      <c r="BK276" s="397">
        <f>ROUND(I276*H276,2)</f>
        <v>0</v>
      </c>
      <c r="BL276" s="218" t="s">
        <v>149</v>
      </c>
      <c r="BM276" s="218" t="s">
        <v>922</v>
      </c>
    </row>
    <row r="277" spans="2:65" s="238" customFormat="1" ht="40.5">
      <c r="B277" s="233"/>
      <c r="D277" s="398" t="s">
        <v>151</v>
      </c>
      <c r="F277" s="399" t="s">
        <v>923</v>
      </c>
      <c r="L277" s="233"/>
      <c r="M277" s="400"/>
      <c r="N277" s="234"/>
      <c r="O277" s="234"/>
      <c r="P277" s="234"/>
      <c r="Q277" s="234"/>
      <c r="R277" s="234"/>
      <c r="S277" s="234"/>
      <c r="T277" s="274"/>
      <c r="AT277" s="218" t="s">
        <v>151</v>
      </c>
      <c r="AU277" s="218" t="s">
        <v>80</v>
      </c>
    </row>
    <row r="278" spans="2:65" s="238" customFormat="1" ht="27">
      <c r="B278" s="233"/>
      <c r="D278" s="398" t="s">
        <v>153</v>
      </c>
      <c r="F278" s="401" t="s">
        <v>831</v>
      </c>
      <c r="L278" s="233"/>
      <c r="M278" s="400"/>
      <c r="N278" s="234"/>
      <c r="O278" s="234"/>
      <c r="P278" s="234"/>
      <c r="Q278" s="234"/>
      <c r="R278" s="234"/>
      <c r="S278" s="234"/>
      <c r="T278" s="274"/>
      <c r="AT278" s="218" t="s">
        <v>153</v>
      </c>
      <c r="AU278" s="218" t="s">
        <v>80</v>
      </c>
    </row>
    <row r="279" spans="2:65" s="403" customFormat="1">
      <c r="B279" s="402"/>
      <c r="D279" s="412" t="s">
        <v>155</v>
      </c>
      <c r="E279" s="421" t="s">
        <v>5</v>
      </c>
      <c r="F279" s="422" t="s">
        <v>184</v>
      </c>
      <c r="H279" s="423">
        <v>6</v>
      </c>
      <c r="L279" s="402"/>
      <c r="M279" s="407"/>
      <c r="N279" s="408"/>
      <c r="O279" s="408"/>
      <c r="P279" s="408"/>
      <c r="Q279" s="408"/>
      <c r="R279" s="408"/>
      <c r="S279" s="408"/>
      <c r="T279" s="409"/>
      <c r="AT279" s="404" t="s">
        <v>155</v>
      </c>
      <c r="AU279" s="404" t="s">
        <v>80</v>
      </c>
      <c r="AV279" s="403" t="s">
        <v>80</v>
      </c>
      <c r="AW279" s="403" t="s">
        <v>36</v>
      </c>
      <c r="AX279" s="403" t="s">
        <v>24</v>
      </c>
      <c r="AY279" s="404" t="s">
        <v>142</v>
      </c>
    </row>
    <row r="280" spans="2:65" s="238" customFormat="1" ht="31.5" customHeight="1">
      <c r="B280" s="233"/>
      <c r="C280" s="387" t="s">
        <v>438</v>
      </c>
      <c r="D280" s="387" t="s">
        <v>144</v>
      </c>
      <c r="E280" s="388" t="s">
        <v>924</v>
      </c>
      <c r="F280" s="389" t="s">
        <v>925</v>
      </c>
      <c r="G280" s="390" t="s">
        <v>175</v>
      </c>
      <c r="H280" s="391">
        <v>22</v>
      </c>
      <c r="I280" s="6"/>
      <c r="J280" s="392">
        <f>ROUND(I280*H280,2)</f>
        <v>0</v>
      </c>
      <c r="K280" s="389" t="s">
        <v>5</v>
      </c>
      <c r="L280" s="233"/>
      <c r="M280" s="393" t="s">
        <v>5</v>
      </c>
      <c r="N280" s="394" t="s">
        <v>43</v>
      </c>
      <c r="O280" s="234"/>
      <c r="P280" s="395">
        <f>O280*H280</f>
        <v>0</v>
      </c>
      <c r="Q280" s="395">
        <v>0</v>
      </c>
      <c r="R280" s="395">
        <f>Q280*H280</f>
        <v>0</v>
      </c>
      <c r="S280" s="395">
        <v>0</v>
      </c>
      <c r="T280" s="396">
        <f>S280*H280</f>
        <v>0</v>
      </c>
      <c r="AR280" s="218" t="s">
        <v>149</v>
      </c>
      <c r="AT280" s="218" t="s">
        <v>144</v>
      </c>
      <c r="AU280" s="218" t="s">
        <v>80</v>
      </c>
      <c r="AY280" s="218" t="s">
        <v>142</v>
      </c>
      <c r="BE280" s="397">
        <f>IF(N280="základní",J280,0)</f>
        <v>0</v>
      </c>
      <c r="BF280" s="397">
        <f>IF(N280="snížená",J280,0)</f>
        <v>0</v>
      </c>
      <c r="BG280" s="397">
        <f>IF(N280="zákl. přenesená",J280,0)</f>
        <v>0</v>
      </c>
      <c r="BH280" s="397">
        <f>IF(N280="sníž. přenesená",J280,0)</f>
        <v>0</v>
      </c>
      <c r="BI280" s="397">
        <f>IF(N280="nulová",J280,0)</f>
        <v>0</v>
      </c>
      <c r="BJ280" s="218" t="s">
        <v>24</v>
      </c>
      <c r="BK280" s="397">
        <f>ROUND(I280*H280,2)</f>
        <v>0</v>
      </c>
      <c r="BL280" s="218" t="s">
        <v>149</v>
      </c>
      <c r="BM280" s="218" t="s">
        <v>926</v>
      </c>
    </row>
    <row r="281" spans="2:65" s="238" customFormat="1" ht="40.5">
      <c r="B281" s="233"/>
      <c r="D281" s="398" t="s">
        <v>151</v>
      </c>
      <c r="F281" s="399" t="s">
        <v>927</v>
      </c>
      <c r="L281" s="233"/>
      <c r="M281" s="400"/>
      <c r="N281" s="234"/>
      <c r="O281" s="234"/>
      <c r="P281" s="234"/>
      <c r="Q281" s="234"/>
      <c r="R281" s="234"/>
      <c r="S281" s="234"/>
      <c r="T281" s="274"/>
      <c r="AT281" s="218" t="s">
        <v>151</v>
      </c>
      <c r="AU281" s="218" t="s">
        <v>80</v>
      </c>
    </row>
    <row r="282" spans="2:65" s="238" customFormat="1" ht="27">
      <c r="B282" s="233"/>
      <c r="D282" s="398" t="s">
        <v>153</v>
      </c>
      <c r="F282" s="401" t="s">
        <v>831</v>
      </c>
      <c r="L282" s="233"/>
      <c r="M282" s="400"/>
      <c r="N282" s="234"/>
      <c r="O282" s="234"/>
      <c r="P282" s="234"/>
      <c r="Q282" s="234"/>
      <c r="R282" s="234"/>
      <c r="S282" s="234"/>
      <c r="T282" s="274"/>
      <c r="AT282" s="218" t="s">
        <v>153</v>
      </c>
      <c r="AU282" s="218" t="s">
        <v>80</v>
      </c>
    </row>
    <row r="283" spans="2:65" s="403" customFormat="1">
      <c r="B283" s="402"/>
      <c r="D283" s="412" t="s">
        <v>155</v>
      </c>
      <c r="E283" s="421" t="s">
        <v>5</v>
      </c>
      <c r="F283" s="422" t="s">
        <v>289</v>
      </c>
      <c r="H283" s="423">
        <v>22</v>
      </c>
      <c r="L283" s="402"/>
      <c r="M283" s="407"/>
      <c r="N283" s="408"/>
      <c r="O283" s="408"/>
      <c r="P283" s="408"/>
      <c r="Q283" s="408"/>
      <c r="R283" s="408"/>
      <c r="S283" s="408"/>
      <c r="T283" s="409"/>
      <c r="AT283" s="404" t="s">
        <v>155</v>
      </c>
      <c r="AU283" s="404" t="s">
        <v>80</v>
      </c>
      <c r="AV283" s="403" t="s">
        <v>80</v>
      </c>
      <c r="AW283" s="403" t="s">
        <v>36</v>
      </c>
      <c r="AX283" s="403" t="s">
        <v>24</v>
      </c>
      <c r="AY283" s="404" t="s">
        <v>142</v>
      </c>
    </row>
    <row r="284" spans="2:65" s="238" customFormat="1" ht="31.5" customHeight="1">
      <c r="B284" s="233"/>
      <c r="C284" s="387" t="s">
        <v>443</v>
      </c>
      <c r="D284" s="387" t="s">
        <v>144</v>
      </c>
      <c r="E284" s="388" t="s">
        <v>928</v>
      </c>
      <c r="F284" s="389" t="s">
        <v>929</v>
      </c>
      <c r="G284" s="390" t="s">
        <v>194</v>
      </c>
      <c r="H284" s="391">
        <v>14.4</v>
      </c>
      <c r="I284" s="6"/>
      <c r="J284" s="392">
        <f>ROUND(I284*H284,2)</f>
        <v>0</v>
      </c>
      <c r="K284" s="389" t="s">
        <v>5</v>
      </c>
      <c r="L284" s="233"/>
      <c r="M284" s="393" t="s">
        <v>5</v>
      </c>
      <c r="N284" s="394" t="s">
        <v>43</v>
      </c>
      <c r="O284" s="234"/>
      <c r="P284" s="395">
        <f>O284*H284</f>
        <v>0</v>
      </c>
      <c r="Q284" s="395">
        <v>0</v>
      </c>
      <c r="R284" s="395">
        <f>Q284*H284</f>
        <v>0</v>
      </c>
      <c r="S284" s="395">
        <v>0</v>
      </c>
      <c r="T284" s="396">
        <f>S284*H284</f>
        <v>0</v>
      </c>
      <c r="AR284" s="218" t="s">
        <v>149</v>
      </c>
      <c r="AT284" s="218" t="s">
        <v>144</v>
      </c>
      <c r="AU284" s="218" t="s">
        <v>80</v>
      </c>
      <c r="AY284" s="218" t="s">
        <v>142</v>
      </c>
      <c r="BE284" s="397">
        <f>IF(N284="základní",J284,0)</f>
        <v>0</v>
      </c>
      <c r="BF284" s="397">
        <f>IF(N284="snížená",J284,0)</f>
        <v>0</v>
      </c>
      <c r="BG284" s="397">
        <f>IF(N284="zákl. přenesená",J284,0)</f>
        <v>0</v>
      </c>
      <c r="BH284" s="397">
        <f>IF(N284="sníž. přenesená",J284,0)</f>
        <v>0</v>
      </c>
      <c r="BI284" s="397">
        <f>IF(N284="nulová",J284,0)</f>
        <v>0</v>
      </c>
      <c r="BJ284" s="218" t="s">
        <v>24</v>
      </c>
      <c r="BK284" s="397">
        <f>ROUND(I284*H284,2)</f>
        <v>0</v>
      </c>
      <c r="BL284" s="218" t="s">
        <v>149</v>
      </c>
      <c r="BM284" s="218" t="s">
        <v>930</v>
      </c>
    </row>
    <row r="285" spans="2:65" s="238" customFormat="1" ht="40.5">
      <c r="B285" s="233"/>
      <c r="D285" s="398" t="s">
        <v>151</v>
      </c>
      <c r="F285" s="399" t="s">
        <v>931</v>
      </c>
      <c r="L285" s="233"/>
      <c r="M285" s="400"/>
      <c r="N285" s="234"/>
      <c r="O285" s="234"/>
      <c r="P285" s="234"/>
      <c r="Q285" s="234"/>
      <c r="R285" s="234"/>
      <c r="S285" s="234"/>
      <c r="T285" s="274"/>
      <c r="AT285" s="218" t="s">
        <v>151</v>
      </c>
      <c r="AU285" s="218" t="s">
        <v>80</v>
      </c>
    </row>
    <row r="286" spans="2:65" s="238" customFormat="1" ht="27">
      <c r="B286" s="233"/>
      <c r="D286" s="398" t="s">
        <v>153</v>
      </c>
      <c r="F286" s="401" t="s">
        <v>831</v>
      </c>
      <c r="L286" s="233"/>
      <c r="M286" s="400"/>
      <c r="N286" s="234"/>
      <c r="O286" s="234"/>
      <c r="P286" s="234"/>
      <c r="Q286" s="234"/>
      <c r="R286" s="234"/>
      <c r="S286" s="234"/>
      <c r="T286" s="274"/>
      <c r="AT286" s="218" t="s">
        <v>153</v>
      </c>
      <c r="AU286" s="218" t="s">
        <v>80</v>
      </c>
    </row>
    <row r="287" spans="2:65" s="403" customFormat="1">
      <c r="B287" s="402"/>
      <c r="D287" s="412" t="s">
        <v>155</v>
      </c>
      <c r="E287" s="421" t="s">
        <v>5</v>
      </c>
      <c r="F287" s="422" t="s">
        <v>932</v>
      </c>
      <c r="H287" s="423">
        <v>14.4</v>
      </c>
      <c r="L287" s="402"/>
      <c r="M287" s="407"/>
      <c r="N287" s="408"/>
      <c r="O287" s="408"/>
      <c r="P287" s="408"/>
      <c r="Q287" s="408"/>
      <c r="R287" s="408"/>
      <c r="S287" s="408"/>
      <c r="T287" s="409"/>
      <c r="AT287" s="404" t="s">
        <v>155</v>
      </c>
      <c r="AU287" s="404" t="s">
        <v>80</v>
      </c>
      <c r="AV287" s="403" t="s">
        <v>80</v>
      </c>
      <c r="AW287" s="403" t="s">
        <v>36</v>
      </c>
      <c r="AX287" s="403" t="s">
        <v>24</v>
      </c>
      <c r="AY287" s="404" t="s">
        <v>142</v>
      </c>
    </row>
    <row r="288" spans="2:65" s="238" customFormat="1" ht="22.5" customHeight="1">
      <c r="B288" s="233"/>
      <c r="C288" s="387" t="s">
        <v>449</v>
      </c>
      <c r="D288" s="387" t="s">
        <v>144</v>
      </c>
      <c r="E288" s="388" t="s">
        <v>933</v>
      </c>
      <c r="F288" s="389" t="s">
        <v>934</v>
      </c>
      <c r="G288" s="390" t="s">
        <v>194</v>
      </c>
      <c r="H288" s="391">
        <v>2.5</v>
      </c>
      <c r="I288" s="6"/>
      <c r="J288" s="392">
        <f>ROUND(I288*H288,2)</f>
        <v>0</v>
      </c>
      <c r="K288" s="389" t="s">
        <v>346</v>
      </c>
      <c r="L288" s="233"/>
      <c r="M288" s="393" t="s">
        <v>5</v>
      </c>
      <c r="N288" s="394" t="s">
        <v>43</v>
      </c>
      <c r="O288" s="234"/>
      <c r="P288" s="395">
        <f>O288*H288</f>
        <v>0</v>
      </c>
      <c r="Q288" s="395">
        <v>1.0000000000000001E-5</v>
      </c>
      <c r="R288" s="395">
        <f>Q288*H288</f>
        <v>2.5000000000000001E-5</v>
      </c>
      <c r="S288" s="395">
        <v>0</v>
      </c>
      <c r="T288" s="396">
        <f>S288*H288</f>
        <v>0</v>
      </c>
      <c r="AR288" s="218" t="s">
        <v>149</v>
      </c>
      <c r="AT288" s="218" t="s">
        <v>144</v>
      </c>
      <c r="AU288" s="218" t="s">
        <v>80</v>
      </c>
      <c r="AY288" s="218" t="s">
        <v>142</v>
      </c>
      <c r="BE288" s="397">
        <f>IF(N288="základní",J288,0)</f>
        <v>0</v>
      </c>
      <c r="BF288" s="397">
        <f>IF(N288="snížená",J288,0)</f>
        <v>0</v>
      </c>
      <c r="BG288" s="397">
        <f>IF(N288="zákl. přenesená",J288,0)</f>
        <v>0</v>
      </c>
      <c r="BH288" s="397">
        <f>IF(N288="sníž. přenesená",J288,0)</f>
        <v>0</v>
      </c>
      <c r="BI288" s="397">
        <f>IF(N288="nulová",J288,0)</f>
        <v>0</v>
      </c>
      <c r="BJ288" s="218" t="s">
        <v>24</v>
      </c>
      <c r="BK288" s="397">
        <f>ROUND(I288*H288,2)</f>
        <v>0</v>
      </c>
      <c r="BL288" s="218" t="s">
        <v>149</v>
      </c>
      <c r="BM288" s="218" t="s">
        <v>935</v>
      </c>
    </row>
    <row r="289" spans="2:65" s="238" customFormat="1" ht="27">
      <c r="B289" s="233"/>
      <c r="D289" s="398" t="s">
        <v>151</v>
      </c>
      <c r="F289" s="399" t="s">
        <v>936</v>
      </c>
      <c r="L289" s="233"/>
      <c r="M289" s="400"/>
      <c r="N289" s="234"/>
      <c r="O289" s="234"/>
      <c r="P289" s="234"/>
      <c r="Q289" s="234"/>
      <c r="R289" s="234"/>
      <c r="S289" s="234"/>
      <c r="T289" s="274"/>
      <c r="AT289" s="218" t="s">
        <v>151</v>
      </c>
      <c r="AU289" s="218" t="s">
        <v>80</v>
      </c>
    </row>
    <row r="290" spans="2:65" s="238" customFormat="1" ht="27">
      <c r="B290" s="233"/>
      <c r="D290" s="398" t="s">
        <v>153</v>
      </c>
      <c r="F290" s="401" t="s">
        <v>831</v>
      </c>
      <c r="L290" s="233"/>
      <c r="M290" s="400"/>
      <c r="N290" s="234"/>
      <c r="O290" s="234"/>
      <c r="P290" s="234"/>
      <c r="Q290" s="234"/>
      <c r="R290" s="234"/>
      <c r="S290" s="234"/>
      <c r="T290" s="274"/>
      <c r="AT290" s="218" t="s">
        <v>153</v>
      </c>
      <c r="AU290" s="218" t="s">
        <v>80</v>
      </c>
    </row>
    <row r="291" spans="2:65" s="403" customFormat="1">
      <c r="B291" s="402"/>
      <c r="D291" s="412" t="s">
        <v>155</v>
      </c>
      <c r="E291" s="421" t="s">
        <v>5</v>
      </c>
      <c r="F291" s="422" t="s">
        <v>937</v>
      </c>
      <c r="H291" s="423">
        <v>2.5</v>
      </c>
      <c r="L291" s="402"/>
      <c r="M291" s="407"/>
      <c r="N291" s="408"/>
      <c r="O291" s="408"/>
      <c r="P291" s="408"/>
      <c r="Q291" s="408"/>
      <c r="R291" s="408"/>
      <c r="S291" s="408"/>
      <c r="T291" s="409"/>
      <c r="AT291" s="404" t="s">
        <v>155</v>
      </c>
      <c r="AU291" s="404" t="s">
        <v>80</v>
      </c>
      <c r="AV291" s="403" t="s">
        <v>80</v>
      </c>
      <c r="AW291" s="403" t="s">
        <v>36</v>
      </c>
      <c r="AX291" s="403" t="s">
        <v>24</v>
      </c>
      <c r="AY291" s="404" t="s">
        <v>142</v>
      </c>
    </row>
    <row r="292" spans="2:65" s="238" customFormat="1" ht="22.5" customHeight="1">
      <c r="B292" s="233"/>
      <c r="C292" s="433" t="s">
        <v>455</v>
      </c>
      <c r="D292" s="433" t="s">
        <v>299</v>
      </c>
      <c r="E292" s="434" t="s">
        <v>938</v>
      </c>
      <c r="F292" s="435" t="s">
        <v>939</v>
      </c>
      <c r="G292" s="436" t="s">
        <v>329</v>
      </c>
      <c r="H292" s="437">
        <v>1</v>
      </c>
      <c r="I292" s="7"/>
      <c r="J292" s="438">
        <f>ROUND(I292*H292,2)</f>
        <v>0</v>
      </c>
      <c r="K292" s="435" t="s">
        <v>346</v>
      </c>
      <c r="L292" s="439"/>
      <c r="M292" s="440" t="s">
        <v>5</v>
      </c>
      <c r="N292" s="441" t="s">
        <v>43</v>
      </c>
      <c r="O292" s="234"/>
      <c r="P292" s="395">
        <f>O292*H292</f>
        <v>0</v>
      </c>
      <c r="Q292" s="395">
        <v>1.98</v>
      </c>
      <c r="R292" s="395">
        <f>Q292*H292</f>
        <v>1.98</v>
      </c>
      <c r="S292" s="395">
        <v>0</v>
      </c>
      <c r="T292" s="396">
        <f>S292*H292</f>
        <v>0</v>
      </c>
      <c r="AR292" s="218" t="s">
        <v>198</v>
      </c>
      <c r="AT292" s="218" t="s">
        <v>299</v>
      </c>
      <c r="AU292" s="218" t="s">
        <v>80</v>
      </c>
      <c r="AY292" s="218" t="s">
        <v>142</v>
      </c>
      <c r="BE292" s="397">
        <f>IF(N292="základní",J292,0)</f>
        <v>0</v>
      </c>
      <c r="BF292" s="397">
        <f>IF(N292="snížená",J292,0)</f>
        <v>0</v>
      </c>
      <c r="BG292" s="397">
        <f>IF(N292="zákl. přenesená",J292,0)</f>
        <v>0</v>
      </c>
      <c r="BH292" s="397">
        <f>IF(N292="sníž. přenesená",J292,0)</f>
        <v>0</v>
      </c>
      <c r="BI292" s="397">
        <f>IF(N292="nulová",J292,0)</f>
        <v>0</v>
      </c>
      <c r="BJ292" s="218" t="s">
        <v>24</v>
      </c>
      <c r="BK292" s="397">
        <f>ROUND(I292*H292,2)</f>
        <v>0</v>
      </c>
      <c r="BL292" s="218" t="s">
        <v>149</v>
      </c>
      <c r="BM292" s="218" t="s">
        <v>940</v>
      </c>
    </row>
    <row r="293" spans="2:65" s="238" customFormat="1" ht="27">
      <c r="B293" s="233"/>
      <c r="D293" s="412" t="s">
        <v>151</v>
      </c>
      <c r="F293" s="420" t="s">
        <v>941</v>
      </c>
      <c r="L293" s="233"/>
      <c r="M293" s="400"/>
      <c r="N293" s="234"/>
      <c r="O293" s="234"/>
      <c r="P293" s="234"/>
      <c r="Q293" s="234"/>
      <c r="R293" s="234"/>
      <c r="S293" s="234"/>
      <c r="T293" s="274"/>
      <c r="AT293" s="218" t="s">
        <v>151</v>
      </c>
      <c r="AU293" s="218" t="s">
        <v>80</v>
      </c>
    </row>
    <row r="294" spans="2:65" s="238" customFormat="1" ht="22.5" customHeight="1">
      <c r="B294" s="233"/>
      <c r="C294" s="387" t="s">
        <v>461</v>
      </c>
      <c r="D294" s="387" t="s">
        <v>144</v>
      </c>
      <c r="E294" s="388" t="s">
        <v>513</v>
      </c>
      <c r="F294" s="389" t="s">
        <v>942</v>
      </c>
      <c r="G294" s="390" t="s">
        <v>194</v>
      </c>
      <c r="H294" s="391">
        <v>197.1</v>
      </c>
      <c r="I294" s="6"/>
      <c r="J294" s="392">
        <f>ROUND(I294*H294,2)</f>
        <v>0</v>
      </c>
      <c r="K294" s="389" t="s">
        <v>5</v>
      </c>
      <c r="L294" s="233"/>
      <c r="M294" s="393" t="s">
        <v>5</v>
      </c>
      <c r="N294" s="394" t="s">
        <v>43</v>
      </c>
      <c r="O294" s="234"/>
      <c r="P294" s="395">
        <f>O294*H294</f>
        <v>0</v>
      </c>
      <c r="Q294" s="395">
        <v>0</v>
      </c>
      <c r="R294" s="395">
        <f>Q294*H294</f>
        <v>0</v>
      </c>
      <c r="S294" s="395">
        <v>0</v>
      </c>
      <c r="T294" s="396">
        <f>S294*H294</f>
        <v>0</v>
      </c>
      <c r="AR294" s="218" t="s">
        <v>149</v>
      </c>
      <c r="AT294" s="218" t="s">
        <v>144</v>
      </c>
      <c r="AU294" s="218" t="s">
        <v>80</v>
      </c>
      <c r="AY294" s="218" t="s">
        <v>142</v>
      </c>
      <c r="BE294" s="397">
        <f>IF(N294="základní",J294,0)</f>
        <v>0</v>
      </c>
      <c r="BF294" s="397">
        <f>IF(N294="snížená",J294,0)</f>
        <v>0</v>
      </c>
      <c r="BG294" s="397">
        <f>IF(N294="zákl. přenesená",J294,0)</f>
        <v>0</v>
      </c>
      <c r="BH294" s="397">
        <f>IF(N294="sníž. přenesená",J294,0)</f>
        <v>0</v>
      </c>
      <c r="BI294" s="397">
        <f>IF(N294="nulová",J294,0)</f>
        <v>0</v>
      </c>
      <c r="BJ294" s="218" t="s">
        <v>24</v>
      </c>
      <c r="BK294" s="397">
        <f>ROUND(I294*H294,2)</f>
        <v>0</v>
      </c>
      <c r="BL294" s="218" t="s">
        <v>149</v>
      </c>
      <c r="BM294" s="218" t="s">
        <v>515</v>
      </c>
    </row>
    <row r="295" spans="2:65" s="238" customFormat="1" ht="54">
      <c r="B295" s="233"/>
      <c r="D295" s="398" t="s">
        <v>151</v>
      </c>
      <c r="F295" s="399" t="s">
        <v>943</v>
      </c>
      <c r="L295" s="233"/>
      <c r="M295" s="400"/>
      <c r="N295" s="234"/>
      <c r="O295" s="234"/>
      <c r="P295" s="234"/>
      <c r="Q295" s="234"/>
      <c r="R295" s="234"/>
      <c r="S295" s="234"/>
      <c r="T295" s="274"/>
      <c r="AT295" s="218" t="s">
        <v>151</v>
      </c>
      <c r="AU295" s="218" t="s">
        <v>80</v>
      </c>
    </row>
    <row r="296" spans="2:65" s="403" customFormat="1">
      <c r="B296" s="402"/>
      <c r="D296" s="412" t="s">
        <v>155</v>
      </c>
      <c r="E296" s="421" t="s">
        <v>5</v>
      </c>
      <c r="F296" s="422" t="s">
        <v>944</v>
      </c>
      <c r="H296" s="423">
        <v>197.1</v>
      </c>
      <c r="L296" s="402"/>
      <c r="M296" s="407"/>
      <c r="N296" s="408"/>
      <c r="O296" s="408"/>
      <c r="P296" s="408"/>
      <c r="Q296" s="408"/>
      <c r="R296" s="408"/>
      <c r="S296" s="408"/>
      <c r="T296" s="409"/>
      <c r="AT296" s="404" t="s">
        <v>155</v>
      </c>
      <c r="AU296" s="404" t="s">
        <v>80</v>
      </c>
      <c r="AV296" s="403" t="s">
        <v>80</v>
      </c>
      <c r="AW296" s="403" t="s">
        <v>36</v>
      </c>
      <c r="AX296" s="403" t="s">
        <v>24</v>
      </c>
      <c r="AY296" s="404" t="s">
        <v>142</v>
      </c>
    </row>
    <row r="297" spans="2:65" s="238" customFormat="1" ht="22.5" customHeight="1">
      <c r="B297" s="233"/>
      <c r="C297" s="387" t="s">
        <v>466</v>
      </c>
      <c r="D297" s="387" t="s">
        <v>144</v>
      </c>
      <c r="E297" s="388" t="s">
        <v>945</v>
      </c>
      <c r="F297" s="389" t="s">
        <v>946</v>
      </c>
      <c r="G297" s="390" t="s">
        <v>194</v>
      </c>
      <c r="H297" s="391">
        <v>98.55</v>
      </c>
      <c r="I297" s="6"/>
      <c r="J297" s="392">
        <f>ROUND(I297*H297,2)</f>
        <v>0</v>
      </c>
      <c r="K297" s="389" t="s">
        <v>346</v>
      </c>
      <c r="L297" s="233"/>
      <c r="M297" s="393" t="s">
        <v>5</v>
      </c>
      <c r="N297" s="394" t="s">
        <v>43</v>
      </c>
      <c r="O297" s="234"/>
      <c r="P297" s="395">
        <f>O297*H297</f>
        <v>0</v>
      </c>
      <c r="Q297" s="395">
        <v>0</v>
      </c>
      <c r="R297" s="395">
        <f>Q297*H297</f>
        <v>0</v>
      </c>
      <c r="S297" s="395">
        <v>0</v>
      </c>
      <c r="T297" s="396">
        <f>S297*H297</f>
        <v>0</v>
      </c>
      <c r="AR297" s="218" t="s">
        <v>149</v>
      </c>
      <c r="AT297" s="218" t="s">
        <v>144</v>
      </c>
      <c r="AU297" s="218" t="s">
        <v>80</v>
      </c>
      <c r="AY297" s="218" t="s">
        <v>142</v>
      </c>
      <c r="BE297" s="397">
        <f>IF(N297="základní",J297,0)</f>
        <v>0</v>
      </c>
      <c r="BF297" s="397">
        <f>IF(N297="snížená",J297,0)</f>
        <v>0</v>
      </c>
      <c r="BG297" s="397">
        <f>IF(N297="zákl. přenesená",J297,0)</f>
        <v>0</v>
      </c>
      <c r="BH297" s="397">
        <f>IF(N297="sníž. přenesená",J297,0)</f>
        <v>0</v>
      </c>
      <c r="BI297" s="397">
        <f>IF(N297="nulová",J297,0)</f>
        <v>0</v>
      </c>
      <c r="BJ297" s="218" t="s">
        <v>24</v>
      </c>
      <c r="BK297" s="397">
        <f>ROUND(I297*H297,2)</f>
        <v>0</v>
      </c>
      <c r="BL297" s="218" t="s">
        <v>149</v>
      </c>
      <c r="BM297" s="218" t="s">
        <v>947</v>
      </c>
    </row>
    <row r="298" spans="2:65" s="238" customFormat="1">
      <c r="B298" s="233"/>
      <c r="D298" s="412" t="s">
        <v>151</v>
      </c>
      <c r="F298" s="420" t="s">
        <v>948</v>
      </c>
      <c r="L298" s="233"/>
      <c r="M298" s="400"/>
      <c r="N298" s="234"/>
      <c r="O298" s="234"/>
      <c r="P298" s="234"/>
      <c r="Q298" s="234"/>
      <c r="R298" s="234"/>
      <c r="S298" s="234"/>
      <c r="T298" s="274"/>
      <c r="AT298" s="218" t="s">
        <v>151</v>
      </c>
      <c r="AU298" s="218" t="s">
        <v>80</v>
      </c>
    </row>
    <row r="299" spans="2:65" s="238" customFormat="1" ht="22.5" customHeight="1">
      <c r="B299" s="233"/>
      <c r="C299" s="387" t="s">
        <v>471</v>
      </c>
      <c r="D299" s="387" t="s">
        <v>144</v>
      </c>
      <c r="E299" s="388" t="s">
        <v>949</v>
      </c>
      <c r="F299" s="389" t="s">
        <v>950</v>
      </c>
      <c r="G299" s="390" t="s">
        <v>559</v>
      </c>
      <c r="H299" s="391">
        <v>8</v>
      </c>
      <c r="I299" s="6"/>
      <c r="J299" s="392">
        <f>ROUND(I299*H299,2)</f>
        <v>0</v>
      </c>
      <c r="K299" s="389" t="s">
        <v>346</v>
      </c>
      <c r="L299" s="233"/>
      <c r="M299" s="393" t="s">
        <v>5</v>
      </c>
      <c r="N299" s="394" t="s">
        <v>43</v>
      </c>
      <c r="O299" s="234"/>
      <c r="P299" s="395">
        <f>O299*H299</f>
        <v>0</v>
      </c>
      <c r="Q299" s="395">
        <v>1.1999999999999999E-3</v>
      </c>
      <c r="R299" s="395">
        <f>Q299*H299</f>
        <v>9.5999999999999992E-3</v>
      </c>
      <c r="S299" s="395">
        <v>0</v>
      </c>
      <c r="T299" s="396">
        <f>S299*H299</f>
        <v>0</v>
      </c>
      <c r="AR299" s="218" t="s">
        <v>149</v>
      </c>
      <c r="AT299" s="218" t="s">
        <v>144</v>
      </c>
      <c r="AU299" s="218" t="s">
        <v>80</v>
      </c>
      <c r="AY299" s="218" t="s">
        <v>142</v>
      </c>
      <c r="BE299" s="397">
        <f>IF(N299="základní",J299,0)</f>
        <v>0</v>
      </c>
      <c r="BF299" s="397">
        <f>IF(N299="snížená",J299,0)</f>
        <v>0</v>
      </c>
      <c r="BG299" s="397">
        <f>IF(N299="zákl. přenesená",J299,0)</f>
        <v>0</v>
      </c>
      <c r="BH299" s="397">
        <f>IF(N299="sníž. přenesená",J299,0)</f>
        <v>0</v>
      </c>
      <c r="BI299" s="397">
        <f>IF(N299="nulová",J299,0)</f>
        <v>0</v>
      </c>
      <c r="BJ299" s="218" t="s">
        <v>24</v>
      </c>
      <c r="BK299" s="397">
        <f>ROUND(I299*H299,2)</f>
        <v>0</v>
      </c>
      <c r="BL299" s="218" t="s">
        <v>149</v>
      </c>
      <c r="BM299" s="218" t="s">
        <v>951</v>
      </c>
    </row>
    <row r="300" spans="2:65" s="238" customFormat="1">
      <c r="B300" s="233"/>
      <c r="D300" s="412" t="s">
        <v>151</v>
      </c>
      <c r="F300" s="420" t="s">
        <v>952</v>
      </c>
      <c r="L300" s="233"/>
      <c r="M300" s="400"/>
      <c r="N300" s="234"/>
      <c r="O300" s="234"/>
      <c r="P300" s="234"/>
      <c r="Q300" s="234"/>
      <c r="R300" s="234"/>
      <c r="S300" s="234"/>
      <c r="T300" s="274"/>
      <c r="AT300" s="218" t="s">
        <v>151</v>
      </c>
      <c r="AU300" s="218" t="s">
        <v>80</v>
      </c>
    </row>
    <row r="301" spans="2:65" s="238" customFormat="1" ht="22.5" customHeight="1">
      <c r="B301" s="233"/>
      <c r="C301" s="387" t="s">
        <v>476</v>
      </c>
      <c r="D301" s="387" t="s">
        <v>144</v>
      </c>
      <c r="E301" s="388" t="s">
        <v>520</v>
      </c>
      <c r="F301" s="389" t="s">
        <v>521</v>
      </c>
      <c r="G301" s="390" t="s">
        <v>212</v>
      </c>
      <c r="H301" s="391">
        <v>9.4350000000000005</v>
      </c>
      <c r="I301" s="6"/>
      <c r="J301" s="392">
        <f>ROUND(I301*H301,2)</f>
        <v>0</v>
      </c>
      <c r="K301" s="389" t="s">
        <v>5</v>
      </c>
      <c r="L301" s="233"/>
      <c r="M301" s="393" t="s">
        <v>5</v>
      </c>
      <c r="N301" s="394" t="s">
        <v>43</v>
      </c>
      <c r="O301" s="234"/>
      <c r="P301" s="395">
        <f>O301*H301</f>
        <v>0</v>
      </c>
      <c r="Q301" s="395">
        <v>0</v>
      </c>
      <c r="R301" s="395">
        <f>Q301*H301</f>
        <v>0</v>
      </c>
      <c r="S301" s="395">
        <v>0</v>
      </c>
      <c r="T301" s="396">
        <f>S301*H301</f>
        <v>0</v>
      </c>
      <c r="AR301" s="218" t="s">
        <v>149</v>
      </c>
      <c r="AT301" s="218" t="s">
        <v>144</v>
      </c>
      <c r="AU301" s="218" t="s">
        <v>80</v>
      </c>
      <c r="AY301" s="218" t="s">
        <v>142</v>
      </c>
      <c r="BE301" s="397">
        <f>IF(N301="základní",J301,0)</f>
        <v>0</v>
      </c>
      <c r="BF301" s="397">
        <f>IF(N301="snížená",J301,0)</f>
        <v>0</v>
      </c>
      <c r="BG301" s="397">
        <f>IF(N301="zákl. přenesená",J301,0)</f>
        <v>0</v>
      </c>
      <c r="BH301" s="397">
        <f>IF(N301="sníž. přenesená",J301,0)</f>
        <v>0</v>
      </c>
      <c r="BI301" s="397">
        <f>IF(N301="nulová",J301,0)</f>
        <v>0</v>
      </c>
      <c r="BJ301" s="218" t="s">
        <v>24</v>
      </c>
      <c r="BK301" s="397">
        <f>ROUND(I301*H301,2)</f>
        <v>0</v>
      </c>
      <c r="BL301" s="218" t="s">
        <v>149</v>
      </c>
      <c r="BM301" s="218" t="s">
        <v>522</v>
      </c>
    </row>
    <row r="302" spans="2:65" s="238" customFormat="1" ht="27">
      <c r="B302" s="233"/>
      <c r="D302" s="398" t="s">
        <v>151</v>
      </c>
      <c r="F302" s="399" t="s">
        <v>523</v>
      </c>
      <c r="L302" s="233"/>
      <c r="M302" s="400"/>
      <c r="N302" s="234"/>
      <c r="O302" s="234"/>
      <c r="P302" s="234"/>
      <c r="Q302" s="234"/>
      <c r="R302" s="234"/>
      <c r="S302" s="234"/>
      <c r="T302" s="274"/>
      <c r="AT302" s="218" t="s">
        <v>151</v>
      </c>
      <c r="AU302" s="218" t="s">
        <v>80</v>
      </c>
    </row>
    <row r="303" spans="2:65" s="238" customFormat="1" ht="27">
      <c r="B303" s="233"/>
      <c r="D303" s="398" t="s">
        <v>153</v>
      </c>
      <c r="F303" s="401" t="s">
        <v>831</v>
      </c>
      <c r="L303" s="233"/>
      <c r="M303" s="400"/>
      <c r="N303" s="234"/>
      <c r="O303" s="234"/>
      <c r="P303" s="234"/>
      <c r="Q303" s="234"/>
      <c r="R303" s="234"/>
      <c r="S303" s="234"/>
      <c r="T303" s="274"/>
      <c r="AT303" s="218" t="s">
        <v>153</v>
      </c>
      <c r="AU303" s="218" t="s">
        <v>80</v>
      </c>
    </row>
    <row r="304" spans="2:65" s="425" customFormat="1">
      <c r="B304" s="424"/>
      <c r="D304" s="398" t="s">
        <v>155</v>
      </c>
      <c r="E304" s="426" t="s">
        <v>5</v>
      </c>
      <c r="F304" s="427" t="s">
        <v>524</v>
      </c>
      <c r="H304" s="428" t="s">
        <v>5</v>
      </c>
      <c r="L304" s="424"/>
      <c r="M304" s="429"/>
      <c r="N304" s="430"/>
      <c r="O304" s="430"/>
      <c r="P304" s="430"/>
      <c r="Q304" s="430"/>
      <c r="R304" s="430"/>
      <c r="S304" s="430"/>
      <c r="T304" s="431"/>
      <c r="AT304" s="428" t="s">
        <v>155</v>
      </c>
      <c r="AU304" s="428" t="s">
        <v>80</v>
      </c>
      <c r="AV304" s="425" t="s">
        <v>24</v>
      </c>
      <c r="AW304" s="425" t="s">
        <v>36</v>
      </c>
      <c r="AX304" s="425" t="s">
        <v>72</v>
      </c>
      <c r="AY304" s="428" t="s">
        <v>142</v>
      </c>
    </row>
    <row r="305" spans="2:65" s="403" customFormat="1">
      <c r="B305" s="402"/>
      <c r="D305" s="412" t="s">
        <v>155</v>
      </c>
      <c r="E305" s="421" t="s">
        <v>5</v>
      </c>
      <c r="F305" s="422" t="s">
        <v>953</v>
      </c>
      <c r="H305" s="423">
        <v>9.4350000000000005</v>
      </c>
      <c r="L305" s="402"/>
      <c r="M305" s="407"/>
      <c r="N305" s="408"/>
      <c r="O305" s="408"/>
      <c r="P305" s="408"/>
      <c r="Q305" s="408"/>
      <c r="R305" s="408"/>
      <c r="S305" s="408"/>
      <c r="T305" s="409"/>
      <c r="AT305" s="404" t="s">
        <v>155</v>
      </c>
      <c r="AU305" s="404" t="s">
        <v>80</v>
      </c>
      <c r="AV305" s="403" t="s">
        <v>80</v>
      </c>
      <c r="AW305" s="403" t="s">
        <v>36</v>
      </c>
      <c r="AX305" s="403" t="s">
        <v>24</v>
      </c>
      <c r="AY305" s="404" t="s">
        <v>142</v>
      </c>
    </row>
    <row r="306" spans="2:65" s="238" customFormat="1" ht="31.5" customHeight="1">
      <c r="B306" s="233"/>
      <c r="C306" s="387" t="s">
        <v>481</v>
      </c>
      <c r="D306" s="387" t="s">
        <v>144</v>
      </c>
      <c r="E306" s="388" t="s">
        <v>954</v>
      </c>
      <c r="F306" s="389" t="s">
        <v>955</v>
      </c>
      <c r="G306" s="390" t="s">
        <v>175</v>
      </c>
      <c r="H306" s="391">
        <v>2</v>
      </c>
      <c r="I306" s="6"/>
      <c r="J306" s="392">
        <f>ROUND(I306*H306,2)</f>
        <v>0</v>
      </c>
      <c r="K306" s="389" t="s">
        <v>5</v>
      </c>
      <c r="L306" s="233"/>
      <c r="M306" s="393" t="s">
        <v>5</v>
      </c>
      <c r="N306" s="394" t="s">
        <v>43</v>
      </c>
      <c r="O306" s="234"/>
      <c r="P306" s="395">
        <f>O306*H306</f>
        <v>0</v>
      </c>
      <c r="Q306" s="395">
        <v>0</v>
      </c>
      <c r="R306" s="395">
        <f>Q306*H306</f>
        <v>0</v>
      </c>
      <c r="S306" s="395">
        <v>0</v>
      </c>
      <c r="T306" s="396">
        <f>S306*H306</f>
        <v>0</v>
      </c>
      <c r="AR306" s="218" t="s">
        <v>149</v>
      </c>
      <c r="AT306" s="218" t="s">
        <v>144</v>
      </c>
      <c r="AU306" s="218" t="s">
        <v>80</v>
      </c>
      <c r="AY306" s="218" t="s">
        <v>142</v>
      </c>
      <c r="BE306" s="397">
        <f>IF(N306="základní",J306,0)</f>
        <v>0</v>
      </c>
      <c r="BF306" s="397">
        <f>IF(N306="snížená",J306,0)</f>
        <v>0</v>
      </c>
      <c r="BG306" s="397">
        <f>IF(N306="zákl. přenesená",J306,0)</f>
        <v>0</v>
      </c>
      <c r="BH306" s="397">
        <f>IF(N306="sníž. přenesená",J306,0)</f>
        <v>0</v>
      </c>
      <c r="BI306" s="397">
        <f>IF(N306="nulová",J306,0)</f>
        <v>0</v>
      </c>
      <c r="BJ306" s="218" t="s">
        <v>24</v>
      </c>
      <c r="BK306" s="397">
        <f>ROUND(I306*H306,2)</f>
        <v>0</v>
      </c>
      <c r="BL306" s="218" t="s">
        <v>149</v>
      </c>
      <c r="BM306" s="218" t="s">
        <v>956</v>
      </c>
    </row>
    <row r="307" spans="2:65" s="238" customFormat="1">
      <c r="B307" s="233"/>
      <c r="D307" s="398" t="s">
        <v>151</v>
      </c>
      <c r="F307" s="399" t="s">
        <v>957</v>
      </c>
      <c r="L307" s="233"/>
      <c r="M307" s="400"/>
      <c r="N307" s="234"/>
      <c r="O307" s="234"/>
      <c r="P307" s="234"/>
      <c r="Q307" s="234"/>
      <c r="R307" s="234"/>
      <c r="S307" s="234"/>
      <c r="T307" s="274"/>
      <c r="AT307" s="218" t="s">
        <v>151</v>
      </c>
      <c r="AU307" s="218" t="s">
        <v>80</v>
      </c>
    </row>
    <row r="308" spans="2:65" s="238" customFormat="1" ht="27">
      <c r="B308" s="233"/>
      <c r="D308" s="398" t="s">
        <v>153</v>
      </c>
      <c r="F308" s="401" t="s">
        <v>831</v>
      </c>
      <c r="L308" s="233"/>
      <c r="M308" s="400"/>
      <c r="N308" s="234"/>
      <c r="O308" s="234"/>
      <c r="P308" s="234"/>
      <c r="Q308" s="234"/>
      <c r="R308" s="234"/>
      <c r="S308" s="234"/>
      <c r="T308" s="274"/>
      <c r="AT308" s="218" t="s">
        <v>153</v>
      </c>
      <c r="AU308" s="218" t="s">
        <v>80</v>
      </c>
    </row>
    <row r="309" spans="2:65" s="403" customFormat="1">
      <c r="B309" s="402"/>
      <c r="D309" s="412" t="s">
        <v>155</v>
      </c>
      <c r="E309" s="421" t="s">
        <v>5</v>
      </c>
      <c r="F309" s="422" t="s">
        <v>958</v>
      </c>
      <c r="H309" s="423">
        <v>2</v>
      </c>
      <c r="L309" s="402"/>
      <c r="M309" s="407"/>
      <c r="N309" s="408"/>
      <c r="O309" s="408"/>
      <c r="P309" s="408"/>
      <c r="Q309" s="408"/>
      <c r="R309" s="408"/>
      <c r="S309" s="408"/>
      <c r="T309" s="409"/>
      <c r="AT309" s="404" t="s">
        <v>155</v>
      </c>
      <c r="AU309" s="404" t="s">
        <v>80</v>
      </c>
      <c r="AV309" s="403" t="s">
        <v>80</v>
      </c>
      <c r="AW309" s="403" t="s">
        <v>36</v>
      </c>
      <c r="AX309" s="403" t="s">
        <v>24</v>
      </c>
      <c r="AY309" s="404" t="s">
        <v>142</v>
      </c>
    </row>
    <row r="310" spans="2:65" s="238" customFormat="1" ht="31.5" customHeight="1">
      <c r="B310" s="233"/>
      <c r="C310" s="387" t="s">
        <v>486</v>
      </c>
      <c r="D310" s="387" t="s">
        <v>144</v>
      </c>
      <c r="E310" s="388" t="s">
        <v>959</v>
      </c>
      <c r="F310" s="389" t="s">
        <v>960</v>
      </c>
      <c r="G310" s="390" t="s">
        <v>175</v>
      </c>
      <c r="H310" s="391">
        <v>2</v>
      </c>
      <c r="I310" s="6"/>
      <c r="J310" s="392">
        <f>ROUND(I310*H310,2)</f>
        <v>0</v>
      </c>
      <c r="K310" s="389" t="s">
        <v>5</v>
      </c>
      <c r="L310" s="233"/>
      <c r="M310" s="393" t="s">
        <v>5</v>
      </c>
      <c r="N310" s="394" t="s">
        <v>43</v>
      </c>
      <c r="O310" s="234"/>
      <c r="P310" s="395">
        <f>O310*H310</f>
        <v>0</v>
      </c>
      <c r="Q310" s="395">
        <v>0</v>
      </c>
      <c r="R310" s="395">
        <f>Q310*H310</f>
        <v>0</v>
      </c>
      <c r="S310" s="395">
        <v>0</v>
      </c>
      <c r="T310" s="396">
        <f>S310*H310</f>
        <v>0</v>
      </c>
      <c r="AR310" s="218" t="s">
        <v>149</v>
      </c>
      <c r="AT310" s="218" t="s">
        <v>144</v>
      </c>
      <c r="AU310" s="218" t="s">
        <v>80</v>
      </c>
      <c r="AY310" s="218" t="s">
        <v>142</v>
      </c>
      <c r="BE310" s="397">
        <f>IF(N310="základní",J310,0)</f>
        <v>0</v>
      </c>
      <c r="BF310" s="397">
        <f>IF(N310="snížená",J310,0)</f>
        <v>0</v>
      </c>
      <c r="BG310" s="397">
        <f>IF(N310="zákl. přenesená",J310,0)</f>
        <v>0</v>
      </c>
      <c r="BH310" s="397">
        <f>IF(N310="sníž. přenesená",J310,0)</f>
        <v>0</v>
      </c>
      <c r="BI310" s="397">
        <f>IF(N310="nulová",J310,0)</f>
        <v>0</v>
      </c>
      <c r="BJ310" s="218" t="s">
        <v>24</v>
      </c>
      <c r="BK310" s="397">
        <f>ROUND(I310*H310,2)</f>
        <v>0</v>
      </c>
      <c r="BL310" s="218" t="s">
        <v>149</v>
      </c>
      <c r="BM310" s="218" t="s">
        <v>961</v>
      </c>
    </row>
    <row r="311" spans="2:65" s="238" customFormat="1" ht="40.5">
      <c r="B311" s="233"/>
      <c r="D311" s="398" t="s">
        <v>151</v>
      </c>
      <c r="F311" s="399" t="s">
        <v>962</v>
      </c>
      <c r="L311" s="233"/>
      <c r="M311" s="400"/>
      <c r="N311" s="234"/>
      <c r="O311" s="234"/>
      <c r="P311" s="234"/>
      <c r="Q311" s="234"/>
      <c r="R311" s="234"/>
      <c r="S311" s="234"/>
      <c r="T311" s="274"/>
      <c r="AT311" s="218" t="s">
        <v>151</v>
      </c>
      <c r="AU311" s="218" t="s">
        <v>80</v>
      </c>
    </row>
    <row r="312" spans="2:65" s="238" customFormat="1" ht="27">
      <c r="B312" s="233"/>
      <c r="D312" s="398" t="s">
        <v>153</v>
      </c>
      <c r="F312" s="401" t="s">
        <v>831</v>
      </c>
      <c r="L312" s="233"/>
      <c r="M312" s="400"/>
      <c r="N312" s="234"/>
      <c r="O312" s="234"/>
      <c r="P312" s="234"/>
      <c r="Q312" s="234"/>
      <c r="R312" s="234"/>
      <c r="S312" s="234"/>
      <c r="T312" s="274"/>
      <c r="AT312" s="218" t="s">
        <v>153</v>
      </c>
      <c r="AU312" s="218" t="s">
        <v>80</v>
      </c>
    </row>
    <row r="313" spans="2:65" s="403" customFormat="1">
      <c r="B313" s="402"/>
      <c r="D313" s="412" t="s">
        <v>155</v>
      </c>
      <c r="E313" s="421" t="s">
        <v>5</v>
      </c>
      <c r="F313" s="422" t="s">
        <v>958</v>
      </c>
      <c r="H313" s="423">
        <v>2</v>
      </c>
      <c r="L313" s="402"/>
      <c r="M313" s="407"/>
      <c r="N313" s="408"/>
      <c r="O313" s="408"/>
      <c r="P313" s="408"/>
      <c r="Q313" s="408"/>
      <c r="R313" s="408"/>
      <c r="S313" s="408"/>
      <c r="T313" s="409"/>
      <c r="AT313" s="404" t="s">
        <v>155</v>
      </c>
      <c r="AU313" s="404" t="s">
        <v>80</v>
      </c>
      <c r="AV313" s="403" t="s">
        <v>80</v>
      </c>
      <c r="AW313" s="403" t="s">
        <v>36</v>
      </c>
      <c r="AX313" s="403" t="s">
        <v>24</v>
      </c>
      <c r="AY313" s="404" t="s">
        <v>142</v>
      </c>
    </row>
    <row r="314" spans="2:65" s="238" customFormat="1" ht="31.5" customHeight="1">
      <c r="B314" s="233"/>
      <c r="C314" s="387" t="s">
        <v>492</v>
      </c>
      <c r="D314" s="387" t="s">
        <v>144</v>
      </c>
      <c r="E314" s="388" t="s">
        <v>963</v>
      </c>
      <c r="F314" s="389" t="s">
        <v>964</v>
      </c>
      <c r="G314" s="390" t="s">
        <v>175</v>
      </c>
      <c r="H314" s="391">
        <v>15</v>
      </c>
      <c r="I314" s="6"/>
      <c r="J314" s="392">
        <f>ROUND(I314*H314,2)</f>
        <v>0</v>
      </c>
      <c r="K314" s="389" t="s">
        <v>5</v>
      </c>
      <c r="L314" s="233"/>
      <c r="M314" s="393" t="s">
        <v>5</v>
      </c>
      <c r="N314" s="394" t="s">
        <v>43</v>
      </c>
      <c r="O314" s="234"/>
      <c r="P314" s="395">
        <f>O314*H314</f>
        <v>0</v>
      </c>
      <c r="Q314" s="395">
        <v>0</v>
      </c>
      <c r="R314" s="395">
        <f>Q314*H314</f>
        <v>0</v>
      </c>
      <c r="S314" s="395">
        <v>0</v>
      </c>
      <c r="T314" s="396">
        <f>S314*H314</f>
        <v>0</v>
      </c>
      <c r="AR314" s="218" t="s">
        <v>149</v>
      </c>
      <c r="AT314" s="218" t="s">
        <v>144</v>
      </c>
      <c r="AU314" s="218" t="s">
        <v>80</v>
      </c>
      <c r="AY314" s="218" t="s">
        <v>142</v>
      </c>
      <c r="BE314" s="397">
        <f>IF(N314="základní",J314,0)</f>
        <v>0</v>
      </c>
      <c r="BF314" s="397">
        <f>IF(N314="snížená",J314,0)</f>
        <v>0</v>
      </c>
      <c r="BG314" s="397">
        <f>IF(N314="zákl. přenesená",J314,0)</f>
        <v>0</v>
      </c>
      <c r="BH314" s="397">
        <f>IF(N314="sníž. přenesená",J314,0)</f>
        <v>0</v>
      </c>
      <c r="BI314" s="397">
        <f>IF(N314="nulová",J314,0)</f>
        <v>0</v>
      </c>
      <c r="BJ314" s="218" t="s">
        <v>24</v>
      </c>
      <c r="BK314" s="397">
        <f>ROUND(I314*H314,2)</f>
        <v>0</v>
      </c>
      <c r="BL314" s="218" t="s">
        <v>149</v>
      </c>
      <c r="BM314" s="218" t="s">
        <v>965</v>
      </c>
    </row>
    <row r="315" spans="2:65" s="238" customFormat="1" ht="40.5">
      <c r="B315" s="233"/>
      <c r="D315" s="398" t="s">
        <v>151</v>
      </c>
      <c r="F315" s="399" t="s">
        <v>966</v>
      </c>
      <c r="L315" s="233"/>
      <c r="M315" s="400"/>
      <c r="N315" s="234"/>
      <c r="O315" s="234"/>
      <c r="P315" s="234"/>
      <c r="Q315" s="234"/>
      <c r="R315" s="234"/>
      <c r="S315" s="234"/>
      <c r="T315" s="274"/>
      <c r="AT315" s="218" t="s">
        <v>151</v>
      </c>
      <c r="AU315" s="218" t="s">
        <v>80</v>
      </c>
    </row>
    <row r="316" spans="2:65" s="238" customFormat="1" ht="27">
      <c r="B316" s="233"/>
      <c r="D316" s="398" t="s">
        <v>153</v>
      </c>
      <c r="F316" s="401" t="s">
        <v>831</v>
      </c>
      <c r="L316" s="233"/>
      <c r="M316" s="400"/>
      <c r="N316" s="234"/>
      <c r="O316" s="234"/>
      <c r="P316" s="234"/>
      <c r="Q316" s="234"/>
      <c r="R316" s="234"/>
      <c r="S316" s="234"/>
      <c r="T316" s="274"/>
      <c r="AT316" s="218" t="s">
        <v>153</v>
      </c>
      <c r="AU316" s="218" t="s">
        <v>80</v>
      </c>
    </row>
    <row r="317" spans="2:65" s="403" customFormat="1">
      <c r="B317" s="402"/>
      <c r="D317" s="412" t="s">
        <v>155</v>
      </c>
      <c r="E317" s="421" t="s">
        <v>5</v>
      </c>
      <c r="F317" s="422" t="s">
        <v>11</v>
      </c>
      <c r="H317" s="423">
        <v>15</v>
      </c>
      <c r="L317" s="402"/>
      <c r="M317" s="407"/>
      <c r="N317" s="408"/>
      <c r="O317" s="408"/>
      <c r="P317" s="408"/>
      <c r="Q317" s="408"/>
      <c r="R317" s="408"/>
      <c r="S317" s="408"/>
      <c r="T317" s="409"/>
      <c r="AT317" s="404" t="s">
        <v>155</v>
      </c>
      <c r="AU317" s="404" t="s">
        <v>80</v>
      </c>
      <c r="AV317" s="403" t="s">
        <v>80</v>
      </c>
      <c r="AW317" s="403" t="s">
        <v>36</v>
      </c>
      <c r="AX317" s="403" t="s">
        <v>24</v>
      </c>
      <c r="AY317" s="404" t="s">
        <v>142</v>
      </c>
    </row>
    <row r="318" spans="2:65" s="238" customFormat="1" ht="31.5" customHeight="1">
      <c r="B318" s="233"/>
      <c r="C318" s="387" t="s">
        <v>497</v>
      </c>
      <c r="D318" s="387" t="s">
        <v>144</v>
      </c>
      <c r="E318" s="388" t="s">
        <v>967</v>
      </c>
      <c r="F318" s="389" t="s">
        <v>968</v>
      </c>
      <c r="G318" s="390" t="s">
        <v>175</v>
      </c>
      <c r="H318" s="391">
        <v>4</v>
      </c>
      <c r="I318" s="6"/>
      <c r="J318" s="392">
        <f>ROUND(I318*H318,2)</f>
        <v>0</v>
      </c>
      <c r="K318" s="389" t="s">
        <v>5</v>
      </c>
      <c r="L318" s="233"/>
      <c r="M318" s="393" t="s">
        <v>5</v>
      </c>
      <c r="N318" s="394" t="s">
        <v>43</v>
      </c>
      <c r="O318" s="234"/>
      <c r="P318" s="395">
        <f>O318*H318</f>
        <v>0</v>
      </c>
      <c r="Q318" s="395">
        <v>0</v>
      </c>
      <c r="R318" s="395">
        <f>Q318*H318</f>
        <v>0</v>
      </c>
      <c r="S318" s="395">
        <v>0</v>
      </c>
      <c r="T318" s="396">
        <f>S318*H318</f>
        <v>0</v>
      </c>
      <c r="AR318" s="218" t="s">
        <v>149</v>
      </c>
      <c r="AT318" s="218" t="s">
        <v>144</v>
      </c>
      <c r="AU318" s="218" t="s">
        <v>80</v>
      </c>
      <c r="AY318" s="218" t="s">
        <v>142</v>
      </c>
      <c r="BE318" s="397">
        <f>IF(N318="základní",J318,0)</f>
        <v>0</v>
      </c>
      <c r="BF318" s="397">
        <f>IF(N318="snížená",J318,0)</f>
        <v>0</v>
      </c>
      <c r="BG318" s="397">
        <f>IF(N318="zákl. přenesená",J318,0)</f>
        <v>0</v>
      </c>
      <c r="BH318" s="397">
        <f>IF(N318="sníž. přenesená",J318,0)</f>
        <v>0</v>
      </c>
      <c r="BI318" s="397">
        <f>IF(N318="nulová",J318,0)</f>
        <v>0</v>
      </c>
      <c r="BJ318" s="218" t="s">
        <v>24</v>
      </c>
      <c r="BK318" s="397">
        <f>ROUND(I318*H318,2)</f>
        <v>0</v>
      </c>
      <c r="BL318" s="218" t="s">
        <v>149</v>
      </c>
      <c r="BM318" s="218" t="s">
        <v>969</v>
      </c>
    </row>
    <row r="319" spans="2:65" s="238" customFormat="1" ht="40.5">
      <c r="B319" s="233"/>
      <c r="D319" s="398" t="s">
        <v>151</v>
      </c>
      <c r="F319" s="399" t="s">
        <v>970</v>
      </c>
      <c r="L319" s="233"/>
      <c r="M319" s="400"/>
      <c r="N319" s="234"/>
      <c r="O319" s="234"/>
      <c r="P319" s="234"/>
      <c r="Q319" s="234"/>
      <c r="R319" s="234"/>
      <c r="S319" s="234"/>
      <c r="T319" s="274"/>
      <c r="AT319" s="218" t="s">
        <v>151</v>
      </c>
      <c r="AU319" s="218" t="s">
        <v>80</v>
      </c>
    </row>
    <row r="320" spans="2:65" s="238" customFormat="1" ht="27">
      <c r="B320" s="233"/>
      <c r="D320" s="398" t="s">
        <v>153</v>
      </c>
      <c r="F320" s="401" t="s">
        <v>831</v>
      </c>
      <c r="L320" s="233"/>
      <c r="M320" s="400"/>
      <c r="N320" s="234"/>
      <c r="O320" s="234"/>
      <c r="P320" s="234"/>
      <c r="Q320" s="234"/>
      <c r="R320" s="234"/>
      <c r="S320" s="234"/>
      <c r="T320" s="274"/>
      <c r="AT320" s="218" t="s">
        <v>153</v>
      </c>
      <c r="AU320" s="218" t="s">
        <v>80</v>
      </c>
    </row>
    <row r="321" spans="2:65" s="403" customFormat="1">
      <c r="B321" s="402"/>
      <c r="D321" s="412" t="s">
        <v>155</v>
      </c>
      <c r="E321" s="421" t="s">
        <v>5</v>
      </c>
      <c r="F321" s="422" t="s">
        <v>149</v>
      </c>
      <c r="H321" s="423">
        <v>4</v>
      </c>
      <c r="L321" s="402"/>
      <c r="M321" s="407"/>
      <c r="N321" s="408"/>
      <c r="O321" s="408"/>
      <c r="P321" s="408"/>
      <c r="Q321" s="408"/>
      <c r="R321" s="408"/>
      <c r="S321" s="408"/>
      <c r="T321" s="409"/>
      <c r="AT321" s="404" t="s">
        <v>155</v>
      </c>
      <c r="AU321" s="404" t="s">
        <v>80</v>
      </c>
      <c r="AV321" s="403" t="s">
        <v>80</v>
      </c>
      <c r="AW321" s="403" t="s">
        <v>36</v>
      </c>
      <c r="AX321" s="403" t="s">
        <v>24</v>
      </c>
      <c r="AY321" s="404" t="s">
        <v>142</v>
      </c>
    </row>
    <row r="322" spans="2:65" s="238" customFormat="1" ht="31.5" customHeight="1">
      <c r="B322" s="233"/>
      <c r="C322" s="387" t="s">
        <v>502</v>
      </c>
      <c r="D322" s="387" t="s">
        <v>144</v>
      </c>
      <c r="E322" s="388" t="s">
        <v>971</v>
      </c>
      <c r="F322" s="389" t="s">
        <v>972</v>
      </c>
      <c r="G322" s="390" t="s">
        <v>175</v>
      </c>
      <c r="H322" s="391">
        <v>3.762</v>
      </c>
      <c r="I322" s="6"/>
      <c r="J322" s="392">
        <f>ROUND(I322*H322,2)</f>
        <v>0</v>
      </c>
      <c r="K322" s="389" t="s">
        <v>5</v>
      </c>
      <c r="L322" s="233"/>
      <c r="M322" s="393" t="s">
        <v>5</v>
      </c>
      <c r="N322" s="394" t="s">
        <v>43</v>
      </c>
      <c r="O322" s="234"/>
      <c r="P322" s="395">
        <f>O322*H322</f>
        <v>0</v>
      </c>
      <c r="Q322" s="395">
        <v>0</v>
      </c>
      <c r="R322" s="395">
        <f>Q322*H322</f>
        <v>0</v>
      </c>
      <c r="S322" s="395">
        <v>0</v>
      </c>
      <c r="T322" s="396">
        <f>S322*H322</f>
        <v>0</v>
      </c>
      <c r="AR322" s="218" t="s">
        <v>149</v>
      </c>
      <c r="AT322" s="218" t="s">
        <v>144</v>
      </c>
      <c r="AU322" s="218" t="s">
        <v>80</v>
      </c>
      <c r="AY322" s="218" t="s">
        <v>142</v>
      </c>
      <c r="BE322" s="397">
        <f>IF(N322="základní",J322,0)</f>
        <v>0</v>
      </c>
      <c r="BF322" s="397">
        <f>IF(N322="snížená",J322,0)</f>
        <v>0</v>
      </c>
      <c r="BG322" s="397">
        <f>IF(N322="zákl. přenesená",J322,0)</f>
        <v>0</v>
      </c>
      <c r="BH322" s="397">
        <f>IF(N322="sníž. přenesená",J322,0)</f>
        <v>0</v>
      </c>
      <c r="BI322" s="397">
        <f>IF(N322="nulová",J322,0)</f>
        <v>0</v>
      </c>
      <c r="BJ322" s="218" t="s">
        <v>24</v>
      </c>
      <c r="BK322" s="397">
        <f>ROUND(I322*H322,2)</f>
        <v>0</v>
      </c>
      <c r="BL322" s="218" t="s">
        <v>149</v>
      </c>
      <c r="BM322" s="218" t="s">
        <v>973</v>
      </c>
    </row>
    <row r="323" spans="2:65" s="238" customFormat="1" ht="40.5">
      <c r="B323" s="233"/>
      <c r="D323" s="398" t="s">
        <v>151</v>
      </c>
      <c r="F323" s="399" t="s">
        <v>974</v>
      </c>
      <c r="L323" s="233"/>
      <c r="M323" s="400"/>
      <c r="N323" s="234"/>
      <c r="O323" s="234"/>
      <c r="P323" s="234"/>
      <c r="Q323" s="234"/>
      <c r="R323" s="234"/>
      <c r="S323" s="234"/>
      <c r="T323" s="274"/>
      <c r="AT323" s="218" t="s">
        <v>151</v>
      </c>
      <c r="AU323" s="218" t="s">
        <v>80</v>
      </c>
    </row>
    <row r="324" spans="2:65" s="238" customFormat="1" ht="27">
      <c r="B324" s="233"/>
      <c r="D324" s="398" t="s">
        <v>153</v>
      </c>
      <c r="F324" s="401" t="s">
        <v>831</v>
      </c>
      <c r="L324" s="233"/>
      <c r="M324" s="400"/>
      <c r="N324" s="234"/>
      <c r="O324" s="234"/>
      <c r="P324" s="234"/>
      <c r="Q324" s="234"/>
      <c r="R324" s="234"/>
      <c r="S324" s="234"/>
      <c r="T324" s="274"/>
      <c r="AT324" s="218" t="s">
        <v>153</v>
      </c>
      <c r="AU324" s="218" t="s">
        <v>80</v>
      </c>
    </row>
    <row r="325" spans="2:65" s="403" customFormat="1">
      <c r="B325" s="402"/>
      <c r="D325" s="412" t="s">
        <v>155</v>
      </c>
      <c r="E325" s="421" t="s">
        <v>5</v>
      </c>
      <c r="F325" s="422" t="s">
        <v>975</v>
      </c>
      <c r="H325" s="423">
        <v>3.762</v>
      </c>
      <c r="L325" s="402"/>
      <c r="M325" s="407"/>
      <c r="N325" s="408"/>
      <c r="O325" s="408"/>
      <c r="P325" s="408"/>
      <c r="Q325" s="408"/>
      <c r="R325" s="408"/>
      <c r="S325" s="408"/>
      <c r="T325" s="409"/>
      <c r="AT325" s="404" t="s">
        <v>155</v>
      </c>
      <c r="AU325" s="404" t="s">
        <v>80</v>
      </c>
      <c r="AV325" s="403" t="s">
        <v>80</v>
      </c>
      <c r="AW325" s="403" t="s">
        <v>36</v>
      </c>
      <c r="AX325" s="403" t="s">
        <v>24</v>
      </c>
      <c r="AY325" s="404" t="s">
        <v>142</v>
      </c>
    </row>
    <row r="326" spans="2:65" s="238" customFormat="1" ht="22.5" customHeight="1">
      <c r="B326" s="233"/>
      <c r="C326" s="387" t="s">
        <v>507</v>
      </c>
      <c r="D326" s="387" t="s">
        <v>144</v>
      </c>
      <c r="E326" s="388" t="s">
        <v>976</v>
      </c>
      <c r="F326" s="389" t="s">
        <v>977</v>
      </c>
      <c r="G326" s="390" t="s">
        <v>329</v>
      </c>
      <c r="H326" s="391">
        <v>1</v>
      </c>
      <c r="I326" s="6"/>
      <c r="J326" s="392">
        <f>ROUND(I326*H326,2)</f>
        <v>0</v>
      </c>
      <c r="K326" s="389" t="s">
        <v>346</v>
      </c>
      <c r="L326" s="233"/>
      <c r="M326" s="393" t="s">
        <v>5</v>
      </c>
      <c r="N326" s="394" t="s">
        <v>43</v>
      </c>
      <c r="O326" s="234"/>
      <c r="P326" s="395">
        <f>O326*H326</f>
        <v>0</v>
      </c>
      <c r="Q326" s="395">
        <v>7.0200000000000002E-3</v>
      </c>
      <c r="R326" s="395">
        <f>Q326*H326</f>
        <v>7.0200000000000002E-3</v>
      </c>
      <c r="S326" s="395">
        <v>0</v>
      </c>
      <c r="T326" s="396">
        <f>S326*H326</f>
        <v>0</v>
      </c>
      <c r="AR326" s="218" t="s">
        <v>149</v>
      </c>
      <c r="AT326" s="218" t="s">
        <v>144</v>
      </c>
      <c r="AU326" s="218" t="s">
        <v>80</v>
      </c>
      <c r="AY326" s="218" t="s">
        <v>142</v>
      </c>
      <c r="BE326" s="397">
        <f>IF(N326="základní",J326,0)</f>
        <v>0</v>
      </c>
      <c r="BF326" s="397">
        <f>IF(N326="snížená",J326,0)</f>
        <v>0</v>
      </c>
      <c r="BG326" s="397">
        <f>IF(N326="zákl. přenesená",J326,0)</f>
        <v>0</v>
      </c>
      <c r="BH326" s="397">
        <f>IF(N326="sníž. přenesená",J326,0)</f>
        <v>0</v>
      </c>
      <c r="BI326" s="397">
        <f>IF(N326="nulová",J326,0)</f>
        <v>0</v>
      </c>
      <c r="BJ326" s="218" t="s">
        <v>24</v>
      </c>
      <c r="BK326" s="397">
        <f>ROUND(I326*H326,2)</f>
        <v>0</v>
      </c>
      <c r="BL326" s="218" t="s">
        <v>149</v>
      </c>
      <c r="BM326" s="218" t="s">
        <v>978</v>
      </c>
    </row>
    <row r="327" spans="2:65" s="238" customFormat="1">
      <c r="B327" s="233"/>
      <c r="D327" s="398" t="s">
        <v>151</v>
      </c>
      <c r="F327" s="399" t="s">
        <v>979</v>
      </c>
      <c r="L327" s="233"/>
      <c r="M327" s="400"/>
      <c r="N327" s="234"/>
      <c r="O327" s="234"/>
      <c r="P327" s="234"/>
      <c r="Q327" s="234"/>
      <c r="R327" s="234"/>
      <c r="S327" s="234"/>
      <c r="T327" s="274"/>
      <c r="AT327" s="218" t="s">
        <v>151</v>
      </c>
      <c r="AU327" s="218" t="s">
        <v>80</v>
      </c>
    </row>
    <row r="328" spans="2:65" s="238" customFormat="1" ht="27">
      <c r="B328" s="233"/>
      <c r="D328" s="398" t="s">
        <v>153</v>
      </c>
      <c r="F328" s="401" t="s">
        <v>831</v>
      </c>
      <c r="L328" s="233"/>
      <c r="M328" s="400"/>
      <c r="N328" s="234"/>
      <c r="O328" s="234"/>
      <c r="P328" s="234"/>
      <c r="Q328" s="234"/>
      <c r="R328" s="234"/>
      <c r="S328" s="234"/>
      <c r="T328" s="274"/>
      <c r="AT328" s="218" t="s">
        <v>153</v>
      </c>
      <c r="AU328" s="218" t="s">
        <v>80</v>
      </c>
    </row>
    <row r="329" spans="2:65" s="403" customFormat="1">
      <c r="B329" s="402"/>
      <c r="D329" s="412" t="s">
        <v>155</v>
      </c>
      <c r="E329" s="421" t="s">
        <v>5</v>
      </c>
      <c r="F329" s="422" t="s">
        <v>24</v>
      </c>
      <c r="H329" s="423">
        <v>1</v>
      </c>
      <c r="L329" s="402"/>
      <c r="M329" s="407"/>
      <c r="N329" s="408"/>
      <c r="O329" s="408"/>
      <c r="P329" s="408"/>
      <c r="Q329" s="408"/>
      <c r="R329" s="408"/>
      <c r="S329" s="408"/>
      <c r="T329" s="409"/>
      <c r="AT329" s="404" t="s">
        <v>155</v>
      </c>
      <c r="AU329" s="404" t="s">
        <v>80</v>
      </c>
      <c r="AV329" s="403" t="s">
        <v>80</v>
      </c>
      <c r="AW329" s="403" t="s">
        <v>36</v>
      </c>
      <c r="AX329" s="403" t="s">
        <v>24</v>
      </c>
      <c r="AY329" s="404" t="s">
        <v>142</v>
      </c>
    </row>
    <row r="330" spans="2:65" s="238" customFormat="1" ht="22.5" customHeight="1">
      <c r="B330" s="233"/>
      <c r="C330" s="433" t="s">
        <v>512</v>
      </c>
      <c r="D330" s="433" t="s">
        <v>299</v>
      </c>
      <c r="E330" s="434" t="s">
        <v>980</v>
      </c>
      <c r="F330" s="435" t="s">
        <v>981</v>
      </c>
      <c r="G330" s="436" t="s">
        <v>329</v>
      </c>
      <c r="H330" s="437">
        <v>1</v>
      </c>
      <c r="I330" s="7"/>
      <c r="J330" s="438">
        <f>ROUND(I330*H330,2)</f>
        <v>0</v>
      </c>
      <c r="K330" s="435" t="s">
        <v>5</v>
      </c>
      <c r="L330" s="439"/>
      <c r="M330" s="440" t="s">
        <v>5</v>
      </c>
      <c r="N330" s="441" t="s">
        <v>43</v>
      </c>
      <c r="O330" s="234"/>
      <c r="P330" s="395">
        <f>O330*H330</f>
        <v>0</v>
      </c>
      <c r="Q330" s="395">
        <v>5.5E-2</v>
      </c>
      <c r="R330" s="395">
        <f>Q330*H330</f>
        <v>5.5E-2</v>
      </c>
      <c r="S330" s="395">
        <v>0</v>
      </c>
      <c r="T330" s="396">
        <f>S330*H330</f>
        <v>0</v>
      </c>
      <c r="AR330" s="218" t="s">
        <v>198</v>
      </c>
      <c r="AT330" s="218" t="s">
        <v>299</v>
      </c>
      <c r="AU330" s="218" t="s">
        <v>80</v>
      </c>
      <c r="AY330" s="218" t="s">
        <v>142</v>
      </c>
      <c r="BE330" s="397">
        <f>IF(N330="základní",J330,0)</f>
        <v>0</v>
      </c>
      <c r="BF330" s="397">
        <f>IF(N330="snížená",J330,0)</f>
        <v>0</v>
      </c>
      <c r="BG330" s="397">
        <f>IF(N330="zákl. přenesená",J330,0)</f>
        <v>0</v>
      </c>
      <c r="BH330" s="397">
        <f>IF(N330="sníž. přenesená",J330,0)</f>
        <v>0</v>
      </c>
      <c r="BI330" s="397">
        <f>IF(N330="nulová",J330,0)</f>
        <v>0</v>
      </c>
      <c r="BJ330" s="218" t="s">
        <v>24</v>
      </c>
      <c r="BK330" s="397">
        <f>ROUND(I330*H330,2)</f>
        <v>0</v>
      </c>
      <c r="BL330" s="218" t="s">
        <v>149</v>
      </c>
      <c r="BM330" s="218" t="s">
        <v>982</v>
      </c>
    </row>
    <row r="331" spans="2:65" s="238" customFormat="1" ht="40.5">
      <c r="B331" s="233"/>
      <c r="D331" s="412" t="s">
        <v>151</v>
      </c>
      <c r="F331" s="420" t="s">
        <v>983</v>
      </c>
      <c r="L331" s="233"/>
      <c r="M331" s="400"/>
      <c r="N331" s="234"/>
      <c r="O331" s="234"/>
      <c r="P331" s="234"/>
      <c r="Q331" s="234"/>
      <c r="R331" s="234"/>
      <c r="S331" s="234"/>
      <c r="T331" s="274"/>
      <c r="AT331" s="218" t="s">
        <v>151</v>
      </c>
      <c r="AU331" s="218" t="s">
        <v>80</v>
      </c>
    </row>
    <row r="332" spans="2:65" s="238" customFormat="1" ht="22.5" customHeight="1">
      <c r="B332" s="233"/>
      <c r="C332" s="387" t="s">
        <v>519</v>
      </c>
      <c r="D332" s="387" t="s">
        <v>144</v>
      </c>
      <c r="E332" s="388" t="s">
        <v>527</v>
      </c>
      <c r="F332" s="389" t="s">
        <v>528</v>
      </c>
      <c r="G332" s="390" t="s">
        <v>329</v>
      </c>
      <c r="H332" s="391">
        <v>3</v>
      </c>
      <c r="I332" s="6"/>
      <c r="J332" s="392">
        <f>ROUND(I332*H332,2)</f>
        <v>0</v>
      </c>
      <c r="K332" s="389" t="s">
        <v>346</v>
      </c>
      <c r="L332" s="233"/>
      <c r="M332" s="393" t="s">
        <v>5</v>
      </c>
      <c r="N332" s="394" t="s">
        <v>43</v>
      </c>
      <c r="O332" s="234"/>
      <c r="P332" s="395">
        <f>O332*H332</f>
        <v>0</v>
      </c>
      <c r="Q332" s="395">
        <v>7.0200000000000002E-3</v>
      </c>
      <c r="R332" s="395">
        <f>Q332*H332</f>
        <v>2.1060000000000002E-2</v>
      </c>
      <c r="S332" s="395">
        <v>0</v>
      </c>
      <c r="T332" s="396">
        <f>S332*H332</f>
        <v>0</v>
      </c>
      <c r="AR332" s="218" t="s">
        <v>149</v>
      </c>
      <c r="AT332" s="218" t="s">
        <v>144</v>
      </c>
      <c r="AU332" s="218" t="s">
        <v>80</v>
      </c>
      <c r="AY332" s="218" t="s">
        <v>142</v>
      </c>
      <c r="BE332" s="397">
        <f>IF(N332="základní",J332,0)</f>
        <v>0</v>
      </c>
      <c r="BF332" s="397">
        <f>IF(N332="snížená",J332,0)</f>
        <v>0</v>
      </c>
      <c r="BG332" s="397">
        <f>IF(N332="zákl. přenesená",J332,0)</f>
        <v>0</v>
      </c>
      <c r="BH332" s="397">
        <f>IF(N332="sníž. přenesená",J332,0)</f>
        <v>0</v>
      </c>
      <c r="BI332" s="397">
        <f>IF(N332="nulová",J332,0)</f>
        <v>0</v>
      </c>
      <c r="BJ332" s="218" t="s">
        <v>24</v>
      </c>
      <c r="BK332" s="397">
        <f>ROUND(I332*H332,2)</f>
        <v>0</v>
      </c>
      <c r="BL332" s="218" t="s">
        <v>149</v>
      </c>
      <c r="BM332" s="218" t="s">
        <v>529</v>
      </c>
    </row>
    <row r="333" spans="2:65" s="238" customFormat="1">
      <c r="B333" s="233"/>
      <c r="D333" s="398" t="s">
        <v>151</v>
      </c>
      <c r="F333" s="399" t="s">
        <v>530</v>
      </c>
      <c r="L333" s="233"/>
      <c r="M333" s="400"/>
      <c r="N333" s="234"/>
      <c r="O333" s="234"/>
      <c r="P333" s="234"/>
      <c r="Q333" s="234"/>
      <c r="R333" s="234"/>
      <c r="S333" s="234"/>
      <c r="T333" s="274"/>
      <c r="AT333" s="218" t="s">
        <v>151</v>
      </c>
      <c r="AU333" s="218" t="s">
        <v>80</v>
      </c>
    </row>
    <row r="334" spans="2:65" s="238" customFormat="1" ht="27">
      <c r="B334" s="233"/>
      <c r="D334" s="398" t="s">
        <v>153</v>
      </c>
      <c r="F334" s="401" t="s">
        <v>831</v>
      </c>
      <c r="L334" s="233"/>
      <c r="M334" s="400"/>
      <c r="N334" s="234"/>
      <c r="O334" s="234"/>
      <c r="P334" s="234"/>
      <c r="Q334" s="234"/>
      <c r="R334" s="234"/>
      <c r="S334" s="234"/>
      <c r="T334" s="274"/>
      <c r="AT334" s="218" t="s">
        <v>153</v>
      </c>
      <c r="AU334" s="218" t="s">
        <v>80</v>
      </c>
    </row>
    <row r="335" spans="2:65" s="403" customFormat="1">
      <c r="B335" s="402"/>
      <c r="D335" s="412" t="s">
        <v>155</v>
      </c>
      <c r="E335" s="421" t="s">
        <v>5</v>
      </c>
      <c r="F335" s="422" t="s">
        <v>165</v>
      </c>
      <c r="H335" s="423">
        <v>3</v>
      </c>
      <c r="L335" s="402"/>
      <c r="M335" s="407"/>
      <c r="N335" s="408"/>
      <c r="O335" s="408"/>
      <c r="P335" s="408"/>
      <c r="Q335" s="408"/>
      <c r="R335" s="408"/>
      <c r="S335" s="408"/>
      <c r="T335" s="409"/>
      <c r="AT335" s="404" t="s">
        <v>155</v>
      </c>
      <c r="AU335" s="404" t="s">
        <v>80</v>
      </c>
      <c r="AV335" s="403" t="s">
        <v>80</v>
      </c>
      <c r="AW335" s="403" t="s">
        <v>36</v>
      </c>
      <c r="AX335" s="403" t="s">
        <v>24</v>
      </c>
      <c r="AY335" s="404" t="s">
        <v>142</v>
      </c>
    </row>
    <row r="336" spans="2:65" s="238" customFormat="1" ht="22.5" customHeight="1">
      <c r="B336" s="233"/>
      <c r="C336" s="433" t="s">
        <v>526</v>
      </c>
      <c r="D336" s="433" t="s">
        <v>299</v>
      </c>
      <c r="E336" s="434" t="s">
        <v>532</v>
      </c>
      <c r="F336" s="435" t="s">
        <v>533</v>
      </c>
      <c r="G336" s="436" t="s">
        <v>329</v>
      </c>
      <c r="H336" s="437">
        <v>3</v>
      </c>
      <c r="I336" s="7"/>
      <c r="J336" s="438">
        <f>ROUND(I336*H336,2)</f>
        <v>0</v>
      </c>
      <c r="K336" s="435" t="s">
        <v>346</v>
      </c>
      <c r="L336" s="439"/>
      <c r="M336" s="440" t="s">
        <v>5</v>
      </c>
      <c r="N336" s="441" t="s">
        <v>43</v>
      </c>
      <c r="O336" s="234"/>
      <c r="P336" s="395">
        <f>O336*H336</f>
        <v>0</v>
      </c>
      <c r="Q336" s="395">
        <v>0.16500000000000001</v>
      </c>
      <c r="R336" s="395">
        <f>Q336*H336</f>
        <v>0.495</v>
      </c>
      <c r="S336" s="395">
        <v>0</v>
      </c>
      <c r="T336" s="396">
        <f>S336*H336</f>
        <v>0</v>
      </c>
      <c r="AR336" s="218" t="s">
        <v>198</v>
      </c>
      <c r="AT336" s="218" t="s">
        <v>299</v>
      </c>
      <c r="AU336" s="218" t="s">
        <v>80</v>
      </c>
      <c r="AY336" s="218" t="s">
        <v>142</v>
      </c>
      <c r="BE336" s="397">
        <f>IF(N336="základní",J336,0)</f>
        <v>0</v>
      </c>
      <c r="BF336" s="397">
        <f>IF(N336="snížená",J336,0)</f>
        <v>0</v>
      </c>
      <c r="BG336" s="397">
        <f>IF(N336="zákl. přenesená",J336,0)</f>
        <v>0</v>
      </c>
      <c r="BH336" s="397">
        <f>IF(N336="sníž. přenesená",J336,0)</f>
        <v>0</v>
      </c>
      <c r="BI336" s="397">
        <f>IF(N336="nulová",J336,0)</f>
        <v>0</v>
      </c>
      <c r="BJ336" s="218" t="s">
        <v>24</v>
      </c>
      <c r="BK336" s="397">
        <f>ROUND(I336*H336,2)</f>
        <v>0</v>
      </c>
      <c r="BL336" s="218" t="s">
        <v>149</v>
      </c>
      <c r="BM336" s="218" t="s">
        <v>984</v>
      </c>
    </row>
    <row r="337" spans="2:65" s="238" customFormat="1">
      <c r="B337" s="233"/>
      <c r="D337" s="412" t="s">
        <v>151</v>
      </c>
      <c r="F337" s="420" t="s">
        <v>535</v>
      </c>
      <c r="L337" s="233"/>
      <c r="M337" s="400"/>
      <c r="N337" s="234"/>
      <c r="O337" s="234"/>
      <c r="P337" s="234"/>
      <c r="Q337" s="234"/>
      <c r="R337" s="234"/>
      <c r="S337" s="234"/>
      <c r="T337" s="274"/>
      <c r="AT337" s="218" t="s">
        <v>151</v>
      </c>
      <c r="AU337" s="218" t="s">
        <v>80</v>
      </c>
    </row>
    <row r="338" spans="2:65" s="238" customFormat="1" ht="22.5" customHeight="1">
      <c r="B338" s="233"/>
      <c r="C338" s="387" t="s">
        <v>531</v>
      </c>
      <c r="D338" s="387" t="s">
        <v>144</v>
      </c>
      <c r="E338" s="388" t="s">
        <v>537</v>
      </c>
      <c r="F338" s="389" t="s">
        <v>538</v>
      </c>
      <c r="G338" s="390" t="s">
        <v>329</v>
      </c>
      <c r="H338" s="391">
        <v>5</v>
      </c>
      <c r="I338" s="6"/>
      <c r="J338" s="392">
        <f>ROUND(I338*H338,2)</f>
        <v>0</v>
      </c>
      <c r="K338" s="389" t="s">
        <v>346</v>
      </c>
      <c r="L338" s="233"/>
      <c r="M338" s="393" t="s">
        <v>5</v>
      </c>
      <c r="N338" s="394" t="s">
        <v>43</v>
      </c>
      <c r="O338" s="234"/>
      <c r="P338" s="395">
        <f>O338*H338</f>
        <v>0</v>
      </c>
      <c r="Q338" s="395">
        <v>0</v>
      </c>
      <c r="R338" s="395">
        <f>Q338*H338</f>
        <v>0</v>
      </c>
      <c r="S338" s="395">
        <v>0.2</v>
      </c>
      <c r="T338" s="396">
        <f>S338*H338</f>
        <v>1</v>
      </c>
      <c r="AR338" s="218" t="s">
        <v>149</v>
      </c>
      <c r="AT338" s="218" t="s">
        <v>144</v>
      </c>
      <c r="AU338" s="218" t="s">
        <v>80</v>
      </c>
      <c r="AY338" s="218" t="s">
        <v>142</v>
      </c>
      <c r="BE338" s="397">
        <f>IF(N338="základní",J338,0)</f>
        <v>0</v>
      </c>
      <c r="BF338" s="397">
        <f>IF(N338="snížená",J338,0)</f>
        <v>0</v>
      </c>
      <c r="BG338" s="397">
        <f>IF(N338="zákl. přenesená",J338,0)</f>
        <v>0</v>
      </c>
      <c r="BH338" s="397">
        <f>IF(N338="sníž. přenesená",J338,0)</f>
        <v>0</v>
      </c>
      <c r="BI338" s="397">
        <f>IF(N338="nulová",J338,0)</f>
        <v>0</v>
      </c>
      <c r="BJ338" s="218" t="s">
        <v>24</v>
      </c>
      <c r="BK338" s="397">
        <f>ROUND(I338*H338,2)</f>
        <v>0</v>
      </c>
      <c r="BL338" s="218" t="s">
        <v>149</v>
      </c>
      <c r="BM338" s="218" t="s">
        <v>539</v>
      </c>
    </row>
    <row r="339" spans="2:65" s="238" customFormat="1">
      <c r="B339" s="233"/>
      <c r="D339" s="398" t="s">
        <v>151</v>
      </c>
      <c r="F339" s="399" t="s">
        <v>540</v>
      </c>
      <c r="L339" s="233"/>
      <c r="M339" s="400"/>
      <c r="N339" s="234"/>
      <c r="O339" s="234"/>
      <c r="P339" s="234"/>
      <c r="Q339" s="234"/>
      <c r="R339" s="234"/>
      <c r="S339" s="234"/>
      <c r="T339" s="274"/>
      <c r="AT339" s="218" t="s">
        <v>151</v>
      </c>
      <c r="AU339" s="218" t="s">
        <v>80</v>
      </c>
    </row>
    <row r="340" spans="2:65" s="238" customFormat="1" ht="27">
      <c r="B340" s="233"/>
      <c r="D340" s="412" t="s">
        <v>153</v>
      </c>
      <c r="F340" s="432" t="s">
        <v>154</v>
      </c>
      <c r="L340" s="233"/>
      <c r="M340" s="400"/>
      <c r="N340" s="234"/>
      <c r="O340" s="234"/>
      <c r="P340" s="234"/>
      <c r="Q340" s="234"/>
      <c r="R340" s="234"/>
      <c r="S340" s="234"/>
      <c r="T340" s="274"/>
      <c r="AT340" s="218" t="s">
        <v>153</v>
      </c>
      <c r="AU340" s="218" t="s">
        <v>80</v>
      </c>
    </row>
    <row r="341" spans="2:65" s="238" customFormat="1" ht="22.5" customHeight="1">
      <c r="B341" s="233"/>
      <c r="C341" s="387" t="s">
        <v>536</v>
      </c>
      <c r="D341" s="387" t="s">
        <v>144</v>
      </c>
      <c r="E341" s="388" t="s">
        <v>542</v>
      </c>
      <c r="F341" s="389" t="s">
        <v>985</v>
      </c>
      <c r="G341" s="390" t="s">
        <v>147</v>
      </c>
      <c r="H341" s="391">
        <v>3.8</v>
      </c>
      <c r="I341" s="6"/>
      <c r="J341" s="392">
        <f>ROUND(I341*H341,2)</f>
        <v>0</v>
      </c>
      <c r="K341" s="389" t="s">
        <v>5</v>
      </c>
      <c r="L341" s="233"/>
      <c r="M341" s="393" t="s">
        <v>5</v>
      </c>
      <c r="N341" s="394" t="s">
        <v>43</v>
      </c>
      <c r="O341" s="234"/>
      <c r="P341" s="395">
        <f>O341*H341</f>
        <v>0</v>
      </c>
      <c r="Q341" s="395">
        <v>0</v>
      </c>
      <c r="R341" s="395">
        <f>Q341*H341</f>
        <v>0</v>
      </c>
      <c r="S341" s="395">
        <v>0</v>
      </c>
      <c r="T341" s="396">
        <f>S341*H341</f>
        <v>0</v>
      </c>
      <c r="AR341" s="218" t="s">
        <v>149</v>
      </c>
      <c r="AT341" s="218" t="s">
        <v>144</v>
      </c>
      <c r="AU341" s="218" t="s">
        <v>80</v>
      </c>
      <c r="AY341" s="218" t="s">
        <v>142</v>
      </c>
      <c r="BE341" s="397">
        <f>IF(N341="základní",J341,0)</f>
        <v>0</v>
      </c>
      <c r="BF341" s="397">
        <f>IF(N341="snížená",J341,0)</f>
        <v>0</v>
      </c>
      <c r="BG341" s="397">
        <f>IF(N341="zákl. přenesená",J341,0)</f>
        <v>0</v>
      </c>
      <c r="BH341" s="397">
        <f>IF(N341="sníž. přenesená",J341,0)</f>
        <v>0</v>
      </c>
      <c r="BI341" s="397">
        <f>IF(N341="nulová",J341,0)</f>
        <v>0</v>
      </c>
      <c r="BJ341" s="218" t="s">
        <v>24</v>
      </c>
      <c r="BK341" s="397">
        <f>ROUND(I341*H341,2)</f>
        <v>0</v>
      </c>
      <c r="BL341" s="218" t="s">
        <v>149</v>
      </c>
      <c r="BM341" s="218" t="s">
        <v>544</v>
      </c>
    </row>
    <row r="342" spans="2:65" s="238" customFormat="1" ht="40.5">
      <c r="B342" s="233"/>
      <c r="D342" s="398" t="s">
        <v>151</v>
      </c>
      <c r="F342" s="399" t="s">
        <v>986</v>
      </c>
      <c r="L342" s="233"/>
      <c r="M342" s="400"/>
      <c r="N342" s="234"/>
      <c r="O342" s="234"/>
      <c r="P342" s="234"/>
      <c r="Q342" s="234"/>
      <c r="R342" s="234"/>
      <c r="S342" s="234"/>
      <c r="T342" s="274"/>
      <c r="AT342" s="218" t="s">
        <v>151</v>
      </c>
      <c r="AU342" s="218" t="s">
        <v>80</v>
      </c>
    </row>
    <row r="343" spans="2:65" s="238" customFormat="1" ht="27">
      <c r="B343" s="233"/>
      <c r="D343" s="412" t="s">
        <v>153</v>
      </c>
      <c r="F343" s="432" t="s">
        <v>831</v>
      </c>
      <c r="L343" s="233"/>
      <c r="M343" s="400"/>
      <c r="N343" s="234"/>
      <c r="O343" s="234"/>
      <c r="P343" s="234"/>
      <c r="Q343" s="234"/>
      <c r="R343" s="234"/>
      <c r="S343" s="234"/>
      <c r="T343" s="274"/>
      <c r="AT343" s="218" t="s">
        <v>153</v>
      </c>
      <c r="AU343" s="218" t="s">
        <v>80</v>
      </c>
    </row>
    <row r="344" spans="2:65" s="238" customFormat="1" ht="22.5" customHeight="1">
      <c r="B344" s="233"/>
      <c r="C344" s="387" t="s">
        <v>541</v>
      </c>
      <c r="D344" s="387" t="s">
        <v>144</v>
      </c>
      <c r="E344" s="388" t="s">
        <v>552</v>
      </c>
      <c r="F344" s="389" t="s">
        <v>987</v>
      </c>
      <c r="G344" s="390" t="s">
        <v>175</v>
      </c>
      <c r="H344" s="391">
        <v>9</v>
      </c>
      <c r="I344" s="6"/>
      <c r="J344" s="392">
        <f>ROUND(I344*H344,2)</f>
        <v>0</v>
      </c>
      <c r="K344" s="389" t="s">
        <v>5</v>
      </c>
      <c r="L344" s="233"/>
      <c r="M344" s="393" t="s">
        <v>5</v>
      </c>
      <c r="N344" s="394" t="s">
        <v>43</v>
      </c>
      <c r="O344" s="234"/>
      <c r="P344" s="395">
        <f>O344*H344</f>
        <v>0</v>
      </c>
      <c r="Q344" s="395">
        <v>0</v>
      </c>
      <c r="R344" s="395">
        <f>Q344*H344</f>
        <v>0</v>
      </c>
      <c r="S344" s="395">
        <v>0</v>
      </c>
      <c r="T344" s="396">
        <f>S344*H344</f>
        <v>0</v>
      </c>
      <c r="AR344" s="218" t="s">
        <v>149</v>
      </c>
      <c r="AT344" s="218" t="s">
        <v>144</v>
      </c>
      <c r="AU344" s="218" t="s">
        <v>80</v>
      </c>
      <c r="AY344" s="218" t="s">
        <v>142</v>
      </c>
      <c r="BE344" s="397">
        <f>IF(N344="základní",J344,0)</f>
        <v>0</v>
      </c>
      <c r="BF344" s="397">
        <f>IF(N344="snížená",J344,0)</f>
        <v>0</v>
      </c>
      <c r="BG344" s="397">
        <f>IF(N344="zákl. přenesená",J344,0)</f>
        <v>0</v>
      </c>
      <c r="BH344" s="397">
        <f>IF(N344="sníž. přenesená",J344,0)</f>
        <v>0</v>
      </c>
      <c r="BI344" s="397">
        <f>IF(N344="nulová",J344,0)</f>
        <v>0</v>
      </c>
      <c r="BJ344" s="218" t="s">
        <v>24</v>
      </c>
      <c r="BK344" s="397">
        <f>ROUND(I344*H344,2)</f>
        <v>0</v>
      </c>
      <c r="BL344" s="218" t="s">
        <v>149</v>
      </c>
      <c r="BM344" s="218" t="s">
        <v>554</v>
      </c>
    </row>
    <row r="345" spans="2:65" s="238" customFormat="1" ht="27">
      <c r="B345" s="233"/>
      <c r="D345" s="398" t="s">
        <v>151</v>
      </c>
      <c r="F345" s="399" t="s">
        <v>988</v>
      </c>
      <c r="L345" s="233"/>
      <c r="M345" s="400"/>
      <c r="N345" s="234"/>
      <c r="O345" s="234"/>
      <c r="P345" s="234"/>
      <c r="Q345" s="234"/>
      <c r="R345" s="234"/>
      <c r="S345" s="234"/>
      <c r="T345" s="274"/>
      <c r="AT345" s="218" t="s">
        <v>151</v>
      </c>
      <c r="AU345" s="218" t="s">
        <v>80</v>
      </c>
    </row>
    <row r="346" spans="2:65" s="238" customFormat="1" ht="27">
      <c r="B346" s="233"/>
      <c r="D346" s="398" t="s">
        <v>153</v>
      </c>
      <c r="F346" s="401" t="s">
        <v>831</v>
      </c>
      <c r="L346" s="233"/>
      <c r="M346" s="400"/>
      <c r="N346" s="234"/>
      <c r="O346" s="234"/>
      <c r="P346" s="234"/>
      <c r="Q346" s="234"/>
      <c r="R346" s="234"/>
      <c r="S346" s="234"/>
      <c r="T346" s="274"/>
      <c r="AT346" s="218" t="s">
        <v>153</v>
      </c>
      <c r="AU346" s="218" t="s">
        <v>80</v>
      </c>
    </row>
    <row r="347" spans="2:65" s="403" customFormat="1">
      <c r="B347" s="402"/>
      <c r="D347" s="398" t="s">
        <v>155</v>
      </c>
      <c r="E347" s="404" t="s">
        <v>5</v>
      </c>
      <c r="F347" s="405" t="s">
        <v>989</v>
      </c>
      <c r="H347" s="406">
        <v>9</v>
      </c>
      <c r="L347" s="402"/>
      <c r="M347" s="407"/>
      <c r="N347" s="408"/>
      <c r="O347" s="408"/>
      <c r="P347" s="408"/>
      <c r="Q347" s="408"/>
      <c r="R347" s="408"/>
      <c r="S347" s="408"/>
      <c r="T347" s="409"/>
      <c r="AT347" s="404" t="s">
        <v>155</v>
      </c>
      <c r="AU347" s="404" t="s">
        <v>80</v>
      </c>
      <c r="AV347" s="403" t="s">
        <v>80</v>
      </c>
      <c r="AW347" s="403" t="s">
        <v>36</v>
      </c>
      <c r="AX347" s="403" t="s">
        <v>24</v>
      </c>
      <c r="AY347" s="404" t="s">
        <v>142</v>
      </c>
    </row>
    <row r="348" spans="2:65" s="374" customFormat="1" ht="29.85" customHeight="1">
      <c r="B348" s="373"/>
      <c r="D348" s="384" t="s">
        <v>71</v>
      </c>
      <c r="E348" s="385" t="s">
        <v>204</v>
      </c>
      <c r="F348" s="385" t="s">
        <v>573</v>
      </c>
      <c r="J348" s="386">
        <f>BK348</f>
        <v>0</v>
      </c>
      <c r="L348" s="373"/>
      <c r="M348" s="378"/>
      <c r="N348" s="379"/>
      <c r="O348" s="379"/>
      <c r="P348" s="380">
        <f>SUM(P349:P360)</f>
        <v>0</v>
      </c>
      <c r="Q348" s="379"/>
      <c r="R348" s="380">
        <f>SUM(R349:R360)</f>
        <v>7.9539999999999997</v>
      </c>
      <c r="S348" s="379"/>
      <c r="T348" s="381">
        <f>SUM(T349:T360)</f>
        <v>0</v>
      </c>
      <c r="AR348" s="375" t="s">
        <v>24</v>
      </c>
      <c r="AT348" s="382" t="s">
        <v>71</v>
      </c>
      <c r="AU348" s="382" t="s">
        <v>24</v>
      </c>
      <c r="AY348" s="375" t="s">
        <v>142</v>
      </c>
      <c r="BK348" s="383">
        <f>SUM(BK349:BK360)</f>
        <v>0</v>
      </c>
    </row>
    <row r="349" spans="2:65" s="238" customFormat="1" ht="22.5" customHeight="1">
      <c r="B349" s="233"/>
      <c r="C349" s="387" t="s">
        <v>546</v>
      </c>
      <c r="D349" s="387" t="s">
        <v>144</v>
      </c>
      <c r="E349" s="388" t="s">
        <v>575</v>
      </c>
      <c r="F349" s="389" t="s">
        <v>576</v>
      </c>
      <c r="G349" s="390" t="s">
        <v>194</v>
      </c>
      <c r="H349" s="391">
        <v>53.6</v>
      </c>
      <c r="I349" s="6"/>
      <c r="J349" s="392">
        <f>ROUND(I349*H349,2)</f>
        <v>0</v>
      </c>
      <c r="K349" s="389" t="s">
        <v>346</v>
      </c>
      <c r="L349" s="233"/>
      <c r="M349" s="393" t="s">
        <v>5</v>
      </c>
      <c r="N349" s="394" t="s">
        <v>43</v>
      </c>
      <c r="O349" s="234"/>
      <c r="P349" s="395">
        <f>O349*H349</f>
        <v>0</v>
      </c>
      <c r="Q349" s="395">
        <v>0</v>
      </c>
      <c r="R349" s="395">
        <f>Q349*H349</f>
        <v>0</v>
      </c>
      <c r="S349" s="395">
        <v>0</v>
      </c>
      <c r="T349" s="396">
        <f>S349*H349</f>
        <v>0</v>
      </c>
      <c r="AR349" s="218" t="s">
        <v>149</v>
      </c>
      <c r="AT349" s="218" t="s">
        <v>144</v>
      </c>
      <c r="AU349" s="218" t="s">
        <v>80</v>
      </c>
      <c r="AY349" s="218" t="s">
        <v>142</v>
      </c>
      <c r="BE349" s="397">
        <f>IF(N349="základní",J349,0)</f>
        <v>0</v>
      </c>
      <c r="BF349" s="397">
        <f>IF(N349="snížená",J349,0)</f>
        <v>0</v>
      </c>
      <c r="BG349" s="397">
        <f>IF(N349="zákl. přenesená",J349,0)</f>
        <v>0</v>
      </c>
      <c r="BH349" s="397">
        <f>IF(N349="sníž. přenesená",J349,0)</f>
        <v>0</v>
      </c>
      <c r="BI349" s="397">
        <f>IF(N349="nulová",J349,0)</f>
        <v>0</v>
      </c>
      <c r="BJ349" s="218" t="s">
        <v>24</v>
      </c>
      <c r="BK349" s="397">
        <f>ROUND(I349*H349,2)</f>
        <v>0</v>
      </c>
      <c r="BL349" s="218" t="s">
        <v>149</v>
      </c>
      <c r="BM349" s="218" t="s">
        <v>990</v>
      </c>
    </row>
    <row r="350" spans="2:65" s="238" customFormat="1">
      <c r="B350" s="233"/>
      <c r="D350" s="412" t="s">
        <v>151</v>
      </c>
      <c r="F350" s="420" t="s">
        <v>578</v>
      </c>
      <c r="L350" s="233"/>
      <c r="M350" s="400"/>
      <c r="N350" s="234"/>
      <c r="O350" s="234"/>
      <c r="P350" s="234"/>
      <c r="Q350" s="234"/>
      <c r="R350" s="234"/>
      <c r="S350" s="234"/>
      <c r="T350" s="274"/>
      <c r="AT350" s="218" t="s">
        <v>151</v>
      </c>
      <c r="AU350" s="218" t="s">
        <v>80</v>
      </c>
    </row>
    <row r="351" spans="2:65" s="238" customFormat="1" ht="22.5" customHeight="1">
      <c r="B351" s="233"/>
      <c r="C351" s="387" t="s">
        <v>551</v>
      </c>
      <c r="D351" s="387" t="s">
        <v>144</v>
      </c>
      <c r="E351" s="388" t="s">
        <v>580</v>
      </c>
      <c r="F351" s="389" t="s">
        <v>581</v>
      </c>
      <c r="G351" s="390" t="s">
        <v>212</v>
      </c>
      <c r="H351" s="391">
        <v>7.3150000000000004</v>
      </c>
      <c r="I351" s="6"/>
      <c r="J351" s="392">
        <f>ROUND(I351*H351,2)</f>
        <v>0</v>
      </c>
      <c r="K351" s="389" t="s">
        <v>346</v>
      </c>
      <c r="L351" s="233"/>
      <c r="M351" s="393" t="s">
        <v>5</v>
      </c>
      <c r="N351" s="394" t="s">
        <v>43</v>
      </c>
      <c r="O351" s="234"/>
      <c r="P351" s="395">
        <f>O351*H351</f>
        <v>0</v>
      </c>
      <c r="Q351" s="395">
        <v>0</v>
      </c>
      <c r="R351" s="395">
        <f>Q351*H351</f>
        <v>0</v>
      </c>
      <c r="S351" s="395">
        <v>0</v>
      </c>
      <c r="T351" s="396">
        <f>S351*H351</f>
        <v>0</v>
      </c>
      <c r="AR351" s="218" t="s">
        <v>149</v>
      </c>
      <c r="AT351" s="218" t="s">
        <v>144</v>
      </c>
      <c r="AU351" s="218" t="s">
        <v>80</v>
      </c>
      <c r="AY351" s="218" t="s">
        <v>142</v>
      </c>
      <c r="BE351" s="397">
        <f>IF(N351="základní",J351,0)</f>
        <v>0</v>
      </c>
      <c r="BF351" s="397">
        <f>IF(N351="snížená",J351,0)</f>
        <v>0</v>
      </c>
      <c r="BG351" s="397">
        <f>IF(N351="zákl. přenesená",J351,0)</f>
        <v>0</v>
      </c>
      <c r="BH351" s="397">
        <f>IF(N351="sníž. přenesená",J351,0)</f>
        <v>0</v>
      </c>
      <c r="BI351" s="397">
        <f>IF(N351="nulová",J351,0)</f>
        <v>0</v>
      </c>
      <c r="BJ351" s="218" t="s">
        <v>24</v>
      </c>
      <c r="BK351" s="397">
        <f>ROUND(I351*H351,2)</f>
        <v>0</v>
      </c>
      <c r="BL351" s="218" t="s">
        <v>149</v>
      </c>
      <c r="BM351" s="218" t="s">
        <v>582</v>
      </c>
    </row>
    <row r="352" spans="2:65" s="238" customFormat="1" ht="27">
      <c r="B352" s="233"/>
      <c r="D352" s="398" t="s">
        <v>151</v>
      </c>
      <c r="F352" s="399" t="s">
        <v>583</v>
      </c>
      <c r="L352" s="233"/>
      <c r="M352" s="400"/>
      <c r="N352" s="234"/>
      <c r="O352" s="234"/>
      <c r="P352" s="234"/>
      <c r="Q352" s="234"/>
      <c r="R352" s="234"/>
      <c r="S352" s="234"/>
      <c r="T352" s="274"/>
      <c r="AT352" s="218" t="s">
        <v>151</v>
      </c>
      <c r="AU352" s="218" t="s">
        <v>80</v>
      </c>
    </row>
    <row r="353" spans="2:65" s="238" customFormat="1" ht="27">
      <c r="B353" s="233"/>
      <c r="D353" s="398" t="s">
        <v>153</v>
      </c>
      <c r="F353" s="401" t="s">
        <v>831</v>
      </c>
      <c r="L353" s="233"/>
      <c r="M353" s="400"/>
      <c r="N353" s="234"/>
      <c r="O353" s="234"/>
      <c r="P353" s="234"/>
      <c r="Q353" s="234"/>
      <c r="R353" s="234"/>
      <c r="S353" s="234"/>
      <c r="T353" s="274"/>
      <c r="AT353" s="218" t="s">
        <v>153</v>
      </c>
      <c r="AU353" s="218" t="s">
        <v>80</v>
      </c>
    </row>
    <row r="354" spans="2:65" s="403" customFormat="1">
      <c r="B354" s="402"/>
      <c r="D354" s="398" t="s">
        <v>155</v>
      </c>
      <c r="E354" s="404" t="s">
        <v>5</v>
      </c>
      <c r="F354" s="405" t="s">
        <v>991</v>
      </c>
      <c r="H354" s="406">
        <v>3.14</v>
      </c>
      <c r="L354" s="402"/>
      <c r="M354" s="407"/>
      <c r="N354" s="408"/>
      <c r="O354" s="408"/>
      <c r="P354" s="408"/>
      <c r="Q354" s="408"/>
      <c r="R354" s="408"/>
      <c r="S354" s="408"/>
      <c r="T354" s="409"/>
      <c r="AT354" s="404" t="s">
        <v>155</v>
      </c>
      <c r="AU354" s="404" t="s">
        <v>80</v>
      </c>
      <c r="AV354" s="403" t="s">
        <v>80</v>
      </c>
      <c r="AW354" s="403" t="s">
        <v>36</v>
      </c>
      <c r="AX354" s="403" t="s">
        <v>72</v>
      </c>
      <c r="AY354" s="404" t="s">
        <v>142</v>
      </c>
    </row>
    <row r="355" spans="2:65" s="403" customFormat="1">
      <c r="B355" s="402"/>
      <c r="D355" s="398" t="s">
        <v>155</v>
      </c>
      <c r="E355" s="404" t="s">
        <v>5</v>
      </c>
      <c r="F355" s="405" t="s">
        <v>992</v>
      </c>
      <c r="H355" s="406">
        <v>1.2949999999999999</v>
      </c>
      <c r="L355" s="402"/>
      <c r="M355" s="407"/>
      <c r="N355" s="408"/>
      <c r="O355" s="408"/>
      <c r="P355" s="408"/>
      <c r="Q355" s="408"/>
      <c r="R355" s="408"/>
      <c r="S355" s="408"/>
      <c r="T355" s="409"/>
      <c r="AT355" s="404" t="s">
        <v>155</v>
      </c>
      <c r="AU355" s="404" t="s">
        <v>80</v>
      </c>
      <c r="AV355" s="403" t="s">
        <v>80</v>
      </c>
      <c r="AW355" s="403" t="s">
        <v>36</v>
      </c>
      <c r="AX355" s="403" t="s">
        <v>72</v>
      </c>
      <c r="AY355" s="404" t="s">
        <v>142</v>
      </c>
    </row>
    <row r="356" spans="2:65" s="425" customFormat="1">
      <c r="B356" s="424"/>
      <c r="D356" s="398" t="s">
        <v>155</v>
      </c>
      <c r="E356" s="426" t="s">
        <v>5</v>
      </c>
      <c r="F356" s="427" t="s">
        <v>993</v>
      </c>
      <c r="H356" s="428" t="s">
        <v>5</v>
      </c>
      <c r="L356" s="424"/>
      <c r="M356" s="429"/>
      <c r="N356" s="430"/>
      <c r="O356" s="430"/>
      <c r="P356" s="430"/>
      <c r="Q356" s="430"/>
      <c r="R356" s="430"/>
      <c r="S356" s="430"/>
      <c r="T356" s="431"/>
      <c r="AT356" s="428" t="s">
        <v>155</v>
      </c>
      <c r="AU356" s="428" t="s">
        <v>80</v>
      </c>
      <c r="AV356" s="425" t="s">
        <v>24</v>
      </c>
      <c r="AW356" s="425" t="s">
        <v>36</v>
      </c>
      <c r="AX356" s="425" t="s">
        <v>72</v>
      </c>
      <c r="AY356" s="428" t="s">
        <v>142</v>
      </c>
    </row>
    <row r="357" spans="2:65" s="403" customFormat="1">
      <c r="B357" s="402"/>
      <c r="D357" s="398" t="s">
        <v>155</v>
      </c>
      <c r="E357" s="404" t="s">
        <v>5</v>
      </c>
      <c r="F357" s="405" t="s">
        <v>994</v>
      </c>
      <c r="H357" s="406">
        <v>2.88</v>
      </c>
      <c r="L357" s="402"/>
      <c r="M357" s="407"/>
      <c r="N357" s="408"/>
      <c r="O357" s="408"/>
      <c r="P357" s="408"/>
      <c r="Q357" s="408"/>
      <c r="R357" s="408"/>
      <c r="S357" s="408"/>
      <c r="T357" s="409"/>
      <c r="AT357" s="404" t="s">
        <v>155</v>
      </c>
      <c r="AU357" s="404" t="s">
        <v>80</v>
      </c>
      <c r="AV357" s="403" t="s">
        <v>80</v>
      </c>
      <c r="AW357" s="403" t="s">
        <v>36</v>
      </c>
      <c r="AX357" s="403" t="s">
        <v>72</v>
      </c>
      <c r="AY357" s="404" t="s">
        <v>142</v>
      </c>
    </row>
    <row r="358" spans="2:65" s="411" customFormat="1">
      <c r="B358" s="410"/>
      <c r="D358" s="412" t="s">
        <v>155</v>
      </c>
      <c r="E358" s="413" t="s">
        <v>5</v>
      </c>
      <c r="F358" s="414" t="s">
        <v>160</v>
      </c>
      <c r="H358" s="415">
        <v>7.3150000000000004</v>
      </c>
      <c r="L358" s="410"/>
      <c r="M358" s="416"/>
      <c r="N358" s="417"/>
      <c r="O358" s="417"/>
      <c r="P358" s="417"/>
      <c r="Q358" s="417"/>
      <c r="R358" s="417"/>
      <c r="S358" s="417"/>
      <c r="T358" s="418"/>
      <c r="AT358" s="419" t="s">
        <v>155</v>
      </c>
      <c r="AU358" s="419" t="s">
        <v>80</v>
      </c>
      <c r="AV358" s="411" t="s">
        <v>149</v>
      </c>
      <c r="AW358" s="411" t="s">
        <v>36</v>
      </c>
      <c r="AX358" s="411" t="s">
        <v>24</v>
      </c>
      <c r="AY358" s="419" t="s">
        <v>142</v>
      </c>
    </row>
    <row r="359" spans="2:65" s="238" customFormat="1" ht="22.5" customHeight="1">
      <c r="B359" s="233"/>
      <c r="C359" s="433" t="s">
        <v>556</v>
      </c>
      <c r="D359" s="433" t="s">
        <v>299</v>
      </c>
      <c r="E359" s="434" t="s">
        <v>586</v>
      </c>
      <c r="F359" s="435" t="s">
        <v>587</v>
      </c>
      <c r="G359" s="436" t="s">
        <v>212</v>
      </c>
      <c r="H359" s="437">
        <v>7.9539999999999997</v>
      </c>
      <c r="I359" s="7"/>
      <c r="J359" s="438">
        <f>ROUND(I359*H359,2)</f>
        <v>0</v>
      </c>
      <c r="K359" s="435" t="s">
        <v>346</v>
      </c>
      <c r="L359" s="439"/>
      <c r="M359" s="440" t="s">
        <v>5</v>
      </c>
      <c r="N359" s="441" t="s">
        <v>43</v>
      </c>
      <c r="O359" s="234"/>
      <c r="P359" s="395">
        <f>O359*H359</f>
        <v>0</v>
      </c>
      <c r="Q359" s="395">
        <v>1</v>
      </c>
      <c r="R359" s="395">
        <f>Q359*H359</f>
        <v>7.9539999999999997</v>
      </c>
      <c r="S359" s="395">
        <v>0</v>
      </c>
      <c r="T359" s="396">
        <f>S359*H359</f>
        <v>0</v>
      </c>
      <c r="AR359" s="218" t="s">
        <v>198</v>
      </c>
      <c r="AT359" s="218" t="s">
        <v>299</v>
      </c>
      <c r="AU359" s="218" t="s">
        <v>80</v>
      </c>
      <c r="AY359" s="218" t="s">
        <v>142</v>
      </c>
      <c r="BE359" s="397">
        <f>IF(N359="základní",J359,0)</f>
        <v>0</v>
      </c>
      <c r="BF359" s="397">
        <f>IF(N359="snížená",J359,0)</f>
        <v>0</v>
      </c>
      <c r="BG359" s="397">
        <f>IF(N359="zákl. přenesená",J359,0)</f>
        <v>0</v>
      </c>
      <c r="BH359" s="397">
        <f>IF(N359="sníž. přenesená",J359,0)</f>
        <v>0</v>
      </c>
      <c r="BI359" s="397">
        <f>IF(N359="nulová",J359,0)</f>
        <v>0</v>
      </c>
      <c r="BJ359" s="218" t="s">
        <v>24</v>
      </c>
      <c r="BK359" s="397">
        <f>ROUND(I359*H359,2)</f>
        <v>0</v>
      </c>
      <c r="BL359" s="218" t="s">
        <v>149</v>
      </c>
      <c r="BM359" s="218" t="s">
        <v>588</v>
      </c>
    </row>
    <row r="360" spans="2:65" s="238" customFormat="1">
      <c r="B360" s="233"/>
      <c r="D360" s="398" t="s">
        <v>151</v>
      </c>
      <c r="F360" s="399" t="s">
        <v>589</v>
      </c>
      <c r="L360" s="233"/>
      <c r="M360" s="400"/>
      <c r="N360" s="234"/>
      <c r="O360" s="234"/>
      <c r="P360" s="234"/>
      <c r="Q360" s="234"/>
      <c r="R360" s="234"/>
      <c r="S360" s="234"/>
      <c r="T360" s="274"/>
      <c r="AT360" s="218" t="s">
        <v>151</v>
      </c>
      <c r="AU360" s="218" t="s">
        <v>80</v>
      </c>
    </row>
    <row r="361" spans="2:65" s="374" customFormat="1" ht="29.85" customHeight="1">
      <c r="B361" s="373"/>
      <c r="D361" s="384" t="s">
        <v>71</v>
      </c>
      <c r="E361" s="385" t="s">
        <v>596</v>
      </c>
      <c r="F361" s="385" t="s">
        <v>597</v>
      </c>
      <c r="J361" s="386">
        <f>BK361</f>
        <v>0</v>
      </c>
      <c r="L361" s="373"/>
      <c r="M361" s="378"/>
      <c r="N361" s="379"/>
      <c r="O361" s="379"/>
      <c r="P361" s="380">
        <f>SUM(P362:P370)</f>
        <v>0</v>
      </c>
      <c r="Q361" s="379"/>
      <c r="R361" s="380">
        <f>SUM(R362:R370)</f>
        <v>0</v>
      </c>
      <c r="S361" s="379"/>
      <c r="T361" s="381">
        <f>SUM(T362:T370)</f>
        <v>0</v>
      </c>
      <c r="AR361" s="375" t="s">
        <v>24</v>
      </c>
      <c r="AT361" s="382" t="s">
        <v>71</v>
      </c>
      <c r="AU361" s="382" t="s">
        <v>24</v>
      </c>
      <c r="AY361" s="375" t="s">
        <v>142</v>
      </c>
      <c r="BK361" s="383">
        <f>SUM(BK362:BK370)</f>
        <v>0</v>
      </c>
    </row>
    <row r="362" spans="2:65" s="238" customFormat="1" ht="22.5" customHeight="1">
      <c r="B362" s="233"/>
      <c r="C362" s="387" t="s">
        <v>562</v>
      </c>
      <c r="D362" s="387" t="s">
        <v>144</v>
      </c>
      <c r="E362" s="388" t="s">
        <v>599</v>
      </c>
      <c r="F362" s="389" t="s">
        <v>600</v>
      </c>
      <c r="G362" s="390" t="s">
        <v>285</v>
      </c>
      <c r="H362" s="391">
        <v>17.407</v>
      </c>
      <c r="I362" s="6"/>
      <c r="J362" s="392">
        <f>ROUND(I362*H362,2)</f>
        <v>0</v>
      </c>
      <c r="K362" s="389" t="s">
        <v>346</v>
      </c>
      <c r="L362" s="233"/>
      <c r="M362" s="393" t="s">
        <v>5</v>
      </c>
      <c r="N362" s="394" t="s">
        <v>43</v>
      </c>
      <c r="O362" s="234"/>
      <c r="P362" s="395">
        <f>O362*H362</f>
        <v>0</v>
      </c>
      <c r="Q362" s="395">
        <v>0</v>
      </c>
      <c r="R362" s="395">
        <f>Q362*H362</f>
        <v>0</v>
      </c>
      <c r="S362" s="395">
        <v>0</v>
      </c>
      <c r="T362" s="396">
        <f>S362*H362</f>
        <v>0</v>
      </c>
      <c r="AR362" s="218" t="s">
        <v>149</v>
      </c>
      <c r="AT362" s="218" t="s">
        <v>144</v>
      </c>
      <c r="AU362" s="218" t="s">
        <v>80</v>
      </c>
      <c r="AY362" s="218" t="s">
        <v>142</v>
      </c>
      <c r="BE362" s="397">
        <f>IF(N362="základní",J362,0)</f>
        <v>0</v>
      </c>
      <c r="BF362" s="397">
        <f>IF(N362="snížená",J362,0)</f>
        <v>0</v>
      </c>
      <c r="BG362" s="397">
        <f>IF(N362="zákl. přenesená",J362,0)</f>
        <v>0</v>
      </c>
      <c r="BH362" s="397">
        <f>IF(N362="sníž. přenesená",J362,0)</f>
        <v>0</v>
      </c>
      <c r="BI362" s="397">
        <f>IF(N362="nulová",J362,0)</f>
        <v>0</v>
      </c>
      <c r="BJ362" s="218" t="s">
        <v>24</v>
      </c>
      <c r="BK362" s="397">
        <f>ROUND(I362*H362,2)</f>
        <v>0</v>
      </c>
      <c r="BL362" s="218" t="s">
        <v>149</v>
      </c>
      <c r="BM362" s="218" t="s">
        <v>601</v>
      </c>
    </row>
    <row r="363" spans="2:65" s="238" customFormat="1" ht="27">
      <c r="B363" s="233"/>
      <c r="D363" s="412" t="s">
        <v>151</v>
      </c>
      <c r="F363" s="420" t="s">
        <v>602</v>
      </c>
      <c r="L363" s="233"/>
      <c r="M363" s="400"/>
      <c r="N363" s="234"/>
      <c r="O363" s="234"/>
      <c r="P363" s="234"/>
      <c r="Q363" s="234"/>
      <c r="R363" s="234"/>
      <c r="S363" s="234"/>
      <c r="T363" s="274"/>
      <c r="AT363" s="218" t="s">
        <v>151</v>
      </c>
      <c r="AU363" s="218" t="s">
        <v>80</v>
      </c>
    </row>
    <row r="364" spans="2:65" s="238" customFormat="1" ht="22.5" customHeight="1">
      <c r="B364" s="233"/>
      <c r="C364" s="387" t="s">
        <v>567</v>
      </c>
      <c r="D364" s="387" t="s">
        <v>144</v>
      </c>
      <c r="E364" s="388" t="s">
        <v>604</v>
      </c>
      <c r="F364" s="389" t="s">
        <v>605</v>
      </c>
      <c r="G364" s="390" t="s">
        <v>285</v>
      </c>
      <c r="H364" s="391">
        <v>156.66300000000001</v>
      </c>
      <c r="I364" s="6"/>
      <c r="J364" s="392">
        <f>ROUND(I364*H364,2)</f>
        <v>0</v>
      </c>
      <c r="K364" s="389" t="s">
        <v>346</v>
      </c>
      <c r="L364" s="233"/>
      <c r="M364" s="393" t="s">
        <v>5</v>
      </c>
      <c r="N364" s="394" t="s">
        <v>43</v>
      </c>
      <c r="O364" s="234"/>
      <c r="P364" s="395">
        <f>O364*H364</f>
        <v>0</v>
      </c>
      <c r="Q364" s="395">
        <v>0</v>
      </c>
      <c r="R364" s="395">
        <f>Q364*H364</f>
        <v>0</v>
      </c>
      <c r="S364" s="395">
        <v>0</v>
      </c>
      <c r="T364" s="396">
        <f>S364*H364</f>
        <v>0</v>
      </c>
      <c r="AR364" s="218" t="s">
        <v>149</v>
      </c>
      <c r="AT364" s="218" t="s">
        <v>144</v>
      </c>
      <c r="AU364" s="218" t="s">
        <v>80</v>
      </c>
      <c r="AY364" s="218" t="s">
        <v>142</v>
      </c>
      <c r="BE364" s="397">
        <f>IF(N364="základní",J364,0)</f>
        <v>0</v>
      </c>
      <c r="BF364" s="397">
        <f>IF(N364="snížená",J364,0)</f>
        <v>0</v>
      </c>
      <c r="BG364" s="397">
        <f>IF(N364="zákl. přenesená",J364,0)</f>
        <v>0</v>
      </c>
      <c r="BH364" s="397">
        <f>IF(N364="sníž. přenesená",J364,0)</f>
        <v>0</v>
      </c>
      <c r="BI364" s="397">
        <f>IF(N364="nulová",J364,0)</f>
        <v>0</v>
      </c>
      <c r="BJ364" s="218" t="s">
        <v>24</v>
      </c>
      <c r="BK364" s="397">
        <f>ROUND(I364*H364,2)</f>
        <v>0</v>
      </c>
      <c r="BL364" s="218" t="s">
        <v>149</v>
      </c>
      <c r="BM364" s="218" t="s">
        <v>606</v>
      </c>
    </row>
    <row r="365" spans="2:65" s="238" customFormat="1" ht="27">
      <c r="B365" s="233"/>
      <c r="D365" s="398" t="s">
        <v>151</v>
      </c>
      <c r="F365" s="399" t="s">
        <v>607</v>
      </c>
      <c r="L365" s="233"/>
      <c r="M365" s="400"/>
      <c r="N365" s="234"/>
      <c r="O365" s="234"/>
      <c r="P365" s="234"/>
      <c r="Q365" s="234"/>
      <c r="R365" s="234"/>
      <c r="S365" s="234"/>
      <c r="T365" s="274"/>
      <c r="AT365" s="218" t="s">
        <v>151</v>
      </c>
      <c r="AU365" s="218" t="s">
        <v>80</v>
      </c>
    </row>
    <row r="366" spans="2:65" s="403" customFormat="1">
      <c r="B366" s="402"/>
      <c r="D366" s="412" t="s">
        <v>155</v>
      </c>
      <c r="F366" s="422" t="s">
        <v>995</v>
      </c>
      <c r="H366" s="423">
        <v>156.66300000000001</v>
      </c>
      <c r="L366" s="402"/>
      <c r="M366" s="407"/>
      <c r="N366" s="408"/>
      <c r="O366" s="408"/>
      <c r="P366" s="408"/>
      <c r="Q366" s="408"/>
      <c r="R366" s="408"/>
      <c r="S366" s="408"/>
      <c r="T366" s="409"/>
      <c r="AT366" s="404" t="s">
        <v>155</v>
      </c>
      <c r="AU366" s="404" t="s">
        <v>80</v>
      </c>
      <c r="AV366" s="403" t="s">
        <v>80</v>
      </c>
      <c r="AW366" s="403" t="s">
        <v>6</v>
      </c>
      <c r="AX366" s="403" t="s">
        <v>24</v>
      </c>
      <c r="AY366" s="404" t="s">
        <v>142</v>
      </c>
    </row>
    <row r="367" spans="2:65" s="238" customFormat="1" ht="22.5" customHeight="1">
      <c r="B367" s="233"/>
      <c r="C367" s="387" t="s">
        <v>574</v>
      </c>
      <c r="D367" s="387" t="s">
        <v>144</v>
      </c>
      <c r="E367" s="388" t="s">
        <v>610</v>
      </c>
      <c r="F367" s="389" t="s">
        <v>611</v>
      </c>
      <c r="G367" s="390" t="s">
        <v>285</v>
      </c>
      <c r="H367" s="391">
        <v>17.407</v>
      </c>
      <c r="I367" s="6"/>
      <c r="J367" s="392">
        <f>ROUND(I367*H367,2)</f>
        <v>0</v>
      </c>
      <c r="K367" s="389" t="s">
        <v>346</v>
      </c>
      <c r="L367" s="233"/>
      <c r="M367" s="393" t="s">
        <v>5</v>
      </c>
      <c r="N367" s="394" t="s">
        <v>43</v>
      </c>
      <c r="O367" s="234"/>
      <c r="P367" s="395">
        <f>O367*H367</f>
        <v>0</v>
      </c>
      <c r="Q367" s="395">
        <v>0</v>
      </c>
      <c r="R367" s="395">
        <f>Q367*H367</f>
        <v>0</v>
      </c>
      <c r="S367" s="395">
        <v>0</v>
      </c>
      <c r="T367" s="396">
        <f>S367*H367</f>
        <v>0</v>
      </c>
      <c r="AR367" s="218" t="s">
        <v>149</v>
      </c>
      <c r="AT367" s="218" t="s">
        <v>144</v>
      </c>
      <c r="AU367" s="218" t="s">
        <v>80</v>
      </c>
      <c r="AY367" s="218" t="s">
        <v>142</v>
      </c>
      <c r="BE367" s="397">
        <f>IF(N367="základní",J367,0)</f>
        <v>0</v>
      </c>
      <c r="BF367" s="397">
        <f>IF(N367="snížená",J367,0)</f>
        <v>0</v>
      </c>
      <c r="BG367" s="397">
        <f>IF(N367="zákl. přenesená",J367,0)</f>
        <v>0</v>
      </c>
      <c r="BH367" s="397">
        <f>IF(N367="sníž. přenesená",J367,0)</f>
        <v>0</v>
      </c>
      <c r="BI367" s="397">
        <f>IF(N367="nulová",J367,0)</f>
        <v>0</v>
      </c>
      <c r="BJ367" s="218" t="s">
        <v>24</v>
      </c>
      <c r="BK367" s="397">
        <f>ROUND(I367*H367,2)</f>
        <v>0</v>
      </c>
      <c r="BL367" s="218" t="s">
        <v>149</v>
      </c>
      <c r="BM367" s="218" t="s">
        <v>612</v>
      </c>
    </row>
    <row r="368" spans="2:65" s="238" customFormat="1">
      <c r="B368" s="233"/>
      <c r="D368" s="412" t="s">
        <v>151</v>
      </c>
      <c r="F368" s="420" t="s">
        <v>613</v>
      </c>
      <c r="L368" s="233"/>
      <c r="M368" s="400"/>
      <c r="N368" s="234"/>
      <c r="O368" s="234"/>
      <c r="P368" s="234"/>
      <c r="Q368" s="234"/>
      <c r="R368" s="234"/>
      <c r="S368" s="234"/>
      <c r="T368" s="274"/>
      <c r="AT368" s="218" t="s">
        <v>151</v>
      </c>
      <c r="AU368" s="218" t="s">
        <v>80</v>
      </c>
    </row>
    <row r="369" spans="2:65" s="238" customFormat="1" ht="22.5" customHeight="1">
      <c r="B369" s="233"/>
      <c r="C369" s="387" t="s">
        <v>579</v>
      </c>
      <c r="D369" s="387" t="s">
        <v>144</v>
      </c>
      <c r="E369" s="388" t="s">
        <v>615</v>
      </c>
      <c r="F369" s="389" t="s">
        <v>616</v>
      </c>
      <c r="G369" s="390" t="s">
        <v>285</v>
      </c>
      <c r="H369" s="391">
        <v>17.407</v>
      </c>
      <c r="I369" s="6"/>
      <c r="J369" s="392">
        <f>ROUND(I369*H369,2)</f>
        <v>0</v>
      </c>
      <c r="K369" s="389" t="s">
        <v>346</v>
      </c>
      <c r="L369" s="233"/>
      <c r="M369" s="393" t="s">
        <v>5</v>
      </c>
      <c r="N369" s="394" t="s">
        <v>43</v>
      </c>
      <c r="O369" s="234"/>
      <c r="P369" s="395">
        <f>O369*H369</f>
        <v>0</v>
      </c>
      <c r="Q369" s="395">
        <v>0</v>
      </c>
      <c r="R369" s="395">
        <f>Q369*H369</f>
        <v>0</v>
      </c>
      <c r="S369" s="395">
        <v>0</v>
      </c>
      <c r="T369" s="396">
        <f>S369*H369</f>
        <v>0</v>
      </c>
      <c r="AR369" s="218" t="s">
        <v>149</v>
      </c>
      <c r="AT369" s="218" t="s">
        <v>144</v>
      </c>
      <c r="AU369" s="218" t="s">
        <v>80</v>
      </c>
      <c r="AY369" s="218" t="s">
        <v>142</v>
      </c>
      <c r="BE369" s="397">
        <f>IF(N369="základní",J369,0)</f>
        <v>0</v>
      </c>
      <c r="BF369" s="397">
        <f>IF(N369="snížená",J369,0)</f>
        <v>0</v>
      </c>
      <c r="BG369" s="397">
        <f>IF(N369="zákl. přenesená",J369,0)</f>
        <v>0</v>
      </c>
      <c r="BH369" s="397">
        <f>IF(N369="sníž. přenesená",J369,0)</f>
        <v>0</v>
      </c>
      <c r="BI369" s="397">
        <f>IF(N369="nulová",J369,0)</f>
        <v>0</v>
      </c>
      <c r="BJ369" s="218" t="s">
        <v>24</v>
      </c>
      <c r="BK369" s="397">
        <f>ROUND(I369*H369,2)</f>
        <v>0</v>
      </c>
      <c r="BL369" s="218" t="s">
        <v>149</v>
      </c>
      <c r="BM369" s="218" t="s">
        <v>617</v>
      </c>
    </row>
    <row r="370" spans="2:65" s="238" customFormat="1">
      <c r="B370" s="233"/>
      <c r="D370" s="398" t="s">
        <v>151</v>
      </c>
      <c r="F370" s="399" t="s">
        <v>618</v>
      </c>
      <c r="L370" s="233"/>
      <c r="M370" s="400"/>
      <c r="N370" s="234"/>
      <c r="O370" s="234"/>
      <c r="P370" s="234"/>
      <c r="Q370" s="234"/>
      <c r="R370" s="234"/>
      <c r="S370" s="234"/>
      <c r="T370" s="274"/>
      <c r="AT370" s="218" t="s">
        <v>151</v>
      </c>
      <c r="AU370" s="218" t="s">
        <v>80</v>
      </c>
    </row>
    <row r="371" spans="2:65" s="374" customFormat="1" ht="29.85" customHeight="1">
      <c r="B371" s="373"/>
      <c r="D371" s="384" t="s">
        <v>71</v>
      </c>
      <c r="E371" s="385" t="s">
        <v>619</v>
      </c>
      <c r="F371" s="385" t="s">
        <v>620</v>
      </c>
      <c r="J371" s="386">
        <f>BK371</f>
        <v>0</v>
      </c>
      <c r="L371" s="373"/>
      <c r="M371" s="378"/>
      <c r="N371" s="379"/>
      <c r="O371" s="379"/>
      <c r="P371" s="380">
        <f>SUM(P372:P373)</f>
        <v>0</v>
      </c>
      <c r="Q371" s="379"/>
      <c r="R371" s="380">
        <f>SUM(R372:R373)</f>
        <v>0</v>
      </c>
      <c r="S371" s="379"/>
      <c r="T371" s="381">
        <f>SUM(T372:T373)</f>
        <v>0</v>
      </c>
      <c r="AR371" s="375" t="s">
        <v>24</v>
      </c>
      <c r="AT371" s="382" t="s">
        <v>71</v>
      </c>
      <c r="AU371" s="382" t="s">
        <v>24</v>
      </c>
      <c r="AY371" s="375" t="s">
        <v>142</v>
      </c>
      <c r="BK371" s="383">
        <f>SUM(BK372:BK373)</f>
        <v>0</v>
      </c>
    </row>
    <row r="372" spans="2:65" s="238" customFormat="1" ht="22.5" customHeight="1">
      <c r="B372" s="233"/>
      <c r="C372" s="387" t="s">
        <v>585</v>
      </c>
      <c r="D372" s="387" t="s">
        <v>144</v>
      </c>
      <c r="E372" s="388" t="s">
        <v>622</v>
      </c>
      <c r="F372" s="389" t="s">
        <v>623</v>
      </c>
      <c r="G372" s="390" t="s">
        <v>285</v>
      </c>
      <c r="H372" s="391">
        <v>68.164000000000001</v>
      </c>
      <c r="I372" s="6"/>
      <c r="J372" s="392">
        <f>ROUND(I372*H372,2)</f>
        <v>0</v>
      </c>
      <c r="K372" s="389" t="s">
        <v>346</v>
      </c>
      <c r="L372" s="233"/>
      <c r="M372" s="393" t="s">
        <v>5</v>
      </c>
      <c r="N372" s="394" t="s">
        <v>43</v>
      </c>
      <c r="O372" s="234"/>
      <c r="P372" s="395">
        <f>O372*H372</f>
        <v>0</v>
      </c>
      <c r="Q372" s="395">
        <v>0</v>
      </c>
      <c r="R372" s="395">
        <f>Q372*H372</f>
        <v>0</v>
      </c>
      <c r="S372" s="395">
        <v>0</v>
      </c>
      <c r="T372" s="396">
        <f>S372*H372</f>
        <v>0</v>
      </c>
      <c r="AR372" s="218" t="s">
        <v>149</v>
      </c>
      <c r="AT372" s="218" t="s">
        <v>144</v>
      </c>
      <c r="AU372" s="218" t="s">
        <v>80</v>
      </c>
      <c r="AY372" s="218" t="s">
        <v>142</v>
      </c>
      <c r="BE372" s="397">
        <f>IF(N372="základní",J372,0)</f>
        <v>0</v>
      </c>
      <c r="BF372" s="397">
        <f>IF(N372="snížená",J372,0)</f>
        <v>0</v>
      </c>
      <c r="BG372" s="397">
        <f>IF(N372="zákl. přenesená",J372,0)</f>
        <v>0</v>
      </c>
      <c r="BH372" s="397">
        <f>IF(N372="sníž. přenesená",J372,0)</f>
        <v>0</v>
      </c>
      <c r="BI372" s="397">
        <f>IF(N372="nulová",J372,0)</f>
        <v>0</v>
      </c>
      <c r="BJ372" s="218" t="s">
        <v>24</v>
      </c>
      <c r="BK372" s="397">
        <f>ROUND(I372*H372,2)</f>
        <v>0</v>
      </c>
      <c r="BL372" s="218" t="s">
        <v>149</v>
      </c>
      <c r="BM372" s="218" t="s">
        <v>624</v>
      </c>
    </row>
    <row r="373" spans="2:65" s="238" customFormat="1" ht="27">
      <c r="B373" s="233"/>
      <c r="D373" s="398" t="s">
        <v>151</v>
      </c>
      <c r="F373" s="399" t="s">
        <v>625</v>
      </c>
      <c r="L373" s="233"/>
      <c r="M373" s="400"/>
      <c r="N373" s="234"/>
      <c r="O373" s="234"/>
      <c r="P373" s="234"/>
      <c r="Q373" s="234"/>
      <c r="R373" s="234"/>
      <c r="S373" s="234"/>
      <c r="T373" s="274"/>
      <c r="AT373" s="218" t="s">
        <v>151</v>
      </c>
      <c r="AU373" s="218" t="s">
        <v>80</v>
      </c>
    </row>
    <row r="374" spans="2:65" s="374" customFormat="1" ht="37.35" customHeight="1">
      <c r="B374" s="373"/>
      <c r="D374" s="375" t="s">
        <v>71</v>
      </c>
      <c r="E374" s="376" t="s">
        <v>996</v>
      </c>
      <c r="F374" s="376" t="s">
        <v>997</v>
      </c>
      <c r="J374" s="377">
        <f>BK374</f>
        <v>0</v>
      </c>
      <c r="L374" s="373"/>
      <c r="M374" s="378"/>
      <c r="N374" s="379"/>
      <c r="O374" s="379"/>
      <c r="P374" s="380">
        <f>P375</f>
        <v>0</v>
      </c>
      <c r="Q374" s="379"/>
      <c r="R374" s="380">
        <f>R375</f>
        <v>8.6117799999999994E-2</v>
      </c>
      <c r="S374" s="379"/>
      <c r="T374" s="381">
        <f>T375</f>
        <v>0</v>
      </c>
      <c r="AR374" s="375" t="s">
        <v>80</v>
      </c>
      <c r="AT374" s="382" t="s">
        <v>71</v>
      </c>
      <c r="AU374" s="382" t="s">
        <v>72</v>
      </c>
      <c r="AY374" s="375" t="s">
        <v>142</v>
      </c>
      <c r="BK374" s="383">
        <f>BK375</f>
        <v>0</v>
      </c>
    </row>
    <row r="375" spans="2:65" s="374" customFormat="1" ht="19.899999999999999" customHeight="1">
      <c r="B375" s="373"/>
      <c r="D375" s="384" t="s">
        <v>71</v>
      </c>
      <c r="E375" s="385" t="s">
        <v>998</v>
      </c>
      <c r="F375" s="385" t="s">
        <v>999</v>
      </c>
      <c r="J375" s="386">
        <f>BK375</f>
        <v>0</v>
      </c>
      <c r="L375" s="373"/>
      <c r="M375" s="378"/>
      <c r="N375" s="379"/>
      <c r="O375" s="379"/>
      <c r="P375" s="380">
        <f>SUM(P376:P393)</f>
        <v>0</v>
      </c>
      <c r="Q375" s="379"/>
      <c r="R375" s="380">
        <f>SUM(R376:R393)</f>
        <v>8.6117799999999994E-2</v>
      </c>
      <c r="S375" s="379"/>
      <c r="T375" s="381">
        <f>SUM(T376:T393)</f>
        <v>0</v>
      </c>
      <c r="AR375" s="375" t="s">
        <v>80</v>
      </c>
      <c r="AT375" s="382" t="s">
        <v>71</v>
      </c>
      <c r="AU375" s="382" t="s">
        <v>24</v>
      </c>
      <c r="AY375" s="375" t="s">
        <v>142</v>
      </c>
      <c r="BK375" s="383">
        <f>SUM(BK376:BK393)</f>
        <v>0</v>
      </c>
    </row>
    <row r="376" spans="2:65" s="238" customFormat="1" ht="22.5" customHeight="1">
      <c r="B376" s="233"/>
      <c r="C376" s="387" t="s">
        <v>590</v>
      </c>
      <c r="D376" s="387" t="s">
        <v>144</v>
      </c>
      <c r="E376" s="388" t="s">
        <v>1000</v>
      </c>
      <c r="F376" s="389" t="s">
        <v>1001</v>
      </c>
      <c r="G376" s="390" t="s">
        <v>147</v>
      </c>
      <c r="H376" s="391">
        <v>13.32</v>
      </c>
      <c r="I376" s="6"/>
      <c r="J376" s="392">
        <f>ROUND(I376*H376,2)</f>
        <v>0</v>
      </c>
      <c r="K376" s="389" t="s">
        <v>346</v>
      </c>
      <c r="L376" s="233"/>
      <c r="M376" s="393" t="s">
        <v>5</v>
      </c>
      <c r="N376" s="394" t="s">
        <v>43</v>
      </c>
      <c r="O376" s="234"/>
      <c r="P376" s="395">
        <f>O376*H376</f>
        <v>0</v>
      </c>
      <c r="Q376" s="395">
        <v>0</v>
      </c>
      <c r="R376" s="395">
        <f>Q376*H376</f>
        <v>0</v>
      </c>
      <c r="S376" s="395">
        <v>0</v>
      </c>
      <c r="T376" s="396">
        <f>S376*H376</f>
        <v>0</v>
      </c>
      <c r="AR376" s="218" t="s">
        <v>258</v>
      </c>
      <c r="AT376" s="218" t="s">
        <v>144</v>
      </c>
      <c r="AU376" s="218" t="s">
        <v>80</v>
      </c>
      <c r="AY376" s="218" t="s">
        <v>142</v>
      </c>
      <c r="BE376" s="397">
        <f>IF(N376="základní",J376,0)</f>
        <v>0</v>
      </c>
      <c r="BF376" s="397">
        <f>IF(N376="snížená",J376,0)</f>
        <v>0</v>
      </c>
      <c r="BG376" s="397">
        <f>IF(N376="zákl. přenesená",J376,0)</f>
        <v>0</v>
      </c>
      <c r="BH376" s="397">
        <f>IF(N376="sníž. přenesená",J376,0)</f>
        <v>0</v>
      </c>
      <c r="BI376" s="397">
        <f>IF(N376="nulová",J376,0)</f>
        <v>0</v>
      </c>
      <c r="BJ376" s="218" t="s">
        <v>24</v>
      </c>
      <c r="BK376" s="397">
        <f>ROUND(I376*H376,2)</f>
        <v>0</v>
      </c>
      <c r="BL376" s="218" t="s">
        <v>258</v>
      </c>
      <c r="BM376" s="218" t="s">
        <v>1002</v>
      </c>
    </row>
    <row r="377" spans="2:65" s="238" customFormat="1" ht="27">
      <c r="B377" s="233"/>
      <c r="D377" s="398" t="s">
        <v>151</v>
      </c>
      <c r="F377" s="399" t="s">
        <v>1003</v>
      </c>
      <c r="L377" s="233"/>
      <c r="M377" s="400"/>
      <c r="N377" s="234"/>
      <c r="O377" s="234"/>
      <c r="P377" s="234"/>
      <c r="Q377" s="234"/>
      <c r="R377" s="234"/>
      <c r="S377" s="234"/>
      <c r="T377" s="274"/>
      <c r="AT377" s="218" t="s">
        <v>151</v>
      </c>
      <c r="AU377" s="218" t="s">
        <v>80</v>
      </c>
    </row>
    <row r="378" spans="2:65" s="425" customFormat="1">
      <c r="B378" s="424"/>
      <c r="D378" s="398" t="s">
        <v>155</v>
      </c>
      <c r="E378" s="426" t="s">
        <v>5</v>
      </c>
      <c r="F378" s="427" t="s">
        <v>882</v>
      </c>
      <c r="H378" s="428" t="s">
        <v>5</v>
      </c>
      <c r="L378" s="424"/>
      <c r="M378" s="429"/>
      <c r="N378" s="430"/>
      <c r="O378" s="430"/>
      <c r="P378" s="430"/>
      <c r="Q378" s="430"/>
      <c r="R378" s="430"/>
      <c r="S378" s="430"/>
      <c r="T378" s="431"/>
      <c r="AT378" s="428" t="s">
        <v>155</v>
      </c>
      <c r="AU378" s="428" t="s">
        <v>80</v>
      </c>
      <c r="AV378" s="425" t="s">
        <v>24</v>
      </c>
      <c r="AW378" s="425" t="s">
        <v>36</v>
      </c>
      <c r="AX378" s="425" t="s">
        <v>72</v>
      </c>
      <c r="AY378" s="428" t="s">
        <v>142</v>
      </c>
    </row>
    <row r="379" spans="2:65" s="403" customFormat="1">
      <c r="B379" s="402"/>
      <c r="D379" s="398" t="s">
        <v>155</v>
      </c>
      <c r="E379" s="404" t="s">
        <v>5</v>
      </c>
      <c r="F379" s="405" t="s">
        <v>1004</v>
      </c>
      <c r="H379" s="406">
        <v>13.32</v>
      </c>
      <c r="L379" s="402"/>
      <c r="M379" s="407"/>
      <c r="N379" s="408"/>
      <c r="O379" s="408"/>
      <c r="P379" s="408"/>
      <c r="Q379" s="408"/>
      <c r="R379" s="408"/>
      <c r="S379" s="408"/>
      <c r="T379" s="409"/>
      <c r="AT379" s="404" t="s">
        <v>155</v>
      </c>
      <c r="AU379" s="404" t="s">
        <v>80</v>
      </c>
      <c r="AV379" s="403" t="s">
        <v>80</v>
      </c>
      <c r="AW379" s="403" t="s">
        <v>36</v>
      </c>
      <c r="AX379" s="403" t="s">
        <v>72</v>
      </c>
      <c r="AY379" s="404" t="s">
        <v>142</v>
      </c>
    </row>
    <row r="380" spans="2:65" s="411" customFormat="1">
      <c r="B380" s="410"/>
      <c r="D380" s="412" t="s">
        <v>155</v>
      </c>
      <c r="E380" s="413" t="s">
        <v>5</v>
      </c>
      <c r="F380" s="414" t="s">
        <v>160</v>
      </c>
      <c r="H380" s="415">
        <v>13.32</v>
      </c>
      <c r="L380" s="410"/>
      <c r="M380" s="416"/>
      <c r="N380" s="417"/>
      <c r="O380" s="417"/>
      <c r="P380" s="417"/>
      <c r="Q380" s="417"/>
      <c r="R380" s="417"/>
      <c r="S380" s="417"/>
      <c r="T380" s="418"/>
      <c r="AT380" s="419" t="s">
        <v>155</v>
      </c>
      <c r="AU380" s="419" t="s">
        <v>80</v>
      </c>
      <c r="AV380" s="411" t="s">
        <v>149</v>
      </c>
      <c r="AW380" s="411" t="s">
        <v>36</v>
      </c>
      <c r="AX380" s="411" t="s">
        <v>24</v>
      </c>
      <c r="AY380" s="419" t="s">
        <v>142</v>
      </c>
    </row>
    <row r="381" spans="2:65" s="238" customFormat="1" ht="22.5" customHeight="1">
      <c r="B381" s="233"/>
      <c r="C381" s="433" t="s">
        <v>598</v>
      </c>
      <c r="D381" s="433" t="s">
        <v>299</v>
      </c>
      <c r="E381" s="434" t="s">
        <v>1005</v>
      </c>
      <c r="F381" s="435" t="s">
        <v>1006</v>
      </c>
      <c r="G381" s="436" t="s">
        <v>285</v>
      </c>
      <c r="H381" s="437">
        <v>4.0000000000000001E-3</v>
      </c>
      <c r="I381" s="7"/>
      <c r="J381" s="438">
        <f>ROUND(I381*H381,2)</f>
        <v>0</v>
      </c>
      <c r="K381" s="435" t="s">
        <v>346</v>
      </c>
      <c r="L381" s="439"/>
      <c r="M381" s="440" t="s">
        <v>5</v>
      </c>
      <c r="N381" s="441" t="s">
        <v>43</v>
      </c>
      <c r="O381" s="234"/>
      <c r="P381" s="395">
        <f>O381*H381</f>
        <v>0</v>
      </c>
      <c r="Q381" s="395">
        <v>1</v>
      </c>
      <c r="R381" s="395">
        <f>Q381*H381</f>
        <v>4.0000000000000001E-3</v>
      </c>
      <c r="S381" s="395">
        <v>0</v>
      </c>
      <c r="T381" s="396">
        <f>S381*H381</f>
        <v>0</v>
      </c>
      <c r="AR381" s="218" t="s">
        <v>355</v>
      </c>
      <c r="AT381" s="218" t="s">
        <v>299</v>
      </c>
      <c r="AU381" s="218" t="s">
        <v>80</v>
      </c>
      <c r="AY381" s="218" t="s">
        <v>142</v>
      </c>
      <c r="BE381" s="397">
        <f>IF(N381="základní",J381,0)</f>
        <v>0</v>
      </c>
      <c r="BF381" s="397">
        <f>IF(N381="snížená",J381,0)</f>
        <v>0</v>
      </c>
      <c r="BG381" s="397">
        <f>IF(N381="zákl. přenesená",J381,0)</f>
        <v>0</v>
      </c>
      <c r="BH381" s="397">
        <f>IF(N381="sníž. přenesená",J381,0)</f>
        <v>0</v>
      </c>
      <c r="BI381" s="397">
        <f>IF(N381="nulová",J381,0)</f>
        <v>0</v>
      </c>
      <c r="BJ381" s="218" t="s">
        <v>24</v>
      </c>
      <c r="BK381" s="397">
        <f>ROUND(I381*H381,2)</f>
        <v>0</v>
      </c>
      <c r="BL381" s="218" t="s">
        <v>258</v>
      </c>
      <c r="BM381" s="218" t="s">
        <v>1007</v>
      </c>
    </row>
    <row r="382" spans="2:65" s="238" customFormat="1">
      <c r="B382" s="233"/>
      <c r="D382" s="398" t="s">
        <v>151</v>
      </c>
      <c r="F382" s="399" t="s">
        <v>1008</v>
      </c>
      <c r="L382" s="233"/>
      <c r="M382" s="400"/>
      <c r="N382" s="234"/>
      <c r="O382" s="234"/>
      <c r="P382" s="234"/>
      <c r="Q382" s="234"/>
      <c r="R382" s="234"/>
      <c r="S382" s="234"/>
      <c r="T382" s="274"/>
      <c r="AT382" s="218" t="s">
        <v>151</v>
      </c>
      <c r="AU382" s="218" t="s">
        <v>80</v>
      </c>
    </row>
    <row r="383" spans="2:65" s="238" customFormat="1" ht="27">
      <c r="B383" s="233"/>
      <c r="D383" s="398" t="s">
        <v>153</v>
      </c>
      <c r="F383" s="401" t="s">
        <v>1009</v>
      </c>
      <c r="L383" s="233"/>
      <c r="M383" s="400"/>
      <c r="N383" s="234"/>
      <c r="O383" s="234"/>
      <c r="P383" s="234"/>
      <c r="Q383" s="234"/>
      <c r="R383" s="234"/>
      <c r="S383" s="234"/>
      <c r="T383" s="274"/>
      <c r="AT383" s="218" t="s">
        <v>153</v>
      </c>
      <c r="AU383" s="218" t="s">
        <v>80</v>
      </c>
    </row>
    <row r="384" spans="2:65" s="403" customFormat="1">
      <c r="B384" s="402"/>
      <c r="D384" s="412" t="s">
        <v>155</v>
      </c>
      <c r="F384" s="422" t="s">
        <v>1010</v>
      </c>
      <c r="H384" s="423">
        <v>4.0000000000000001E-3</v>
      </c>
      <c r="L384" s="402"/>
      <c r="M384" s="407"/>
      <c r="N384" s="408"/>
      <c r="O384" s="408"/>
      <c r="P384" s="408"/>
      <c r="Q384" s="408"/>
      <c r="R384" s="408"/>
      <c r="S384" s="408"/>
      <c r="T384" s="409"/>
      <c r="AT384" s="404" t="s">
        <v>155</v>
      </c>
      <c r="AU384" s="404" t="s">
        <v>80</v>
      </c>
      <c r="AV384" s="403" t="s">
        <v>80</v>
      </c>
      <c r="AW384" s="403" t="s">
        <v>6</v>
      </c>
      <c r="AX384" s="403" t="s">
        <v>24</v>
      </c>
      <c r="AY384" s="404" t="s">
        <v>142</v>
      </c>
    </row>
    <row r="385" spans="2:65" s="238" customFormat="1" ht="22.5" customHeight="1">
      <c r="B385" s="233"/>
      <c r="C385" s="387" t="s">
        <v>603</v>
      </c>
      <c r="D385" s="387" t="s">
        <v>144</v>
      </c>
      <c r="E385" s="388" t="s">
        <v>1011</v>
      </c>
      <c r="F385" s="389" t="s">
        <v>1012</v>
      </c>
      <c r="G385" s="390" t="s">
        <v>147</v>
      </c>
      <c r="H385" s="391">
        <v>13.32</v>
      </c>
      <c r="I385" s="6"/>
      <c r="J385" s="392">
        <f>ROUND(I385*H385,2)</f>
        <v>0</v>
      </c>
      <c r="K385" s="389" t="s">
        <v>346</v>
      </c>
      <c r="L385" s="233"/>
      <c r="M385" s="393" t="s">
        <v>5</v>
      </c>
      <c r="N385" s="394" t="s">
        <v>43</v>
      </c>
      <c r="O385" s="234"/>
      <c r="P385" s="395">
        <f>O385*H385</f>
        <v>0</v>
      </c>
      <c r="Q385" s="395">
        <v>4.0000000000000002E-4</v>
      </c>
      <c r="R385" s="395">
        <f>Q385*H385</f>
        <v>5.3280000000000003E-3</v>
      </c>
      <c r="S385" s="395">
        <v>0</v>
      </c>
      <c r="T385" s="396">
        <f>S385*H385</f>
        <v>0</v>
      </c>
      <c r="AR385" s="218" t="s">
        <v>258</v>
      </c>
      <c r="AT385" s="218" t="s">
        <v>144</v>
      </c>
      <c r="AU385" s="218" t="s">
        <v>80</v>
      </c>
      <c r="AY385" s="218" t="s">
        <v>142</v>
      </c>
      <c r="BE385" s="397">
        <f>IF(N385="základní",J385,0)</f>
        <v>0</v>
      </c>
      <c r="BF385" s="397">
        <f>IF(N385="snížená",J385,0)</f>
        <v>0</v>
      </c>
      <c r="BG385" s="397">
        <f>IF(N385="zákl. přenesená",J385,0)</f>
        <v>0</v>
      </c>
      <c r="BH385" s="397">
        <f>IF(N385="sníž. přenesená",J385,0)</f>
        <v>0</v>
      </c>
      <c r="BI385" s="397">
        <f>IF(N385="nulová",J385,0)</f>
        <v>0</v>
      </c>
      <c r="BJ385" s="218" t="s">
        <v>24</v>
      </c>
      <c r="BK385" s="397">
        <f>ROUND(I385*H385,2)</f>
        <v>0</v>
      </c>
      <c r="BL385" s="218" t="s">
        <v>258</v>
      </c>
      <c r="BM385" s="218" t="s">
        <v>1013</v>
      </c>
    </row>
    <row r="386" spans="2:65" s="238" customFormat="1">
      <c r="B386" s="233"/>
      <c r="D386" s="412" t="s">
        <v>151</v>
      </c>
      <c r="F386" s="420" t="s">
        <v>1014</v>
      </c>
      <c r="L386" s="233"/>
      <c r="M386" s="400"/>
      <c r="N386" s="234"/>
      <c r="O386" s="234"/>
      <c r="P386" s="234"/>
      <c r="Q386" s="234"/>
      <c r="R386" s="234"/>
      <c r="S386" s="234"/>
      <c r="T386" s="274"/>
      <c r="AT386" s="218" t="s">
        <v>151</v>
      </c>
      <c r="AU386" s="218" t="s">
        <v>80</v>
      </c>
    </row>
    <row r="387" spans="2:65" s="238" customFormat="1" ht="22.5" customHeight="1">
      <c r="B387" s="233"/>
      <c r="C387" s="433" t="s">
        <v>609</v>
      </c>
      <c r="D387" s="433" t="s">
        <v>299</v>
      </c>
      <c r="E387" s="434" t="s">
        <v>1015</v>
      </c>
      <c r="F387" s="435" t="s">
        <v>1016</v>
      </c>
      <c r="G387" s="436" t="s">
        <v>147</v>
      </c>
      <c r="H387" s="437">
        <v>15.318</v>
      </c>
      <c r="I387" s="7"/>
      <c r="J387" s="438">
        <f>ROUND(I387*H387,2)</f>
        <v>0</v>
      </c>
      <c r="K387" s="435" t="s">
        <v>346</v>
      </c>
      <c r="L387" s="439"/>
      <c r="M387" s="440" t="s">
        <v>5</v>
      </c>
      <c r="N387" s="441" t="s">
        <v>43</v>
      </c>
      <c r="O387" s="234"/>
      <c r="P387" s="395">
        <f>O387*H387</f>
        <v>0</v>
      </c>
      <c r="Q387" s="395">
        <v>4.4999999999999997E-3</v>
      </c>
      <c r="R387" s="395">
        <f>Q387*H387</f>
        <v>6.8930999999999992E-2</v>
      </c>
      <c r="S387" s="395">
        <v>0</v>
      </c>
      <c r="T387" s="396">
        <f>S387*H387</f>
        <v>0</v>
      </c>
      <c r="AR387" s="218" t="s">
        <v>355</v>
      </c>
      <c r="AT387" s="218" t="s">
        <v>299</v>
      </c>
      <c r="AU387" s="218" t="s">
        <v>80</v>
      </c>
      <c r="AY387" s="218" t="s">
        <v>142</v>
      </c>
      <c r="BE387" s="397">
        <f>IF(N387="základní",J387,0)</f>
        <v>0</v>
      </c>
      <c r="BF387" s="397">
        <f>IF(N387="snížená",J387,0)</f>
        <v>0</v>
      </c>
      <c r="BG387" s="397">
        <f>IF(N387="zákl. přenesená",J387,0)</f>
        <v>0</v>
      </c>
      <c r="BH387" s="397">
        <f>IF(N387="sníž. přenesená",J387,0)</f>
        <v>0</v>
      </c>
      <c r="BI387" s="397">
        <f>IF(N387="nulová",J387,0)</f>
        <v>0</v>
      </c>
      <c r="BJ387" s="218" t="s">
        <v>24</v>
      </c>
      <c r="BK387" s="397">
        <f>ROUND(I387*H387,2)</f>
        <v>0</v>
      </c>
      <c r="BL387" s="218" t="s">
        <v>258</v>
      </c>
      <c r="BM387" s="218" t="s">
        <v>1017</v>
      </c>
    </row>
    <row r="388" spans="2:65" s="238" customFormat="1">
      <c r="B388" s="233"/>
      <c r="D388" s="398" t="s">
        <v>151</v>
      </c>
      <c r="F388" s="399" t="s">
        <v>1016</v>
      </c>
      <c r="L388" s="233"/>
      <c r="M388" s="400"/>
      <c r="N388" s="234"/>
      <c r="O388" s="234"/>
      <c r="P388" s="234"/>
      <c r="Q388" s="234"/>
      <c r="R388" s="234"/>
      <c r="S388" s="234"/>
      <c r="T388" s="274"/>
      <c r="AT388" s="218" t="s">
        <v>151</v>
      </c>
      <c r="AU388" s="218" t="s">
        <v>80</v>
      </c>
    </row>
    <row r="389" spans="2:65" s="403" customFormat="1">
      <c r="B389" s="402"/>
      <c r="D389" s="412" t="s">
        <v>155</v>
      </c>
      <c r="F389" s="422" t="s">
        <v>1018</v>
      </c>
      <c r="H389" s="423">
        <v>15.318</v>
      </c>
      <c r="L389" s="402"/>
      <c r="M389" s="407"/>
      <c r="N389" s="408"/>
      <c r="O389" s="408"/>
      <c r="P389" s="408"/>
      <c r="Q389" s="408"/>
      <c r="R389" s="408"/>
      <c r="S389" s="408"/>
      <c r="T389" s="409"/>
      <c r="AT389" s="404" t="s">
        <v>155</v>
      </c>
      <c r="AU389" s="404" t="s">
        <v>80</v>
      </c>
      <c r="AV389" s="403" t="s">
        <v>80</v>
      </c>
      <c r="AW389" s="403" t="s">
        <v>6</v>
      </c>
      <c r="AX389" s="403" t="s">
        <v>24</v>
      </c>
      <c r="AY389" s="404" t="s">
        <v>142</v>
      </c>
    </row>
    <row r="390" spans="2:65" s="238" customFormat="1" ht="22.5" customHeight="1">
      <c r="B390" s="233"/>
      <c r="C390" s="387" t="s">
        <v>614</v>
      </c>
      <c r="D390" s="387" t="s">
        <v>144</v>
      </c>
      <c r="E390" s="388" t="s">
        <v>1019</v>
      </c>
      <c r="F390" s="389" t="s">
        <v>1020</v>
      </c>
      <c r="G390" s="390" t="s">
        <v>147</v>
      </c>
      <c r="H390" s="391">
        <v>13.32</v>
      </c>
      <c r="I390" s="6"/>
      <c r="J390" s="392">
        <f>ROUND(I390*H390,2)</f>
        <v>0</v>
      </c>
      <c r="K390" s="389" t="s">
        <v>346</v>
      </c>
      <c r="L390" s="233"/>
      <c r="M390" s="393" t="s">
        <v>5</v>
      </c>
      <c r="N390" s="394" t="s">
        <v>43</v>
      </c>
      <c r="O390" s="234"/>
      <c r="P390" s="395">
        <f>O390*H390</f>
        <v>0</v>
      </c>
      <c r="Q390" s="395">
        <v>5.9000000000000003E-4</v>
      </c>
      <c r="R390" s="395">
        <f>Q390*H390</f>
        <v>7.8588000000000009E-3</v>
      </c>
      <c r="S390" s="395">
        <v>0</v>
      </c>
      <c r="T390" s="396">
        <f>S390*H390</f>
        <v>0</v>
      </c>
      <c r="AR390" s="218" t="s">
        <v>258</v>
      </c>
      <c r="AT390" s="218" t="s">
        <v>144</v>
      </c>
      <c r="AU390" s="218" t="s">
        <v>80</v>
      </c>
      <c r="AY390" s="218" t="s">
        <v>142</v>
      </c>
      <c r="BE390" s="397">
        <f>IF(N390="základní",J390,0)</f>
        <v>0</v>
      </c>
      <c r="BF390" s="397">
        <f>IF(N390="snížená",J390,0)</f>
        <v>0</v>
      </c>
      <c r="BG390" s="397">
        <f>IF(N390="zákl. přenesená",J390,0)</f>
        <v>0</v>
      </c>
      <c r="BH390" s="397">
        <f>IF(N390="sníž. přenesená",J390,0)</f>
        <v>0</v>
      </c>
      <c r="BI390" s="397">
        <f>IF(N390="nulová",J390,0)</f>
        <v>0</v>
      </c>
      <c r="BJ390" s="218" t="s">
        <v>24</v>
      </c>
      <c r="BK390" s="397">
        <f>ROUND(I390*H390,2)</f>
        <v>0</v>
      </c>
      <c r="BL390" s="218" t="s">
        <v>258</v>
      </c>
      <c r="BM390" s="218" t="s">
        <v>1021</v>
      </c>
    </row>
    <row r="391" spans="2:65" s="238" customFormat="1" ht="27">
      <c r="B391" s="233"/>
      <c r="D391" s="412" t="s">
        <v>151</v>
      </c>
      <c r="F391" s="420" t="s">
        <v>1022</v>
      </c>
      <c r="L391" s="233"/>
      <c r="M391" s="400"/>
      <c r="N391" s="234"/>
      <c r="O391" s="234"/>
      <c r="P391" s="234"/>
      <c r="Q391" s="234"/>
      <c r="R391" s="234"/>
      <c r="S391" s="234"/>
      <c r="T391" s="274"/>
      <c r="AT391" s="218" t="s">
        <v>151</v>
      </c>
      <c r="AU391" s="218" t="s">
        <v>80</v>
      </c>
    </row>
    <row r="392" spans="2:65" s="238" customFormat="1" ht="22.5" customHeight="1">
      <c r="B392" s="233"/>
      <c r="C392" s="387" t="s">
        <v>621</v>
      </c>
      <c r="D392" s="387" t="s">
        <v>144</v>
      </c>
      <c r="E392" s="388" t="s">
        <v>1023</v>
      </c>
      <c r="F392" s="389" t="s">
        <v>1024</v>
      </c>
      <c r="G392" s="390" t="s">
        <v>285</v>
      </c>
      <c r="H392" s="391">
        <v>8.5999999999999993E-2</v>
      </c>
      <c r="I392" s="6"/>
      <c r="J392" s="392">
        <f>ROUND(I392*H392,2)</f>
        <v>0</v>
      </c>
      <c r="K392" s="389" t="s">
        <v>346</v>
      </c>
      <c r="L392" s="233"/>
      <c r="M392" s="393" t="s">
        <v>5</v>
      </c>
      <c r="N392" s="394" t="s">
        <v>43</v>
      </c>
      <c r="O392" s="234"/>
      <c r="P392" s="395">
        <f>O392*H392</f>
        <v>0</v>
      </c>
      <c r="Q392" s="395">
        <v>0</v>
      </c>
      <c r="R392" s="395">
        <f>Q392*H392</f>
        <v>0</v>
      </c>
      <c r="S392" s="395">
        <v>0</v>
      </c>
      <c r="T392" s="396">
        <f>S392*H392</f>
        <v>0</v>
      </c>
      <c r="AR392" s="218" t="s">
        <v>258</v>
      </c>
      <c r="AT392" s="218" t="s">
        <v>144</v>
      </c>
      <c r="AU392" s="218" t="s">
        <v>80</v>
      </c>
      <c r="AY392" s="218" t="s">
        <v>142</v>
      </c>
      <c r="BE392" s="397">
        <f>IF(N392="základní",J392,0)</f>
        <v>0</v>
      </c>
      <c r="BF392" s="397">
        <f>IF(N392="snížená",J392,0)</f>
        <v>0</v>
      </c>
      <c r="BG392" s="397">
        <f>IF(N392="zákl. přenesená",J392,0)</f>
        <v>0</v>
      </c>
      <c r="BH392" s="397">
        <f>IF(N392="sníž. přenesená",J392,0)</f>
        <v>0</v>
      </c>
      <c r="BI392" s="397">
        <f>IF(N392="nulová",J392,0)</f>
        <v>0</v>
      </c>
      <c r="BJ392" s="218" t="s">
        <v>24</v>
      </c>
      <c r="BK392" s="397">
        <f>ROUND(I392*H392,2)</f>
        <v>0</v>
      </c>
      <c r="BL392" s="218" t="s">
        <v>258</v>
      </c>
      <c r="BM392" s="218" t="s">
        <v>1025</v>
      </c>
    </row>
    <row r="393" spans="2:65" s="238" customFormat="1" ht="27">
      <c r="B393" s="233"/>
      <c r="D393" s="398" t="s">
        <v>151</v>
      </c>
      <c r="F393" s="399" t="s">
        <v>1026</v>
      </c>
      <c r="L393" s="233"/>
      <c r="M393" s="445"/>
      <c r="N393" s="446"/>
      <c r="O393" s="446"/>
      <c r="P393" s="446"/>
      <c r="Q393" s="446"/>
      <c r="R393" s="446"/>
      <c r="S393" s="446"/>
      <c r="T393" s="447"/>
      <c r="AT393" s="218" t="s">
        <v>151</v>
      </c>
      <c r="AU393" s="218" t="s">
        <v>80</v>
      </c>
    </row>
    <row r="394" spans="2:65" s="238" customFormat="1" ht="6.95" customHeight="1">
      <c r="B394" s="249"/>
      <c r="C394" s="250"/>
      <c r="D394" s="250"/>
      <c r="E394" s="250"/>
      <c r="F394" s="250"/>
      <c r="G394" s="250"/>
      <c r="H394" s="250"/>
      <c r="I394" s="250"/>
      <c r="J394" s="250"/>
      <c r="K394" s="250"/>
      <c r="L394" s="233"/>
    </row>
  </sheetData>
  <sheetProtection password="CE88" sheet="1" objects="1" scenarios="1"/>
  <autoFilter ref="C92:K393"/>
  <mergeCells count="12">
    <mergeCell ref="G1:H1"/>
    <mergeCell ref="L2:V2"/>
    <mergeCell ref="E49:H49"/>
    <mergeCell ref="E51:H51"/>
    <mergeCell ref="E81:H81"/>
    <mergeCell ref="E83:H83"/>
    <mergeCell ref="E85:H85"/>
    <mergeCell ref="E7:H7"/>
    <mergeCell ref="E9:H9"/>
    <mergeCell ref="E11:H11"/>
    <mergeCell ref="E26:H26"/>
    <mergeCell ref="E47:H47"/>
  </mergeCells>
  <hyperlinks>
    <hyperlink ref="F1:G1" location="C2" display="1) Krycí list soupisu"/>
    <hyperlink ref="G1:H1" location="C58" display="2) Rekapitulace"/>
    <hyperlink ref="J1" location="C9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6"/>
  <sheetViews>
    <sheetView showGridLines="0" workbookViewId="0">
      <pane ySplit="1" topLeftCell="A2" activePane="bottomLeft" state="frozen"/>
      <selection pane="bottomLeft" activeCell="G92" sqref="G92"/>
    </sheetView>
  </sheetViews>
  <sheetFormatPr defaultRowHeight="13.5"/>
  <cols>
    <col min="1" max="1" width="8.33203125" style="216" customWidth="1"/>
    <col min="2" max="2" width="1.6640625" style="216" customWidth="1"/>
    <col min="3" max="3" width="4.1640625" style="216" customWidth="1"/>
    <col min="4" max="4" width="4.33203125" style="216" customWidth="1"/>
    <col min="5" max="5" width="17.1640625" style="216" customWidth="1"/>
    <col min="6" max="6" width="75" style="216" customWidth="1"/>
    <col min="7" max="7" width="8.6640625" style="216" customWidth="1"/>
    <col min="8" max="8" width="11.1640625" style="216" customWidth="1"/>
    <col min="9" max="9" width="12.6640625" style="216" customWidth="1"/>
    <col min="10" max="10" width="23.5" style="216" customWidth="1"/>
    <col min="11" max="11" width="15.5" style="216" customWidth="1"/>
    <col min="12" max="12" width="9.33203125" style="216"/>
    <col min="13" max="18" width="9.33203125" style="216" hidden="1"/>
    <col min="19" max="19" width="8.1640625" style="216" hidden="1" customWidth="1"/>
    <col min="20" max="20" width="29.6640625" style="216" hidden="1" customWidth="1"/>
    <col min="21" max="21" width="16.33203125" style="216" hidden="1" customWidth="1"/>
    <col min="22" max="22" width="12.33203125" style="216" customWidth="1"/>
    <col min="23" max="23" width="16.33203125" style="216" customWidth="1"/>
    <col min="24" max="24" width="12.33203125" style="216" customWidth="1"/>
    <col min="25" max="25" width="15" style="216" customWidth="1"/>
    <col min="26" max="26" width="11" style="216" customWidth="1"/>
    <col min="27" max="27" width="15" style="216" customWidth="1"/>
    <col min="28" max="28" width="16.33203125" style="216" customWidth="1"/>
    <col min="29" max="29" width="11" style="216" customWidth="1"/>
    <col min="30" max="30" width="15" style="216" customWidth="1"/>
    <col min="31" max="31" width="16.33203125" style="216" customWidth="1"/>
    <col min="32" max="43" width="9.33203125" style="216"/>
    <col min="44" max="65" width="9.33203125" style="216" hidden="1"/>
    <col min="66" max="16384" width="9.33203125" style="216"/>
  </cols>
  <sheetData>
    <row r="1" spans="1:70" ht="21.75" customHeight="1">
      <c r="A1" s="215"/>
      <c r="B1" s="3"/>
      <c r="C1" s="3"/>
      <c r="D1" s="4" t="s">
        <v>1</v>
      </c>
      <c r="E1" s="3"/>
      <c r="F1" s="320" t="s">
        <v>102</v>
      </c>
      <c r="G1" s="503" t="s">
        <v>103</v>
      </c>
      <c r="H1" s="503"/>
      <c r="I1" s="3"/>
      <c r="J1" s="320" t="s">
        <v>104</v>
      </c>
      <c r="K1" s="4" t="s">
        <v>105</v>
      </c>
      <c r="L1" s="320" t="s">
        <v>106</v>
      </c>
      <c r="M1" s="320"/>
      <c r="N1" s="320"/>
      <c r="O1" s="320"/>
      <c r="P1" s="320"/>
      <c r="Q1" s="320"/>
      <c r="R1" s="320"/>
      <c r="S1" s="320"/>
      <c r="T1" s="320"/>
      <c r="U1" s="214"/>
      <c r="V1" s="214"/>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row>
    <row r="2" spans="1:70" ht="36.950000000000003" customHeight="1">
      <c r="L2" s="492" t="s">
        <v>8</v>
      </c>
      <c r="M2" s="493"/>
      <c r="N2" s="493"/>
      <c r="O2" s="493"/>
      <c r="P2" s="493"/>
      <c r="Q2" s="493"/>
      <c r="R2" s="493"/>
      <c r="S2" s="493"/>
      <c r="T2" s="493"/>
      <c r="U2" s="493"/>
      <c r="V2" s="493"/>
      <c r="AT2" s="218" t="s">
        <v>97</v>
      </c>
    </row>
    <row r="3" spans="1:70" ht="6.95" customHeight="1">
      <c r="B3" s="219"/>
      <c r="C3" s="220"/>
      <c r="D3" s="220"/>
      <c r="E3" s="220"/>
      <c r="F3" s="220"/>
      <c r="G3" s="220"/>
      <c r="H3" s="220"/>
      <c r="I3" s="220"/>
      <c r="J3" s="220"/>
      <c r="K3" s="221"/>
      <c r="AT3" s="218" t="s">
        <v>80</v>
      </c>
    </row>
    <row r="4" spans="1:70" ht="36.950000000000003" customHeight="1">
      <c r="B4" s="222"/>
      <c r="C4" s="223"/>
      <c r="D4" s="224" t="s">
        <v>107</v>
      </c>
      <c r="E4" s="223"/>
      <c r="F4" s="223"/>
      <c r="G4" s="223"/>
      <c r="H4" s="223"/>
      <c r="I4" s="223"/>
      <c r="J4" s="223"/>
      <c r="K4" s="225"/>
      <c r="M4" s="226" t="s">
        <v>13</v>
      </c>
      <c r="AT4" s="218" t="s">
        <v>6</v>
      </c>
    </row>
    <row r="5" spans="1:70" ht="6.95" customHeight="1">
      <c r="B5" s="222"/>
      <c r="C5" s="223"/>
      <c r="D5" s="223"/>
      <c r="E5" s="223"/>
      <c r="F5" s="223"/>
      <c r="G5" s="223"/>
      <c r="H5" s="223"/>
      <c r="I5" s="223"/>
      <c r="J5" s="223"/>
      <c r="K5" s="225"/>
    </row>
    <row r="6" spans="1:70" ht="15">
      <c r="B6" s="222"/>
      <c r="C6" s="223"/>
      <c r="D6" s="230" t="s">
        <v>19</v>
      </c>
      <c r="E6" s="223"/>
      <c r="F6" s="223"/>
      <c r="G6" s="223"/>
      <c r="H6" s="223"/>
      <c r="I6" s="223"/>
      <c r="J6" s="223"/>
      <c r="K6" s="225"/>
    </row>
    <row r="7" spans="1:70" ht="22.5" customHeight="1">
      <c r="B7" s="222"/>
      <c r="C7" s="223"/>
      <c r="D7" s="223"/>
      <c r="E7" s="499" t="str">
        <f>'Rekapitulace stavby'!K6</f>
        <v>18 Rekonstrukce kanalizace ul. Mánesova</v>
      </c>
      <c r="F7" s="500"/>
      <c r="G7" s="500"/>
      <c r="H7" s="500"/>
      <c r="I7" s="223"/>
      <c r="J7" s="223"/>
      <c r="K7" s="225"/>
    </row>
    <row r="8" spans="1:70" ht="15">
      <c r="B8" s="222"/>
      <c r="C8" s="223"/>
      <c r="D8" s="230" t="s">
        <v>108</v>
      </c>
      <c r="E8" s="223"/>
      <c r="F8" s="223"/>
      <c r="G8" s="223"/>
      <c r="H8" s="223"/>
      <c r="I8" s="223"/>
      <c r="J8" s="223"/>
      <c r="K8" s="225"/>
    </row>
    <row r="9" spans="1:70" s="238" customFormat="1" ht="22.5" customHeight="1">
      <c r="B9" s="233"/>
      <c r="C9" s="234"/>
      <c r="D9" s="234"/>
      <c r="E9" s="499" t="s">
        <v>826</v>
      </c>
      <c r="F9" s="501"/>
      <c r="G9" s="501"/>
      <c r="H9" s="501"/>
      <c r="I9" s="234"/>
      <c r="J9" s="234"/>
      <c r="K9" s="237"/>
    </row>
    <row r="10" spans="1:70" s="238" customFormat="1" ht="15">
      <c r="B10" s="233"/>
      <c r="C10" s="234"/>
      <c r="D10" s="230" t="s">
        <v>110</v>
      </c>
      <c r="E10" s="234"/>
      <c r="F10" s="234"/>
      <c r="G10" s="234"/>
      <c r="H10" s="234"/>
      <c r="I10" s="234"/>
      <c r="J10" s="234"/>
      <c r="K10" s="237"/>
    </row>
    <row r="11" spans="1:70" s="238" customFormat="1" ht="36.950000000000003" customHeight="1">
      <c r="B11" s="233"/>
      <c r="C11" s="234"/>
      <c r="D11" s="234"/>
      <c r="E11" s="502" t="s">
        <v>1027</v>
      </c>
      <c r="F11" s="501"/>
      <c r="G11" s="501"/>
      <c r="H11" s="501"/>
      <c r="I11" s="234"/>
      <c r="J11" s="234"/>
      <c r="K11" s="237"/>
    </row>
    <row r="12" spans="1:70" s="238" customFormat="1">
      <c r="B12" s="233"/>
      <c r="C12" s="234"/>
      <c r="D12" s="234"/>
      <c r="E12" s="234"/>
      <c r="F12" s="234"/>
      <c r="G12" s="234"/>
      <c r="H12" s="234"/>
      <c r="I12" s="234"/>
      <c r="J12" s="234"/>
      <c r="K12" s="237"/>
    </row>
    <row r="13" spans="1:70" s="238" customFormat="1" ht="14.45" customHeight="1">
      <c r="B13" s="233"/>
      <c r="C13" s="234"/>
      <c r="D13" s="230" t="s">
        <v>22</v>
      </c>
      <c r="E13" s="234"/>
      <c r="F13" s="231" t="s">
        <v>5</v>
      </c>
      <c r="G13" s="234"/>
      <c r="H13" s="234"/>
      <c r="I13" s="230" t="s">
        <v>23</v>
      </c>
      <c r="J13" s="231" t="s">
        <v>112</v>
      </c>
      <c r="K13" s="237"/>
    </row>
    <row r="14" spans="1:70" s="238" customFormat="1" ht="14.45" customHeight="1">
      <c r="B14" s="233"/>
      <c r="C14" s="234"/>
      <c r="D14" s="230" t="s">
        <v>25</v>
      </c>
      <c r="E14" s="234"/>
      <c r="F14" s="231" t="s">
        <v>26</v>
      </c>
      <c r="G14" s="234"/>
      <c r="H14" s="234"/>
      <c r="I14" s="230" t="s">
        <v>27</v>
      </c>
      <c r="J14" s="321">
        <f>'Rekapitulace stavby'!AN8</f>
        <v>42846</v>
      </c>
      <c r="K14" s="237"/>
    </row>
    <row r="15" spans="1:70" s="238" customFormat="1" ht="10.9" customHeight="1">
      <c r="B15" s="233"/>
      <c r="C15" s="234"/>
      <c r="D15" s="234"/>
      <c r="E15" s="234"/>
      <c r="F15" s="234"/>
      <c r="G15" s="234"/>
      <c r="H15" s="234"/>
      <c r="I15" s="234"/>
      <c r="J15" s="234"/>
      <c r="K15" s="237"/>
    </row>
    <row r="16" spans="1:70" s="238" customFormat="1" ht="14.45" customHeight="1">
      <c r="B16" s="233"/>
      <c r="C16" s="234"/>
      <c r="D16" s="230" t="s">
        <v>30</v>
      </c>
      <c r="E16" s="234"/>
      <c r="F16" s="234"/>
      <c r="G16" s="234"/>
      <c r="H16" s="234"/>
      <c r="I16" s="230" t="s">
        <v>31</v>
      </c>
      <c r="J16" s="231" t="str">
        <f>IF('Rekapitulace stavby'!AN10="","",'Rekapitulace stavby'!AN10)</f>
        <v/>
      </c>
      <c r="K16" s="237"/>
    </row>
    <row r="17" spans="2:11" s="238" customFormat="1" ht="18" customHeight="1">
      <c r="B17" s="233"/>
      <c r="C17" s="234"/>
      <c r="D17" s="234"/>
      <c r="E17" s="231" t="str">
        <f>IF('Rekapitulace stavby'!E11="","",'Rekapitulace stavby'!E11)</f>
        <v xml:space="preserve"> </v>
      </c>
      <c r="F17" s="234"/>
      <c r="G17" s="234"/>
      <c r="H17" s="234"/>
      <c r="I17" s="230" t="s">
        <v>32</v>
      </c>
      <c r="J17" s="231" t="str">
        <f>IF('Rekapitulace stavby'!AN11="","",'Rekapitulace stavby'!AN11)</f>
        <v/>
      </c>
      <c r="K17" s="237"/>
    </row>
    <row r="18" spans="2:11" s="238" customFormat="1" ht="6.95" customHeight="1">
      <c r="B18" s="233"/>
      <c r="C18" s="234"/>
      <c r="D18" s="234"/>
      <c r="E18" s="234"/>
      <c r="F18" s="234"/>
      <c r="G18" s="234"/>
      <c r="H18" s="234"/>
      <c r="I18" s="234"/>
      <c r="J18" s="234"/>
      <c r="K18" s="237"/>
    </row>
    <row r="19" spans="2:11" s="238" customFormat="1" ht="14.45" customHeight="1">
      <c r="B19" s="233"/>
      <c r="C19" s="234"/>
      <c r="D19" s="230" t="s">
        <v>33</v>
      </c>
      <c r="E19" s="234"/>
      <c r="F19" s="234"/>
      <c r="G19" s="234"/>
      <c r="H19" s="234"/>
      <c r="I19" s="230" t="s">
        <v>31</v>
      </c>
      <c r="J19" s="231" t="str">
        <f>IF('Rekapitulace stavby'!AN13="Vyplň údaj","",IF('Rekapitulace stavby'!AN13="","",'Rekapitulace stavby'!AN13))</f>
        <v/>
      </c>
      <c r="K19" s="237"/>
    </row>
    <row r="20" spans="2:11" s="238" customFormat="1" ht="18" customHeight="1">
      <c r="B20" s="233"/>
      <c r="C20" s="234"/>
      <c r="D20" s="234"/>
      <c r="E20" s="231" t="str">
        <f>IF('Rekapitulace stavby'!E14="Vyplň údaj","",IF('Rekapitulace stavby'!E14="","",'Rekapitulace stavby'!E14))</f>
        <v/>
      </c>
      <c r="F20" s="234"/>
      <c r="G20" s="234"/>
      <c r="H20" s="234"/>
      <c r="I20" s="230" t="s">
        <v>32</v>
      </c>
      <c r="J20" s="231" t="str">
        <f>IF('Rekapitulace stavby'!AN14="Vyplň údaj","",IF('Rekapitulace stavby'!AN14="","",'Rekapitulace stavby'!AN14))</f>
        <v/>
      </c>
      <c r="K20" s="237"/>
    </row>
    <row r="21" spans="2:11" s="238" customFormat="1" ht="6.95" customHeight="1">
      <c r="B21" s="233"/>
      <c r="C21" s="234"/>
      <c r="D21" s="234"/>
      <c r="E21" s="234"/>
      <c r="F21" s="234"/>
      <c r="G21" s="234"/>
      <c r="H21" s="234"/>
      <c r="I21" s="234"/>
      <c r="J21" s="234"/>
      <c r="K21" s="237"/>
    </row>
    <row r="22" spans="2:11" s="238" customFormat="1" ht="14.45" customHeight="1">
      <c r="B22" s="233"/>
      <c r="C22" s="234"/>
      <c r="D22" s="230" t="s">
        <v>35</v>
      </c>
      <c r="E22" s="234"/>
      <c r="F22" s="234"/>
      <c r="G22" s="234"/>
      <c r="H22" s="234"/>
      <c r="I22" s="230" t="s">
        <v>31</v>
      </c>
      <c r="J22" s="231" t="str">
        <f>IF('Rekapitulace stavby'!AN16="","",'Rekapitulace stavby'!AN16)</f>
        <v/>
      </c>
      <c r="K22" s="237"/>
    </row>
    <row r="23" spans="2:11" s="238" customFormat="1" ht="18" customHeight="1">
      <c r="B23" s="233"/>
      <c r="C23" s="234"/>
      <c r="D23" s="234"/>
      <c r="E23" s="231" t="str">
        <f>IF('Rekapitulace stavby'!E17="","",'Rekapitulace stavby'!E17)</f>
        <v xml:space="preserve"> </v>
      </c>
      <c r="F23" s="234"/>
      <c r="G23" s="234"/>
      <c r="H23" s="234"/>
      <c r="I23" s="230" t="s">
        <v>32</v>
      </c>
      <c r="J23" s="231" t="str">
        <f>IF('Rekapitulace stavby'!AN17="","",'Rekapitulace stavby'!AN17)</f>
        <v/>
      </c>
      <c r="K23" s="237"/>
    </row>
    <row r="24" spans="2:11" s="238" customFormat="1" ht="6.95" customHeight="1">
      <c r="B24" s="233"/>
      <c r="C24" s="234"/>
      <c r="D24" s="234"/>
      <c r="E24" s="234"/>
      <c r="F24" s="234"/>
      <c r="G24" s="234"/>
      <c r="H24" s="234"/>
      <c r="I24" s="234"/>
      <c r="J24" s="234"/>
      <c r="K24" s="237"/>
    </row>
    <row r="25" spans="2:11" s="238" customFormat="1" ht="14.45" customHeight="1">
      <c r="B25" s="233"/>
      <c r="C25" s="234"/>
      <c r="D25" s="230" t="s">
        <v>37</v>
      </c>
      <c r="E25" s="234"/>
      <c r="F25" s="234"/>
      <c r="G25" s="234"/>
      <c r="H25" s="234"/>
      <c r="I25" s="234"/>
      <c r="J25" s="234"/>
      <c r="K25" s="237"/>
    </row>
    <row r="26" spans="2:11" s="325" customFormat="1" ht="22.5" customHeight="1">
      <c r="B26" s="322"/>
      <c r="C26" s="323"/>
      <c r="D26" s="323"/>
      <c r="E26" s="462" t="s">
        <v>5</v>
      </c>
      <c r="F26" s="462"/>
      <c r="G26" s="462"/>
      <c r="H26" s="462"/>
      <c r="I26" s="323"/>
      <c r="J26" s="323"/>
      <c r="K26" s="324"/>
    </row>
    <row r="27" spans="2:11" s="238" customFormat="1" ht="6.95" customHeight="1">
      <c r="B27" s="233"/>
      <c r="C27" s="234"/>
      <c r="D27" s="234"/>
      <c r="E27" s="234"/>
      <c r="F27" s="234"/>
      <c r="G27" s="234"/>
      <c r="H27" s="234"/>
      <c r="I27" s="234"/>
      <c r="J27" s="234"/>
      <c r="K27" s="237"/>
    </row>
    <row r="28" spans="2:11" s="238" customFormat="1" ht="6.95" customHeight="1">
      <c r="B28" s="233"/>
      <c r="C28" s="234"/>
      <c r="D28" s="272"/>
      <c r="E28" s="272"/>
      <c r="F28" s="272"/>
      <c r="G28" s="272"/>
      <c r="H28" s="272"/>
      <c r="I28" s="272"/>
      <c r="J28" s="272"/>
      <c r="K28" s="326"/>
    </row>
    <row r="29" spans="2:11" s="238" customFormat="1" ht="25.35" customHeight="1">
      <c r="B29" s="233"/>
      <c r="C29" s="234"/>
      <c r="D29" s="327" t="s">
        <v>38</v>
      </c>
      <c r="E29" s="234"/>
      <c r="F29" s="234"/>
      <c r="G29" s="234"/>
      <c r="H29" s="234"/>
      <c r="I29" s="234"/>
      <c r="J29" s="328">
        <f>ROUND(J90,2)</f>
        <v>0</v>
      </c>
      <c r="K29" s="237"/>
    </row>
    <row r="30" spans="2:11" s="238" customFormat="1" ht="6.95" customHeight="1">
      <c r="B30" s="233"/>
      <c r="C30" s="234"/>
      <c r="D30" s="272"/>
      <c r="E30" s="272"/>
      <c r="F30" s="272"/>
      <c r="G30" s="272"/>
      <c r="H30" s="272"/>
      <c r="I30" s="272"/>
      <c r="J30" s="272"/>
      <c r="K30" s="326"/>
    </row>
    <row r="31" spans="2:11" s="238" customFormat="1" ht="14.45" customHeight="1">
      <c r="B31" s="233"/>
      <c r="C31" s="234"/>
      <c r="D31" s="234"/>
      <c r="E31" s="234"/>
      <c r="F31" s="329" t="s">
        <v>40</v>
      </c>
      <c r="G31" s="234"/>
      <c r="H31" s="234"/>
      <c r="I31" s="329" t="s">
        <v>39</v>
      </c>
      <c r="J31" s="329" t="s">
        <v>41</v>
      </c>
      <c r="K31" s="237"/>
    </row>
    <row r="32" spans="2:11" s="238" customFormat="1" ht="14.45" customHeight="1">
      <c r="B32" s="233"/>
      <c r="C32" s="234"/>
      <c r="D32" s="241" t="s">
        <v>42</v>
      </c>
      <c r="E32" s="241" t="s">
        <v>43</v>
      </c>
      <c r="F32" s="330">
        <f>ROUND(SUM(BE90:BE225), 2)</f>
        <v>0</v>
      </c>
      <c r="G32" s="234"/>
      <c r="H32" s="234"/>
      <c r="I32" s="331">
        <v>0.21</v>
      </c>
      <c r="J32" s="330">
        <f>ROUND(ROUND((SUM(BE90:BE225)), 2)*I32, 2)</f>
        <v>0</v>
      </c>
      <c r="K32" s="237"/>
    </row>
    <row r="33" spans="2:11" s="238" customFormat="1" ht="14.45" customHeight="1">
      <c r="B33" s="233"/>
      <c r="C33" s="234"/>
      <c r="D33" s="234"/>
      <c r="E33" s="241" t="s">
        <v>44</v>
      </c>
      <c r="F33" s="330">
        <f>ROUND(SUM(BF90:BF225), 2)</f>
        <v>0</v>
      </c>
      <c r="G33" s="234"/>
      <c r="H33" s="234"/>
      <c r="I33" s="331">
        <v>0.15</v>
      </c>
      <c r="J33" s="330">
        <f>ROUND(ROUND((SUM(BF90:BF225)), 2)*I33, 2)</f>
        <v>0</v>
      </c>
      <c r="K33" s="237"/>
    </row>
    <row r="34" spans="2:11" s="238" customFormat="1" ht="14.45" hidden="1" customHeight="1">
      <c r="B34" s="233"/>
      <c r="C34" s="234"/>
      <c r="D34" s="234"/>
      <c r="E34" s="241" t="s">
        <v>45</v>
      </c>
      <c r="F34" s="330">
        <f>ROUND(SUM(BG90:BG225), 2)</f>
        <v>0</v>
      </c>
      <c r="G34" s="234"/>
      <c r="H34" s="234"/>
      <c r="I34" s="331">
        <v>0.21</v>
      </c>
      <c r="J34" s="330">
        <v>0</v>
      </c>
      <c r="K34" s="237"/>
    </row>
    <row r="35" spans="2:11" s="238" customFormat="1" ht="14.45" hidden="1" customHeight="1">
      <c r="B35" s="233"/>
      <c r="C35" s="234"/>
      <c r="D35" s="234"/>
      <c r="E35" s="241" t="s">
        <v>46</v>
      </c>
      <c r="F35" s="330">
        <f>ROUND(SUM(BH90:BH225), 2)</f>
        <v>0</v>
      </c>
      <c r="G35" s="234"/>
      <c r="H35" s="234"/>
      <c r="I35" s="331">
        <v>0.15</v>
      </c>
      <c r="J35" s="330">
        <v>0</v>
      </c>
      <c r="K35" s="237"/>
    </row>
    <row r="36" spans="2:11" s="238" customFormat="1" ht="14.45" hidden="1" customHeight="1">
      <c r="B36" s="233"/>
      <c r="C36" s="234"/>
      <c r="D36" s="234"/>
      <c r="E36" s="241" t="s">
        <v>47</v>
      </c>
      <c r="F36" s="330">
        <f>ROUND(SUM(BI90:BI225), 2)</f>
        <v>0</v>
      </c>
      <c r="G36" s="234"/>
      <c r="H36" s="234"/>
      <c r="I36" s="331">
        <v>0</v>
      </c>
      <c r="J36" s="330">
        <v>0</v>
      </c>
      <c r="K36" s="237"/>
    </row>
    <row r="37" spans="2:11" s="238" customFormat="1" ht="6.95" customHeight="1">
      <c r="B37" s="233"/>
      <c r="C37" s="234"/>
      <c r="D37" s="234"/>
      <c r="E37" s="234"/>
      <c r="F37" s="234"/>
      <c r="G37" s="234"/>
      <c r="H37" s="234"/>
      <c r="I37" s="234"/>
      <c r="J37" s="234"/>
      <c r="K37" s="237"/>
    </row>
    <row r="38" spans="2:11" s="238" customFormat="1" ht="25.35" customHeight="1">
      <c r="B38" s="233"/>
      <c r="C38" s="332"/>
      <c r="D38" s="333" t="s">
        <v>48</v>
      </c>
      <c r="E38" s="334"/>
      <c r="F38" s="334"/>
      <c r="G38" s="335" t="s">
        <v>49</v>
      </c>
      <c r="H38" s="336" t="s">
        <v>50</v>
      </c>
      <c r="I38" s="334"/>
      <c r="J38" s="337">
        <f>SUM(J29:J36)</f>
        <v>0</v>
      </c>
      <c r="K38" s="338"/>
    </row>
    <row r="39" spans="2:11" s="238" customFormat="1" ht="14.45" customHeight="1">
      <c r="B39" s="249"/>
      <c r="C39" s="250"/>
      <c r="D39" s="250"/>
      <c r="E39" s="250"/>
      <c r="F39" s="250"/>
      <c r="G39" s="250"/>
      <c r="H39" s="250"/>
      <c r="I39" s="250"/>
      <c r="J39" s="250"/>
      <c r="K39" s="251"/>
    </row>
    <row r="43" spans="2:11" s="238" customFormat="1" ht="6.95" customHeight="1">
      <c r="B43" s="252"/>
      <c r="C43" s="253"/>
      <c r="D43" s="253"/>
      <c r="E43" s="253"/>
      <c r="F43" s="253"/>
      <c r="G43" s="253"/>
      <c r="H43" s="253"/>
      <c r="I43" s="253"/>
      <c r="J43" s="253"/>
      <c r="K43" s="339"/>
    </row>
    <row r="44" spans="2:11" s="238" customFormat="1" ht="36.950000000000003" customHeight="1">
      <c r="B44" s="233"/>
      <c r="C44" s="224" t="s">
        <v>113</v>
      </c>
      <c r="D44" s="234"/>
      <c r="E44" s="234"/>
      <c r="F44" s="234"/>
      <c r="G44" s="234"/>
      <c r="H44" s="234"/>
      <c r="I44" s="234"/>
      <c r="J44" s="234"/>
      <c r="K44" s="237"/>
    </row>
    <row r="45" spans="2:11" s="238" customFormat="1" ht="6.95" customHeight="1">
      <c r="B45" s="233"/>
      <c r="C45" s="234"/>
      <c r="D45" s="234"/>
      <c r="E45" s="234"/>
      <c r="F45" s="234"/>
      <c r="G45" s="234"/>
      <c r="H45" s="234"/>
      <c r="I45" s="234"/>
      <c r="J45" s="234"/>
      <c r="K45" s="237"/>
    </row>
    <row r="46" spans="2:11" s="238" customFormat="1" ht="14.45" customHeight="1">
      <c r="B46" s="233"/>
      <c r="C46" s="230" t="s">
        <v>19</v>
      </c>
      <c r="D46" s="234"/>
      <c r="E46" s="234"/>
      <c r="F46" s="234"/>
      <c r="G46" s="234"/>
      <c r="H46" s="234"/>
      <c r="I46" s="234"/>
      <c r="J46" s="234"/>
      <c r="K46" s="237"/>
    </row>
    <row r="47" spans="2:11" s="238" customFormat="1" ht="22.5" customHeight="1">
      <c r="B47" s="233"/>
      <c r="C47" s="234"/>
      <c r="D47" s="234"/>
      <c r="E47" s="499" t="str">
        <f>E7</f>
        <v>18 Rekonstrukce kanalizace ul. Mánesova</v>
      </c>
      <c r="F47" s="500"/>
      <c r="G47" s="500"/>
      <c r="H47" s="500"/>
      <c r="I47" s="234"/>
      <c r="J47" s="234"/>
      <c r="K47" s="237"/>
    </row>
    <row r="48" spans="2:11" ht="15">
      <c r="B48" s="222"/>
      <c r="C48" s="230" t="s">
        <v>108</v>
      </c>
      <c r="D48" s="223"/>
      <c r="E48" s="223"/>
      <c r="F48" s="223"/>
      <c r="G48" s="223"/>
      <c r="H48" s="223"/>
      <c r="I48" s="223"/>
      <c r="J48" s="223"/>
      <c r="K48" s="225"/>
    </row>
    <row r="49" spans="2:47" s="238" customFormat="1" ht="22.5" customHeight="1">
      <c r="B49" s="233"/>
      <c r="C49" s="234"/>
      <c r="D49" s="234"/>
      <c r="E49" s="499" t="s">
        <v>826</v>
      </c>
      <c r="F49" s="501"/>
      <c r="G49" s="501"/>
      <c r="H49" s="501"/>
      <c r="I49" s="234"/>
      <c r="J49" s="234"/>
      <c r="K49" s="237"/>
    </row>
    <row r="50" spans="2:47" s="238" customFormat="1" ht="14.45" customHeight="1">
      <c r="B50" s="233"/>
      <c r="C50" s="230" t="s">
        <v>110</v>
      </c>
      <c r="D50" s="234"/>
      <c r="E50" s="234"/>
      <c r="F50" s="234"/>
      <c r="G50" s="234"/>
      <c r="H50" s="234"/>
      <c r="I50" s="234"/>
      <c r="J50" s="234"/>
      <c r="K50" s="237"/>
    </row>
    <row r="51" spans="2:47" s="238" customFormat="1" ht="23.25" customHeight="1">
      <c r="B51" s="233"/>
      <c r="C51" s="234"/>
      <c r="D51" s="234"/>
      <c r="E51" s="502" t="str">
        <f>E11</f>
        <v>02.2 - SO 02.2 Kanalizační přípojky</v>
      </c>
      <c r="F51" s="501"/>
      <c r="G51" s="501"/>
      <c r="H51" s="501"/>
      <c r="I51" s="234"/>
      <c r="J51" s="234"/>
      <c r="K51" s="237"/>
    </row>
    <row r="52" spans="2:47" s="238" customFormat="1" ht="6.95" customHeight="1">
      <c r="B52" s="233"/>
      <c r="C52" s="234"/>
      <c r="D52" s="234"/>
      <c r="E52" s="234"/>
      <c r="F52" s="234"/>
      <c r="G52" s="234"/>
      <c r="H52" s="234"/>
      <c r="I52" s="234"/>
      <c r="J52" s="234"/>
      <c r="K52" s="237"/>
    </row>
    <row r="53" spans="2:47" s="238" customFormat="1" ht="18" customHeight="1">
      <c r="B53" s="233"/>
      <c r="C53" s="230" t="s">
        <v>25</v>
      </c>
      <c r="D53" s="234"/>
      <c r="E53" s="234"/>
      <c r="F53" s="231" t="str">
        <f>F14</f>
        <v xml:space="preserve"> </v>
      </c>
      <c r="G53" s="234"/>
      <c r="H53" s="234"/>
      <c r="I53" s="230" t="s">
        <v>27</v>
      </c>
      <c r="J53" s="321">
        <f>IF(J14="","",J14)</f>
        <v>42846</v>
      </c>
      <c r="K53" s="237"/>
    </row>
    <row r="54" spans="2:47" s="238" customFormat="1" ht="6.95" customHeight="1">
      <c r="B54" s="233"/>
      <c r="C54" s="234"/>
      <c r="D54" s="234"/>
      <c r="E54" s="234"/>
      <c r="F54" s="234"/>
      <c r="G54" s="234"/>
      <c r="H54" s="234"/>
      <c r="I54" s="234"/>
      <c r="J54" s="234"/>
      <c r="K54" s="237"/>
    </row>
    <row r="55" spans="2:47" s="238" customFormat="1" ht="15">
      <c r="B55" s="233"/>
      <c r="C55" s="230" t="s">
        <v>30</v>
      </c>
      <c r="D55" s="234"/>
      <c r="E55" s="234"/>
      <c r="F55" s="231" t="str">
        <f>E17</f>
        <v xml:space="preserve"> </v>
      </c>
      <c r="G55" s="234"/>
      <c r="H55" s="234"/>
      <c r="I55" s="230" t="s">
        <v>35</v>
      </c>
      <c r="J55" s="231" t="str">
        <f>E23</f>
        <v xml:space="preserve"> </v>
      </c>
      <c r="K55" s="237"/>
    </row>
    <row r="56" spans="2:47" s="238" customFormat="1" ht="14.45" customHeight="1">
      <c r="B56" s="233"/>
      <c r="C56" s="230" t="s">
        <v>33</v>
      </c>
      <c r="D56" s="234"/>
      <c r="E56" s="234"/>
      <c r="F56" s="231" t="str">
        <f>IF(E20="","",E20)</f>
        <v/>
      </c>
      <c r="G56" s="234"/>
      <c r="H56" s="234"/>
      <c r="I56" s="234"/>
      <c r="J56" s="234"/>
      <c r="K56" s="237"/>
    </row>
    <row r="57" spans="2:47" s="238" customFormat="1" ht="10.35" customHeight="1">
      <c r="B57" s="233"/>
      <c r="C57" s="234"/>
      <c r="D57" s="234"/>
      <c r="E57" s="234"/>
      <c r="F57" s="234"/>
      <c r="G57" s="234"/>
      <c r="H57" s="234"/>
      <c r="I57" s="234"/>
      <c r="J57" s="234"/>
      <c r="K57" s="237"/>
    </row>
    <row r="58" spans="2:47" s="238" customFormat="1" ht="29.25" customHeight="1">
      <c r="B58" s="233"/>
      <c r="C58" s="340" t="s">
        <v>114</v>
      </c>
      <c r="D58" s="332"/>
      <c r="E58" s="332"/>
      <c r="F58" s="332"/>
      <c r="G58" s="332"/>
      <c r="H58" s="332"/>
      <c r="I58" s="332"/>
      <c r="J58" s="341" t="s">
        <v>115</v>
      </c>
      <c r="K58" s="342"/>
    </row>
    <row r="59" spans="2:47" s="238" customFormat="1" ht="10.35" customHeight="1">
      <c r="B59" s="233"/>
      <c r="C59" s="234"/>
      <c r="D59" s="234"/>
      <c r="E59" s="234"/>
      <c r="F59" s="234"/>
      <c r="G59" s="234"/>
      <c r="H59" s="234"/>
      <c r="I59" s="234"/>
      <c r="J59" s="234"/>
      <c r="K59" s="237"/>
    </row>
    <row r="60" spans="2:47" s="238" customFormat="1" ht="29.25" customHeight="1">
      <c r="B60" s="233"/>
      <c r="C60" s="343" t="s">
        <v>116</v>
      </c>
      <c r="D60" s="234"/>
      <c r="E60" s="234"/>
      <c r="F60" s="234"/>
      <c r="G60" s="234"/>
      <c r="H60" s="234"/>
      <c r="I60" s="234"/>
      <c r="J60" s="328">
        <f>J90</f>
        <v>0</v>
      </c>
      <c r="K60" s="237"/>
      <c r="AU60" s="218" t="s">
        <v>117</v>
      </c>
    </row>
    <row r="61" spans="2:47" s="350" customFormat="1" ht="24.95" customHeight="1">
      <c r="B61" s="344"/>
      <c r="C61" s="345"/>
      <c r="D61" s="346" t="s">
        <v>118</v>
      </c>
      <c r="E61" s="347"/>
      <c r="F61" s="347"/>
      <c r="G61" s="347"/>
      <c r="H61" s="347"/>
      <c r="I61" s="347"/>
      <c r="J61" s="348">
        <f>J91</f>
        <v>0</v>
      </c>
      <c r="K61" s="349"/>
    </row>
    <row r="62" spans="2:47" s="357" customFormat="1" ht="19.899999999999999" customHeight="1">
      <c r="B62" s="351"/>
      <c r="C62" s="352"/>
      <c r="D62" s="353" t="s">
        <v>119</v>
      </c>
      <c r="E62" s="354"/>
      <c r="F62" s="354"/>
      <c r="G62" s="354"/>
      <c r="H62" s="354"/>
      <c r="I62" s="354"/>
      <c r="J62" s="355">
        <f>J92</f>
        <v>0</v>
      </c>
      <c r="K62" s="356"/>
    </row>
    <row r="63" spans="2:47" s="357" customFormat="1" ht="19.899999999999999" customHeight="1">
      <c r="B63" s="351"/>
      <c r="C63" s="352"/>
      <c r="D63" s="353" t="s">
        <v>120</v>
      </c>
      <c r="E63" s="354"/>
      <c r="F63" s="354"/>
      <c r="G63" s="354"/>
      <c r="H63" s="354"/>
      <c r="I63" s="354"/>
      <c r="J63" s="355">
        <f>J148</f>
        <v>0</v>
      </c>
      <c r="K63" s="356"/>
    </row>
    <row r="64" spans="2:47" s="357" customFormat="1" ht="19.899999999999999" customHeight="1">
      <c r="B64" s="351"/>
      <c r="C64" s="352"/>
      <c r="D64" s="353" t="s">
        <v>121</v>
      </c>
      <c r="E64" s="354"/>
      <c r="F64" s="354"/>
      <c r="G64" s="354"/>
      <c r="H64" s="354"/>
      <c r="I64" s="354"/>
      <c r="J64" s="355">
        <f>J165</f>
        <v>0</v>
      </c>
      <c r="K64" s="356"/>
    </row>
    <row r="65" spans="2:12" s="357" customFormat="1" ht="19.899999999999999" customHeight="1">
      <c r="B65" s="351"/>
      <c r="C65" s="352"/>
      <c r="D65" s="353" t="s">
        <v>122</v>
      </c>
      <c r="E65" s="354"/>
      <c r="F65" s="354"/>
      <c r="G65" s="354"/>
      <c r="H65" s="354"/>
      <c r="I65" s="354"/>
      <c r="J65" s="355">
        <f>J182</f>
        <v>0</v>
      </c>
      <c r="K65" s="356"/>
    </row>
    <row r="66" spans="2:12" s="357" customFormat="1" ht="19.899999999999999" customHeight="1">
      <c r="B66" s="351"/>
      <c r="C66" s="352"/>
      <c r="D66" s="353" t="s">
        <v>123</v>
      </c>
      <c r="E66" s="354"/>
      <c r="F66" s="354"/>
      <c r="G66" s="354"/>
      <c r="H66" s="354"/>
      <c r="I66" s="354"/>
      <c r="J66" s="355">
        <f>J209</f>
        <v>0</v>
      </c>
      <c r="K66" s="356"/>
    </row>
    <row r="67" spans="2:12" s="357" customFormat="1" ht="19.899999999999999" customHeight="1">
      <c r="B67" s="351"/>
      <c r="C67" s="352"/>
      <c r="D67" s="353" t="s">
        <v>124</v>
      </c>
      <c r="E67" s="354"/>
      <c r="F67" s="354"/>
      <c r="G67" s="354"/>
      <c r="H67" s="354"/>
      <c r="I67" s="354"/>
      <c r="J67" s="355">
        <f>J213</f>
        <v>0</v>
      </c>
      <c r="K67" s="356"/>
    </row>
    <row r="68" spans="2:12" s="357" customFormat="1" ht="19.899999999999999" customHeight="1">
      <c r="B68" s="351"/>
      <c r="C68" s="352"/>
      <c r="D68" s="353" t="s">
        <v>125</v>
      </c>
      <c r="E68" s="354"/>
      <c r="F68" s="354"/>
      <c r="G68" s="354"/>
      <c r="H68" s="354"/>
      <c r="I68" s="354"/>
      <c r="J68" s="355">
        <f>J223</f>
        <v>0</v>
      </c>
      <c r="K68" s="356"/>
    </row>
    <row r="69" spans="2:12" s="238" customFormat="1" ht="21.75" customHeight="1">
      <c r="B69" s="233"/>
      <c r="C69" s="234"/>
      <c r="D69" s="234"/>
      <c r="E69" s="234"/>
      <c r="F69" s="234"/>
      <c r="G69" s="234"/>
      <c r="H69" s="234"/>
      <c r="I69" s="234"/>
      <c r="J69" s="234"/>
      <c r="K69" s="237"/>
    </row>
    <row r="70" spans="2:12" s="238" customFormat="1" ht="6.95" customHeight="1">
      <c r="B70" s="249"/>
      <c r="C70" s="250"/>
      <c r="D70" s="250"/>
      <c r="E70" s="250"/>
      <c r="F70" s="250"/>
      <c r="G70" s="250"/>
      <c r="H70" s="250"/>
      <c r="I70" s="250"/>
      <c r="J70" s="250"/>
      <c r="K70" s="251"/>
    </row>
    <row r="74" spans="2:12" s="238" customFormat="1" ht="6.95" customHeight="1">
      <c r="B74" s="252"/>
      <c r="C74" s="253"/>
      <c r="D74" s="253"/>
      <c r="E74" s="253"/>
      <c r="F74" s="253"/>
      <c r="G74" s="253"/>
      <c r="H74" s="253"/>
      <c r="I74" s="253"/>
      <c r="J74" s="253"/>
      <c r="K74" s="253"/>
      <c r="L74" s="233"/>
    </row>
    <row r="75" spans="2:12" s="238" customFormat="1" ht="36.950000000000003" customHeight="1">
      <c r="B75" s="233"/>
      <c r="C75" s="358" t="s">
        <v>126</v>
      </c>
      <c r="L75" s="233"/>
    </row>
    <row r="76" spans="2:12" s="238" customFormat="1" ht="6.95" customHeight="1">
      <c r="B76" s="233"/>
      <c r="L76" s="233"/>
    </row>
    <row r="77" spans="2:12" s="238" customFormat="1" ht="14.45" customHeight="1">
      <c r="B77" s="233"/>
      <c r="C77" s="359" t="s">
        <v>19</v>
      </c>
      <c r="L77" s="233"/>
    </row>
    <row r="78" spans="2:12" s="238" customFormat="1" ht="22.5" customHeight="1">
      <c r="B78" s="233"/>
      <c r="E78" s="496" t="str">
        <f>E7</f>
        <v>18 Rekonstrukce kanalizace ul. Mánesova</v>
      </c>
      <c r="F78" s="504"/>
      <c r="G78" s="504"/>
      <c r="H78" s="504"/>
      <c r="L78" s="233"/>
    </row>
    <row r="79" spans="2:12" ht="15">
      <c r="B79" s="222"/>
      <c r="C79" s="359" t="s">
        <v>108</v>
      </c>
      <c r="L79" s="222"/>
    </row>
    <row r="80" spans="2:12" s="238" customFormat="1" ht="22.5" customHeight="1">
      <c r="B80" s="233"/>
      <c r="E80" s="496" t="s">
        <v>826</v>
      </c>
      <c r="F80" s="497"/>
      <c r="G80" s="497"/>
      <c r="H80" s="497"/>
      <c r="L80" s="233"/>
    </row>
    <row r="81" spans="2:65" s="238" customFormat="1" ht="14.45" customHeight="1">
      <c r="B81" s="233"/>
      <c r="C81" s="359" t="s">
        <v>110</v>
      </c>
      <c r="L81" s="233"/>
    </row>
    <row r="82" spans="2:65" s="238" customFormat="1" ht="23.25" customHeight="1">
      <c r="B82" s="233"/>
      <c r="E82" s="498" t="str">
        <f>E11</f>
        <v>02.2 - SO 02.2 Kanalizační přípojky</v>
      </c>
      <c r="F82" s="497"/>
      <c r="G82" s="497"/>
      <c r="H82" s="497"/>
      <c r="L82" s="233"/>
    </row>
    <row r="83" spans="2:65" s="238" customFormat="1" ht="6.95" customHeight="1">
      <c r="B83" s="233"/>
      <c r="L83" s="233"/>
    </row>
    <row r="84" spans="2:65" s="238" customFormat="1" ht="18" customHeight="1">
      <c r="B84" s="233"/>
      <c r="C84" s="359" t="s">
        <v>25</v>
      </c>
      <c r="F84" s="360" t="str">
        <f>F14</f>
        <v xml:space="preserve"> </v>
      </c>
      <c r="I84" s="359" t="s">
        <v>27</v>
      </c>
      <c r="J84" s="361">
        <f>IF(J14="","",J14)</f>
        <v>42846</v>
      </c>
      <c r="L84" s="233"/>
    </row>
    <row r="85" spans="2:65" s="238" customFormat="1" ht="6.95" customHeight="1">
      <c r="B85" s="233"/>
      <c r="L85" s="233"/>
    </row>
    <row r="86" spans="2:65" s="238" customFormat="1" ht="15">
      <c r="B86" s="233"/>
      <c r="C86" s="359" t="s">
        <v>30</v>
      </c>
      <c r="F86" s="360" t="str">
        <f>E17</f>
        <v xml:space="preserve"> </v>
      </c>
      <c r="I86" s="359" t="s">
        <v>35</v>
      </c>
      <c r="J86" s="360" t="str">
        <f>E23</f>
        <v xml:space="preserve"> </v>
      </c>
      <c r="L86" s="233"/>
    </row>
    <row r="87" spans="2:65" s="238" customFormat="1" ht="14.45" customHeight="1">
      <c r="B87" s="233"/>
      <c r="C87" s="359" t="s">
        <v>33</v>
      </c>
      <c r="F87" s="360" t="str">
        <f>IF(E20="","",E20)</f>
        <v/>
      </c>
      <c r="L87" s="233"/>
    </row>
    <row r="88" spans="2:65" s="238" customFormat="1" ht="10.35" customHeight="1">
      <c r="B88" s="233"/>
      <c r="L88" s="233"/>
    </row>
    <row r="89" spans="2:65" s="367" customFormat="1" ht="29.25" customHeight="1">
      <c r="B89" s="362"/>
      <c r="C89" s="363" t="s">
        <v>127</v>
      </c>
      <c r="D89" s="364" t="s">
        <v>57</v>
      </c>
      <c r="E89" s="364" t="s">
        <v>53</v>
      </c>
      <c r="F89" s="364" t="s">
        <v>128</v>
      </c>
      <c r="G89" s="364" t="s">
        <v>129</v>
      </c>
      <c r="H89" s="364" t="s">
        <v>130</v>
      </c>
      <c r="I89" s="365" t="s">
        <v>131</v>
      </c>
      <c r="J89" s="364" t="s">
        <v>115</v>
      </c>
      <c r="K89" s="366" t="s">
        <v>132</v>
      </c>
      <c r="L89" s="362"/>
      <c r="M89" s="278" t="s">
        <v>133</v>
      </c>
      <c r="N89" s="279" t="s">
        <v>42</v>
      </c>
      <c r="O89" s="279" t="s">
        <v>134</v>
      </c>
      <c r="P89" s="279" t="s">
        <v>135</v>
      </c>
      <c r="Q89" s="279" t="s">
        <v>136</v>
      </c>
      <c r="R89" s="279" t="s">
        <v>137</v>
      </c>
      <c r="S89" s="279" t="s">
        <v>138</v>
      </c>
      <c r="T89" s="280" t="s">
        <v>139</v>
      </c>
    </row>
    <row r="90" spans="2:65" s="238" customFormat="1" ht="29.25" customHeight="1">
      <c r="B90" s="233"/>
      <c r="C90" s="368" t="s">
        <v>116</v>
      </c>
      <c r="J90" s="369">
        <f>BK90</f>
        <v>0</v>
      </c>
      <c r="L90" s="233"/>
      <c r="M90" s="281"/>
      <c r="N90" s="272"/>
      <c r="O90" s="272"/>
      <c r="P90" s="370">
        <f>P91</f>
        <v>0</v>
      </c>
      <c r="Q90" s="272"/>
      <c r="R90" s="370">
        <f>R91</f>
        <v>13.431001</v>
      </c>
      <c r="S90" s="272"/>
      <c r="T90" s="371">
        <f>T91</f>
        <v>4.1678999999999995</v>
      </c>
      <c r="AT90" s="218" t="s">
        <v>71</v>
      </c>
      <c r="AU90" s="218" t="s">
        <v>117</v>
      </c>
      <c r="BK90" s="372">
        <f>BK91</f>
        <v>0</v>
      </c>
    </row>
    <row r="91" spans="2:65" s="374" customFormat="1" ht="37.35" customHeight="1">
      <c r="B91" s="373"/>
      <c r="D91" s="375" t="s">
        <v>71</v>
      </c>
      <c r="E91" s="376" t="s">
        <v>140</v>
      </c>
      <c r="F91" s="376" t="s">
        <v>141</v>
      </c>
      <c r="J91" s="377">
        <f>BK91</f>
        <v>0</v>
      </c>
      <c r="L91" s="373"/>
      <c r="M91" s="378"/>
      <c r="N91" s="379"/>
      <c r="O91" s="379"/>
      <c r="P91" s="380">
        <f>P92+P148+P165+P182+P209+P213+P223</f>
        <v>0</v>
      </c>
      <c r="Q91" s="379"/>
      <c r="R91" s="380">
        <f>R92+R148+R165+R182+R209+R213+R223</f>
        <v>13.431001</v>
      </c>
      <c r="S91" s="379"/>
      <c r="T91" s="381">
        <f>T92+T148+T165+T182+T209+T213+T223</f>
        <v>4.1678999999999995</v>
      </c>
      <c r="AR91" s="375" t="s">
        <v>24</v>
      </c>
      <c r="AT91" s="382" t="s">
        <v>71</v>
      </c>
      <c r="AU91" s="382" t="s">
        <v>72</v>
      </c>
      <c r="AY91" s="375" t="s">
        <v>142</v>
      </c>
      <c r="BK91" s="383">
        <f>BK92+BK148+BK165+BK182+BK209+BK213+BK223</f>
        <v>0</v>
      </c>
    </row>
    <row r="92" spans="2:65" s="374" customFormat="1" ht="19.899999999999999" customHeight="1">
      <c r="B92" s="373"/>
      <c r="D92" s="384" t="s">
        <v>71</v>
      </c>
      <c r="E92" s="385" t="s">
        <v>24</v>
      </c>
      <c r="F92" s="385" t="s">
        <v>143</v>
      </c>
      <c r="J92" s="386">
        <f>BK92</f>
        <v>0</v>
      </c>
      <c r="L92" s="373"/>
      <c r="M92" s="378"/>
      <c r="N92" s="379"/>
      <c r="O92" s="379"/>
      <c r="P92" s="380">
        <f>SUM(P93:P147)</f>
        <v>0</v>
      </c>
      <c r="Q92" s="379"/>
      <c r="R92" s="380">
        <f>SUM(R93:R147)</f>
        <v>12.778499999999999</v>
      </c>
      <c r="S92" s="379"/>
      <c r="T92" s="381">
        <f>SUM(T93:T147)</f>
        <v>4.1678999999999995</v>
      </c>
      <c r="AR92" s="375" t="s">
        <v>24</v>
      </c>
      <c r="AT92" s="382" t="s">
        <v>71</v>
      </c>
      <c r="AU92" s="382" t="s">
        <v>24</v>
      </c>
      <c r="AY92" s="375" t="s">
        <v>142</v>
      </c>
      <c r="BK92" s="383">
        <f>SUM(BK93:BK147)</f>
        <v>0</v>
      </c>
    </row>
    <row r="93" spans="2:65" s="238" customFormat="1" ht="22.5" customHeight="1">
      <c r="B93" s="233"/>
      <c r="C93" s="387" t="s">
        <v>24</v>
      </c>
      <c r="D93" s="387" t="s">
        <v>144</v>
      </c>
      <c r="E93" s="388" t="s">
        <v>627</v>
      </c>
      <c r="F93" s="389" t="s">
        <v>628</v>
      </c>
      <c r="G93" s="390" t="s">
        <v>147</v>
      </c>
      <c r="H93" s="391">
        <v>6.05</v>
      </c>
      <c r="I93" s="6"/>
      <c r="J93" s="392">
        <f>ROUND(I93*H93,2)</f>
        <v>0</v>
      </c>
      <c r="K93" s="389" t="s">
        <v>346</v>
      </c>
      <c r="L93" s="233"/>
      <c r="M93" s="393" t="s">
        <v>5</v>
      </c>
      <c r="N93" s="394" t="s">
        <v>43</v>
      </c>
      <c r="O93" s="234"/>
      <c r="P93" s="395">
        <f>O93*H93</f>
        <v>0</v>
      </c>
      <c r="Q93" s="395">
        <v>0</v>
      </c>
      <c r="R93" s="395">
        <f>Q93*H93</f>
        <v>0</v>
      </c>
      <c r="S93" s="395">
        <v>0.24</v>
      </c>
      <c r="T93" s="396">
        <f>S93*H93</f>
        <v>1.452</v>
      </c>
      <c r="AR93" s="218" t="s">
        <v>149</v>
      </c>
      <c r="AT93" s="218" t="s">
        <v>144</v>
      </c>
      <c r="AU93" s="218" t="s">
        <v>80</v>
      </c>
      <c r="AY93" s="218" t="s">
        <v>142</v>
      </c>
      <c r="BE93" s="397">
        <f>IF(N93="základní",J93,0)</f>
        <v>0</v>
      </c>
      <c r="BF93" s="397">
        <f>IF(N93="snížená",J93,0)</f>
        <v>0</v>
      </c>
      <c r="BG93" s="397">
        <f>IF(N93="zákl. přenesená",J93,0)</f>
        <v>0</v>
      </c>
      <c r="BH93" s="397">
        <f>IF(N93="sníž. přenesená",J93,0)</f>
        <v>0</v>
      </c>
      <c r="BI93" s="397">
        <f>IF(N93="nulová",J93,0)</f>
        <v>0</v>
      </c>
      <c r="BJ93" s="218" t="s">
        <v>24</v>
      </c>
      <c r="BK93" s="397">
        <f>ROUND(I93*H93,2)</f>
        <v>0</v>
      </c>
      <c r="BL93" s="218" t="s">
        <v>149</v>
      </c>
      <c r="BM93" s="218" t="s">
        <v>629</v>
      </c>
    </row>
    <row r="94" spans="2:65" s="238" customFormat="1" ht="40.5">
      <c r="B94" s="233"/>
      <c r="D94" s="398" t="s">
        <v>151</v>
      </c>
      <c r="F94" s="399" t="s">
        <v>630</v>
      </c>
      <c r="L94" s="233"/>
      <c r="M94" s="400"/>
      <c r="N94" s="234"/>
      <c r="O94" s="234"/>
      <c r="P94" s="234"/>
      <c r="Q94" s="234"/>
      <c r="R94" s="234"/>
      <c r="S94" s="234"/>
      <c r="T94" s="274"/>
      <c r="AT94" s="218" t="s">
        <v>151</v>
      </c>
      <c r="AU94" s="218" t="s">
        <v>80</v>
      </c>
    </row>
    <row r="95" spans="2:65" s="238" customFormat="1" ht="27">
      <c r="B95" s="233"/>
      <c r="D95" s="398" t="s">
        <v>153</v>
      </c>
      <c r="F95" s="401" t="s">
        <v>1028</v>
      </c>
      <c r="L95" s="233"/>
      <c r="M95" s="400"/>
      <c r="N95" s="234"/>
      <c r="O95" s="234"/>
      <c r="P95" s="234"/>
      <c r="Q95" s="234"/>
      <c r="R95" s="234"/>
      <c r="S95" s="234"/>
      <c r="T95" s="274"/>
      <c r="AT95" s="218" t="s">
        <v>153</v>
      </c>
      <c r="AU95" s="218" t="s">
        <v>80</v>
      </c>
    </row>
    <row r="96" spans="2:65" s="403" customFormat="1">
      <c r="B96" s="402"/>
      <c r="D96" s="412" t="s">
        <v>155</v>
      </c>
      <c r="E96" s="421" t="s">
        <v>5</v>
      </c>
      <c r="F96" s="422" t="s">
        <v>1029</v>
      </c>
      <c r="H96" s="423">
        <v>6.05</v>
      </c>
      <c r="L96" s="402"/>
      <c r="M96" s="407"/>
      <c r="N96" s="408"/>
      <c r="O96" s="408"/>
      <c r="P96" s="408"/>
      <c r="Q96" s="408"/>
      <c r="R96" s="408"/>
      <c r="S96" s="408"/>
      <c r="T96" s="409"/>
      <c r="AT96" s="404" t="s">
        <v>155</v>
      </c>
      <c r="AU96" s="404" t="s">
        <v>80</v>
      </c>
      <c r="AV96" s="403" t="s">
        <v>80</v>
      </c>
      <c r="AW96" s="403" t="s">
        <v>36</v>
      </c>
      <c r="AX96" s="403" t="s">
        <v>24</v>
      </c>
      <c r="AY96" s="404" t="s">
        <v>142</v>
      </c>
    </row>
    <row r="97" spans="2:65" s="238" customFormat="1" ht="22.5" customHeight="1">
      <c r="B97" s="233"/>
      <c r="C97" s="387" t="s">
        <v>80</v>
      </c>
      <c r="D97" s="387" t="s">
        <v>144</v>
      </c>
      <c r="E97" s="388" t="s">
        <v>634</v>
      </c>
      <c r="F97" s="389" t="s">
        <v>635</v>
      </c>
      <c r="G97" s="390" t="s">
        <v>147</v>
      </c>
      <c r="H97" s="391">
        <v>6.05</v>
      </c>
      <c r="I97" s="6"/>
      <c r="J97" s="392">
        <f>ROUND(I97*H97,2)</f>
        <v>0</v>
      </c>
      <c r="K97" s="389" t="s">
        <v>346</v>
      </c>
      <c r="L97" s="233"/>
      <c r="M97" s="393" t="s">
        <v>5</v>
      </c>
      <c r="N97" s="394" t="s">
        <v>43</v>
      </c>
      <c r="O97" s="234"/>
      <c r="P97" s="395">
        <f>O97*H97</f>
        <v>0</v>
      </c>
      <c r="Q97" s="395">
        <v>0</v>
      </c>
      <c r="R97" s="395">
        <f>Q97*H97</f>
        <v>0</v>
      </c>
      <c r="S97" s="395">
        <v>0.23499999999999999</v>
      </c>
      <c r="T97" s="396">
        <f>S97*H97</f>
        <v>1.4217499999999998</v>
      </c>
      <c r="AR97" s="218" t="s">
        <v>149</v>
      </c>
      <c r="AT97" s="218" t="s">
        <v>144</v>
      </c>
      <c r="AU97" s="218" t="s">
        <v>80</v>
      </c>
      <c r="AY97" s="218" t="s">
        <v>142</v>
      </c>
      <c r="BE97" s="397">
        <f>IF(N97="základní",J97,0)</f>
        <v>0</v>
      </c>
      <c r="BF97" s="397">
        <f>IF(N97="snížená",J97,0)</f>
        <v>0</v>
      </c>
      <c r="BG97" s="397">
        <f>IF(N97="zákl. přenesená",J97,0)</f>
        <v>0</v>
      </c>
      <c r="BH97" s="397">
        <f>IF(N97="sníž. přenesená",J97,0)</f>
        <v>0</v>
      </c>
      <c r="BI97" s="397">
        <f>IF(N97="nulová",J97,0)</f>
        <v>0</v>
      </c>
      <c r="BJ97" s="218" t="s">
        <v>24</v>
      </c>
      <c r="BK97" s="397">
        <f>ROUND(I97*H97,2)</f>
        <v>0</v>
      </c>
      <c r="BL97" s="218" t="s">
        <v>149</v>
      </c>
      <c r="BM97" s="218" t="s">
        <v>636</v>
      </c>
    </row>
    <row r="98" spans="2:65" s="238" customFormat="1" ht="40.5">
      <c r="B98" s="233"/>
      <c r="D98" s="412" t="s">
        <v>151</v>
      </c>
      <c r="F98" s="420" t="s">
        <v>637</v>
      </c>
      <c r="L98" s="233"/>
      <c r="M98" s="400"/>
      <c r="N98" s="234"/>
      <c r="O98" s="234"/>
      <c r="P98" s="234"/>
      <c r="Q98" s="234"/>
      <c r="R98" s="234"/>
      <c r="S98" s="234"/>
      <c r="T98" s="274"/>
      <c r="AT98" s="218" t="s">
        <v>151</v>
      </c>
      <c r="AU98" s="218" t="s">
        <v>80</v>
      </c>
    </row>
    <row r="99" spans="2:65" s="238" customFormat="1" ht="22.5" customHeight="1">
      <c r="B99" s="233"/>
      <c r="C99" s="387" t="s">
        <v>165</v>
      </c>
      <c r="D99" s="387" t="s">
        <v>144</v>
      </c>
      <c r="E99" s="388" t="s">
        <v>638</v>
      </c>
      <c r="F99" s="389" t="s">
        <v>639</v>
      </c>
      <c r="G99" s="390" t="s">
        <v>147</v>
      </c>
      <c r="H99" s="391">
        <v>7.15</v>
      </c>
      <c r="I99" s="6"/>
      <c r="J99" s="392">
        <f>ROUND(I99*H99,2)</f>
        <v>0</v>
      </c>
      <c r="K99" s="389" t="s">
        <v>346</v>
      </c>
      <c r="L99" s="233"/>
      <c r="M99" s="393" t="s">
        <v>5</v>
      </c>
      <c r="N99" s="394" t="s">
        <v>43</v>
      </c>
      <c r="O99" s="234"/>
      <c r="P99" s="395">
        <f>O99*H99</f>
        <v>0</v>
      </c>
      <c r="Q99" s="395">
        <v>0</v>
      </c>
      <c r="R99" s="395">
        <f>Q99*H99</f>
        <v>0</v>
      </c>
      <c r="S99" s="395">
        <v>0.18099999999999999</v>
      </c>
      <c r="T99" s="396">
        <f>S99*H99</f>
        <v>1.2941500000000001</v>
      </c>
      <c r="AR99" s="218" t="s">
        <v>149</v>
      </c>
      <c r="AT99" s="218" t="s">
        <v>144</v>
      </c>
      <c r="AU99" s="218" t="s">
        <v>80</v>
      </c>
      <c r="AY99" s="218" t="s">
        <v>142</v>
      </c>
      <c r="BE99" s="397">
        <f>IF(N99="základní",J99,0)</f>
        <v>0</v>
      </c>
      <c r="BF99" s="397">
        <f>IF(N99="snížená",J99,0)</f>
        <v>0</v>
      </c>
      <c r="BG99" s="397">
        <f>IF(N99="zákl. přenesená",J99,0)</f>
        <v>0</v>
      </c>
      <c r="BH99" s="397">
        <f>IF(N99="sníž. přenesená",J99,0)</f>
        <v>0</v>
      </c>
      <c r="BI99" s="397">
        <f>IF(N99="nulová",J99,0)</f>
        <v>0</v>
      </c>
      <c r="BJ99" s="218" t="s">
        <v>24</v>
      </c>
      <c r="BK99" s="397">
        <f>ROUND(I99*H99,2)</f>
        <v>0</v>
      </c>
      <c r="BL99" s="218" t="s">
        <v>149</v>
      </c>
      <c r="BM99" s="218" t="s">
        <v>640</v>
      </c>
    </row>
    <row r="100" spans="2:65" s="238" customFormat="1" ht="40.5">
      <c r="B100" s="233"/>
      <c r="D100" s="398" t="s">
        <v>151</v>
      </c>
      <c r="F100" s="399" t="s">
        <v>641</v>
      </c>
      <c r="L100" s="233"/>
      <c r="M100" s="400"/>
      <c r="N100" s="234"/>
      <c r="O100" s="234"/>
      <c r="P100" s="234"/>
      <c r="Q100" s="234"/>
      <c r="R100" s="234"/>
      <c r="S100" s="234"/>
      <c r="T100" s="274"/>
      <c r="AT100" s="218" t="s">
        <v>151</v>
      </c>
      <c r="AU100" s="218" t="s">
        <v>80</v>
      </c>
    </row>
    <row r="101" spans="2:65" s="238" customFormat="1" ht="27">
      <c r="B101" s="233"/>
      <c r="D101" s="398" t="s">
        <v>153</v>
      </c>
      <c r="F101" s="401" t="s">
        <v>1028</v>
      </c>
      <c r="L101" s="233"/>
      <c r="M101" s="400"/>
      <c r="N101" s="234"/>
      <c r="O101" s="234"/>
      <c r="P101" s="234"/>
      <c r="Q101" s="234"/>
      <c r="R101" s="234"/>
      <c r="S101" s="234"/>
      <c r="T101" s="274"/>
      <c r="AT101" s="218" t="s">
        <v>153</v>
      </c>
      <c r="AU101" s="218" t="s">
        <v>80</v>
      </c>
    </row>
    <row r="102" spans="2:65" s="403" customFormat="1">
      <c r="B102" s="402"/>
      <c r="D102" s="412" t="s">
        <v>155</v>
      </c>
      <c r="E102" s="421" t="s">
        <v>5</v>
      </c>
      <c r="F102" s="422" t="s">
        <v>1030</v>
      </c>
      <c r="H102" s="423">
        <v>7.15</v>
      </c>
      <c r="L102" s="402"/>
      <c r="M102" s="407"/>
      <c r="N102" s="408"/>
      <c r="O102" s="408"/>
      <c r="P102" s="408"/>
      <c r="Q102" s="408"/>
      <c r="R102" s="408"/>
      <c r="S102" s="408"/>
      <c r="T102" s="409"/>
      <c r="AT102" s="404" t="s">
        <v>155</v>
      </c>
      <c r="AU102" s="404" t="s">
        <v>80</v>
      </c>
      <c r="AV102" s="403" t="s">
        <v>80</v>
      </c>
      <c r="AW102" s="403" t="s">
        <v>36</v>
      </c>
      <c r="AX102" s="403" t="s">
        <v>24</v>
      </c>
      <c r="AY102" s="404" t="s">
        <v>142</v>
      </c>
    </row>
    <row r="103" spans="2:65" s="238" customFormat="1" ht="22.5" customHeight="1">
      <c r="B103" s="233"/>
      <c r="C103" s="387" t="s">
        <v>149</v>
      </c>
      <c r="D103" s="387" t="s">
        <v>144</v>
      </c>
      <c r="E103" s="388" t="s">
        <v>644</v>
      </c>
      <c r="F103" s="389" t="s">
        <v>645</v>
      </c>
      <c r="G103" s="390" t="s">
        <v>194</v>
      </c>
      <c r="H103" s="391">
        <v>50</v>
      </c>
      <c r="I103" s="6"/>
      <c r="J103" s="392">
        <f>ROUND(I103*H103,2)</f>
        <v>0</v>
      </c>
      <c r="K103" s="389" t="s">
        <v>346</v>
      </c>
      <c r="L103" s="233"/>
      <c r="M103" s="393" t="s">
        <v>5</v>
      </c>
      <c r="N103" s="394" t="s">
        <v>43</v>
      </c>
      <c r="O103" s="234"/>
      <c r="P103" s="395">
        <f>O103*H103</f>
        <v>0</v>
      </c>
      <c r="Q103" s="395">
        <v>7.2700000000000004E-3</v>
      </c>
      <c r="R103" s="395">
        <f>Q103*H103</f>
        <v>0.36350000000000005</v>
      </c>
      <c r="S103" s="395">
        <v>0</v>
      </c>
      <c r="T103" s="396">
        <f>S103*H103</f>
        <v>0</v>
      </c>
      <c r="AR103" s="218" t="s">
        <v>149</v>
      </c>
      <c r="AT103" s="218" t="s">
        <v>144</v>
      </c>
      <c r="AU103" s="218" t="s">
        <v>80</v>
      </c>
      <c r="AY103" s="218" t="s">
        <v>142</v>
      </c>
      <c r="BE103" s="397">
        <f>IF(N103="základní",J103,0)</f>
        <v>0</v>
      </c>
      <c r="BF103" s="397">
        <f>IF(N103="snížená",J103,0)</f>
        <v>0</v>
      </c>
      <c r="BG103" s="397">
        <f>IF(N103="zákl. přenesená",J103,0)</f>
        <v>0</v>
      </c>
      <c r="BH103" s="397">
        <f>IF(N103="sníž. přenesená",J103,0)</f>
        <v>0</v>
      </c>
      <c r="BI103" s="397">
        <f>IF(N103="nulová",J103,0)</f>
        <v>0</v>
      </c>
      <c r="BJ103" s="218" t="s">
        <v>24</v>
      </c>
      <c r="BK103" s="397">
        <f>ROUND(I103*H103,2)</f>
        <v>0</v>
      </c>
      <c r="BL103" s="218" t="s">
        <v>149</v>
      </c>
      <c r="BM103" s="218" t="s">
        <v>1031</v>
      </c>
    </row>
    <row r="104" spans="2:65" s="238" customFormat="1" ht="27">
      <c r="B104" s="233"/>
      <c r="D104" s="398" t="s">
        <v>151</v>
      </c>
      <c r="F104" s="399" t="s">
        <v>647</v>
      </c>
      <c r="L104" s="233"/>
      <c r="M104" s="400"/>
      <c r="N104" s="234"/>
      <c r="O104" s="234"/>
      <c r="P104" s="234"/>
      <c r="Q104" s="234"/>
      <c r="R104" s="234"/>
      <c r="S104" s="234"/>
      <c r="T104" s="274"/>
      <c r="AT104" s="218" t="s">
        <v>151</v>
      </c>
      <c r="AU104" s="218" t="s">
        <v>80</v>
      </c>
    </row>
    <row r="105" spans="2:65" s="238" customFormat="1" ht="27">
      <c r="B105" s="233"/>
      <c r="D105" s="398" t="s">
        <v>153</v>
      </c>
      <c r="F105" s="401" t="s">
        <v>1028</v>
      </c>
      <c r="L105" s="233"/>
      <c r="M105" s="400"/>
      <c r="N105" s="234"/>
      <c r="O105" s="234"/>
      <c r="P105" s="234"/>
      <c r="Q105" s="234"/>
      <c r="R105" s="234"/>
      <c r="S105" s="234"/>
      <c r="T105" s="274"/>
      <c r="AT105" s="218" t="s">
        <v>153</v>
      </c>
      <c r="AU105" s="218" t="s">
        <v>80</v>
      </c>
    </row>
    <row r="106" spans="2:65" s="403" customFormat="1">
      <c r="B106" s="402"/>
      <c r="D106" s="412" t="s">
        <v>155</v>
      </c>
      <c r="E106" s="421" t="s">
        <v>5</v>
      </c>
      <c r="F106" s="422" t="s">
        <v>461</v>
      </c>
      <c r="H106" s="423">
        <v>50</v>
      </c>
      <c r="L106" s="402"/>
      <c r="M106" s="407"/>
      <c r="N106" s="408"/>
      <c r="O106" s="408"/>
      <c r="P106" s="408"/>
      <c r="Q106" s="408"/>
      <c r="R106" s="408"/>
      <c r="S106" s="408"/>
      <c r="T106" s="409"/>
      <c r="AT106" s="404" t="s">
        <v>155</v>
      </c>
      <c r="AU106" s="404" t="s">
        <v>80</v>
      </c>
      <c r="AV106" s="403" t="s">
        <v>80</v>
      </c>
      <c r="AW106" s="403" t="s">
        <v>36</v>
      </c>
      <c r="AX106" s="403" t="s">
        <v>24</v>
      </c>
      <c r="AY106" s="404" t="s">
        <v>142</v>
      </c>
    </row>
    <row r="107" spans="2:65" s="238" customFormat="1" ht="22.5" customHeight="1">
      <c r="B107" s="233"/>
      <c r="C107" s="387" t="s">
        <v>177</v>
      </c>
      <c r="D107" s="387" t="s">
        <v>144</v>
      </c>
      <c r="E107" s="388" t="s">
        <v>178</v>
      </c>
      <c r="F107" s="389" t="s">
        <v>179</v>
      </c>
      <c r="G107" s="390" t="s">
        <v>180</v>
      </c>
      <c r="H107" s="391">
        <v>120</v>
      </c>
      <c r="I107" s="6"/>
      <c r="J107" s="392">
        <f>ROUND(I107*H107,2)</f>
        <v>0</v>
      </c>
      <c r="K107" s="389" t="s">
        <v>346</v>
      </c>
      <c r="L107" s="233"/>
      <c r="M107" s="393" t="s">
        <v>5</v>
      </c>
      <c r="N107" s="394" t="s">
        <v>43</v>
      </c>
      <c r="O107" s="234"/>
      <c r="P107" s="395">
        <f>O107*H107</f>
        <v>0</v>
      </c>
      <c r="Q107" s="395">
        <v>0</v>
      </c>
      <c r="R107" s="395">
        <f>Q107*H107</f>
        <v>0</v>
      </c>
      <c r="S107" s="395">
        <v>0</v>
      </c>
      <c r="T107" s="396">
        <f>S107*H107</f>
        <v>0</v>
      </c>
      <c r="AR107" s="218" t="s">
        <v>149</v>
      </c>
      <c r="AT107" s="218" t="s">
        <v>144</v>
      </c>
      <c r="AU107" s="218" t="s">
        <v>80</v>
      </c>
      <c r="AY107" s="218" t="s">
        <v>142</v>
      </c>
      <c r="BE107" s="397">
        <f>IF(N107="základní",J107,0)</f>
        <v>0</v>
      </c>
      <c r="BF107" s="397">
        <f>IF(N107="snížená",J107,0)</f>
        <v>0</v>
      </c>
      <c r="BG107" s="397">
        <f>IF(N107="zákl. přenesená",J107,0)</f>
        <v>0</v>
      </c>
      <c r="BH107" s="397">
        <f>IF(N107="sníž. přenesená",J107,0)</f>
        <v>0</v>
      </c>
      <c r="BI107" s="397">
        <f>IF(N107="nulová",J107,0)</f>
        <v>0</v>
      </c>
      <c r="BJ107" s="218" t="s">
        <v>24</v>
      </c>
      <c r="BK107" s="397">
        <f>ROUND(I107*H107,2)</f>
        <v>0</v>
      </c>
      <c r="BL107" s="218" t="s">
        <v>149</v>
      </c>
      <c r="BM107" s="218" t="s">
        <v>1032</v>
      </c>
    </row>
    <row r="108" spans="2:65" s="238" customFormat="1">
      <c r="B108" s="233"/>
      <c r="D108" s="398" t="s">
        <v>151</v>
      </c>
      <c r="F108" s="399" t="s">
        <v>182</v>
      </c>
      <c r="L108" s="233"/>
      <c r="M108" s="400"/>
      <c r="N108" s="234"/>
      <c r="O108" s="234"/>
      <c r="P108" s="234"/>
      <c r="Q108" s="234"/>
      <c r="R108" s="234"/>
      <c r="S108" s="234"/>
      <c r="T108" s="274"/>
      <c r="AT108" s="218" t="s">
        <v>151</v>
      </c>
      <c r="AU108" s="218" t="s">
        <v>80</v>
      </c>
    </row>
    <row r="109" spans="2:65" s="403" customFormat="1">
      <c r="B109" s="402"/>
      <c r="D109" s="412" t="s">
        <v>155</v>
      </c>
      <c r="E109" s="421" t="s">
        <v>5</v>
      </c>
      <c r="F109" s="422" t="s">
        <v>649</v>
      </c>
      <c r="H109" s="423">
        <v>120</v>
      </c>
      <c r="L109" s="402"/>
      <c r="M109" s="407"/>
      <c r="N109" s="408"/>
      <c r="O109" s="408"/>
      <c r="P109" s="408"/>
      <c r="Q109" s="408"/>
      <c r="R109" s="408"/>
      <c r="S109" s="408"/>
      <c r="T109" s="409"/>
      <c r="AT109" s="404" t="s">
        <v>155</v>
      </c>
      <c r="AU109" s="404" t="s">
        <v>80</v>
      </c>
      <c r="AV109" s="403" t="s">
        <v>80</v>
      </c>
      <c r="AW109" s="403" t="s">
        <v>36</v>
      </c>
      <c r="AX109" s="403" t="s">
        <v>24</v>
      </c>
      <c r="AY109" s="404" t="s">
        <v>142</v>
      </c>
    </row>
    <row r="110" spans="2:65" s="238" customFormat="1" ht="22.5" customHeight="1">
      <c r="B110" s="233"/>
      <c r="C110" s="387" t="s">
        <v>184</v>
      </c>
      <c r="D110" s="387" t="s">
        <v>144</v>
      </c>
      <c r="E110" s="388" t="s">
        <v>185</v>
      </c>
      <c r="F110" s="389" t="s">
        <v>186</v>
      </c>
      <c r="G110" s="390" t="s">
        <v>187</v>
      </c>
      <c r="H110" s="391">
        <v>10</v>
      </c>
      <c r="I110" s="6"/>
      <c r="J110" s="392">
        <f>ROUND(I110*H110,2)</f>
        <v>0</v>
      </c>
      <c r="K110" s="389" t="s">
        <v>346</v>
      </c>
      <c r="L110" s="233"/>
      <c r="M110" s="393" t="s">
        <v>5</v>
      </c>
      <c r="N110" s="394" t="s">
        <v>43</v>
      </c>
      <c r="O110" s="234"/>
      <c r="P110" s="395">
        <f>O110*H110</f>
        <v>0</v>
      </c>
      <c r="Q110" s="395">
        <v>0</v>
      </c>
      <c r="R110" s="395">
        <f>Q110*H110</f>
        <v>0</v>
      </c>
      <c r="S110" s="395">
        <v>0</v>
      </c>
      <c r="T110" s="396">
        <f>S110*H110</f>
        <v>0</v>
      </c>
      <c r="AR110" s="218" t="s">
        <v>149</v>
      </c>
      <c r="AT110" s="218" t="s">
        <v>144</v>
      </c>
      <c r="AU110" s="218" t="s">
        <v>80</v>
      </c>
      <c r="AY110" s="218" t="s">
        <v>142</v>
      </c>
      <c r="BE110" s="397">
        <f>IF(N110="základní",J110,0)</f>
        <v>0</v>
      </c>
      <c r="BF110" s="397">
        <f>IF(N110="snížená",J110,0)</f>
        <v>0</v>
      </c>
      <c r="BG110" s="397">
        <f>IF(N110="zákl. přenesená",J110,0)</f>
        <v>0</v>
      </c>
      <c r="BH110" s="397">
        <f>IF(N110="sníž. přenesená",J110,0)</f>
        <v>0</v>
      </c>
      <c r="BI110" s="397">
        <f>IF(N110="nulová",J110,0)</f>
        <v>0</v>
      </c>
      <c r="BJ110" s="218" t="s">
        <v>24</v>
      </c>
      <c r="BK110" s="397">
        <f>ROUND(I110*H110,2)</f>
        <v>0</v>
      </c>
      <c r="BL110" s="218" t="s">
        <v>149</v>
      </c>
      <c r="BM110" s="218" t="s">
        <v>1033</v>
      </c>
    </row>
    <row r="111" spans="2:65" s="238" customFormat="1" ht="27">
      <c r="B111" s="233"/>
      <c r="D111" s="398" t="s">
        <v>151</v>
      </c>
      <c r="F111" s="399" t="s">
        <v>189</v>
      </c>
      <c r="L111" s="233"/>
      <c r="M111" s="400"/>
      <c r="N111" s="234"/>
      <c r="O111" s="234"/>
      <c r="P111" s="234"/>
      <c r="Q111" s="234"/>
      <c r="R111" s="234"/>
      <c r="S111" s="234"/>
      <c r="T111" s="274"/>
      <c r="AT111" s="218" t="s">
        <v>151</v>
      </c>
      <c r="AU111" s="218" t="s">
        <v>80</v>
      </c>
    </row>
    <row r="112" spans="2:65" s="238" customFormat="1" ht="27">
      <c r="B112" s="233"/>
      <c r="D112" s="398" t="s">
        <v>153</v>
      </c>
      <c r="F112" s="401" t="s">
        <v>631</v>
      </c>
      <c r="L112" s="233"/>
      <c r="M112" s="400"/>
      <c r="N112" s="234"/>
      <c r="O112" s="234"/>
      <c r="P112" s="234"/>
      <c r="Q112" s="234"/>
      <c r="R112" s="234"/>
      <c r="S112" s="234"/>
      <c r="T112" s="274"/>
      <c r="AT112" s="218" t="s">
        <v>153</v>
      </c>
      <c r="AU112" s="218" t="s">
        <v>80</v>
      </c>
    </row>
    <row r="113" spans="2:65" s="403" customFormat="1">
      <c r="B113" s="402"/>
      <c r="D113" s="412" t="s">
        <v>155</v>
      </c>
      <c r="E113" s="421" t="s">
        <v>5</v>
      </c>
      <c r="F113" s="422" t="s">
        <v>28</v>
      </c>
      <c r="H113" s="423">
        <v>10</v>
      </c>
      <c r="L113" s="402"/>
      <c r="M113" s="407"/>
      <c r="N113" s="408"/>
      <c r="O113" s="408"/>
      <c r="P113" s="408"/>
      <c r="Q113" s="408"/>
      <c r="R113" s="408"/>
      <c r="S113" s="408"/>
      <c r="T113" s="409"/>
      <c r="AT113" s="404" t="s">
        <v>155</v>
      </c>
      <c r="AU113" s="404" t="s">
        <v>80</v>
      </c>
      <c r="AV113" s="403" t="s">
        <v>80</v>
      </c>
      <c r="AW113" s="403" t="s">
        <v>36</v>
      </c>
      <c r="AX113" s="403" t="s">
        <v>24</v>
      </c>
      <c r="AY113" s="404" t="s">
        <v>142</v>
      </c>
    </row>
    <row r="114" spans="2:65" s="238" customFormat="1" ht="22.5" customHeight="1">
      <c r="B114" s="233"/>
      <c r="C114" s="387" t="s">
        <v>191</v>
      </c>
      <c r="D114" s="387" t="s">
        <v>144</v>
      </c>
      <c r="E114" s="388" t="s">
        <v>651</v>
      </c>
      <c r="F114" s="389" t="s">
        <v>652</v>
      </c>
      <c r="G114" s="390" t="s">
        <v>212</v>
      </c>
      <c r="H114" s="391">
        <v>11.132</v>
      </c>
      <c r="I114" s="6"/>
      <c r="J114" s="392">
        <f>ROUND(I114*H114,2)</f>
        <v>0</v>
      </c>
      <c r="K114" s="389" t="s">
        <v>346</v>
      </c>
      <c r="L114" s="233"/>
      <c r="M114" s="393" t="s">
        <v>5</v>
      </c>
      <c r="N114" s="394" t="s">
        <v>43</v>
      </c>
      <c r="O114" s="234"/>
      <c r="P114" s="395">
        <f>O114*H114</f>
        <v>0</v>
      </c>
      <c r="Q114" s="395">
        <v>0</v>
      </c>
      <c r="R114" s="395">
        <f>Q114*H114</f>
        <v>0</v>
      </c>
      <c r="S114" s="395">
        <v>0</v>
      </c>
      <c r="T114" s="396">
        <f>S114*H114</f>
        <v>0</v>
      </c>
      <c r="AR114" s="218" t="s">
        <v>149</v>
      </c>
      <c r="AT114" s="218" t="s">
        <v>144</v>
      </c>
      <c r="AU114" s="218" t="s">
        <v>80</v>
      </c>
      <c r="AY114" s="218" t="s">
        <v>142</v>
      </c>
      <c r="BE114" s="397">
        <f>IF(N114="základní",J114,0)</f>
        <v>0</v>
      </c>
      <c r="BF114" s="397">
        <f>IF(N114="snížená",J114,0)</f>
        <v>0</v>
      </c>
      <c r="BG114" s="397">
        <f>IF(N114="zákl. přenesená",J114,0)</f>
        <v>0</v>
      </c>
      <c r="BH114" s="397">
        <f>IF(N114="sníž. přenesená",J114,0)</f>
        <v>0</v>
      </c>
      <c r="BI114" s="397">
        <f>IF(N114="nulová",J114,0)</f>
        <v>0</v>
      </c>
      <c r="BJ114" s="218" t="s">
        <v>24</v>
      </c>
      <c r="BK114" s="397">
        <f>ROUND(I114*H114,2)</f>
        <v>0</v>
      </c>
      <c r="BL114" s="218" t="s">
        <v>149</v>
      </c>
      <c r="BM114" s="218" t="s">
        <v>653</v>
      </c>
    </row>
    <row r="115" spans="2:65" s="238" customFormat="1" ht="27">
      <c r="B115" s="233"/>
      <c r="D115" s="398" t="s">
        <v>151</v>
      </c>
      <c r="F115" s="399" t="s">
        <v>654</v>
      </c>
      <c r="L115" s="233"/>
      <c r="M115" s="400"/>
      <c r="N115" s="234"/>
      <c r="O115" s="234"/>
      <c r="P115" s="234"/>
      <c r="Q115" s="234"/>
      <c r="R115" s="234"/>
      <c r="S115" s="234"/>
      <c r="T115" s="274"/>
      <c r="AT115" s="218" t="s">
        <v>151</v>
      </c>
      <c r="AU115" s="218" t="s">
        <v>80</v>
      </c>
    </row>
    <row r="116" spans="2:65" s="238" customFormat="1" ht="27">
      <c r="B116" s="233"/>
      <c r="D116" s="398" t="s">
        <v>153</v>
      </c>
      <c r="F116" s="401" t="s">
        <v>1028</v>
      </c>
      <c r="L116" s="233"/>
      <c r="M116" s="400"/>
      <c r="N116" s="234"/>
      <c r="O116" s="234"/>
      <c r="P116" s="234"/>
      <c r="Q116" s="234"/>
      <c r="R116" s="234"/>
      <c r="S116" s="234"/>
      <c r="T116" s="274"/>
      <c r="AT116" s="218" t="s">
        <v>153</v>
      </c>
      <c r="AU116" s="218" t="s">
        <v>80</v>
      </c>
    </row>
    <row r="117" spans="2:65" s="403" customFormat="1">
      <c r="B117" s="402"/>
      <c r="D117" s="412" t="s">
        <v>155</v>
      </c>
      <c r="E117" s="421" t="s">
        <v>5</v>
      </c>
      <c r="F117" s="422" t="s">
        <v>1034</v>
      </c>
      <c r="H117" s="423">
        <v>11.132</v>
      </c>
      <c r="L117" s="402"/>
      <c r="M117" s="407"/>
      <c r="N117" s="408"/>
      <c r="O117" s="408"/>
      <c r="P117" s="408"/>
      <c r="Q117" s="408"/>
      <c r="R117" s="408"/>
      <c r="S117" s="408"/>
      <c r="T117" s="409"/>
      <c r="AT117" s="404" t="s">
        <v>155</v>
      </c>
      <c r="AU117" s="404" t="s">
        <v>80</v>
      </c>
      <c r="AV117" s="403" t="s">
        <v>80</v>
      </c>
      <c r="AW117" s="403" t="s">
        <v>36</v>
      </c>
      <c r="AX117" s="403" t="s">
        <v>24</v>
      </c>
      <c r="AY117" s="404" t="s">
        <v>142</v>
      </c>
    </row>
    <row r="118" spans="2:65" s="238" customFormat="1" ht="22.5" customHeight="1">
      <c r="B118" s="233"/>
      <c r="C118" s="387" t="s">
        <v>198</v>
      </c>
      <c r="D118" s="387" t="s">
        <v>144</v>
      </c>
      <c r="E118" s="388" t="s">
        <v>232</v>
      </c>
      <c r="F118" s="389" t="s">
        <v>233</v>
      </c>
      <c r="G118" s="390" t="s">
        <v>212</v>
      </c>
      <c r="H118" s="391">
        <v>5.5659999999999998</v>
      </c>
      <c r="I118" s="6"/>
      <c r="J118" s="392">
        <f>ROUND(I118*H118,2)</f>
        <v>0</v>
      </c>
      <c r="K118" s="389" t="s">
        <v>346</v>
      </c>
      <c r="L118" s="233"/>
      <c r="M118" s="393" t="s">
        <v>5</v>
      </c>
      <c r="N118" s="394" t="s">
        <v>43</v>
      </c>
      <c r="O118" s="234"/>
      <c r="P118" s="395">
        <f>O118*H118</f>
        <v>0</v>
      </c>
      <c r="Q118" s="395">
        <v>0</v>
      </c>
      <c r="R118" s="395">
        <f>Q118*H118</f>
        <v>0</v>
      </c>
      <c r="S118" s="395">
        <v>0</v>
      </c>
      <c r="T118" s="396">
        <f>S118*H118</f>
        <v>0</v>
      </c>
      <c r="AR118" s="218" t="s">
        <v>149</v>
      </c>
      <c r="AT118" s="218" t="s">
        <v>144</v>
      </c>
      <c r="AU118" s="218" t="s">
        <v>80</v>
      </c>
      <c r="AY118" s="218" t="s">
        <v>142</v>
      </c>
      <c r="BE118" s="397">
        <f>IF(N118="základní",J118,0)</f>
        <v>0</v>
      </c>
      <c r="BF118" s="397">
        <f>IF(N118="snížená",J118,0)</f>
        <v>0</v>
      </c>
      <c r="BG118" s="397">
        <f>IF(N118="zákl. přenesená",J118,0)</f>
        <v>0</v>
      </c>
      <c r="BH118" s="397">
        <f>IF(N118="sníž. přenesená",J118,0)</f>
        <v>0</v>
      </c>
      <c r="BI118" s="397">
        <f>IF(N118="nulová",J118,0)</f>
        <v>0</v>
      </c>
      <c r="BJ118" s="218" t="s">
        <v>24</v>
      </c>
      <c r="BK118" s="397">
        <f>ROUND(I118*H118,2)</f>
        <v>0</v>
      </c>
      <c r="BL118" s="218" t="s">
        <v>149</v>
      </c>
      <c r="BM118" s="218" t="s">
        <v>658</v>
      </c>
    </row>
    <row r="119" spans="2:65" s="238" customFormat="1" ht="27">
      <c r="B119" s="233"/>
      <c r="D119" s="398" t="s">
        <v>151</v>
      </c>
      <c r="F119" s="399" t="s">
        <v>235</v>
      </c>
      <c r="L119" s="233"/>
      <c r="M119" s="400"/>
      <c r="N119" s="234"/>
      <c r="O119" s="234"/>
      <c r="P119" s="234"/>
      <c r="Q119" s="234"/>
      <c r="R119" s="234"/>
      <c r="S119" s="234"/>
      <c r="T119" s="274"/>
      <c r="AT119" s="218" t="s">
        <v>151</v>
      </c>
      <c r="AU119" s="218" t="s">
        <v>80</v>
      </c>
    </row>
    <row r="120" spans="2:65" s="403" customFormat="1">
      <c r="B120" s="402"/>
      <c r="D120" s="412" t="s">
        <v>155</v>
      </c>
      <c r="E120" s="421" t="s">
        <v>5</v>
      </c>
      <c r="F120" s="422" t="s">
        <v>1035</v>
      </c>
      <c r="H120" s="423">
        <v>5.5659999999999998</v>
      </c>
      <c r="L120" s="402"/>
      <c r="M120" s="407"/>
      <c r="N120" s="408"/>
      <c r="O120" s="408"/>
      <c r="P120" s="408"/>
      <c r="Q120" s="408"/>
      <c r="R120" s="408"/>
      <c r="S120" s="408"/>
      <c r="T120" s="409"/>
      <c r="AT120" s="404" t="s">
        <v>155</v>
      </c>
      <c r="AU120" s="404" t="s">
        <v>80</v>
      </c>
      <c r="AV120" s="403" t="s">
        <v>80</v>
      </c>
      <c r="AW120" s="403" t="s">
        <v>36</v>
      </c>
      <c r="AX120" s="403" t="s">
        <v>24</v>
      </c>
      <c r="AY120" s="404" t="s">
        <v>142</v>
      </c>
    </row>
    <row r="121" spans="2:65" s="238" customFormat="1" ht="31.5" customHeight="1">
      <c r="B121" s="233"/>
      <c r="C121" s="387" t="s">
        <v>204</v>
      </c>
      <c r="D121" s="387" t="s">
        <v>144</v>
      </c>
      <c r="E121" s="388" t="s">
        <v>250</v>
      </c>
      <c r="F121" s="389" t="s">
        <v>251</v>
      </c>
      <c r="G121" s="390" t="s">
        <v>147</v>
      </c>
      <c r="H121" s="391">
        <v>26.29</v>
      </c>
      <c r="I121" s="6"/>
      <c r="J121" s="392">
        <f>ROUND(I121*H121,2)</f>
        <v>0</v>
      </c>
      <c r="K121" s="389" t="s">
        <v>5</v>
      </c>
      <c r="L121" s="233"/>
      <c r="M121" s="393" t="s">
        <v>5</v>
      </c>
      <c r="N121" s="394" t="s">
        <v>43</v>
      </c>
      <c r="O121" s="234"/>
      <c r="P121" s="395">
        <f>O121*H121</f>
        <v>0</v>
      </c>
      <c r="Q121" s="395">
        <v>0</v>
      </c>
      <c r="R121" s="395">
        <f>Q121*H121</f>
        <v>0</v>
      </c>
      <c r="S121" s="395">
        <v>0</v>
      </c>
      <c r="T121" s="396">
        <f>S121*H121</f>
        <v>0</v>
      </c>
      <c r="AR121" s="218" t="s">
        <v>149</v>
      </c>
      <c r="AT121" s="218" t="s">
        <v>144</v>
      </c>
      <c r="AU121" s="218" t="s">
        <v>80</v>
      </c>
      <c r="AY121" s="218" t="s">
        <v>142</v>
      </c>
      <c r="BE121" s="397">
        <f>IF(N121="základní",J121,0)</f>
        <v>0</v>
      </c>
      <c r="BF121" s="397">
        <f>IF(N121="snížená",J121,0)</f>
        <v>0</v>
      </c>
      <c r="BG121" s="397">
        <f>IF(N121="zákl. přenesená",J121,0)</f>
        <v>0</v>
      </c>
      <c r="BH121" s="397">
        <f>IF(N121="sníž. přenesená",J121,0)</f>
        <v>0</v>
      </c>
      <c r="BI121" s="397">
        <f>IF(N121="nulová",J121,0)</f>
        <v>0</v>
      </c>
      <c r="BJ121" s="218" t="s">
        <v>24</v>
      </c>
      <c r="BK121" s="397">
        <f>ROUND(I121*H121,2)</f>
        <v>0</v>
      </c>
      <c r="BL121" s="218" t="s">
        <v>149</v>
      </c>
      <c r="BM121" s="218" t="s">
        <v>660</v>
      </c>
    </row>
    <row r="122" spans="2:65" s="238" customFormat="1" ht="27">
      <c r="B122" s="233"/>
      <c r="D122" s="398" t="s">
        <v>151</v>
      </c>
      <c r="F122" s="399" t="s">
        <v>253</v>
      </c>
      <c r="L122" s="233"/>
      <c r="M122" s="400"/>
      <c r="N122" s="234"/>
      <c r="O122" s="234"/>
      <c r="P122" s="234"/>
      <c r="Q122" s="234"/>
      <c r="R122" s="234"/>
      <c r="S122" s="234"/>
      <c r="T122" s="274"/>
      <c r="AT122" s="218" t="s">
        <v>151</v>
      </c>
      <c r="AU122" s="218" t="s">
        <v>80</v>
      </c>
    </row>
    <row r="123" spans="2:65" s="238" customFormat="1" ht="27">
      <c r="B123" s="233"/>
      <c r="D123" s="398" t="s">
        <v>153</v>
      </c>
      <c r="F123" s="401" t="s">
        <v>1028</v>
      </c>
      <c r="L123" s="233"/>
      <c r="M123" s="400"/>
      <c r="N123" s="234"/>
      <c r="O123" s="234"/>
      <c r="P123" s="234"/>
      <c r="Q123" s="234"/>
      <c r="R123" s="234"/>
      <c r="S123" s="234"/>
      <c r="T123" s="274"/>
      <c r="AT123" s="218" t="s">
        <v>153</v>
      </c>
      <c r="AU123" s="218" t="s">
        <v>80</v>
      </c>
    </row>
    <row r="124" spans="2:65" s="403" customFormat="1">
      <c r="B124" s="402"/>
      <c r="D124" s="412" t="s">
        <v>155</v>
      </c>
      <c r="E124" s="421" t="s">
        <v>5</v>
      </c>
      <c r="F124" s="422" t="s">
        <v>1036</v>
      </c>
      <c r="H124" s="423">
        <v>26.29</v>
      </c>
      <c r="L124" s="402"/>
      <c r="M124" s="407"/>
      <c r="N124" s="408"/>
      <c r="O124" s="408"/>
      <c r="P124" s="408"/>
      <c r="Q124" s="408"/>
      <c r="R124" s="408"/>
      <c r="S124" s="408"/>
      <c r="T124" s="409"/>
      <c r="AT124" s="404" t="s">
        <v>155</v>
      </c>
      <c r="AU124" s="404" t="s">
        <v>80</v>
      </c>
      <c r="AV124" s="403" t="s">
        <v>80</v>
      </c>
      <c r="AW124" s="403" t="s">
        <v>36</v>
      </c>
      <c r="AX124" s="403" t="s">
        <v>24</v>
      </c>
      <c r="AY124" s="404" t="s">
        <v>142</v>
      </c>
    </row>
    <row r="125" spans="2:65" s="238" customFormat="1" ht="31.5" customHeight="1">
      <c r="B125" s="233"/>
      <c r="C125" s="387" t="s">
        <v>28</v>
      </c>
      <c r="D125" s="387" t="s">
        <v>144</v>
      </c>
      <c r="E125" s="388" t="s">
        <v>259</v>
      </c>
      <c r="F125" s="389" t="s">
        <v>260</v>
      </c>
      <c r="G125" s="390" t="s">
        <v>147</v>
      </c>
      <c r="H125" s="391">
        <v>26.29</v>
      </c>
      <c r="I125" s="6"/>
      <c r="J125" s="392">
        <f>ROUND(I125*H125,2)</f>
        <v>0</v>
      </c>
      <c r="K125" s="389" t="s">
        <v>5</v>
      </c>
      <c r="L125" s="233"/>
      <c r="M125" s="393" t="s">
        <v>5</v>
      </c>
      <c r="N125" s="394" t="s">
        <v>43</v>
      </c>
      <c r="O125" s="234"/>
      <c r="P125" s="395">
        <f>O125*H125</f>
        <v>0</v>
      </c>
      <c r="Q125" s="395">
        <v>0</v>
      </c>
      <c r="R125" s="395">
        <f>Q125*H125</f>
        <v>0</v>
      </c>
      <c r="S125" s="395">
        <v>0</v>
      </c>
      <c r="T125" s="396">
        <f>S125*H125</f>
        <v>0</v>
      </c>
      <c r="AR125" s="218" t="s">
        <v>149</v>
      </c>
      <c r="AT125" s="218" t="s">
        <v>144</v>
      </c>
      <c r="AU125" s="218" t="s">
        <v>80</v>
      </c>
      <c r="AY125" s="218" t="s">
        <v>142</v>
      </c>
      <c r="BE125" s="397">
        <f>IF(N125="základní",J125,0)</f>
        <v>0</v>
      </c>
      <c r="BF125" s="397">
        <f>IF(N125="snížená",J125,0)</f>
        <v>0</v>
      </c>
      <c r="BG125" s="397">
        <f>IF(N125="zákl. přenesená",J125,0)</f>
        <v>0</v>
      </c>
      <c r="BH125" s="397">
        <f>IF(N125="sníž. přenesená",J125,0)</f>
        <v>0</v>
      </c>
      <c r="BI125" s="397">
        <f>IF(N125="nulová",J125,0)</f>
        <v>0</v>
      </c>
      <c r="BJ125" s="218" t="s">
        <v>24</v>
      </c>
      <c r="BK125" s="397">
        <f>ROUND(I125*H125,2)</f>
        <v>0</v>
      </c>
      <c r="BL125" s="218" t="s">
        <v>149</v>
      </c>
      <c r="BM125" s="218" t="s">
        <v>663</v>
      </c>
    </row>
    <row r="126" spans="2:65" s="238" customFormat="1" ht="27">
      <c r="B126" s="233"/>
      <c r="D126" s="412" t="s">
        <v>151</v>
      </c>
      <c r="F126" s="420" t="s">
        <v>262</v>
      </c>
      <c r="L126" s="233"/>
      <c r="M126" s="400"/>
      <c r="N126" s="234"/>
      <c r="O126" s="234"/>
      <c r="P126" s="234"/>
      <c r="Q126" s="234"/>
      <c r="R126" s="234"/>
      <c r="S126" s="234"/>
      <c r="T126" s="274"/>
      <c r="AT126" s="218" t="s">
        <v>151</v>
      </c>
      <c r="AU126" s="218" t="s">
        <v>80</v>
      </c>
    </row>
    <row r="127" spans="2:65" s="238" customFormat="1" ht="22.5" customHeight="1">
      <c r="B127" s="233"/>
      <c r="C127" s="387" t="s">
        <v>220</v>
      </c>
      <c r="D127" s="387" t="s">
        <v>144</v>
      </c>
      <c r="E127" s="388" t="s">
        <v>264</v>
      </c>
      <c r="F127" s="389" t="s">
        <v>265</v>
      </c>
      <c r="G127" s="390" t="s">
        <v>212</v>
      </c>
      <c r="H127" s="391">
        <v>11.132</v>
      </c>
      <c r="I127" s="6"/>
      <c r="J127" s="392">
        <f>ROUND(I127*H127,2)</f>
        <v>0</v>
      </c>
      <c r="K127" s="389" t="s">
        <v>346</v>
      </c>
      <c r="L127" s="233"/>
      <c r="M127" s="393" t="s">
        <v>5</v>
      </c>
      <c r="N127" s="394" t="s">
        <v>43</v>
      </c>
      <c r="O127" s="234"/>
      <c r="P127" s="395">
        <f>O127*H127</f>
        <v>0</v>
      </c>
      <c r="Q127" s="395">
        <v>0</v>
      </c>
      <c r="R127" s="395">
        <f>Q127*H127</f>
        <v>0</v>
      </c>
      <c r="S127" s="395">
        <v>0</v>
      </c>
      <c r="T127" s="396">
        <f>S127*H127</f>
        <v>0</v>
      </c>
      <c r="AR127" s="218" t="s">
        <v>149</v>
      </c>
      <c r="AT127" s="218" t="s">
        <v>144</v>
      </c>
      <c r="AU127" s="218" t="s">
        <v>80</v>
      </c>
      <c r="AY127" s="218" t="s">
        <v>142</v>
      </c>
      <c r="BE127" s="397">
        <f>IF(N127="základní",J127,0)</f>
        <v>0</v>
      </c>
      <c r="BF127" s="397">
        <f>IF(N127="snížená",J127,0)</f>
        <v>0</v>
      </c>
      <c r="BG127" s="397">
        <f>IF(N127="zákl. přenesená",J127,0)</f>
        <v>0</v>
      </c>
      <c r="BH127" s="397">
        <f>IF(N127="sníž. přenesená",J127,0)</f>
        <v>0</v>
      </c>
      <c r="BI127" s="397">
        <f>IF(N127="nulová",J127,0)</f>
        <v>0</v>
      </c>
      <c r="BJ127" s="218" t="s">
        <v>24</v>
      </c>
      <c r="BK127" s="397">
        <f>ROUND(I127*H127,2)</f>
        <v>0</v>
      </c>
      <c r="BL127" s="218" t="s">
        <v>149</v>
      </c>
      <c r="BM127" s="218" t="s">
        <v>664</v>
      </c>
    </row>
    <row r="128" spans="2:65" s="238" customFormat="1" ht="40.5">
      <c r="B128" s="233"/>
      <c r="D128" s="398" t="s">
        <v>151</v>
      </c>
      <c r="F128" s="399" t="s">
        <v>267</v>
      </c>
      <c r="L128" s="233"/>
      <c r="M128" s="400"/>
      <c r="N128" s="234"/>
      <c r="O128" s="234"/>
      <c r="P128" s="234"/>
      <c r="Q128" s="234"/>
      <c r="R128" s="234"/>
      <c r="S128" s="234"/>
      <c r="T128" s="274"/>
      <c r="AT128" s="218" t="s">
        <v>151</v>
      </c>
      <c r="AU128" s="218" t="s">
        <v>80</v>
      </c>
    </row>
    <row r="129" spans="2:65" s="238" customFormat="1" ht="27">
      <c r="B129" s="233"/>
      <c r="D129" s="412" t="s">
        <v>153</v>
      </c>
      <c r="F129" s="432" t="s">
        <v>268</v>
      </c>
      <c r="L129" s="233"/>
      <c r="M129" s="400"/>
      <c r="N129" s="234"/>
      <c r="O129" s="234"/>
      <c r="P129" s="234"/>
      <c r="Q129" s="234"/>
      <c r="R129" s="234"/>
      <c r="S129" s="234"/>
      <c r="T129" s="274"/>
      <c r="AT129" s="218" t="s">
        <v>153</v>
      </c>
      <c r="AU129" s="218" t="s">
        <v>80</v>
      </c>
    </row>
    <row r="130" spans="2:65" s="238" customFormat="1" ht="22.5" customHeight="1">
      <c r="B130" s="233"/>
      <c r="C130" s="387" t="s">
        <v>231</v>
      </c>
      <c r="D130" s="387" t="s">
        <v>144</v>
      </c>
      <c r="E130" s="388" t="s">
        <v>271</v>
      </c>
      <c r="F130" s="389" t="s">
        <v>272</v>
      </c>
      <c r="G130" s="390" t="s">
        <v>212</v>
      </c>
      <c r="H130" s="391">
        <v>11.132</v>
      </c>
      <c r="I130" s="6"/>
      <c r="J130" s="392">
        <f>ROUND(I130*H130,2)</f>
        <v>0</v>
      </c>
      <c r="K130" s="389" t="s">
        <v>346</v>
      </c>
      <c r="L130" s="233"/>
      <c r="M130" s="393" t="s">
        <v>5</v>
      </c>
      <c r="N130" s="394" t="s">
        <v>43</v>
      </c>
      <c r="O130" s="234"/>
      <c r="P130" s="395">
        <f>O130*H130</f>
        <v>0</v>
      </c>
      <c r="Q130" s="395">
        <v>0</v>
      </c>
      <c r="R130" s="395">
        <f>Q130*H130</f>
        <v>0</v>
      </c>
      <c r="S130" s="395">
        <v>0</v>
      </c>
      <c r="T130" s="396">
        <f>S130*H130</f>
        <v>0</v>
      </c>
      <c r="AR130" s="218" t="s">
        <v>149</v>
      </c>
      <c r="AT130" s="218" t="s">
        <v>144</v>
      </c>
      <c r="AU130" s="218" t="s">
        <v>80</v>
      </c>
      <c r="AY130" s="218" t="s">
        <v>142</v>
      </c>
      <c r="BE130" s="397">
        <f>IF(N130="základní",J130,0)</f>
        <v>0</v>
      </c>
      <c r="BF130" s="397">
        <f>IF(N130="snížená",J130,0)</f>
        <v>0</v>
      </c>
      <c r="BG130" s="397">
        <f>IF(N130="zákl. přenesená",J130,0)</f>
        <v>0</v>
      </c>
      <c r="BH130" s="397">
        <f>IF(N130="sníž. přenesená",J130,0)</f>
        <v>0</v>
      </c>
      <c r="BI130" s="397">
        <f>IF(N130="nulová",J130,0)</f>
        <v>0</v>
      </c>
      <c r="BJ130" s="218" t="s">
        <v>24</v>
      </c>
      <c r="BK130" s="397">
        <f>ROUND(I130*H130,2)</f>
        <v>0</v>
      </c>
      <c r="BL130" s="218" t="s">
        <v>149</v>
      </c>
      <c r="BM130" s="218" t="s">
        <v>665</v>
      </c>
    </row>
    <row r="131" spans="2:65" s="238" customFormat="1" ht="40.5">
      <c r="B131" s="233"/>
      <c r="D131" s="398" t="s">
        <v>151</v>
      </c>
      <c r="F131" s="399" t="s">
        <v>274</v>
      </c>
      <c r="L131" s="233"/>
      <c r="M131" s="400"/>
      <c r="N131" s="234"/>
      <c r="O131" s="234"/>
      <c r="P131" s="234"/>
      <c r="Q131" s="234"/>
      <c r="R131" s="234"/>
      <c r="S131" s="234"/>
      <c r="T131" s="274"/>
      <c r="AT131" s="218" t="s">
        <v>151</v>
      </c>
      <c r="AU131" s="218" t="s">
        <v>80</v>
      </c>
    </row>
    <row r="132" spans="2:65" s="238" customFormat="1" ht="27">
      <c r="B132" s="233"/>
      <c r="D132" s="412" t="s">
        <v>153</v>
      </c>
      <c r="F132" s="432" t="s">
        <v>268</v>
      </c>
      <c r="L132" s="233"/>
      <c r="M132" s="400"/>
      <c r="N132" s="234"/>
      <c r="O132" s="234"/>
      <c r="P132" s="234"/>
      <c r="Q132" s="234"/>
      <c r="R132" s="234"/>
      <c r="S132" s="234"/>
      <c r="T132" s="274"/>
      <c r="AT132" s="218" t="s">
        <v>153</v>
      </c>
      <c r="AU132" s="218" t="s">
        <v>80</v>
      </c>
    </row>
    <row r="133" spans="2:65" s="238" customFormat="1" ht="22.5" customHeight="1">
      <c r="B133" s="233"/>
      <c r="C133" s="387" t="s">
        <v>237</v>
      </c>
      <c r="D133" s="387" t="s">
        <v>144</v>
      </c>
      <c r="E133" s="388" t="s">
        <v>276</v>
      </c>
      <c r="F133" s="389" t="s">
        <v>277</v>
      </c>
      <c r="G133" s="390" t="s">
        <v>212</v>
      </c>
      <c r="H133" s="391">
        <v>11.132</v>
      </c>
      <c r="I133" s="6"/>
      <c r="J133" s="392">
        <f>ROUND(I133*H133,2)</f>
        <v>0</v>
      </c>
      <c r="K133" s="389" t="s">
        <v>346</v>
      </c>
      <c r="L133" s="233"/>
      <c r="M133" s="393" t="s">
        <v>5</v>
      </c>
      <c r="N133" s="394" t="s">
        <v>43</v>
      </c>
      <c r="O133" s="234"/>
      <c r="P133" s="395">
        <f>O133*H133</f>
        <v>0</v>
      </c>
      <c r="Q133" s="395">
        <v>0</v>
      </c>
      <c r="R133" s="395">
        <f>Q133*H133</f>
        <v>0</v>
      </c>
      <c r="S133" s="395">
        <v>0</v>
      </c>
      <c r="T133" s="396">
        <f>S133*H133</f>
        <v>0</v>
      </c>
      <c r="AR133" s="218" t="s">
        <v>149</v>
      </c>
      <c r="AT133" s="218" t="s">
        <v>144</v>
      </c>
      <c r="AU133" s="218" t="s">
        <v>80</v>
      </c>
      <c r="AY133" s="218" t="s">
        <v>142</v>
      </c>
      <c r="BE133" s="397">
        <f>IF(N133="základní",J133,0)</f>
        <v>0</v>
      </c>
      <c r="BF133" s="397">
        <f>IF(N133="snížená",J133,0)</f>
        <v>0</v>
      </c>
      <c r="BG133" s="397">
        <f>IF(N133="zákl. přenesená",J133,0)</f>
        <v>0</v>
      </c>
      <c r="BH133" s="397">
        <f>IF(N133="sníž. přenesená",J133,0)</f>
        <v>0</v>
      </c>
      <c r="BI133" s="397">
        <f>IF(N133="nulová",J133,0)</f>
        <v>0</v>
      </c>
      <c r="BJ133" s="218" t="s">
        <v>24</v>
      </c>
      <c r="BK133" s="397">
        <f>ROUND(I133*H133,2)</f>
        <v>0</v>
      </c>
      <c r="BL133" s="218" t="s">
        <v>149</v>
      </c>
      <c r="BM133" s="218" t="s">
        <v>666</v>
      </c>
    </row>
    <row r="134" spans="2:65" s="238" customFormat="1" ht="27">
      <c r="B134" s="233"/>
      <c r="D134" s="412" t="s">
        <v>151</v>
      </c>
      <c r="F134" s="420" t="s">
        <v>279</v>
      </c>
      <c r="L134" s="233"/>
      <c r="M134" s="400"/>
      <c r="N134" s="234"/>
      <c r="O134" s="234"/>
      <c r="P134" s="234"/>
      <c r="Q134" s="234"/>
      <c r="R134" s="234"/>
      <c r="S134" s="234"/>
      <c r="T134" s="274"/>
      <c r="AT134" s="218" t="s">
        <v>151</v>
      </c>
      <c r="AU134" s="218" t="s">
        <v>80</v>
      </c>
    </row>
    <row r="135" spans="2:65" s="238" customFormat="1" ht="22.5" customHeight="1">
      <c r="B135" s="233"/>
      <c r="C135" s="387" t="s">
        <v>244</v>
      </c>
      <c r="D135" s="387" t="s">
        <v>144</v>
      </c>
      <c r="E135" s="388" t="s">
        <v>280</v>
      </c>
      <c r="F135" s="389" t="s">
        <v>281</v>
      </c>
      <c r="G135" s="390" t="s">
        <v>212</v>
      </c>
      <c r="H135" s="391">
        <v>11.132</v>
      </c>
      <c r="I135" s="6"/>
      <c r="J135" s="392">
        <f>ROUND(I135*H135,2)</f>
        <v>0</v>
      </c>
      <c r="K135" s="389" t="s">
        <v>346</v>
      </c>
      <c r="L135" s="233"/>
      <c r="M135" s="393" t="s">
        <v>5</v>
      </c>
      <c r="N135" s="394" t="s">
        <v>43</v>
      </c>
      <c r="O135" s="234"/>
      <c r="P135" s="395">
        <f>O135*H135</f>
        <v>0</v>
      </c>
      <c r="Q135" s="395">
        <v>0</v>
      </c>
      <c r="R135" s="395">
        <f>Q135*H135</f>
        <v>0</v>
      </c>
      <c r="S135" s="395">
        <v>0</v>
      </c>
      <c r="T135" s="396">
        <f>S135*H135</f>
        <v>0</v>
      </c>
      <c r="AR135" s="218" t="s">
        <v>149</v>
      </c>
      <c r="AT135" s="218" t="s">
        <v>144</v>
      </c>
      <c r="AU135" s="218" t="s">
        <v>80</v>
      </c>
      <c r="AY135" s="218" t="s">
        <v>142</v>
      </c>
      <c r="BE135" s="397">
        <f>IF(N135="základní",J135,0)</f>
        <v>0</v>
      </c>
      <c r="BF135" s="397">
        <f>IF(N135="snížená",J135,0)</f>
        <v>0</v>
      </c>
      <c r="BG135" s="397">
        <f>IF(N135="zákl. přenesená",J135,0)</f>
        <v>0</v>
      </c>
      <c r="BH135" s="397">
        <f>IF(N135="sníž. přenesená",J135,0)</f>
        <v>0</v>
      </c>
      <c r="BI135" s="397">
        <f>IF(N135="nulová",J135,0)</f>
        <v>0</v>
      </c>
      <c r="BJ135" s="218" t="s">
        <v>24</v>
      </c>
      <c r="BK135" s="397">
        <f>ROUND(I135*H135,2)</f>
        <v>0</v>
      </c>
      <c r="BL135" s="218" t="s">
        <v>149</v>
      </c>
      <c r="BM135" s="218" t="s">
        <v>667</v>
      </c>
    </row>
    <row r="136" spans="2:65" s="238" customFormat="1">
      <c r="B136" s="233"/>
      <c r="D136" s="412" t="s">
        <v>151</v>
      </c>
      <c r="F136" s="420" t="s">
        <v>281</v>
      </c>
      <c r="L136" s="233"/>
      <c r="M136" s="400"/>
      <c r="N136" s="234"/>
      <c r="O136" s="234"/>
      <c r="P136" s="234"/>
      <c r="Q136" s="234"/>
      <c r="R136" s="234"/>
      <c r="S136" s="234"/>
      <c r="T136" s="274"/>
      <c r="AT136" s="218" t="s">
        <v>151</v>
      </c>
      <c r="AU136" s="218" t="s">
        <v>80</v>
      </c>
    </row>
    <row r="137" spans="2:65" s="238" customFormat="1" ht="22.5" customHeight="1">
      <c r="B137" s="233"/>
      <c r="C137" s="387" t="s">
        <v>11</v>
      </c>
      <c r="D137" s="387" t="s">
        <v>144</v>
      </c>
      <c r="E137" s="388" t="s">
        <v>283</v>
      </c>
      <c r="F137" s="389" t="s">
        <v>284</v>
      </c>
      <c r="G137" s="390" t="s">
        <v>285</v>
      </c>
      <c r="H137" s="391">
        <v>20.038</v>
      </c>
      <c r="I137" s="6"/>
      <c r="J137" s="392">
        <f>ROUND(I137*H137,2)</f>
        <v>0</v>
      </c>
      <c r="K137" s="389" t="s">
        <v>346</v>
      </c>
      <c r="L137" s="233"/>
      <c r="M137" s="393" t="s">
        <v>5</v>
      </c>
      <c r="N137" s="394" t="s">
        <v>43</v>
      </c>
      <c r="O137" s="234"/>
      <c r="P137" s="395">
        <f>O137*H137</f>
        <v>0</v>
      </c>
      <c r="Q137" s="395">
        <v>0</v>
      </c>
      <c r="R137" s="395">
        <f>Q137*H137</f>
        <v>0</v>
      </c>
      <c r="S137" s="395">
        <v>0</v>
      </c>
      <c r="T137" s="396">
        <f>S137*H137</f>
        <v>0</v>
      </c>
      <c r="AR137" s="218" t="s">
        <v>149</v>
      </c>
      <c r="AT137" s="218" t="s">
        <v>144</v>
      </c>
      <c r="AU137" s="218" t="s">
        <v>80</v>
      </c>
      <c r="AY137" s="218" t="s">
        <v>142</v>
      </c>
      <c r="BE137" s="397">
        <f>IF(N137="základní",J137,0)</f>
        <v>0</v>
      </c>
      <c r="BF137" s="397">
        <f>IF(N137="snížená",J137,0)</f>
        <v>0</v>
      </c>
      <c r="BG137" s="397">
        <f>IF(N137="zákl. přenesená",J137,0)</f>
        <v>0</v>
      </c>
      <c r="BH137" s="397">
        <f>IF(N137="sníž. přenesená",J137,0)</f>
        <v>0</v>
      </c>
      <c r="BI137" s="397">
        <f>IF(N137="nulová",J137,0)</f>
        <v>0</v>
      </c>
      <c r="BJ137" s="218" t="s">
        <v>24</v>
      </c>
      <c r="BK137" s="397">
        <f>ROUND(I137*H137,2)</f>
        <v>0</v>
      </c>
      <c r="BL137" s="218" t="s">
        <v>149</v>
      </c>
      <c r="BM137" s="218" t="s">
        <v>668</v>
      </c>
    </row>
    <row r="138" spans="2:65" s="238" customFormat="1">
      <c r="B138" s="233"/>
      <c r="D138" s="398" t="s">
        <v>151</v>
      </c>
      <c r="F138" s="399" t="s">
        <v>287</v>
      </c>
      <c r="L138" s="233"/>
      <c r="M138" s="400"/>
      <c r="N138" s="234"/>
      <c r="O138" s="234"/>
      <c r="P138" s="234"/>
      <c r="Q138" s="234"/>
      <c r="R138" s="234"/>
      <c r="S138" s="234"/>
      <c r="T138" s="274"/>
      <c r="AT138" s="218" t="s">
        <v>151</v>
      </c>
      <c r="AU138" s="218" t="s">
        <v>80</v>
      </c>
    </row>
    <row r="139" spans="2:65" s="403" customFormat="1">
      <c r="B139" s="402"/>
      <c r="D139" s="412" t="s">
        <v>155</v>
      </c>
      <c r="E139" s="421" t="s">
        <v>5</v>
      </c>
      <c r="F139" s="422" t="s">
        <v>1037</v>
      </c>
      <c r="H139" s="423">
        <v>20.038</v>
      </c>
      <c r="L139" s="402"/>
      <c r="M139" s="407"/>
      <c r="N139" s="408"/>
      <c r="O139" s="408"/>
      <c r="P139" s="408"/>
      <c r="Q139" s="408"/>
      <c r="R139" s="408"/>
      <c r="S139" s="408"/>
      <c r="T139" s="409"/>
      <c r="AT139" s="404" t="s">
        <v>155</v>
      </c>
      <c r="AU139" s="404" t="s">
        <v>80</v>
      </c>
      <c r="AV139" s="403" t="s">
        <v>80</v>
      </c>
      <c r="AW139" s="403" t="s">
        <v>36</v>
      </c>
      <c r="AX139" s="403" t="s">
        <v>24</v>
      </c>
      <c r="AY139" s="404" t="s">
        <v>142</v>
      </c>
    </row>
    <row r="140" spans="2:65" s="238" customFormat="1" ht="22.5" customHeight="1">
      <c r="B140" s="233"/>
      <c r="C140" s="387" t="s">
        <v>258</v>
      </c>
      <c r="D140" s="387" t="s">
        <v>144</v>
      </c>
      <c r="E140" s="388" t="s">
        <v>290</v>
      </c>
      <c r="F140" s="389" t="s">
        <v>291</v>
      </c>
      <c r="G140" s="390" t="s">
        <v>212</v>
      </c>
      <c r="H140" s="391">
        <v>6.5339999999999998</v>
      </c>
      <c r="I140" s="6"/>
      <c r="J140" s="392">
        <f>ROUND(I140*H140,2)</f>
        <v>0</v>
      </c>
      <c r="K140" s="389" t="s">
        <v>346</v>
      </c>
      <c r="L140" s="233"/>
      <c r="M140" s="393" t="s">
        <v>5</v>
      </c>
      <c r="N140" s="394" t="s">
        <v>43</v>
      </c>
      <c r="O140" s="234"/>
      <c r="P140" s="395">
        <f>O140*H140</f>
        <v>0</v>
      </c>
      <c r="Q140" s="395">
        <v>0</v>
      </c>
      <c r="R140" s="395">
        <f>Q140*H140</f>
        <v>0</v>
      </c>
      <c r="S140" s="395">
        <v>0</v>
      </c>
      <c r="T140" s="396">
        <f>S140*H140</f>
        <v>0</v>
      </c>
      <c r="AR140" s="218" t="s">
        <v>149</v>
      </c>
      <c r="AT140" s="218" t="s">
        <v>144</v>
      </c>
      <c r="AU140" s="218" t="s">
        <v>80</v>
      </c>
      <c r="AY140" s="218" t="s">
        <v>142</v>
      </c>
      <c r="BE140" s="397">
        <f>IF(N140="základní",J140,0)</f>
        <v>0</v>
      </c>
      <c r="BF140" s="397">
        <f>IF(N140="snížená",J140,0)</f>
        <v>0</v>
      </c>
      <c r="BG140" s="397">
        <f>IF(N140="zákl. přenesená",J140,0)</f>
        <v>0</v>
      </c>
      <c r="BH140" s="397">
        <f>IF(N140="sníž. přenesená",J140,0)</f>
        <v>0</v>
      </c>
      <c r="BI140" s="397">
        <f>IF(N140="nulová",J140,0)</f>
        <v>0</v>
      </c>
      <c r="BJ140" s="218" t="s">
        <v>24</v>
      </c>
      <c r="BK140" s="397">
        <f>ROUND(I140*H140,2)</f>
        <v>0</v>
      </c>
      <c r="BL140" s="218" t="s">
        <v>149</v>
      </c>
      <c r="BM140" s="218" t="s">
        <v>670</v>
      </c>
    </row>
    <row r="141" spans="2:65" s="238" customFormat="1" ht="27">
      <c r="B141" s="233"/>
      <c r="D141" s="398" t="s">
        <v>151</v>
      </c>
      <c r="F141" s="399" t="s">
        <v>293</v>
      </c>
      <c r="L141" s="233"/>
      <c r="M141" s="400"/>
      <c r="N141" s="234"/>
      <c r="O141" s="234"/>
      <c r="P141" s="234"/>
      <c r="Q141" s="234"/>
      <c r="R141" s="234"/>
      <c r="S141" s="234"/>
      <c r="T141" s="274"/>
      <c r="AT141" s="218" t="s">
        <v>151</v>
      </c>
      <c r="AU141" s="218" t="s">
        <v>80</v>
      </c>
    </row>
    <row r="142" spans="2:65" s="238" customFormat="1" ht="27">
      <c r="B142" s="233"/>
      <c r="D142" s="398" t="s">
        <v>153</v>
      </c>
      <c r="F142" s="401" t="s">
        <v>1028</v>
      </c>
      <c r="L142" s="233"/>
      <c r="M142" s="400"/>
      <c r="N142" s="234"/>
      <c r="O142" s="234"/>
      <c r="P142" s="234"/>
      <c r="Q142" s="234"/>
      <c r="R142" s="234"/>
      <c r="S142" s="234"/>
      <c r="T142" s="274"/>
      <c r="AT142" s="218" t="s">
        <v>153</v>
      </c>
      <c r="AU142" s="218" t="s">
        <v>80</v>
      </c>
    </row>
    <row r="143" spans="2:65" s="403" customFormat="1">
      <c r="B143" s="402"/>
      <c r="D143" s="412" t="s">
        <v>155</v>
      </c>
      <c r="E143" s="421" t="s">
        <v>5</v>
      </c>
      <c r="F143" s="422" t="s">
        <v>1038</v>
      </c>
      <c r="H143" s="423">
        <v>6.5339999999999998</v>
      </c>
      <c r="L143" s="402"/>
      <c r="M143" s="407"/>
      <c r="N143" s="408"/>
      <c r="O143" s="408"/>
      <c r="P143" s="408"/>
      <c r="Q143" s="408"/>
      <c r="R143" s="408"/>
      <c r="S143" s="408"/>
      <c r="T143" s="409"/>
      <c r="AT143" s="404" t="s">
        <v>155</v>
      </c>
      <c r="AU143" s="404" t="s">
        <v>80</v>
      </c>
      <c r="AV143" s="403" t="s">
        <v>80</v>
      </c>
      <c r="AW143" s="403" t="s">
        <v>36</v>
      </c>
      <c r="AX143" s="403" t="s">
        <v>24</v>
      </c>
      <c r="AY143" s="404" t="s">
        <v>142</v>
      </c>
    </row>
    <row r="144" spans="2:65" s="238" customFormat="1" ht="22.5" customHeight="1">
      <c r="B144" s="233"/>
      <c r="C144" s="433" t="s">
        <v>263</v>
      </c>
      <c r="D144" s="433" t="s">
        <v>299</v>
      </c>
      <c r="E144" s="434" t="s">
        <v>300</v>
      </c>
      <c r="F144" s="435" t="s">
        <v>301</v>
      </c>
      <c r="G144" s="436" t="s">
        <v>285</v>
      </c>
      <c r="H144" s="437">
        <v>12.414999999999999</v>
      </c>
      <c r="I144" s="7"/>
      <c r="J144" s="438">
        <f>ROUND(I144*H144,2)</f>
        <v>0</v>
      </c>
      <c r="K144" s="435" t="s">
        <v>346</v>
      </c>
      <c r="L144" s="439"/>
      <c r="M144" s="440" t="s">
        <v>5</v>
      </c>
      <c r="N144" s="441" t="s">
        <v>43</v>
      </c>
      <c r="O144" s="234"/>
      <c r="P144" s="395">
        <f>O144*H144</f>
        <v>0</v>
      </c>
      <c r="Q144" s="395">
        <v>1</v>
      </c>
      <c r="R144" s="395">
        <f>Q144*H144</f>
        <v>12.414999999999999</v>
      </c>
      <c r="S144" s="395">
        <v>0</v>
      </c>
      <c r="T144" s="396">
        <f>S144*H144</f>
        <v>0</v>
      </c>
      <c r="AR144" s="218" t="s">
        <v>198</v>
      </c>
      <c r="AT144" s="218" t="s">
        <v>299</v>
      </c>
      <c r="AU144" s="218" t="s">
        <v>80</v>
      </c>
      <c r="AY144" s="218" t="s">
        <v>142</v>
      </c>
      <c r="BE144" s="397">
        <f>IF(N144="základní",J144,0)</f>
        <v>0</v>
      </c>
      <c r="BF144" s="397">
        <f>IF(N144="snížená",J144,0)</f>
        <v>0</v>
      </c>
      <c r="BG144" s="397">
        <f>IF(N144="zákl. přenesená",J144,0)</f>
        <v>0</v>
      </c>
      <c r="BH144" s="397">
        <f>IF(N144="sníž. přenesená",J144,0)</f>
        <v>0</v>
      </c>
      <c r="BI144" s="397">
        <f>IF(N144="nulová",J144,0)</f>
        <v>0</v>
      </c>
      <c r="BJ144" s="218" t="s">
        <v>24</v>
      </c>
      <c r="BK144" s="397">
        <f>ROUND(I144*H144,2)</f>
        <v>0</v>
      </c>
      <c r="BL144" s="218" t="s">
        <v>149</v>
      </c>
      <c r="BM144" s="218" t="s">
        <v>673</v>
      </c>
    </row>
    <row r="145" spans="2:65" s="238" customFormat="1" ht="40.5">
      <c r="B145" s="233"/>
      <c r="D145" s="398" t="s">
        <v>151</v>
      </c>
      <c r="F145" s="399" t="s">
        <v>303</v>
      </c>
      <c r="L145" s="233"/>
      <c r="M145" s="400"/>
      <c r="N145" s="234"/>
      <c r="O145" s="234"/>
      <c r="P145" s="234"/>
      <c r="Q145" s="234"/>
      <c r="R145" s="234"/>
      <c r="S145" s="234"/>
      <c r="T145" s="274"/>
      <c r="AT145" s="218" t="s">
        <v>151</v>
      </c>
      <c r="AU145" s="218" t="s">
        <v>80</v>
      </c>
    </row>
    <row r="146" spans="2:65" s="403" customFormat="1">
      <c r="B146" s="402"/>
      <c r="D146" s="398" t="s">
        <v>155</v>
      </c>
      <c r="E146" s="404" t="s">
        <v>5</v>
      </c>
      <c r="F146" s="405" t="s">
        <v>1039</v>
      </c>
      <c r="H146" s="406">
        <v>6.5339999999999998</v>
      </c>
      <c r="L146" s="402"/>
      <c r="M146" s="407"/>
      <c r="N146" s="408"/>
      <c r="O146" s="408"/>
      <c r="P146" s="408"/>
      <c r="Q146" s="408"/>
      <c r="R146" s="408"/>
      <c r="S146" s="408"/>
      <c r="T146" s="409"/>
      <c r="AT146" s="404" t="s">
        <v>155</v>
      </c>
      <c r="AU146" s="404" t="s">
        <v>80</v>
      </c>
      <c r="AV146" s="403" t="s">
        <v>80</v>
      </c>
      <c r="AW146" s="403" t="s">
        <v>36</v>
      </c>
      <c r="AX146" s="403" t="s">
        <v>24</v>
      </c>
      <c r="AY146" s="404" t="s">
        <v>142</v>
      </c>
    </row>
    <row r="147" spans="2:65" s="403" customFormat="1">
      <c r="B147" s="402"/>
      <c r="D147" s="398" t="s">
        <v>155</v>
      </c>
      <c r="F147" s="405" t="s">
        <v>1040</v>
      </c>
      <c r="H147" s="406">
        <v>12.414999999999999</v>
      </c>
      <c r="L147" s="402"/>
      <c r="M147" s="407"/>
      <c r="N147" s="408"/>
      <c r="O147" s="408"/>
      <c r="P147" s="408"/>
      <c r="Q147" s="408"/>
      <c r="R147" s="408"/>
      <c r="S147" s="408"/>
      <c r="T147" s="409"/>
      <c r="AT147" s="404" t="s">
        <v>155</v>
      </c>
      <c r="AU147" s="404" t="s">
        <v>80</v>
      </c>
      <c r="AV147" s="403" t="s">
        <v>80</v>
      </c>
      <c r="AW147" s="403" t="s">
        <v>6</v>
      </c>
      <c r="AX147" s="403" t="s">
        <v>24</v>
      </c>
      <c r="AY147" s="404" t="s">
        <v>142</v>
      </c>
    </row>
    <row r="148" spans="2:65" s="374" customFormat="1" ht="29.85" customHeight="1">
      <c r="B148" s="373"/>
      <c r="D148" s="384" t="s">
        <v>71</v>
      </c>
      <c r="E148" s="385" t="s">
        <v>149</v>
      </c>
      <c r="F148" s="385" t="s">
        <v>311</v>
      </c>
      <c r="J148" s="386">
        <f>BK148</f>
        <v>0</v>
      </c>
      <c r="L148" s="373"/>
      <c r="M148" s="378"/>
      <c r="N148" s="379"/>
      <c r="O148" s="379"/>
      <c r="P148" s="380">
        <f>SUM(P149:P164)</f>
        <v>0</v>
      </c>
      <c r="Q148" s="379"/>
      <c r="R148" s="380">
        <f>SUM(R149:R164)</f>
        <v>0.34499999999999997</v>
      </c>
      <c r="S148" s="379"/>
      <c r="T148" s="381">
        <f>SUM(T149:T164)</f>
        <v>0</v>
      </c>
      <c r="AR148" s="375" t="s">
        <v>24</v>
      </c>
      <c r="AT148" s="382" t="s">
        <v>71</v>
      </c>
      <c r="AU148" s="382" t="s">
        <v>24</v>
      </c>
      <c r="AY148" s="375" t="s">
        <v>142</v>
      </c>
      <c r="BK148" s="383">
        <f>SUM(BK149:BK164)</f>
        <v>0</v>
      </c>
    </row>
    <row r="149" spans="2:65" s="238" customFormat="1" ht="22.5" customHeight="1">
      <c r="B149" s="233"/>
      <c r="C149" s="387" t="s">
        <v>270</v>
      </c>
      <c r="D149" s="387" t="s">
        <v>144</v>
      </c>
      <c r="E149" s="388" t="s">
        <v>313</v>
      </c>
      <c r="F149" s="389" t="s">
        <v>314</v>
      </c>
      <c r="G149" s="390" t="s">
        <v>212</v>
      </c>
      <c r="H149" s="391">
        <v>3.3279999999999998</v>
      </c>
      <c r="I149" s="6"/>
      <c r="J149" s="392">
        <f>ROUND(I149*H149,2)</f>
        <v>0</v>
      </c>
      <c r="K149" s="389" t="s">
        <v>5</v>
      </c>
      <c r="L149" s="233"/>
      <c r="M149" s="393" t="s">
        <v>5</v>
      </c>
      <c r="N149" s="394" t="s">
        <v>43</v>
      </c>
      <c r="O149" s="234"/>
      <c r="P149" s="395">
        <f>O149*H149</f>
        <v>0</v>
      </c>
      <c r="Q149" s="395">
        <v>0</v>
      </c>
      <c r="R149" s="395">
        <f>Q149*H149</f>
        <v>0</v>
      </c>
      <c r="S149" s="395">
        <v>0</v>
      </c>
      <c r="T149" s="396">
        <f>S149*H149</f>
        <v>0</v>
      </c>
      <c r="AR149" s="218" t="s">
        <v>149</v>
      </c>
      <c r="AT149" s="218" t="s">
        <v>144</v>
      </c>
      <c r="AU149" s="218" t="s">
        <v>80</v>
      </c>
      <c r="AY149" s="218" t="s">
        <v>142</v>
      </c>
      <c r="BE149" s="397">
        <f>IF(N149="základní",J149,0)</f>
        <v>0</v>
      </c>
      <c r="BF149" s="397">
        <f>IF(N149="snížená",J149,0)</f>
        <v>0</v>
      </c>
      <c r="BG149" s="397">
        <f>IF(N149="zákl. přenesená",J149,0)</f>
        <v>0</v>
      </c>
      <c r="BH149" s="397">
        <f>IF(N149="sníž. přenesená",J149,0)</f>
        <v>0</v>
      </c>
      <c r="BI149" s="397">
        <f>IF(N149="nulová",J149,0)</f>
        <v>0</v>
      </c>
      <c r="BJ149" s="218" t="s">
        <v>24</v>
      </c>
      <c r="BK149" s="397">
        <f>ROUND(I149*H149,2)</f>
        <v>0</v>
      </c>
      <c r="BL149" s="218" t="s">
        <v>149</v>
      </c>
      <c r="BM149" s="218" t="s">
        <v>675</v>
      </c>
    </row>
    <row r="150" spans="2:65" s="238" customFormat="1" ht="27">
      <c r="B150" s="233"/>
      <c r="D150" s="398" t="s">
        <v>151</v>
      </c>
      <c r="F150" s="399" t="s">
        <v>316</v>
      </c>
      <c r="L150" s="233"/>
      <c r="M150" s="400"/>
      <c r="N150" s="234"/>
      <c r="O150" s="234"/>
      <c r="P150" s="234"/>
      <c r="Q150" s="234"/>
      <c r="R150" s="234"/>
      <c r="S150" s="234"/>
      <c r="T150" s="274"/>
      <c r="AT150" s="218" t="s">
        <v>151</v>
      </c>
      <c r="AU150" s="218" t="s">
        <v>80</v>
      </c>
    </row>
    <row r="151" spans="2:65" s="238" customFormat="1" ht="27">
      <c r="B151" s="233"/>
      <c r="D151" s="398" t="s">
        <v>153</v>
      </c>
      <c r="F151" s="401" t="s">
        <v>1028</v>
      </c>
      <c r="L151" s="233"/>
      <c r="M151" s="400"/>
      <c r="N151" s="234"/>
      <c r="O151" s="234"/>
      <c r="P151" s="234"/>
      <c r="Q151" s="234"/>
      <c r="R151" s="234"/>
      <c r="S151" s="234"/>
      <c r="T151" s="274"/>
      <c r="AT151" s="218" t="s">
        <v>153</v>
      </c>
      <c r="AU151" s="218" t="s">
        <v>80</v>
      </c>
    </row>
    <row r="152" spans="2:65" s="403" customFormat="1">
      <c r="B152" s="402"/>
      <c r="D152" s="412" t="s">
        <v>155</v>
      </c>
      <c r="E152" s="421" t="s">
        <v>5</v>
      </c>
      <c r="F152" s="422" t="s">
        <v>1041</v>
      </c>
      <c r="H152" s="423">
        <v>3.3279999999999998</v>
      </c>
      <c r="L152" s="402"/>
      <c r="M152" s="407"/>
      <c r="N152" s="408"/>
      <c r="O152" s="408"/>
      <c r="P152" s="408"/>
      <c r="Q152" s="408"/>
      <c r="R152" s="408"/>
      <c r="S152" s="408"/>
      <c r="T152" s="409"/>
      <c r="AT152" s="404" t="s">
        <v>155</v>
      </c>
      <c r="AU152" s="404" t="s">
        <v>80</v>
      </c>
      <c r="AV152" s="403" t="s">
        <v>80</v>
      </c>
      <c r="AW152" s="403" t="s">
        <v>36</v>
      </c>
      <c r="AX152" s="403" t="s">
        <v>24</v>
      </c>
      <c r="AY152" s="404" t="s">
        <v>142</v>
      </c>
    </row>
    <row r="153" spans="2:65" s="238" customFormat="1" ht="22.5" customHeight="1">
      <c r="B153" s="233"/>
      <c r="C153" s="387" t="s">
        <v>275</v>
      </c>
      <c r="D153" s="387" t="s">
        <v>144</v>
      </c>
      <c r="E153" s="388" t="s">
        <v>350</v>
      </c>
      <c r="F153" s="389" t="s">
        <v>351</v>
      </c>
      <c r="G153" s="390" t="s">
        <v>212</v>
      </c>
      <c r="H153" s="391">
        <v>0.48399999999999999</v>
      </c>
      <c r="I153" s="6"/>
      <c r="J153" s="392">
        <f>ROUND(I153*H153,2)</f>
        <v>0</v>
      </c>
      <c r="K153" s="389" t="s">
        <v>346</v>
      </c>
      <c r="L153" s="233"/>
      <c r="M153" s="393" t="s">
        <v>5</v>
      </c>
      <c r="N153" s="394" t="s">
        <v>43</v>
      </c>
      <c r="O153" s="234"/>
      <c r="P153" s="395">
        <f>O153*H153</f>
        <v>0</v>
      </c>
      <c r="Q153" s="395">
        <v>0</v>
      </c>
      <c r="R153" s="395">
        <f>Q153*H153</f>
        <v>0</v>
      </c>
      <c r="S153" s="395">
        <v>0</v>
      </c>
      <c r="T153" s="396">
        <f>S153*H153</f>
        <v>0</v>
      </c>
      <c r="AR153" s="218" t="s">
        <v>149</v>
      </c>
      <c r="AT153" s="218" t="s">
        <v>144</v>
      </c>
      <c r="AU153" s="218" t="s">
        <v>80</v>
      </c>
      <c r="AY153" s="218" t="s">
        <v>142</v>
      </c>
      <c r="BE153" s="397">
        <f>IF(N153="základní",J153,0)</f>
        <v>0</v>
      </c>
      <c r="BF153" s="397">
        <f>IF(N153="snížená",J153,0)</f>
        <v>0</v>
      </c>
      <c r="BG153" s="397">
        <f>IF(N153="zákl. přenesená",J153,0)</f>
        <v>0</v>
      </c>
      <c r="BH153" s="397">
        <f>IF(N153="sníž. přenesená",J153,0)</f>
        <v>0</v>
      </c>
      <c r="BI153" s="397">
        <f>IF(N153="nulová",J153,0)</f>
        <v>0</v>
      </c>
      <c r="BJ153" s="218" t="s">
        <v>24</v>
      </c>
      <c r="BK153" s="397">
        <f>ROUND(I153*H153,2)</f>
        <v>0</v>
      </c>
      <c r="BL153" s="218" t="s">
        <v>149</v>
      </c>
      <c r="BM153" s="218" t="s">
        <v>678</v>
      </c>
    </row>
    <row r="154" spans="2:65" s="238" customFormat="1" ht="27">
      <c r="B154" s="233"/>
      <c r="D154" s="398" t="s">
        <v>151</v>
      </c>
      <c r="F154" s="399" t="s">
        <v>353</v>
      </c>
      <c r="L154" s="233"/>
      <c r="M154" s="400"/>
      <c r="N154" s="234"/>
      <c r="O154" s="234"/>
      <c r="P154" s="234"/>
      <c r="Q154" s="234"/>
      <c r="R154" s="234"/>
      <c r="S154" s="234"/>
      <c r="T154" s="274"/>
      <c r="AT154" s="218" t="s">
        <v>151</v>
      </c>
      <c r="AU154" s="218" t="s">
        <v>80</v>
      </c>
    </row>
    <row r="155" spans="2:65" s="238" customFormat="1" ht="27">
      <c r="B155" s="233"/>
      <c r="D155" s="398" t="s">
        <v>153</v>
      </c>
      <c r="F155" s="401" t="s">
        <v>1028</v>
      </c>
      <c r="L155" s="233"/>
      <c r="M155" s="400"/>
      <c r="N155" s="234"/>
      <c r="O155" s="234"/>
      <c r="P155" s="234"/>
      <c r="Q155" s="234"/>
      <c r="R155" s="234"/>
      <c r="S155" s="234"/>
      <c r="T155" s="274"/>
      <c r="AT155" s="218" t="s">
        <v>153</v>
      </c>
      <c r="AU155" s="218" t="s">
        <v>80</v>
      </c>
    </row>
    <row r="156" spans="2:65" s="403" customFormat="1">
      <c r="B156" s="402"/>
      <c r="D156" s="412" t="s">
        <v>155</v>
      </c>
      <c r="E156" s="421" t="s">
        <v>5</v>
      </c>
      <c r="F156" s="422" t="s">
        <v>1042</v>
      </c>
      <c r="H156" s="423">
        <v>0.48399999999999999</v>
      </c>
      <c r="L156" s="402"/>
      <c r="M156" s="407"/>
      <c r="N156" s="408"/>
      <c r="O156" s="408"/>
      <c r="P156" s="408"/>
      <c r="Q156" s="408"/>
      <c r="R156" s="408"/>
      <c r="S156" s="408"/>
      <c r="T156" s="409"/>
      <c r="AT156" s="404" t="s">
        <v>155</v>
      </c>
      <c r="AU156" s="404" t="s">
        <v>80</v>
      </c>
      <c r="AV156" s="403" t="s">
        <v>80</v>
      </c>
      <c r="AW156" s="403" t="s">
        <v>36</v>
      </c>
      <c r="AX156" s="403" t="s">
        <v>24</v>
      </c>
      <c r="AY156" s="404" t="s">
        <v>142</v>
      </c>
    </row>
    <row r="157" spans="2:65" s="238" customFormat="1" ht="22.5" customHeight="1">
      <c r="B157" s="233"/>
      <c r="C157" s="433" t="s">
        <v>190</v>
      </c>
      <c r="D157" s="433" t="s">
        <v>299</v>
      </c>
      <c r="E157" s="434" t="s">
        <v>356</v>
      </c>
      <c r="F157" s="435" t="s">
        <v>357</v>
      </c>
      <c r="G157" s="436" t="s">
        <v>285</v>
      </c>
      <c r="H157" s="437">
        <v>0.34499999999999997</v>
      </c>
      <c r="I157" s="7"/>
      <c r="J157" s="438">
        <f>ROUND(I157*H157,2)</f>
        <v>0</v>
      </c>
      <c r="K157" s="435" t="s">
        <v>346</v>
      </c>
      <c r="L157" s="439"/>
      <c r="M157" s="440" t="s">
        <v>5</v>
      </c>
      <c r="N157" s="441" t="s">
        <v>43</v>
      </c>
      <c r="O157" s="234"/>
      <c r="P157" s="395">
        <f>O157*H157</f>
        <v>0</v>
      </c>
      <c r="Q157" s="395">
        <v>1</v>
      </c>
      <c r="R157" s="395">
        <f>Q157*H157</f>
        <v>0.34499999999999997</v>
      </c>
      <c r="S157" s="395">
        <v>0</v>
      </c>
      <c r="T157" s="396">
        <f>S157*H157</f>
        <v>0</v>
      </c>
      <c r="AR157" s="218" t="s">
        <v>198</v>
      </c>
      <c r="AT157" s="218" t="s">
        <v>299</v>
      </c>
      <c r="AU157" s="218" t="s">
        <v>80</v>
      </c>
      <c r="AY157" s="218" t="s">
        <v>142</v>
      </c>
      <c r="BE157" s="397">
        <f>IF(N157="základní",J157,0)</f>
        <v>0</v>
      </c>
      <c r="BF157" s="397">
        <f>IF(N157="snížená",J157,0)</f>
        <v>0</v>
      </c>
      <c r="BG157" s="397">
        <f>IF(N157="zákl. přenesená",J157,0)</f>
        <v>0</v>
      </c>
      <c r="BH157" s="397">
        <f>IF(N157="sníž. přenesená",J157,0)</f>
        <v>0</v>
      </c>
      <c r="BI157" s="397">
        <f>IF(N157="nulová",J157,0)</f>
        <v>0</v>
      </c>
      <c r="BJ157" s="218" t="s">
        <v>24</v>
      </c>
      <c r="BK157" s="397">
        <f>ROUND(I157*H157,2)</f>
        <v>0</v>
      </c>
      <c r="BL157" s="218" t="s">
        <v>149</v>
      </c>
      <c r="BM157" s="218" t="s">
        <v>681</v>
      </c>
    </row>
    <row r="158" spans="2:65" s="238" customFormat="1" ht="40.5">
      <c r="B158" s="233"/>
      <c r="D158" s="398" t="s">
        <v>151</v>
      </c>
      <c r="F158" s="399" t="s">
        <v>359</v>
      </c>
      <c r="L158" s="233"/>
      <c r="M158" s="400"/>
      <c r="N158" s="234"/>
      <c r="O158" s="234"/>
      <c r="P158" s="234"/>
      <c r="Q158" s="234"/>
      <c r="R158" s="234"/>
      <c r="S158" s="234"/>
      <c r="T158" s="274"/>
      <c r="AT158" s="218" t="s">
        <v>151</v>
      </c>
      <c r="AU158" s="218" t="s">
        <v>80</v>
      </c>
    </row>
    <row r="159" spans="2:65" s="238" customFormat="1" ht="27">
      <c r="B159" s="233"/>
      <c r="D159" s="398" t="s">
        <v>153</v>
      </c>
      <c r="F159" s="401" t="s">
        <v>1028</v>
      </c>
      <c r="L159" s="233"/>
      <c r="M159" s="400"/>
      <c r="N159" s="234"/>
      <c r="O159" s="234"/>
      <c r="P159" s="234"/>
      <c r="Q159" s="234"/>
      <c r="R159" s="234"/>
      <c r="S159" s="234"/>
      <c r="T159" s="274"/>
      <c r="AT159" s="218" t="s">
        <v>153</v>
      </c>
      <c r="AU159" s="218" t="s">
        <v>80</v>
      </c>
    </row>
    <row r="160" spans="2:65" s="403" customFormat="1">
      <c r="B160" s="402"/>
      <c r="D160" s="412" t="s">
        <v>155</v>
      </c>
      <c r="E160" s="421" t="s">
        <v>5</v>
      </c>
      <c r="F160" s="422" t="s">
        <v>1043</v>
      </c>
      <c r="H160" s="423">
        <v>0.34499999999999997</v>
      </c>
      <c r="L160" s="402"/>
      <c r="M160" s="407"/>
      <c r="N160" s="408"/>
      <c r="O160" s="408"/>
      <c r="P160" s="408"/>
      <c r="Q160" s="408"/>
      <c r="R160" s="408"/>
      <c r="S160" s="408"/>
      <c r="T160" s="409"/>
      <c r="AT160" s="404" t="s">
        <v>155</v>
      </c>
      <c r="AU160" s="404" t="s">
        <v>80</v>
      </c>
      <c r="AV160" s="403" t="s">
        <v>80</v>
      </c>
      <c r="AW160" s="403" t="s">
        <v>36</v>
      </c>
      <c r="AX160" s="403" t="s">
        <v>24</v>
      </c>
      <c r="AY160" s="404" t="s">
        <v>142</v>
      </c>
    </row>
    <row r="161" spans="2:65" s="238" customFormat="1" ht="22.5" customHeight="1">
      <c r="B161" s="233"/>
      <c r="C161" s="387" t="s">
        <v>10</v>
      </c>
      <c r="D161" s="387" t="s">
        <v>144</v>
      </c>
      <c r="E161" s="388" t="s">
        <v>362</v>
      </c>
      <c r="F161" s="389" t="s">
        <v>363</v>
      </c>
      <c r="G161" s="390" t="s">
        <v>212</v>
      </c>
      <c r="H161" s="391">
        <v>0.60499999999999998</v>
      </c>
      <c r="I161" s="6"/>
      <c r="J161" s="392">
        <f>ROUND(I161*H161,2)</f>
        <v>0</v>
      </c>
      <c r="K161" s="389" t="s">
        <v>346</v>
      </c>
      <c r="L161" s="233"/>
      <c r="M161" s="393" t="s">
        <v>5</v>
      </c>
      <c r="N161" s="394" t="s">
        <v>43</v>
      </c>
      <c r="O161" s="234"/>
      <c r="P161" s="395">
        <f>O161*H161</f>
        <v>0</v>
      </c>
      <c r="Q161" s="395">
        <v>0</v>
      </c>
      <c r="R161" s="395">
        <f>Q161*H161</f>
        <v>0</v>
      </c>
      <c r="S161" s="395">
        <v>0</v>
      </c>
      <c r="T161" s="396">
        <f>S161*H161</f>
        <v>0</v>
      </c>
      <c r="AR161" s="218" t="s">
        <v>149</v>
      </c>
      <c r="AT161" s="218" t="s">
        <v>144</v>
      </c>
      <c r="AU161" s="218" t="s">
        <v>80</v>
      </c>
      <c r="AY161" s="218" t="s">
        <v>142</v>
      </c>
      <c r="BE161" s="397">
        <f>IF(N161="základní",J161,0)</f>
        <v>0</v>
      </c>
      <c r="BF161" s="397">
        <f>IF(N161="snížená",J161,0)</f>
        <v>0</v>
      </c>
      <c r="BG161" s="397">
        <f>IF(N161="zákl. přenesená",J161,0)</f>
        <v>0</v>
      </c>
      <c r="BH161" s="397">
        <f>IF(N161="sníž. přenesená",J161,0)</f>
        <v>0</v>
      </c>
      <c r="BI161" s="397">
        <f>IF(N161="nulová",J161,0)</f>
        <v>0</v>
      </c>
      <c r="BJ161" s="218" t="s">
        <v>24</v>
      </c>
      <c r="BK161" s="397">
        <f>ROUND(I161*H161,2)</f>
        <v>0</v>
      </c>
      <c r="BL161" s="218" t="s">
        <v>149</v>
      </c>
      <c r="BM161" s="218" t="s">
        <v>685</v>
      </c>
    </row>
    <row r="162" spans="2:65" s="238" customFormat="1" ht="27">
      <c r="B162" s="233"/>
      <c r="D162" s="398" t="s">
        <v>151</v>
      </c>
      <c r="F162" s="399" t="s">
        <v>365</v>
      </c>
      <c r="L162" s="233"/>
      <c r="M162" s="400"/>
      <c r="N162" s="234"/>
      <c r="O162" s="234"/>
      <c r="P162" s="234"/>
      <c r="Q162" s="234"/>
      <c r="R162" s="234"/>
      <c r="S162" s="234"/>
      <c r="T162" s="274"/>
      <c r="AT162" s="218" t="s">
        <v>151</v>
      </c>
      <c r="AU162" s="218" t="s">
        <v>80</v>
      </c>
    </row>
    <row r="163" spans="2:65" s="238" customFormat="1" ht="27">
      <c r="B163" s="233"/>
      <c r="D163" s="398" t="s">
        <v>153</v>
      </c>
      <c r="F163" s="401" t="s">
        <v>1044</v>
      </c>
      <c r="L163" s="233"/>
      <c r="M163" s="400"/>
      <c r="N163" s="234"/>
      <c r="O163" s="234"/>
      <c r="P163" s="234"/>
      <c r="Q163" s="234"/>
      <c r="R163" s="234"/>
      <c r="S163" s="234"/>
      <c r="T163" s="274"/>
      <c r="AT163" s="218" t="s">
        <v>153</v>
      </c>
      <c r="AU163" s="218" t="s">
        <v>80</v>
      </c>
    </row>
    <row r="164" spans="2:65" s="403" customFormat="1">
      <c r="B164" s="402"/>
      <c r="D164" s="398" t="s">
        <v>155</v>
      </c>
      <c r="E164" s="404" t="s">
        <v>5</v>
      </c>
      <c r="F164" s="405" t="s">
        <v>1045</v>
      </c>
      <c r="H164" s="406">
        <v>0.60499999999999998</v>
      </c>
      <c r="L164" s="402"/>
      <c r="M164" s="407"/>
      <c r="N164" s="408"/>
      <c r="O164" s="408"/>
      <c r="P164" s="408"/>
      <c r="Q164" s="408"/>
      <c r="R164" s="408"/>
      <c r="S164" s="408"/>
      <c r="T164" s="409"/>
      <c r="AT164" s="404" t="s">
        <v>155</v>
      </c>
      <c r="AU164" s="404" t="s">
        <v>80</v>
      </c>
      <c r="AV164" s="403" t="s">
        <v>80</v>
      </c>
      <c r="AW164" s="403" t="s">
        <v>36</v>
      </c>
      <c r="AX164" s="403" t="s">
        <v>24</v>
      </c>
      <c r="AY164" s="404" t="s">
        <v>142</v>
      </c>
    </row>
    <row r="165" spans="2:65" s="374" customFormat="1" ht="29.85" customHeight="1">
      <c r="B165" s="373"/>
      <c r="D165" s="384" t="s">
        <v>71</v>
      </c>
      <c r="E165" s="385" t="s">
        <v>177</v>
      </c>
      <c r="F165" s="385" t="s">
        <v>368</v>
      </c>
      <c r="J165" s="386">
        <f>BK165</f>
        <v>0</v>
      </c>
      <c r="L165" s="373"/>
      <c r="M165" s="378"/>
      <c r="N165" s="379"/>
      <c r="O165" s="379"/>
      <c r="P165" s="380">
        <f>SUM(P166:P181)</f>
        <v>0</v>
      </c>
      <c r="Q165" s="379"/>
      <c r="R165" s="380">
        <f>SUM(R166:R181)</f>
        <v>3.9599999999999996E-2</v>
      </c>
      <c r="S165" s="379"/>
      <c r="T165" s="381">
        <f>SUM(T166:T181)</f>
        <v>0</v>
      </c>
      <c r="AR165" s="375" t="s">
        <v>24</v>
      </c>
      <c r="AT165" s="382" t="s">
        <v>71</v>
      </c>
      <c r="AU165" s="382" t="s">
        <v>24</v>
      </c>
      <c r="AY165" s="375" t="s">
        <v>142</v>
      </c>
      <c r="BK165" s="383">
        <f>SUM(BK166:BK181)</f>
        <v>0</v>
      </c>
    </row>
    <row r="166" spans="2:65" s="238" customFormat="1" ht="22.5" customHeight="1">
      <c r="B166" s="233"/>
      <c r="C166" s="387" t="s">
        <v>289</v>
      </c>
      <c r="D166" s="387" t="s">
        <v>144</v>
      </c>
      <c r="E166" s="388" t="s">
        <v>370</v>
      </c>
      <c r="F166" s="389" t="s">
        <v>371</v>
      </c>
      <c r="G166" s="390" t="s">
        <v>147</v>
      </c>
      <c r="H166" s="391">
        <v>6.05</v>
      </c>
      <c r="I166" s="6"/>
      <c r="J166" s="392">
        <f>ROUND(I166*H166,2)</f>
        <v>0</v>
      </c>
      <c r="K166" s="389" t="s">
        <v>346</v>
      </c>
      <c r="L166" s="233"/>
      <c r="M166" s="393" t="s">
        <v>5</v>
      </c>
      <c r="N166" s="394" t="s">
        <v>43</v>
      </c>
      <c r="O166" s="234"/>
      <c r="P166" s="395">
        <f>O166*H166</f>
        <v>0</v>
      </c>
      <c r="Q166" s="395">
        <v>0</v>
      </c>
      <c r="R166" s="395">
        <f>Q166*H166</f>
        <v>0</v>
      </c>
      <c r="S166" s="395">
        <v>0</v>
      </c>
      <c r="T166" s="396">
        <f>S166*H166</f>
        <v>0</v>
      </c>
      <c r="AR166" s="218" t="s">
        <v>149</v>
      </c>
      <c r="AT166" s="218" t="s">
        <v>144</v>
      </c>
      <c r="AU166" s="218" t="s">
        <v>80</v>
      </c>
      <c r="AY166" s="218" t="s">
        <v>142</v>
      </c>
      <c r="BE166" s="397">
        <f>IF(N166="základní",J166,0)</f>
        <v>0</v>
      </c>
      <c r="BF166" s="397">
        <f>IF(N166="snížená",J166,0)</f>
        <v>0</v>
      </c>
      <c r="BG166" s="397">
        <f>IF(N166="zákl. přenesená",J166,0)</f>
        <v>0</v>
      </c>
      <c r="BH166" s="397">
        <f>IF(N166="sníž. přenesená",J166,0)</f>
        <v>0</v>
      </c>
      <c r="BI166" s="397">
        <f>IF(N166="nulová",J166,0)</f>
        <v>0</v>
      </c>
      <c r="BJ166" s="218" t="s">
        <v>24</v>
      </c>
      <c r="BK166" s="397">
        <f>ROUND(I166*H166,2)</f>
        <v>0</v>
      </c>
      <c r="BL166" s="218" t="s">
        <v>149</v>
      </c>
      <c r="BM166" s="218" t="s">
        <v>689</v>
      </c>
    </row>
    <row r="167" spans="2:65" s="238" customFormat="1">
      <c r="B167" s="233"/>
      <c r="D167" s="398" t="s">
        <v>151</v>
      </c>
      <c r="F167" s="399" t="s">
        <v>373</v>
      </c>
      <c r="L167" s="233"/>
      <c r="M167" s="400"/>
      <c r="N167" s="234"/>
      <c r="O167" s="234"/>
      <c r="P167" s="234"/>
      <c r="Q167" s="234"/>
      <c r="R167" s="234"/>
      <c r="S167" s="234"/>
      <c r="T167" s="274"/>
      <c r="AT167" s="218" t="s">
        <v>151</v>
      </c>
      <c r="AU167" s="218" t="s">
        <v>80</v>
      </c>
    </row>
    <row r="168" spans="2:65" s="238" customFormat="1" ht="27">
      <c r="B168" s="233"/>
      <c r="D168" s="398" t="s">
        <v>153</v>
      </c>
      <c r="F168" s="401" t="s">
        <v>1028</v>
      </c>
      <c r="L168" s="233"/>
      <c r="M168" s="400"/>
      <c r="N168" s="234"/>
      <c r="O168" s="234"/>
      <c r="P168" s="234"/>
      <c r="Q168" s="234"/>
      <c r="R168" s="234"/>
      <c r="S168" s="234"/>
      <c r="T168" s="274"/>
      <c r="AT168" s="218" t="s">
        <v>153</v>
      </c>
      <c r="AU168" s="218" t="s">
        <v>80</v>
      </c>
    </row>
    <row r="169" spans="2:65" s="403" customFormat="1">
      <c r="B169" s="402"/>
      <c r="D169" s="412" t="s">
        <v>155</v>
      </c>
      <c r="E169" s="421" t="s">
        <v>5</v>
      </c>
      <c r="F169" s="422" t="s">
        <v>1029</v>
      </c>
      <c r="H169" s="423">
        <v>6.05</v>
      </c>
      <c r="L169" s="402"/>
      <c r="M169" s="407"/>
      <c r="N169" s="408"/>
      <c r="O169" s="408"/>
      <c r="P169" s="408"/>
      <c r="Q169" s="408"/>
      <c r="R169" s="408"/>
      <c r="S169" s="408"/>
      <c r="T169" s="409"/>
      <c r="AT169" s="404" t="s">
        <v>155</v>
      </c>
      <c r="AU169" s="404" t="s">
        <v>80</v>
      </c>
      <c r="AV169" s="403" t="s">
        <v>80</v>
      </c>
      <c r="AW169" s="403" t="s">
        <v>36</v>
      </c>
      <c r="AX169" s="403" t="s">
        <v>24</v>
      </c>
      <c r="AY169" s="404" t="s">
        <v>142</v>
      </c>
    </row>
    <row r="170" spans="2:65" s="238" customFormat="1" ht="22.5" customHeight="1">
      <c r="B170" s="233"/>
      <c r="C170" s="387" t="s">
        <v>298</v>
      </c>
      <c r="D170" s="387" t="s">
        <v>144</v>
      </c>
      <c r="E170" s="388" t="s">
        <v>375</v>
      </c>
      <c r="F170" s="389" t="s">
        <v>376</v>
      </c>
      <c r="G170" s="390" t="s">
        <v>147</v>
      </c>
      <c r="H170" s="391">
        <v>6.05</v>
      </c>
      <c r="I170" s="6"/>
      <c r="J170" s="392">
        <f>ROUND(I170*H170,2)</f>
        <v>0</v>
      </c>
      <c r="K170" s="389" t="s">
        <v>346</v>
      </c>
      <c r="L170" s="233"/>
      <c r="M170" s="393" t="s">
        <v>5</v>
      </c>
      <c r="N170" s="394" t="s">
        <v>43</v>
      </c>
      <c r="O170" s="234"/>
      <c r="P170" s="395">
        <f>O170*H170</f>
        <v>0</v>
      </c>
      <c r="Q170" s="395">
        <v>0</v>
      </c>
      <c r="R170" s="395">
        <f>Q170*H170</f>
        <v>0</v>
      </c>
      <c r="S170" s="395">
        <v>0</v>
      </c>
      <c r="T170" s="396">
        <f>S170*H170</f>
        <v>0</v>
      </c>
      <c r="AR170" s="218" t="s">
        <v>149</v>
      </c>
      <c r="AT170" s="218" t="s">
        <v>144</v>
      </c>
      <c r="AU170" s="218" t="s">
        <v>80</v>
      </c>
      <c r="AY170" s="218" t="s">
        <v>142</v>
      </c>
      <c r="BE170" s="397">
        <f>IF(N170="základní",J170,0)</f>
        <v>0</v>
      </c>
      <c r="BF170" s="397">
        <f>IF(N170="snížená",J170,0)</f>
        <v>0</v>
      </c>
      <c r="BG170" s="397">
        <f>IF(N170="zákl. přenesená",J170,0)</f>
        <v>0</v>
      </c>
      <c r="BH170" s="397">
        <f>IF(N170="sníž. přenesená",J170,0)</f>
        <v>0</v>
      </c>
      <c r="BI170" s="397">
        <f>IF(N170="nulová",J170,0)</f>
        <v>0</v>
      </c>
      <c r="BJ170" s="218" t="s">
        <v>24</v>
      </c>
      <c r="BK170" s="397">
        <f>ROUND(I170*H170,2)</f>
        <v>0</v>
      </c>
      <c r="BL170" s="218" t="s">
        <v>149</v>
      </c>
      <c r="BM170" s="218" t="s">
        <v>690</v>
      </c>
    </row>
    <row r="171" spans="2:65" s="238" customFormat="1" ht="27">
      <c r="B171" s="233"/>
      <c r="D171" s="412" t="s">
        <v>151</v>
      </c>
      <c r="F171" s="420" t="s">
        <v>378</v>
      </c>
      <c r="L171" s="233"/>
      <c r="M171" s="400"/>
      <c r="N171" s="234"/>
      <c r="O171" s="234"/>
      <c r="P171" s="234"/>
      <c r="Q171" s="234"/>
      <c r="R171" s="234"/>
      <c r="S171" s="234"/>
      <c r="T171" s="274"/>
      <c r="AT171" s="218" t="s">
        <v>151</v>
      </c>
      <c r="AU171" s="218" t="s">
        <v>80</v>
      </c>
    </row>
    <row r="172" spans="2:65" s="238" customFormat="1" ht="31.5" customHeight="1">
      <c r="B172" s="233"/>
      <c r="C172" s="387" t="s">
        <v>306</v>
      </c>
      <c r="D172" s="387" t="s">
        <v>144</v>
      </c>
      <c r="E172" s="388" t="s">
        <v>380</v>
      </c>
      <c r="F172" s="389" t="s">
        <v>381</v>
      </c>
      <c r="G172" s="390" t="s">
        <v>147</v>
      </c>
      <c r="H172" s="391">
        <v>7.15</v>
      </c>
      <c r="I172" s="6"/>
      <c r="J172" s="392">
        <f>ROUND(I172*H172,2)</f>
        <v>0</v>
      </c>
      <c r="K172" s="389" t="s">
        <v>346</v>
      </c>
      <c r="L172" s="233"/>
      <c r="M172" s="393" t="s">
        <v>5</v>
      </c>
      <c r="N172" s="394" t="s">
        <v>43</v>
      </c>
      <c r="O172" s="234"/>
      <c r="P172" s="395">
        <f>O172*H172</f>
        <v>0</v>
      </c>
      <c r="Q172" s="395">
        <v>0</v>
      </c>
      <c r="R172" s="395">
        <f>Q172*H172</f>
        <v>0</v>
      </c>
      <c r="S172" s="395">
        <v>0</v>
      </c>
      <c r="T172" s="396">
        <f>S172*H172</f>
        <v>0</v>
      </c>
      <c r="AR172" s="218" t="s">
        <v>149</v>
      </c>
      <c r="AT172" s="218" t="s">
        <v>144</v>
      </c>
      <c r="AU172" s="218" t="s">
        <v>80</v>
      </c>
      <c r="AY172" s="218" t="s">
        <v>142</v>
      </c>
      <c r="BE172" s="397">
        <f>IF(N172="základní",J172,0)</f>
        <v>0</v>
      </c>
      <c r="BF172" s="397">
        <f>IF(N172="snížená",J172,0)</f>
        <v>0</v>
      </c>
      <c r="BG172" s="397">
        <f>IF(N172="zákl. přenesená",J172,0)</f>
        <v>0</v>
      </c>
      <c r="BH172" s="397">
        <f>IF(N172="sníž. přenesená",J172,0)</f>
        <v>0</v>
      </c>
      <c r="BI172" s="397">
        <f>IF(N172="nulová",J172,0)</f>
        <v>0</v>
      </c>
      <c r="BJ172" s="218" t="s">
        <v>24</v>
      </c>
      <c r="BK172" s="397">
        <f>ROUND(I172*H172,2)</f>
        <v>0</v>
      </c>
      <c r="BL172" s="218" t="s">
        <v>149</v>
      </c>
      <c r="BM172" s="218" t="s">
        <v>691</v>
      </c>
    </row>
    <row r="173" spans="2:65" s="238" customFormat="1" ht="27">
      <c r="B173" s="233"/>
      <c r="D173" s="398" t="s">
        <v>151</v>
      </c>
      <c r="F173" s="399" t="s">
        <v>383</v>
      </c>
      <c r="L173" s="233"/>
      <c r="M173" s="400"/>
      <c r="N173" s="234"/>
      <c r="O173" s="234"/>
      <c r="P173" s="234"/>
      <c r="Q173" s="234"/>
      <c r="R173" s="234"/>
      <c r="S173" s="234"/>
      <c r="T173" s="274"/>
      <c r="AT173" s="218" t="s">
        <v>151</v>
      </c>
      <c r="AU173" s="218" t="s">
        <v>80</v>
      </c>
    </row>
    <row r="174" spans="2:65" s="238" customFormat="1" ht="27">
      <c r="B174" s="233"/>
      <c r="D174" s="398" t="s">
        <v>153</v>
      </c>
      <c r="F174" s="401" t="s">
        <v>1028</v>
      </c>
      <c r="L174" s="233"/>
      <c r="M174" s="400"/>
      <c r="N174" s="234"/>
      <c r="O174" s="234"/>
      <c r="P174" s="234"/>
      <c r="Q174" s="234"/>
      <c r="R174" s="234"/>
      <c r="S174" s="234"/>
      <c r="T174" s="274"/>
      <c r="AT174" s="218" t="s">
        <v>153</v>
      </c>
      <c r="AU174" s="218" t="s">
        <v>80</v>
      </c>
    </row>
    <row r="175" spans="2:65" s="403" customFormat="1">
      <c r="B175" s="402"/>
      <c r="D175" s="412" t="s">
        <v>155</v>
      </c>
      <c r="E175" s="421" t="s">
        <v>5</v>
      </c>
      <c r="F175" s="422" t="s">
        <v>1030</v>
      </c>
      <c r="H175" s="423">
        <v>7.15</v>
      </c>
      <c r="L175" s="402"/>
      <c r="M175" s="407"/>
      <c r="N175" s="408"/>
      <c r="O175" s="408"/>
      <c r="P175" s="408"/>
      <c r="Q175" s="408"/>
      <c r="R175" s="408"/>
      <c r="S175" s="408"/>
      <c r="T175" s="409"/>
      <c r="AT175" s="404" t="s">
        <v>155</v>
      </c>
      <c r="AU175" s="404" t="s">
        <v>80</v>
      </c>
      <c r="AV175" s="403" t="s">
        <v>80</v>
      </c>
      <c r="AW175" s="403" t="s">
        <v>36</v>
      </c>
      <c r="AX175" s="403" t="s">
        <v>24</v>
      </c>
      <c r="AY175" s="404" t="s">
        <v>142</v>
      </c>
    </row>
    <row r="176" spans="2:65" s="238" customFormat="1" ht="22.5" customHeight="1">
      <c r="B176" s="233"/>
      <c r="C176" s="387" t="s">
        <v>312</v>
      </c>
      <c r="D176" s="387" t="s">
        <v>144</v>
      </c>
      <c r="E176" s="388" t="s">
        <v>385</v>
      </c>
      <c r="F176" s="389" t="s">
        <v>386</v>
      </c>
      <c r="G176" s="390" t="s">
        <v>147</v>
      </c>
      <c r="H176" s="391">
        <v>7.15</v>
      </c>
      <c r="I176" s="6"/>
      <c r="J176" s="392">
        <f>ROUND(I176*H176,2)</f>
        <v>0</v>
      </c>
      <c r="K176" s="389" t="s">
        <v>346</v>
      </c>
      <c r="L176" s="233"/>
      <c r="M176" s="393" t="s">
        <v>5</v>
      </c>
      <c r="N176" s="394" t="s">
        <v>43</v>
      </c>
      <c r="O176" s="234"/>
      <c r="P176" s="395">
        <f>O176*H176</f>
        <v>0</v>
      </c>
      <c r="Q176" s="395">
        <v>0</v>
      </c>
      <c r="R176" s="395">
        <f>Q176*H176</f>
        <v>0</v>
      </c>
      <c r="S176" s="395">
        <v>0</v>
      </c>
      <c r="T176" s="396">
        <f>S176*H176</f>
        <v>0</v>
      </c>
      <c r="AR176" s="218" t="s">
        <v>149</v>
      </c>
      <c r="AT176" s="218" t="s">
        <v>144</v>
      </c>
      <c r="AU176" s="218" t="s">
        <v>80</v>
      </c>
      <c r="AY176" s="218" t="s">
        <v>142</v>
      </c>
      <c r="BE176" s="397">
        <f>IF(N176="základní",J176,0)</f>
        <v>0</v>
      </c>
      <c r="BF176" s="397">
        <f>IF(N176="snížená",J176,0)</f>
        <v>0</v>
      </c>
      <c r="BG176" s="397">
        <f>IF(N176="zákl. přenesená",J176,0)</f>
        <v>0</v>
      </c>
      <c r="BH176" s="397">
        <f>IF(N176="sníž. přenesená",J176,0)</f>
        <v>0</v>
      </c>
      <c r="BI176" s="397">
        <f>IF(N176="nulová",J176,0)</f>
        <v>0</v>
      </c>
      <c r="BJ176" s="218" t="s">
        <v>24</v>
      </c>
      <c r="BK176" s="397">
        <f>ROUND(I176*H176,2)</f>
        <v>0</v>
      </c>
      <c r="BL176" s="218" t="s">
        <v>149</v>
      </c>
      <c r="BM176" s="218" t="s">
        <v>692</v>
      </c>
    </row>
    <row r="177" spans="2:65" s="238" customFormat="1" ht="27">
      <c r="B177" s="233"/>
      <c r="D177" s="412" t="s">
        <v>151</v>
      </c>
      <c r="F177" s="420" t="s">
        <v>388</v>
      </c>
      <c r="L177" s="233"/>
      <c r="M177" s="400"/>
      <c r="N177" s="234"/>
      <c r="O177" s="234"/>
      <c r="P177" s="234"/>
      <c r="Q177" s="234"/>
      <c r="R177" s="234"/>
      <c r="S177" s="234"/>
      <c r="T177" s="274"/>
      <c r="AT177" s="218" t="s">
        <v>151</v>
      </c>
      <c r="AU177" s="218" t="s">
        <v>80</v>
      </c>
    </row>
    <row r="178" spans="2:65" s="238" customFormat="1" ht="22.5" customHeight="1">
      <c r="B178" s="233"/>
      <c r="C178" s="387" t="s">
        <v>319</v>
      </c>
      <c r="D178" s="387" t="s">
        <v>144</v>
      </c>
      <c r="E178" s="388" t="s">
        <v>390</v>
      </c>
      <c r="F178" s="389" t="s">
        <v>391</v>
      </c>
      <c r="G178" s="390" t="s">
        <v>194</v>
      </c>
      <c r="H178" s="391">
        <v>11</v>
      </c>
      <c r="I178" s="6"/>
      <c r="J178" s="392">
        <f>ROUND(I178*H178,2)</f>
        <v>0</v>
      </c>
      <c r="K178" s="389" t="s">
        <v>346</v>
      </c>
      <c r="L178" s="233"/>
      <c r="M178" s="393" t="s">
        <v>5</v>
      </c>
      <c r="N178" s="394" t="s">
        <v>43</v>
      </c>
      <c r="O178" s="234"/>
      <c r="P178" s="395">
        <f>O178*H178</f>
        <v>0</v>
      </c>
      <c r="Q178" s="395">
        <v>3.5999999999999999E-3</v>
      </c>
      <c r="R178" s="395">
        <f>Q178*H178</f>
        <v>3.9599999999999996E-2</v>
      </c>
      <c r="S178" s="395">
        <v>0</v>
      </c>
      <c r="T178" s="396">
        <f>S178*H178</f>
        <v>0</v>
      </c>
      <c r="AR178" s="218" t="s">
        <v>149</v>
      </c>
      <c r="AT178" s="218" t="s">
        <v>144</v>
      </c>
      <c r="AU178" s="218" t="s">
        <v>80</v>
      </c>
      <c r="AY178" s="218" t="s">
        <v>142</v>
      </c>
      <c r="BE178" s="397">
        <f>IF(N178="základní",J178,0)</f>
        <v>0</v>
      </c>
      <c r="BF178" s="397">
        <f>IF(N178="snížená",J178,0)</f>
        <v>0</v>
      </c>
      <c r="BG178" s="397">
        <f>IF(N178="zákl. přenesená",J178,0)</f>
        <v>0</v>
      </c>
      <c r="BH178" s="397">
        <f>IF(N178="sníž. přenesená",J178,0)</f>
        <v>0</v>
      </c>
      <c r="BI178" s="397">
        <f>IF(N178="nulová",J178,0)</f>
        <v>0</v>
      </c>
      <c r="BJ178" s="218" t="s">
        <v>24</v>
      </c>
      <c r="BK178" s="397">
        <f>ROUND(I178*H178,2)</f>
        <v>0</v>
      </c>
      <c r="BL178" s="218" t="s">
        <v>149</v>
      </c>
      <c r="BM178" s="218" t="s">
        <v>693</v>
      </c>
    </row>
    <row r="179" spans="2:65" s="238" customFormat="1">
      <c r="B179" s="233"/>
      <c r="D179" s="398" t="s">
        <v>151</v>
      </c>
      <c r="F179" s="399" t="s">
        <v>393</v>
      </c>
      <c r="L179" s="233"/>
      <c r="M179" s="400"/>
      <c r="N179" s="234"/>
      <c r="O179" s="234"/>
      <c r="P179" s="234"/>
      <c r="Q179" s="234"/>
      <c r="R179" s="234"/>
      <c r="S179" s="234"/>
      <c r="T179" s="274"/>
      <c r="AT179" s="218" t="s">
        <v>151</v>
      </c>
      <c r="AU179" s="218" t="s">
        <v>80</v>
      </c>
    </row>
    <row r="180" spans="2:65" s="238" customFormat="1" ht="27">
      <c r="B180" s="233"/>
      <c r="D180" s="398" t="s">
        <v>153</v>
      </c>
      <c r="F180" s="401" t="s">
        <v>1028</v>
      </c>
      <c r="L180" s="233"/>
      <c r="M180" s="400"/>
      <c r="N180" s="234"/>
      <c r="O180" s="234"/>
      <c r="P180" s="234"/>
      <c r="Q180" s="234"/>
      <c r="R180" s="234"/>
      <c r="S180" s="234"/>
      <c r="T180" s="274"/>
      <c r="AT180" s="218" t="s">
        <v>153</v>
      </c>
      <c r="AU180" s="218" t="s">
        <v>80</v>
      </c>
    </row>
    <row r="181" spans="2:65" s="403" customFormat="1">
      <c r="B181" s="402"/>
      <c r="D181" s="398" t="s">
        <v>155</v>
      </c>
      <c r="E181" s="404" t="s">
        <v>5</v>
      </c>
      <c r="F181" s="405" t="s">
        <v>1046</v>
      </c>
      <c r="H181" s="406">
        <v>11</v>
      </c>
      <c r="L181" s="402"/>
      <c r="M181" s="407"/>
      <c r="N181" s="408"/>
      <c r="O181" s="408"/>
      <c r="P181" s="408"/>
      <c r="Q181" s="408"/>
      <c r="R181" s="408"/>
      <c r="S181" s="408"/>
      <c r="T181" s="409"/>
      <c r="AT181" s="404" t="s">
        <v>155</v>
      </c>
      <c r="AU181" s="404" t="s">
        <v>80</v>
      </c>
      <c r="AV181" s="403" t="s">
        <v>80</v>
      </c>
      <c r="AW181" s="403" t="s">
        <v>36</v>
      </c>
      <c r="AX181" s="403" t="s">
        <v>24</v>
      </c>
      <c r="AY181" s="404" t="s">
        <v>142</v>
      </c>
    </row>
    <row r="182" spans="2:65" s="374" customFormat="1" ht="29.85" customHeight="1">
      <c r="B182" s="373"/>
      <c r="D182" s="384" t="s">
        <v>71</v>
      </c>
      <c r="E182" s="385" t="s">
        <v>198</v>
      </c>
      <c r="F182" s="385" t="s">
        <v>395</v>
      </c>
      <c r="J182" s="386">
        <f>BK182</f>
        <v>0</v>
      </c>
      <c r="L182" s="373"/>
      <c r="M182" s="378"/>
      <c r="N182" s="379"/>
      <c r="O182" s="379"/>
      <c r="P182" s="380">
        <f>SUM(P183:P208)</f>
        <v>0</v>
      </c>
      <c r="Q182" s="379"/>
      <c r="R182" s="380">
        <f>SUM(R183:R208)</f>
        <v>0.267901</v>
      </c>
      <c r="S182" s="379"/>
      <c r="T182" s="381">
        <f>SUM(T183:T208)</f>
        <v>0</v>
      </c>
      <c r="AR182" s="375" t="s">
        <v>24</v>
      </c>
      <c r="AT182" s="382" t="s">
        <v>71</v>
      </c>
      <c r="AU182" s="382" t="s">
        <v>24</v>
      </c>
      <c r="AY182" s="375" t="s">
        <v>142</v>
      </c>
      <c r="BK182" s="383">
        <f>SUM(BK183:BK208)</f>
        <v>0</v>
      </c>
    </row>
    <row r="183" spans="2:65" s="238" customFormat="1" ht="31.5" customHeight="1">
      <c r="B183" s="233"/>
      <c r="C183" s="387" t="s">
        <v>326</v>
      </c>
      <c r="D183" s="387" t="s">
        <v>144</v>
      </c>
      <c r="E183" s="388" t="s">
        <v>706</v>
      </c>
      <c r="F183" s="389" t="s">
        <v>707</v>
      </c>
      <c r="G183" s="390" t="s">
        <v>194</v>
      </c>
      <c r="H183" s="391">
        <v>5.5</v>
      </c>
      <c r="I183" s="6"/>
      <c r="J183" s="392">
        <f>ROUND(I183*H183,2)</f>
        <v>0</v>
      </c>
      <c r="K183" s="389" t="s">
        <v>346</v>
      </c>
      <c r="L183" s="233"/>
      <c r="M183" s="393" t="s">
        <v>5</v>
      </c>
      <c r="N183" s="394" t="s">
        <v>43</v>
      </c>
      <c r="O183" s="234"/>
      <c r="P183" s="395">
        <f>O183*H183</f>
        <v>0</v>
      </c>
      <c r="Q183" s="395">
        <v>4.0000000000000003E-5</v>
      </c>
      <c r="R183" s="395">
        <f>Q183*H183</f>
        <v>2.2000000000000001E-4</v>
      </c>
      <c r="S183" s="395">
        <v>0</v>
      </c>
      <c r="T183" s="396">
        <f>S183*H183</f>
        <v>0</v>
      </c>
      <c r="AR183" s="218" t="s">
        <v>149</v>
      </c>
      <c r="AT183" s="218" t="s">
        <v>144</v>
      </c>
      <c r="AU183" s="218" t="s">
        <v>80</v>
      </c>
      <c r="AY183" s="218" t="s">
        <v>142</v>
      </c>
      <c r="BE183" s="397">
        <f>IF(N183="základní",J183,0)</f>
        <v>0</v>
      </c>
      <c r="BF183" s="397">
        <f>IF(N183="snížená",J183,0)</f>
        <v>0</v>
      </c>
      <c r="BG183" s="397">
        <f>IF(N183="zákl. přenesená",J183,0)</f>
        <v>0</v>
      </c>
      <c r="BH183" s="397">
        <f>IF(N183="sníž. přenesená",J183,0)</f>
        <v>0</v>
      </c>
      <c r="BI183" s="397">
        <f>IF(N183="nulová",J183,0)</f>
        <v>0</v>
      </c>
      <c r="BJ183" s="218" t="s">
        <v>24</v>
      </c>
      <c r="BK183" s="397">
        <f>ROUND(I183*H183,2)</f>
        <v>0</v>
      </c>
      <c r="BL183" s="218" t="s">
        <v>149</v>
      </c>
      <c r="BM183" s="218" t="s">
        <v>708</v>
      </c>
    </row>
    <row r="184" spans="2:65" s="238" customFormat="1" ht="27">
      <c r="B184" s="233"/>
      <c r="D184" s="398" t="s">
        <v>151</v>
      </c>
      <c r="F184" s="399" t="s">
        <v>709</v>
      </c>
      <c r="L184" s="233"/>
      <c r="M184" s="400"/>
      <c r="N184" s="234"/>
      <c r="O184" s="234"/>
      <c r="P184" s="234"/>
      <c r="Q184" s="234"/>
      <c r="R184" s="234"/>
      <c r="S184" s="234"/>
      <c r="T184" s="274"/>
      <c r="AT184" s="218" t="s">
        <v>151</v>
      </c>
      <c r="AU184" s="218" t="s">
        <v>80</v>
      </c>
    </row>
    <row r="185" spans="2:65" s="238" customFormat="1" ht="27">
      <c r="B185" s="233"/>
      <c r="D185" s="398" t="s">
        <v>153</v>
      </c>
      <c r="F185" s="401" t="s">
        <v>1028</v>
      </c>
      <c r="L185" s="233"/>
      <c r="M185" s="400"/>
      <c r="N185" s="234"/>
      <c r="O185" s="234"/>
      <c r="P185" s="234"/>
      <c r="Q185" s="234"/>
      <c r="R185" s="234"/>
      <c r="S185" s="234"/>
      <c r="T185" s="274"/>
      <c r="AT185" s="218" t="s">
        <v>153</v>
      </c>
      <c r="AU185" s="218" t="s">
        <v>80</v>
      </c>
    </row>
    <row r="186" spans="2:65" s="403" customFormat="1">
      <c r="B186" s="402"/>
      <c r="D186" s="412" t="s">
        <v>155</v>
      </c>
      <c r="E186" s="421" t="s">
        <v>5</v>
      </c>
      <c r="F186" s="422" t="s">
        <v>1047</v>
      </c>
      <c r="H186" s="423">
        <v>5.5</v>
      </c>
      <c r="L186" s="402"/>
      <c r="M186" s="407"/>
      <c r="N186" s="408"/>
      <c r="O186" s="408"/>
      <c r="P186" s="408"/>
      <c r="Q186" s="408"/>
      <c r="R186" s="408"/>
      <c r="S186" s="408"/>
      <c r="T186" s="409"/>
      <c r="AT186" s="404" t="s">
        <v>155</v>
      </c>
      <c r="AU186" s="404" t="s">
        <v>80</v>
      </c>
      <c r="AV186" s="403" t="s">
        <v>80</v>
      </c>
      <c r="AW186" s="403" t="s">
        <v>36</v>
      </c>
      <c r="AX186" s="403" t="s">
        <v>24</v>
      </c>
      <c r="AY186" s="404" t="s">
        <v>142</v>
      </c>
    </row>
    <row r="187" spans="2:65" s="238" customFormat="1" ht="31.5" customHeight="1">
      <c r="B187" s="233"/>
      <c r="C187" s="433" t="s">
        <v>333</v>
      </c>
      <c r="D187" s="433" t="s">
        <v>299</v>
      </c>
      <c r="E187" s="434" t="s">
        <v>711</v>
      </c>
      <c r="F187" s="435" t="s">
        <v>712</v>
      </c>
      <c r="G187" s="436" t="s">
        <v>194</v>
      </c>
      <c r="H187" s="437">
        <v>5.5830000000000002</v>
      </c>
      <c r="I187" s="7"/>
      <c r="J187" s="438">
        <f>ROUND(I187*H187,2)</f>
        <v>0</v>
      </c>
      <c r="K187" s="435" t="s">
        <v>346</v>
      </c>
      <c r="L187" s="439"/>
      <c r="M187" s="440" t="s">
        <v>5</v>
      </c>
      <c r="N187" s="441" t="s">
        <v>43</v>
      </c>
      <c r="O187" s="234"/>
      <c r="P187" s="395">
        <f>O187*H187</f>
        <v>0</v>
      </c>
      <c r="Q187" s="395">
        <v>3.6999999999999998E-2</v>
      </c>
      <c r="R187" s="395">
        <f>Q187*H187</f>
        <v>0.206571</v>
      </c>
      <c r="S187" s="395">
        <v>0</v>
      </c>
      <c r="T187" s="396">
        <f>S187*H187</f>
        <v>0</v>
      </c>
      <c r="AR187" s="218" t="s">
        <v>198</v>
      </c>
      <c r="AT187" s="218" t="s">
        <v>299</v>
      </c>
      <c r="AU187" s="218" t="s">
        <v>80</v>
      </c>
      <c r="AY187" s="218" t="s">
        <v>142</v>
      </c>
      <c r="BE187" s="397">
        <f>IF(N187="základní",J187,0)</f>
        <v>0</v>
      </c>
      <c r="BF187" s="397">
        <f>IF(N187="snížená",J187,0)</f>
        <v>0</v>
      </c>
      <c r="BG187" s="397">
        <f>IF(N187="zákl. přenesená",J187,0)</f>
        <v>0</v>
      </c>
      <c r="BH187" s="397">
        <f>IF(N187="sníž. přenesená",J187,0)</f>
        <v>0</v>
      </c>
      <c r="BI187" s="397">
        <f>IF(N187="nulová",J187,0)</f>
        <v>0</v>
      </c>
      <c r="BJ187" s="218" t="s">
        <v>24</v>
      </c>
      <c r="BK187" s="397">
        <f>ROUND(I187*H187,2)</f>
        <v>0</v>
      </c>
      <c r="BL187" s="218" t="s">
        <v>149</v>
      </c>
      <c r="BM187" s="218" t="s">
        <v>713</v>
      </c>
    </row>
    <row r="188" spans="2:65" s="238" customFormat="1" ht="27">
      <c r="B188" s="233"/>
      <c r="D188" s="398" t="s">
        <v>151</v>
      </c>
      <c r="F188" s="399" t="s">
        <v>714</v>
      </c>
      <c r="L188" s="233"/>
      <c r="M188" s="400"/>
      <c r="N188" s="234"/>
      <c r="O188" s="234"/>
      <c r="P188" s="234"/>
      <c r="Q188" s="234"/>
      <c r="R188" s="234"/>
      <c r="S188" s="234"/>
      <c r="T188" s="274"/>
      <c r="AT188" s="218" t="s">
        <v>151</v>
      </c>
      <c r="AU188" s="218" t="s">
        <v>80</v>
      </c>
    </row>
    <row r="189" spans="2:65" s="403" customFormat="1">
      <c r="B189" s="402"/>
      <c r="D189" s="412" t="s">
        <v>155</v>
      </c>
      <c r="F189" s="422" t="s">
        <v>1048</v>
      </c>
      <c r="H189" s="423">
        <v>5.5830000000000002</v>
      </c>
      <c r="L189" s="402"/>
      <c r="M189" s="407"/>
      <c r="N189" s="408"/>
      <c r="O189" s="408"/>
      <c r="P189" s="408"/>
      <c r="Q189" s="408"/>
      <c r="R189" s="408"/>
      <c r="S189" s="408"/>
      <c r="T189" s="409"/>
      <c r="AT189" s="404" t="s">
        <v>155</v>
      </c>
      <c r="AU189" s="404" t="s">
        <v>80</v>
      </c>
      <c r="AV189" s="403" t="s">
        <v>80</v>
      </c>
      <c r="AW189" s="403" t="s">
        <v>6</v>
      </c>
      <c r="AX189" s="403" t="s">
        <v>24</v>
      </c>
      <c r="AY189" s="404" t="s">
        <v>142</v>
      </c>
    </row>
    <row r="190" spans="2:65" s="238" customFormat="1" ht="31.5" customHeight="1">
      <c r="B190" s="233"/>
      <c r="C190" s="387" t="s">
        <v>338</v>
      </c>
      <c r="D190" s="387" t="s">
        <v>144</v>
      </c>
      <c r="E190" s="388" t="s">
        <v>735</v>
      </c>
      <c r="F190" s="389" t="s">
        <v>736</v>
      </c>
      <c r="G190" s="390" t="s">
        <v>329</v>
      </c>
      <c r="H190" s="391">
        <v>3</v>
      </c>
      <c r="I190" s="6"/>
      <c r="J190" s="392">
        <f>ROUND(I190*H190,2)</f>
        <v>0</v>
      </c>
      <c r="K190" s="389" t="s">
        <v>346</v>
      </c>
      <c r="L190" s="233"/>
      <c r="M190" s="393" t="s">
        <v>5</v>
      </c>
      <c r="N190" s="394" t="s">
        <v>43</v>
      </c>
      <c r="O190" s="234"/>
      <c r="P190" s="395">
        <f>O190*H190</f>
        <v>0</v>
      </c>
      <c r="Q190" s="395">
        <v>6.9999999999999994E-5</v>
      </c>
      <c r="R190" s="395">
        <f>Q190*H190</f>
        <v>2.0999999999999998E-4</v>
      </c>
      <c r="S190" s="395">
        <v>0</v>
      </c>
      <c r="T190" s="396">
        <f>S190*H190</f>
        <v>0</v>
      </c>
      <c r="AR190" s="218" t="s">
        <v>149</v>
      </c>
      <c r="AT190" s="218" t="s">
        <v>144</v>
      </c>
      <c r="AU190" s="218" t="s">
        <v>80</v>
      </c>
      <c r="AY190" s="218" t="s">
        <v>142</v>
      </c>
      <c r="BE190" s="397">
        <f>IF(N190="základní",J190,0)</f>
        <v>0</v>
      </c>
      <c r="BF190" s="397">
        <f>IF(N190="snížená",J190,0)</f>
        <v>0</v>
      </c>
      <c r="BG190" s="397">
        <f>IF(N190="zákl. přenesená",J190,0)</f>
        <v>0</v>
      </c>
      <c r="BH190" s="397">
        <f>IF(N190="sníž. přenesená",J190,0)</f>
        <v>0</v>
      </c>
      <c r="BI190" s="397">
        <f>IF(N190="nulová",J190,0)</f>
        <v>0</v>
      </c>
      <c r="BJ190" s="218" t="s">
        <v>24</v>
      </c>
      <c r="BK190" s="397">
        <f>ROUND(I190*H190,2)</f>
        <v>0</v>
      </c>
      <c r="BL190" s="218" t="s">
        <v>149</v>
      </c>
      <c r="BM190" s="218" t="s">
        <v>737</v>
      </c>
    </row>
    <row r="191" spans="2:65" s="238" customFormat="1" ht="27">
      <c r="B191" s="233"/>
      <c r="D191" s="398" t="s">
        <v>151</v>
      </c>
      <c r="F191" s="399" t="s">
        <v>738</v>
      </c>
      <c r="L191" s="233"/>
      <c r="M191" s="400"/>
      <c r="N191" s="234"/>
      <c r="O191" s="234"/>
      <c r="P191" s="234"/>
      <c r="Q191" s="234"/>
      <c r="R191" s="234"/>
      <c r="S191" s="234"/>
      <c r="T191" s="274"/>
      <c r="AT191" s="218" t="s">
        <v>151</v>
      </c>
      <c r="AU191" s="218" t="s">
        <v>80</v>
      </c>
    </row>
    <row r="192" spans="2:65" s="238" customFormat="1" ht="27">
      <c r="B192" s="233"/>
      <c r="D192" s="398" t="s">
        <v>153</v>
      </c>
      <c r="F192" s="401" t="s">
        <v>1028</v>
      </c>
      <c r="L192" s="233"/>
      <c r="M192" s="400"/>
      <c r="N192" s="234"/>
      <c r="O192" s="234"/>
      <c r="P192" s="234"/>
      <c r="Q192" s="234"/>
      <c r="R192" s="234"/>
      <c r="S192" s="234"/>
      <c r="T192" s="274"/>
      <c r="AT192" s="218" t="s">
        <v>153</v>
      </c>
      <c r="AU192" s="218" t="s">
        <v>80</v>
      </c>
    </row>
    <row r="193" spans="2:65" s="403" customFormat="1">
      <c r="B193" s="402"/>
      <c r="D193" s="412" t="s">
        <v>155</v>
      </c>
      <c r="E193" s="421" t="s">
        <v>5</v>
      </c>
      <c r="F193" s="422" t="s">
        <v>165</v>
      </c>
      <c r="H193" s="423">
        <v>3</v>
      </c>
      <c r="L193" s="402"/>
      <c r="M193" s="407"/>
      <c r="N193" s="408"/>
      <c r="O193" s="408"/>
      <c r="P193" s="408"/>
      <c r="Q193" s="408"/>
      <c r="R193" s="408"/>
      <c r="S193" s="408"/>
      <c r="T193" s="409"/>
      <c r="AT193" s="404" t="s">
        <v>155</v>
      </c>
      <c r="AU193" s="404" t="s">
        <v>80</v>
      </c>
      <c r="AV193" s="403" t="s">
        <v>80</v>
      </c>
      <c r="AW193" s="403" t="s">
        <v>36</v>
      </c>
      <c r="AX193" s="403" t="s">
        <v>24</v>
      </c>
      <c r="AY193" s="404" t="s">
        <v>142</v>
      </c>
    </row>
    <row r="194" spans="2:65" s="238" customFormat="1" ht="22.5" customHeight="1">
      <c r="B194" s="233"/>
      <c r="C194" s="433" t="s">
        <v>343</v>
      </c>
      <c r="D194" s="433" t="s">
        <v>299</v>
      </c>
      <c r="E194" s="434" t="s">
        <v>748</v>
      </c>
      <c r="F194" s="435" t="s">
        <v>749</v>
      </c>
      <c r="G194" s="436" t="s">
        <v>329</v>
      </c>
      <c r="H194" s="437">
        <v>4.0599999999999996</v>
      </c>
      <c r="I194" s="7"/>
      <c r="J194" s="438">
        <f>ROUND(I194*H194,2)</f>
        <v>0</v>
      </c>
      <c r="K194" s="435" t="s">
        <v>346</v>
      </c>
      <c r="L194" s="439"/>
      <c r="M194" s="440" t="s">
        <v>5</v>
      </c>
      <c r="N194" s="441" t="s">
        <v>43</v>
      </c>
      <c r="O194" s="234"/>
      <c r="P194" s="395">
        <f>O194*H194</f>
        <v>0</v>
      </c>
      <c r="Q194" s="395">
        <v>1.4999999999999999E-2</v>
      </c>
      <c r="R194" s="395">
        <f>Q194*H194</f>
        <v>6.0899999999999989E-2</v>
      </c>
      <c r="S194" s="395">
        <v>0</v>
      </c>
      <c r="T194" s="396">
        <f>S194*H194</f>
        <v>0</v>
      </c>
      <c r="AR194" s="218" t="s">
        <v>198</v>
      </c>
      <c r="AT194" s="218" t="s">
        <v>299</v>
      </c>
      <c r="AU194" s="218" t="s">
        <v>80</v>
      </c>
      <c r="AY194" s="218" t="s">
        <v>142</v>
      </c>
      <c r="BE194" s="397">
        <f>IF(N194="základní",J194,0)</f>
        <v>0</v>
      </c>
      <c r="BF194" s="397">
        <f>IF(N194="snížená",J194,0)</f>
        <v>0</v>
      </c>
      <c r="BG194" s="397">
        <f>IF(N194="zákl. přenesená",J194,0)</f>
        <v>0</v>
      </c>
      <c r="BH194" s="397">
        <f>IF(N194="sníž. přenesená",J194,0)</f>
        <v>0</v>
      </c>
      <c r="BI194" s="397">
        <f>IF(N194="nulová",J194,0)</f>
        <v>0</v>
      </c>
      <c r="BJ194" s="218" t="s">
        <v>24</v>
      </c>
      <c r="BK194" s="397">
        <f>ROUND(I194*H194,2)</f>
        <v>0</v>
      </c>
      <c r="BL194" s="218" t="s">
        <v>149</v>
      </c>
      <c r="BM194" s="218" t="s">
        <v>750</v>
      </c>
    </row>
    <row r="195" spans="2:65" s="238" customFormat="1" ht="27">
      <c r="B195" s="233"/>
      <c r="D195" s="398" t="s">
        <v>151</v>
      </c>
      <c r="F195" s="399" t="s">
        <v>751</v>
      </c>
      <c r="L195" s="233"/>
      <c r="M195" s="400"/>
      <c r="N195" s="234"/>
      <c r="O195" s="234"/>
      <c r="P195" s="234"/>
      <c r="Q195" s="234"/>
      <c r="R195" s="234"/>
      <c r="S195" s="234"/>
      <c r="T195" s="274"/>
      <c r="AT195" s="218" t="s">
        <v>151</v>
      </c>
      <c r="AU195" s="218" t="s">
        <v>80</v>
      </c>
    </row>
    <row r="196" spans="2:65" s="403" customFormat="1">
      <c r="B196" s="402"/>
      <c r="D196" s="412" t="s">
        <v>155</v>
      </c>
      <c r="F196" s="422" t="s">
        <v>752</v>
      </c>
      <c r="H196" s="423">
        <v>4.0599999999999996</v>
      </c>
      <c r="L196" s="402"/>
      <c r="M196" s="407"/>
      <c r="N196" s="408"/>
      <c r="O196" s="408"/>
      <c r="P196" s="408"/>
      <c r="Q196" s="408"/>
      <c r="R196" s="408"/>
      <c r="S196" s="408"/>
      <c r="T196" s="409"/>
      <c r="AT196" s="404" t="s">
        <v>155</v>
      </c>
      <c r="AU196" s="404" t="s">
        <v>80</v>
      </c>
      <c r="AV196" s="403" t="s">
        <v>80</v>
      </c>
      <c r="AW196" s="403" t="s">
        <v>6</v>
      </c>
      <c r="AX196" s="403" t="s">
        <v>24</v>
      </c>
      <c r="AY196" s="404" t="s">
        <v>142</v>
      </c>
    </row>
    <row r="197" spans="2:65" s="238" customFormat="1" ht="22.5" customHeight="1">
      <c r="B197" s="233"/>
      <c r="C197" s="387" t="s">
        <v>349</v>
      </c>
      <c r="D197" s="387" t="s">
        <v>144</v>
      </c>
      <c r="E197" s="388" t="s">
        <v>513</v>
      </c>
      <c r="F197" s="389" t="s">
        <v>1049</v>
      </c>
      <c r="G197" s="390" t="s">
        <v>194</v>
      </c>
      <c r="H197" s="391">
        <v>25.5</v>
      </c>
      <c r="I197" s="6"/>
      <c r="J197" s="392">
        <f>ROUND(I197*H197,2)</f>
        <v>0</v>
      </c>
      <c r="K197" s="389" t="s">
        <v>5</v>
      </c>
      <c r="L197" s="233"/>
      <c r="M197" s="393" t="s">
        <v>5</v>
      </c>
      <c r="N197" s="394" t="s">
        <v>43</v>
      </c>
      <c r="O197" s="234"/>
      <c r="P197" s="395">
        <f>O197*H197</f>
        <v>0</v>
      </c>
      <c r="Q197" s="395">
        <v>0</v>
      </c>
      <c r="R197" s="395">
        <f>Q197*H197</f>
        <v>0</v>
      </c>
      <c r="S197" s="395">
        <v>0</v>
      </c>
      <c r="T197" s="396">
        <f>S197*H197</f>
        <v>0</v>
      </c>
      <c r="AR197" s="218" t="s">
        <v>149</v>
      </c>
      <c r="AT197" s="218" t="s">
        <v>144</v>
      </c>
      <c r="AU197" s="218" t="s">
        <v>80</v>
      </c>
      <c r="AY197" s="218" t="s">
        <v>142</v>
      </c>
      <c r="BE197" s="397">
        <f>IF(N197="základní",J197,0)</f>
        <v>0</v>
      </c>
      <c r="BF197" s="397">
        <f>IF(N197="snížená",J197,0)</f>
        <v>0</v>
      </c>
      <c r="BG197" s="397">
        <f>IF(N197="zákl. přenesená",J197,0)</f>
        <v>0</v>
      </c>
      <c r="BH197" s="397">
        <f>IF(N197="sníž. přenesená",J197,0)</f>
        <v>0</v>
      </c>
      <c r="BI197" s="397">
        <f>IF(N197="nulová",J197,0)</f>
        <v>0</v>
      </c>
      <c r="BJ197" s="218" t="s">
        <v>24</v>
      </c>
      <c r="BK197" s="397">
        <f>ROUND(I197*H197,2)</f>
        <v>0</v>
      </c>
      <c r="BL197" s="218" t="s">
        <v>149</v>
      </c>
      <c r="BM197" s="218" t="s">
        <v>754</v>
      </c>
    </row>
    <row r="198" spans="2:65" s="238" customFormat="1" ht="27">
      <c r="B198" s="233"/>
      <c r="D198" s="398" t="s">
        <v>151</v>
      </c>
      <c r="F198" s="399" t="s">
        <v>755</v>
      </c>
      <c r="L198" s="233"/>
      <c r="M198" s="400"/>
      <c r="N198" s="234"/>
      <c r="O198" s="234"/>
      <c r="P198" s="234"/>
      <c r="Q198" s="234"/>
      <c r="R198" s="234"/>
      <c r="S198" s="234"/>
      <c r="T198" s="274"/>
      <c r="AT198" s="218" t="s">
        <v>151</v>
      </c>
      <c r="AU198" s="218" t="s">
        <v>80</v>
      </c>
    </row>
    <row r="199" spans="2:65" s="425" customFormat="1">
      <c r="B199" s="424"/>
      <c r="D199" s="398" t="s">
        <v>155</v>
      </c>
      <c r="E199" s="426" t="s">
        <v>5</v>
      </c>
      <c r="F199" s="427" t="s">
        <v>1050</v>
      </c>
      <c r="H199" s="428" t="s">
        <v>5</v>
      </c>
      <c r="L199" s="424"/>
      <c r="M199" s="429"/>
      <c r="N199" s="430"/>
      <c r="O199" s="430"/>
      <c r="P199" s="430"/>
      <c r="Q199" s="430"/>
      <c r="R199" s="430"/>
      <c r="S199" s="430"/>
      <c r="T199" s="431"/>
      <c r="AT199" s="428" t="s">
        <v>155</v>
      </c>
      <c r="AU199" s="428" t="s">
        <v>80</v>
      </c>
      <c r="AV199" s="425" t="s">
        <v>24</v>
      </c>
      <c r="AW199" s="425" t="s">
        <v>36</v>
      </c>
      <c r="AX199" s="425" t="s">
        <v>72</v>
      </c>
      <c r="AY199" s="428" t="s">
        <v>142</v>
      </c>
    </row>
    <row r="200" spans="2:65" s="403" customFormat="1">
      <c r="B200" s="402"/>
      <c r="D200" s="398" t="s">
        <v>155</v>
      </c>
      <c r="E200" s="404" t="s">
        <v>5</v>
      </c>
      <c r="F200" s="405" t="s">
        <v>1051</v>
      </c>
      <c r="H200" s="406">
        <v>20</v>
      </c>
      <c r="L200" s="402"/>
      <c r="M200" s="407"/>
      <c r="N200" s="408"/>
      <c r="O200" s="408"/>
      <c r="P200" s="408"/>
      <c r="Q200" s="408"/>
      <c r="R200" s="408"/>
      <c r="S200" s="408"/>
      <c r="T200" s="409"/>
      <c r="AT200" s="404" t="s">
        <v>155</v>
      </c>
      <c r="AU200" s="404" t="s">
        <v>80</v>
      </c>
      <c r="AV200" s="403" t="s">
        <v>80</v>
      </c>
      <c r="AW200" s="403" t="s">
        <v>36</v>
      </c>
      <c r="AX200" s="403" t="s">
        <v>72</v>
      </c>
      <c r="AY200" s="404" t="s">
        <v>142</v>
      </c>
    </row>
    <row r="201" spans="2:65" s="425" customFormat="1">
      <c r="B201" s="424"/>
      <c r="D201" s="398" t="s">
        <v>155</v>
      </c>
      <c r="E201" s="426" t="s">
        <v>5</v>
      </c>
      <c r="F201" s="427" t="s">
        <v>758</v>
      </c>
      <c r="H201" s="428" t="s">
        <v>5</v>
      </c>
      <c r="L201" s="424"/>
      <c r="M201" s="429"/>
      <c r="N201" s="430"/>
      <c r="O201" s="430"/>
      <c r="P201" s="430"/>
      <c r="Q201" s="430"/>
      <c r="R201" s="430"/>
      <c r="S201" s="430"/>
      <c r="T201" s="431"/>
      <c r="AT201" s="428" t="s">
        <v>155</v>
      </c>
      <c r="AU201" s="428" t="s">
        <v>80</v>
      </c>
      <c r="AV201" s="425" t="s">
        <v>24</v>
      </c>
      <c r="AW201" s="425" t="s">
        <v>36</v>
      </c>
      <c r="AX201" s="425" t="s">
        <v>72</v>
      </c>
      <c r="AY201" s="428" t="s">
        <v>142</v>
      </c>
    </row>
    <row r="202" spans="2:65" s="403" customFormat="1">
      <c r="B202" s="402"/>
      <c r="D202" s="398" t="s">
        <v>155</v>
      </c>
      <c r="E202" s="404" t="s">
        <v>5</v>
      </c>
      <c r="F202" s="405" t="s">
        <v>1047</v>
      </c>
      <c r="H202" s="406">
        <v>5.5</v>
      </c>
      <c r="L202" s="402"/>
      <c r="M202" s="407"/>
      <c r="N202" s="408"/>
      <c r="O202" s="408"/>
      <c r="P202" s="408"/>
      <c r="Q202" s="408"/>
      <c r="R202" s="408"/>
      <c r="S202" s="408"/>
      <c r="T202" s="409"/>
      <c r="AT202" s="404" t="s">
        <v>155</v>
      </c>
      <c r="AU202" s="404" t="s">
        <v>80</v>
      </c>
      <c r="AV202" s="403" t="s">
        <v>80</v>
      </c>
      <c r="AW202" s="403" t="s">
        <v>36</v>
      </c>
      <c r="AX202" s="403" t="s">
        <v>72</v>
      </c>
      <c r="AY202" s="404" t="s">
        <v>142</v>
      </c>
    </row>
    <row r="203" spans="2:65" s="411" customFormat="1">
      <c r="B203" s="410"/>
      <c r="D203" s="412" t="s">
        <v>155</v>
      </c>
      <c r="E203" s="413" t="s">
        <v>5</v>
      </c>
      <c r="F203" s="414" t="s">
        <v>160</v>
      </c>
      <c r="H203" s="415">
        <v>25.5</v>
      </c>
      <c r="L203" s="410"/>
      <c r="M203" s="416"/>
      <c r="N203" s="417"/>
      <c r="O203" s="417"/>
      <c r="P203" s="417"/>
      <c r="Q203" s="417"/>
      <c r="R203" s="417"/>
      <c r="S203" s="417"/>
      <c r="T203" s="418"/>
      <c r="AT203" s="419" t="s">
        <v>155</v>
      </c>
      <c r="AU203" s="419" t="s">
        <v>80</v>
      </c>
      <c r="AV203" s="411" t="s">
        <v>149</v>
      </c>
      <c r="AW203" s="411" t="s">
        <v>36</v>
      </c>
      <c r="AX203" s="411" t="s">
        <v>24</v>
      </c>
      <c r="AY203" s="419" t="s">
        <v>142</v>
      </c>
    </row>
    <row r="204" spans="2:65" s="238" customFormat="1" ht="22.5" customHeight="1">
      <c r="B204" s="233"/>
      <c r="C204" s="387" t="s">
        <v>355</v>
      </c>
      <c r="D204" s="387" t="s">
        <v>144</v>
      </c>
      <c r="E204" s="388" t="s">
        <v>552</v>
      </c>
      <c r="F204" s="389" t="s">
        <v>791</v>
      </c>
      <c r="G204" s="390" t="s">
        <v>175</v>
      </c>
      <c r="H204" s="391">
        <v>1</v>
      </c>
      <c r="I204" s="6"/>
      <c r="J204" s="392">
        <f>ROUND(I204*H204,2)</f>
        <v>0</v>
      </c>
      <c r="K204" s="389" t="s">
        <v>5</v>
      </c>
      <c r="L204" s="233"/>
      <c r="M204" s="393" t="s">
        <v>5</v>
      </c>
      <c r="N204" s="394" t="s">
        <v>43</v>
      </c>
      <c r="O204" s="234"/>
      <c r="P204" s="395">
        <f>O204*H204</f>
        <v>0</v>
      </c>
      <c r="Q204" s="395">
        <v>0</v>
      </c>
      <c r="R204" s="395">
        <f>Q204*H204</f>
        <v>0</v>
      </c>
      <c r="S204" s="395">
        <v>0</v>
      </c>
      <c r="T204" s="396">
        <f>S204*H204</f>
        <v>0</v>
      </c>
      <c r="AR204" s="218" t="s">
        <v>149</v>
      </c>
      <c r="AT204" s="218" t="s">
        <v>144</v>
      </c>
      <c r="AU204" s="218" t="s">
        <v>80</v>
      </c>
      <c r="AY204" s="218" t="s">
        <v>142</v>
      </c>
      <c r="BE204" s="397">
        <f>IF(N204="základní",J204,0)</f>
        <v>0</v>
      </c>
      <c r="BF204" s="397">
        <f>IF(N204="snížená",J204,0)</f>
        <v>0</v>
      </c>
      <c r="BG204" s="397">
        <f>IF(N204="zákl. přenesená",J204,0)</f>
        <v>0</v>
      </c>
      <c r="BH204" s="397">
        <f>IF(N204="sníž. přenesená",J204,0)</f>
        <v>0</v>
      </c>
      <c r="BI204" s="397">
        <f>IF(N204="nulová",J204,0)</f>
        <v>0</v>
      </c>
      <c r="BJ204" s="218" t="s">
        <v>24</v>
      </c>
      <c r="BK204" s="397">
        <f>ROUND(I204*H204,2)</f>
        <v>0</v>
      </c>
      <c r="BL204" s="218" t="s">
        <v>149</v>
      </c>
      <c r="BM204" s="218" t="s">
        <v>792</v>
      </c>
    </row>
    <row r="205" spans="2:65" s="238" customFormat="1">
      <c r="B205" s="233"/>
      <c r="D205" s="398" t="s">
        <v>151</v>
      </c>
      <c r="F205" s="399" t="s">
        <v>555</v>
      </c>
      <c r="L205" s="233"/>
      <c r="M205" s="400"/>
      <c r="N205" s="234"/>
      <c r="O205" s="234"/>
      <c r="P205" s="234"/>
      <c r="Q205" s="234"/>
      <c r="R205" s="234"/>
      <c r="S205" s="234"/>
      <c r="T205" s="274"/>
      <c r="AT205" s="218" t="s">
        <v>151</v>
      </c>
      <c r="AU205" s="218" t="s">
        <v>80</v>
      </c>
    </row>
    <row r="206" spans="2:65" s="238" customFormat="1" ht="27">
      <c r="B206" s="233"/>
      <c r="D206" s="412" t="s">
        <v>153</v>
      </c>
      <c r="F206" s="432" t="s">
        <v>1044</v>
      </c>
      <c r="L206" s="233"/>
      <c r="M206" s="400"/>
      <c r="N206" s="234"/>
      <c r="O206" s="234"/>
      <c r="P206" s="234"/>
      <c r="Q206" s="234"/>
      <c r="R206" s="234"/>
      <c r="S206" s="234"/>
      <c r="T206" s="274"/>
      <c r="AT206" s="218" t="s">
        <v>153</v>
      </c>
      <c r="AU206" s="218" t="s">
        <v>80</v>
      </c>
    </row>
    <row r="207" spans="2:65" s="238" customFormat="1" ht="22.5" customHeight="1">
      <c r="B207" s="233"/>
      <c r="C207" s="433" t="s">
        <v>361</v>
      </c>
      <c r="D207" s="433" t="s">
        <v>299</v>
      </c>
      <c r="E207" s="434" t="s">
        <v>797</v>
      </c>
      <c r="F207" s="435" t="s">
        <v>798</v>
      </c>
      <c r="G207" s="436" t="s">
        <v>175</v>
      </c>
      <c r="H207" s="437">
        <v>1</v>
      </c>
      <c r="I207" s="7"/>
      <c r="J207" s="438">
        <f>ROUND(I207*H207,2)</f>
        <v>0</v>
      </c>
      <c r="K207" s="435" t="s">
        <v>5</v>
      </c>
      <c r="L207" s="439"/>
      <c r="M207" s="440" t="s">
        <v>5</v>
      </c>
      <c r="N207" s="441" t="s">
        <v>43</v>
      </c>
      <c r="O207" s="234"/>
      <c r="P207" s="395">
        <f>O207*H207</f>
        <v>0</v>
      </c>
      <c r="Q207" s="395">
        <v>0</v>
      </c>
      <c r="R207" s="395">
        <f>Q207*H207</f>
        <v>0</v>
      </c>
      <c r="S207" s="395">
        <v>0</v>
      </c>
      <c r="T207" s="396">
        <f>S207*H207</f>
        <v>0</v>
      </c>
      <c r="AR207" s="218" t="s">
        <v>198</v>
      </c>
      <c r="AT207" s="218" t="s">
        <v>299</v>
      </c>
      <c r="AU207" s="218" t="s">
        <v>80</v>
      </c>
      <c r="AY207" s="218" t="s">
        <v>142</v>
      </c>
      <c r="BE207" s="397">
        <f>IF(N207="základní",J207,0)</f>
        <v>0</v>
      </c>
      <c r="BF207" s="397">
        <f>IF(N207="snížená",J207,0)</f>
        <v>0</v>
      </c>
      <c r="BG207" s="397">
        <f>IF(N207="zákl. přenesená",J207,0)</f>
        <v>0</v>
      </c>
      <c r="BH207" s="397">
        <f>IF(N207="sníž. přenesená",J207,0)</f>
        <v>0</v>
      </c>
      <c r="BI207" s="397">
        <f>IF(N207="nulová",J207,0)</f>
        <v>0</v>
      </c>
      <c r="BJ207" s="218" t="s">
        <v>24</v>
      </c>
      <c r="BK207" s="397">
        <f>ROUND(I207*H207,2)</f>
        <v>0</v>
      </c>
      <c r="BL207" s="218" t="s">
        <v>149</v>
      </c>
      <c r="BM207" s="218" t="s">
        <v>799</v>
      </c>
    </row>
    <row r="208" spans="2:65" s="238" customFormat="1" ht="27">
      <c r="B208" s="233"/>
      <c r="D208" s="398" t="s">
        <v>151</v>
      </c>
      <c r="F208" s="399" t="s">
        <v>800</v>
      </c>
      <c r="L208" s="233"/>
      <c r="M208" s="400"/>
      <c r="N208" s="234"/>
      <c r="O208" s="234"/>
      <c r="P208" s="234"/>
      <c r="Q208" s="234"/>
      <c r="R208" s="234"/>
      <c r="S208" s="234"/>
      <c r="T208" s="274"/>
      <c r="AT208" s="218" t="s">
        <v>151</v>
      </c>
      <c r="AU208" s="218" t="s">
        <v>80</v>
      </c>
    </row>
    <row r="209" spans="2:65" s="374" customFormat="1" ht="29.85" customHeight="1">
      <c r="B209" s="373"/>
      <c r="D209" s="384" t="s">
        <v>71</v>
      </c>
      <c r="E209" s="385" t="s">
        <v>204</v>
      </c>
      <c r="F209" s="385" t="s">
        <v>573</v>
      </c>
      <c r="J209" s="386">
        <f>BK209</f>
        <v>0</v>
      </c>
      <c r="L209" s="373"/>
      <c r="M209" s="378"/>
      <c r="N209" s="379"/>
      <c r="O209" s="379"/>
      <c r="P209" s="380">
        <f>SUM(P210:P212)</f>
        <v>0</v>
      </c>
      <c r="Q209" s="379"/>
      <c r="R209" s="380">
        <f>SUM(R210:R212)</f>
        <v>0</v>
      </c>
      <c r="S209" s="379"/>
      <c r="T209" s="381">
        <f>SUM(T210:T212)</f>
        <v>0</v>
      </c>
      <c r="AR209" s="375" t="s">
        <v>24</v>
      </c>
      <c r="AT209" s="382" t="s">
        <v>71</v>
      </c>
      <c r="AU209" s="382" t="s">
        <v>24</v>
      </c>
      <c r="AY209" s="375" t="s">
        <v>142</v>
      </c>
      <c r="BK209" s="383">
        <f>SUM(BK210:BK212)</f>
        <v>0</v>
      </c>
    </row>
    <row r="210" spans="2:65" s="238" customFormat="1" ht="22.5" customHeight="1">
      <c r="B210" s="233"/>
      <c r="C210" s="387" t="s">
        <v>369</v>
      </c>
      <c r="D210" s="387" t="s">
        <v>144</v>
      </c>
      <c r="E210" s="388" t="s">
        <v>575</v>
      </c>
      <c r="F210" s="389" t="s">
        <v>576</v>
      </c>
      <c r="G210" s="390" t="s">
        <v>194</v>
      </c>
      <c r="H210" s="391">
        <v>11</v>
      </c>
      <c r="I210" s="6"/>
      <c r="J210" s="392">
        <f>ROUND(I210*H210,2)</f>
        <v>0</v>
      </c>
      <c r="K210" s="389" t="s">
        <v>346</v>
      </c>
      <c r="L210" s="233"/>
      <c r="M210" s="393" t="s">
        <v>5</v>
      </c>
      <c r="N210" s="394" t="s">
        <v>43</v>
      </c>
      <c r="O210" s="234"/>
      <c r="P210" s="395">
        <f>O210*H210</f>
        <v>0</v>
      </c>
      <c r="Q210" s="395">
        <v>0</v>
      </c>
      <c r="R210" s="395">
        <f>Q210*H210</f>
        <v>0</v>
      </c>
      <c r="S210" s="395">
        <v>0</v>
      </c>
      <c r="T210" s="396">
        <f>S210*H210</f>
        <v>0</v>
      </c>
      <c r="AR210" s="218" t="s">
        <v>149</v>
      </c>
      <c r="AT210" s="218" t="s">
        <v>144</v>
      </c>
      <c r="AU210" s="218" t="s">
        <v>80</v>
      </c>
      <c r="AY210" s="218" t="s">
        <v>142</v>
      </c>
      <c r="BE210" s="397">
        <f>IF(N210="základní",J210,0)</f>
        <v>0</v>
      </c>
      <c r="BF210" s="397">
        <f>IF(N210="snížená",J210,0)</f>
        <v>0</v>
      </c>
      <c r="BG210" s="397">
        <f>IF(N210="zákl. přenesená",J210,0)</f>
        <v>0</v>
      </c>
      <c r="BH210" s="397">
        <f>IF(N210="sníž. přenesená",J210,0)</f>
        <v>0</v>
      </c>
      <c r="BI210" s="397">
        <f>IF(N210="nulová",J210,0)</f>
        <v>0</v>
      </c>
      <c r="BJ210" s="218" t="s">
        <v>24</v>
      </c>
      <c r="BK210" s="397">
        <f>ROUND(I210*H210,2)</f>
        <v>0</v>
      </c>
      <c r="BL210" s="218" t="s">
        <v>149</v>
      </c>
      <c r="BM210" s="218" t="s">
        <v>813</v>
      </c>
    </row>
    <row r="211" spans="2:65" s="238" customFormat="1">
      <c r="B211" s="233"/>
      <c r="D211" s="398" t="s">
        <v>151</v>
      </c>
      <c r="F211" s="399" t="s">
        <v>578</v>
      </c>
      <c r="L211" s="233"/>
      <c r="M211" s="400"/>
      <c r="N211" s="234"/>
      <c r="O211" s="234"/>
      <c r="P211" s="234"/>
      <c r="Q211" s="234"/>
      <c r="R211" s="234"/>
      <c r="S211" s="234"/>
      <c r="T211" s="274"/>
      <c r="AT211" s="218" t="s">
        <v>151</v>
      </c>
      <c r="AU211" s="218" t="s">
        <v>80</v>
      </c>
    </row>
    <row r="212" spans="2:65" s="403" customFormat="1">
      <c r="B212" s="402"/>
      <c r="D212" s="398" t="s">
        <v>155</v>
      </c>
      <c r="E212" s="404" t="s">
        <v>5</v>
      </c>
      <c r="F212" s="405" t="s">
        <v>1052</v>
      </c>
      <c r="H212" s="406">
        <v>11</v>
      </c>
      <c r="L212" s="402"/>
      <c r="M212" s="407"/>
      <c r="N212" s="408"/>
      <c r="O212" s="408"/>
      <c r="P212" s="408"/>
      <c r="Q212" s="408"/>
      <c r="R212" s="408"/>
      <c r="S212" s="408"/>
      <c r="T212" s="409"/>
      <c r="AT212" s="404" t="s">
        <v>155</v>
      </c>
      <c r="AU212" s="404" t="s">
        <v>80</v>
      </c>
      <c r="AV212" s="403" t="s">
        <v>80</v>
      </c>
      <c r="AW212" s="403" t="s">
        <v>36</v>
      </c>
      <c r="AX212" s="403" t="s">
        <v>24</v>
      </c>
      <c r="AY212" s="404" t="s">
        <v>142</v>
      </c>
    </row>
    <row r="213" spans="2:65" s="374" customFormat="1" ht="29.85" customHeight="1">
      <c r="B213" s="373"/>
      <c r="D213" s="384" t="s">
        <v>71</v>
      </c>
      <c r="E213" s="385" t="s">
        <v>596</v>
      </c>
      <c r="F213" s="385" t="s">
        <v>597</v>
      </c>
      <c r="J213" s="386">
        <f>BK213</f>
        <v>0</v>
      </c>
      <c r="L213" s="373"/>
      <c r="M213" s="378"/>
      <c r="N213" s="379"/>
      <c r="O213" s="379"/>
      <c r="P213" s="380">
        <f>SUM(P214:P222)</f>
        <v>0</v>
      </c>
      <c r="Q213" s="379"/>
      <c r="R213" s="380">
        <f>SUM(R214:R222)</f>
        <v>0</v>
      </c>
      <c r="S213" s="379"/>
      <c r="T213" s="381">
        <f>SUM(T214:T222)</f>
        <v>0</v>
      </c>
      <c r="AR213" s="375" t="s">
        <v>24</v>
      </c>
      <c r="AT213" s="382" t="s">
        <v>71</v>
      </c>
      <c r="AU213" s="382" t="s">
        <v>24</v>
      </c>
      <c r="AY213" s="375" t="s">
        <v>142</v>
      </c>
      <c r="BK213" s="383">
        <f>SUM(BK214:BK222)</f>
        <v>0</v>
      </c>
    </row>
    <row r="214" spans="2:65" s="238" customFormat="1" ht="22.5" customHeight="1">
      <c r="B214" s="233"/>
      <c r="C214" s="387" t="s">
        <v>374</v>
      </c>
      <c r="D214" s="387" t="s">
        <v>144</v>
      </c>
      <c r="E214" s="388" t="s">
        <v>599</v>
      </c>
      <c r="F214" s="389" t="s">
        <v>600</v>
      </c>
      <c r="G214" s="390" t="s">
        <v>285</v>
      </c>
      <c r="H214" s="391">
        <v>4.1680000000000001</v>
      </c>
      <c r="I214" s="6"/>
      <c r="J214" s="392">
        <f>ROUND(I214*H214,2)</f>
        <v>0</v>
      </c>
      <c r="K214" s="389" t="s">
        <v>346</v>
      </c>
      <c r="L214" s="233"/>
      <c r="M214" s="393" t="s">
        <v>5</v>
      </c>
      <c r="N214" s="394" t="s">
        <v>43</v>
      </c>
      <c r="O214" s="234"/>
      <c r="P214" s="395">
        <f>O214*H214</f>
        <v>0</v>
      </c>
      <c r="Q214" s="395">
        <v>0</v>
      </c>
      <c r="R214" s="395">
        <f>Q214*H214</f>
        <v>0</v>
      </c>
      <c r="S214" s="395">
        <v>0</v>
      </c>
      <c r="T214" s="396">
        <f>S214*H214</f>
        <v>0</v>
      </c>
      <c r="AR214" s="218" t="s">
        <v>149</v>
      </c>
      <c r="AT214" s="218" t="s">
        <v>144</v>
      </c>
      <c r="AU214" s="218" t="s">
        <v>80</v>
      </c>
      <c r="AY214" s="218" t="s">
        <v>142</v>
      </c>
      <c r="BE214" s="397">
        <f>IF(N214="základní",J214,0)</f>
        <v>0</v>
      </c>
      <c r="BF214" s="397">
        <f>IF(N214="snížená",J214,0)</f>
        <v>0</v>
      </c>
      <c r="BG214" s="397">
        <f>IF(N214="zákl. přenesená",J214,0)</f>
        <v>0</v>
      </c>
      <c r="BH214" s="397">
        <f>IF(N214="sníž. přenesená",J214,0)</f>
        <v>0</v>
      </c>
      <c r="BI214" s="397">
        <f>IF(N214="nulová",J214,0)</f>
        <v>0</v>
      </c>
      <c r="BJ214" s="218" t="s">
        <v>24</v>
      </c>
      <c r="BK214" s="397">
        <f>ROUND(I214*H214,2)</f>
        <v>0</v>
      </c>
      <c r="BL214" s="218" t="s">
        <v>149</v>
      </c>
      <c r="BM214" s="218" t="s">
        <v>820</v>
      </c>
    </row>
    <row r="215" spans="2:65" s="238" customFormat="1" ht="27">
      <c r="B215" s="233"/>
      <c r="D215" s="412" t="s">
        <v>151</v>
      </c>
      <c r="F215" s="420" t="s">
        <v>602</v>
      </c>
      <c r="L215" s="233"/>
      <c r="M215" s="400"/>
      <c r="N215" s="234"/>
      <c r="O215" s="234"/>
      <c r="P215" s="234"/>
      <c r="Q215" s="234"/>
      <c r="R215" s="234"/>
      <c r="S215" s="234"/>
      <c r="T215" s="274"/>
      <c r="AT215" s="218" t="s">
        <v>151</v>
      </c>
      <c r="AU215" s="218" t="s">
        <v>80</v>
      </c>
    </row>
    <row r="216" spans="2:65" s="238" customFormat="1" ht="22.5" customHeight="1">
      <c r="B216" s="233"/>
      <c r="C216" s="387" t="s">
        <v>379</v>
      </c>
      <c r="D216" s="387" t="s">
        <v>144</v>
      </c>
      <c r="E216" s="388" t="s">
        <v>604</v>
      </c>
      <c r="F216" s="389" t="s">
        <v>605</v>
      </c>
      <c r="G216" s="390" t="s">
        <v>285</v>
      </c>
      <c r="H216" s="391">
        <v>37.512</v>
      </c>
      <c r="I216" s="6"/>
      <c r="J216" s="392">
        <f>ROUND(I216*H216,2)</f>
        <v>0</v>
      </c>
      <c r="K216" s="389" t="s">
        <v>346</v>
      </c>
      <c r="L216" s="233"/>
      <c r="M216" s="393" t="s">
        <v>5</v>
      </c>
      <c r="N216" s="394" t="s">
        <v>43</v>
      </c>
      <c r="O216" s="234"/>
      <c r="P216" s="395">
        <f>O216*H216</f>
        <v>0</v>
      </c>
      <c r="Q216" s="395">
        <v>0</v>
      </c>
      <c r="R216" s="395">
        <f>Q216*H216</f>
        <v>0</v>
      </c>
      <c r="S216" s="395">
        <v>0</v>
      </c>
      <c r="T216" s="396">
        <f>S216*H216</f>
        <v>0</v>
      </c>
      <c r="AR216" s="218" t="s">
        <v>149</v>
      </c>
      <c r="AT216" s="218" t="s">
        <v>144</v>
      </c>
      <c r="AU216" s="218" t="s">
        <v>80</v>
      </c>
      <c r="AY216" s="218" t="s">
        <v>142</v>
      </c>
      <c r="BE216" s="397">
        <f>IF(N216="základní",J216,0)</f>
        <v>0</v>
      </c>
      <c r="BF216" s="397">
        <f>IF(N216="snížená",J216,0)</f>
        <v>0</v>
      </c>
      <c r="BG216" s="397">
        <f>IF(N216="zákl. přenesená",J216,0)</f>
        <v>0</v>
      </c>
      <c r="BH216" s="397">
        <f>IF(N216="sníž. přenesená",J216,0)</f>
        <v>0</v>
      </c>
      <c r="BI216" s="397">
        <f>IF(N216="nulová",J216,0)</f>
        <v>0</v>
      </c>
      <c r="BJ216" s="218" t="s">
        <v>24</v>
      </c>
      <c r="BK216" s="397">
        <f>ROUND(I216*H216,2)</f>
        <v>0</v>
      </c>
      <c r="BL216" s="218" t="s">
        <v>149</v>
      </c>
      <c r="BM216" s="218" t="s">
        <v>821</v>
      </c>
    </row>
    <row r="217" spans="2:65" s="238" customFormat="1" ht="27">
      <c r="B217" s="233"/>
      <c r="D217" s="398" t="s">
        <v>151</v>
      </c>
      <c r="F217" s="399" t="s">
        <v>607</v>
      </c>
      <c r="L217" s="233"/>
      <c r="M217" s="400"/>
      <c r="N217" s="234"/>
      <c r="O217" s="234"/>
      <c r="P217" s="234"/>
      <c r="Q217" s="234"/>
      <c r="R217" s="234"/>
      <c r="S217" s="234"/>
      <c r="T217" s="274"/>
      <c r="AT217" s="218" t="s">
        <v>151</v>
      </c>
      <c r="AU217" s="218" t="s">
        <v>80</v>
      </c>
    </row>
    <row r="218" spans="2:65" s="403" customFormat="1">
      <c r="B218" s="402"/>
      <c r="D218" s="412" t="s">
        <v>155</v>
      </c>
      <c r="F218" s="422" t="s">
        <v>1053</v>
      </c>
      <c r="H218" s="423">
        <v>37.512</v>
      </c>
      <c r="L218" s="402"/>
      <c r="M218" s="407"/>
      <c r="N218" s="408"/>
      <c r="O218" s="408"/>
      <c r="P218" s="408"/>
      <c r="Q218" s="408"/>
      <c r="R218" s="408"/>
      <c r="S218" s="408"/>
      <c r="T218" s="409"/>
      <c r="AT218" s="404" t="s">
        <v>155</v>
      </c>
      <c r="AU218" s="404" t="s">
        <v>80</v>
      </c>
      <c r="AV218" s="403" t="s">
        <v>80</v>
      </c>
      <c r="AW218" s="403" t="s">
        <v>6</v>
      </c>
      <c r="AX218" s="403" t="s">
        <v>24</v>
      </c>
      <c r="AY218" s="404" t="s">
        <v>142</v>
      </c>
    </row>
    <row r="219" spans="2:65" s="238" customFormat="1" ht="22.5" customHeight="1">
      <c r="B219" s="233"/>
      <c r="C219" s="387" t="s">
        <v>384</v>
      </c>
      <c r="D219" s="387" t="s">
        <v>144</v>
      </c>
      <c r="E219" s="388" t="s">
        <v>610</v>
      </c>
      <c r="F219" s="389" t="s">
        <v>611</v>
      </c>
      <c r="G219" s="390" t="s">
        <v>285</v>
      </c>
      <c r="H219" s="391">
        <v>4.1680000000000001</v>
      </c>
      <c r="I219" s="6"/>
      <c r="J219" s="392">
        <f>ROUND(I219*H219,2)</f>
        <v>0</v>
      </c>
      <c r="K219" s="389" t="s">
        <v>346</v>
      </c>
      <c r="L219" s="233"/>
      <c r="M219" s="393" t="s">
        <v>5</v>
      </c>
      <c r="N219" s="394" t="s">
        <v>43</v>
      </c>
      <c r="O219" s="234"/>
      <c r="P219" s="395">
        <f>O219*H219</f>
        <v>0</v>
      </c>
      <c r="Q219" s="395">
        <v>0</v>
      </c>
      <c r="R219" s="395">
        <f>Q219*H219</f>
        <v>0</v>
      </c>
      <c r="S219" s="395">
        <v>0</v>
      </c>
      <c r="T219" s="396">
        <f>S219*H219</f>
        <v>0</v>
      </c>
      <c r="AR219" s="218" t="s">
        <v>149</v>
      </c>
      <c r="AT219" s="218" t="s">
        <v>144</v>
      </c>
      <c r="AU219" s="218" t="s">
        <v>80</v>
      </c>
      <c r="AY219" s="218" t="s">
        <v>142</v>
      </c>
      <c r="BE219" s="397">
        <f>IF(N219="základní",J219,0)</f>
        <v>0</v>
      </c>
      <c r="BF219" s="397">
        <f>IF(N219="snížená",J219,0)</f>
        <v>0</v>
      </c>
      <c r="BG219" s="397">
        <f>IF(N219="zákl. přenesená",J219,0)</f>
        <v>0</v>
      </c>
      <c r="BH219" s="397">
        <f>IF(N219="sníž. přenesená",J219,0)</f>
        <v>0</v>
      </c>
      <c r="BI219" s="397">
        <f>IF(N219="nulová",J219,0)</f>
        <v>0</v>
      </c>
      <c r="BJ219" s="218" t="s">
        <v>24</v>
      </c>
      <c r="BK219" s="397">
        <f>ROUND(I219*H219,2)</f>
        <v>0</v>
      </c>
      <c r="BL219" s="218" t="s">
        <v>149</v>
      </c>
      <c r="BM219" s="218" t="s">
        <v>823</v>
      </c>
    </row>
    <row r="220" spans="2:65" s="238" customFormat="1">
      <c r="B220" s="233"/>
      <c r="D220" s="412" t="s">
        <v>151</v>
      </c>
      <c r="F220" s="420" t="s">
        <v>613</v>
      </c>
      <c r="L220" s="233"/>
      <c r="M220" s="400"/>
      <c r="N220" s="234"/>
      <c r="O220" s="234"/>
      <c r="P220" s="234"/>
      <c r="Q220" s="234"/>
      <c r="R220" s="234"/>
      <c r="S220" s="234"/>
      <c r="T220" s="274"/>
      <c r="AT220" s="218" t="s">
        <v>151</v>
      </c>
      <c r="AU220" s="218" t="s">
        <v>80</v>
      </c>
    </row>
    <row r="221" spans="2:65" s="238" customFormat="1" ht="22.5" customHeight="1">
      <c r="B221" s="233"/>
      <c r="C221" s="387" t="s">
        <v>389</v>
      </c>
      <c r="D221" s="387" t="s">
        <v>144</v>
      </c>
      <c r="E221" s="388" t="s">
        <v>615</v>
      </c>
      <c r="F221" s="389" t="s">
        <v>616</v>
      </c>
      <c r="G221" s="390" t="s">
        <v>285</v>
      </c>
      <c r="H221" s="391">
        <v>4.1680000000000001</v>
      </c>
      <c r="I221" s="6"/>
      <c r="J221" s="392">
        <f>ROUND(I221*H221,2)</f>
        <v>0</v>
      </c>
      <c r="K221" s="389" t="s">
        <v>346</v>
      </c>
      <c r="L221" s="233"/>
      <c r="M221" s="393" t="s">
        <v>5</v>
      </c>
      <c r="N221" s="394" t="s">
        <v>43</v>
      </c>
      <c r="O221" s="234"/>
      <c r="P221" s="395">
        <f>O221*H221</f>
        <v>0</v>
      </c>
      <c r="Q221" s="395">
        <v>0</v>
      </c>
      <c r="R221" s="395">
        <f>Q221*H221</f>
        <v>0</v>
      </c>
      <c r="S221" s="395">
        <v>0</v>
      </c>
      <c r="T221" s="396">
        <f>S221*H221</f>
        <v>0</v>
      </c>
      <c r="AR221" s="218" t="s">
        <v>149</v>
      </c>
      <c r="AT221" s="218" t="s">
        <v>144</v>
      </c>
      <c r="AU221" s="218" t="s">
        <v>80</v>
      </c>
      <c r="AY221" s="218" t="s">
        <v>142</v>
      </c>
      <c r="BE221" s="397">
        <f>IF(N221="základní",J221,0)</f>
        <v>0</v>
      </c>
      <c r="BF221" s="397">
        <f>IF(N221="snížená",J221,0)</f>
        <v>0</v>
      </c>
      <c r="BG221" s="397">
        <f>IF(N221="zákl. přenesená",J221,0)</f>
        <v>0</v>
      </c>
      <c r="BH221" s="397">
        <f>IF(N221="sníž. přenesená",J221,0)</f>
        <v>0</v>
      </c>
      <c r="BI221" s="397">
        <f>IF(N221="nulová",J221,0)</f>
        <v>0</v>
      </c>
      <c r="BJ221" s="218" t="s">
        <v>24</v>
      </c>
      <c r="BK221" s="397">
        <f>ROUND(I221*H221,2)</f>
        <v>0</v>
      </c>
      <c r="BL221" s="218" t="s">
        <v>149</v>
      </c>
      <c r="BM221" s="218" t="s">
        <v>824</v>
      </c>
    </row>
    <row r="222" spans="2:65" s="238" customFormat="1">
      <c r="B222" s="233"/>
      <c r="D222" s="398" t="s">
        <v>151</v>
      </c>
      <c r="F222" s="399" t="s">
        <v>618</v>
      </c>
      <c r="L222" s="233"/>
      <c r="M222" s="400"/>
      <c r="N222" s="234"/>
      <c r="O222" s="234"/>
      <c r="P222" s="234"/>
      <c r="Q222" s="234"/>
      <c r="R222" s="234"/>
      <c r="S222" s="234"/>
      <c r="T222" s="274"/>
      <c r="AT222" s="218" t="s">
        <v>151</v>
      </c>
      <c r="AU222" s="218" t="s">
        <v>80</v>
      </c>
    </row>
    <row r="223" spans="2:65" s="374" customFormat="1" ht="29.85" customHeight="1">
      <c r="B223" s="373"/>
      <c r="D223" s="384" t="s">
        <v>71</v>
      </c>
      <c r="E223" s="385" t="s">
        <v>619</v>
      </c>
      <c r="F223" s="385" t="s">
        <v>620</v>
      </c>
      <c r="J223" s="386">
        <f>BK223</f>
        <v>0</v>
      </c>
      <c r="L223" s="373"/>
      <c r="M223" s="378"/>
      <c r="N223" s="379"/>
      <c r="O223" s="379"/>
      <c r="P223" s="380">
        <f>SUM(P224:P225)</f>
        <v>0</v>
      </c>
      <c r="Q223" s="379"/>
      <c r="R223" s="380">
        <f>SUM(R224:R225)</f>
        <v>0</v>
      </c>
      <c r="S223" s="379"/>
      <c r="T223" s="381">
        <f>SUM(T224:T225)</f>
        <v>0</v>
      </c>
      <c r="AR223" s="375" t="s">
        <v>24</v>
      </c>
      <c r="AT223" s="382" t="s">
        <v>71</v>
      </c>
      <c r="AU223" s="382" t="s">
        <v>24</v>
      </c>
      <c r="AY223" s="375" t="s">
        <v>142</v>
      </c>
      <c r="BK223" s="383">
        <f>SUM(BK224:BK225)</f>
        <v>0</v>
      </c>
    </row>
    <row r="224" spans="2:65" s="238" customFormat="1" ht="22.5" customHeight="1">
      <c r="B224" s="233"/>
      <c r="C224" s="387" t="s">
        <v>396</v>
      </c>
      <c r="D224" s="387" t="s">
        <v>144</v>
      </c>
      <c r="E224" s="388" t="s">
        <v>622</v>
      </c>
      <c r="F224" s="389" t="s">
        <v>623</v>
      </c>
      <c r="G224" s="390" t="s">
        <v>285</v>
      </c>
      <c r="H224" s="391">
        <v>13.430999999999999</v>
      </c>
      <c r="I224" s="6"/>
      <c r="J224" s="392">
        <f>ROUND(I224*H224,2)</f>
        <v>0</v>
      </c>
      <c r="K224" s="389" t="s">
        <v>346</v>
      </c>
      <c r="L224" s="233"/>
      <c r="M224" s="393" t="s">
        <v>5</v>
      </c>
      <c r="N224" s="394" t="s">
        <v>43</v>
      </c>
      <c r="O224" s="234"/>
      <c r="P224" s="395">
        <f>O224*H224</f>
        <v>0</v>
      </c>
      <c r="Q224" s="395">
        <v>0</v>
      </c>
      <c r="R224" s="395">
        <f>Q224*H224</f>
        <v>0</v>
      </c>
      <c r="S224" s="395">
        <v>0</v>
      </c>
      <c r="T224" s="396">
        <f>S224*H224</f>
        <v>0</v>
      </c>
      <c r="AR224" s="218" t="s">
        <v>149</v>
      </c>
      <c r="AT224" s="218" t="s">
        <v>144</v>
      </c>
      <c r="AU224" s="218" t="s">
        <v>80</v>
      </c>
      <c r="AY224" s="218" t="s">
        <v>142</v>
      </c>
      <c r="BE224" s="397">
        <f>IF(N224="základní",J224,0)</f>
        <v>0</v>
      </c>
      <c r="BF224" s="397">
        <f>IF(N224="snížená",J224,0)</f>
        <v>0</v>
      </c>
      <c r="BG224" s="397">
        <f>IF(N224="zákl. přenesená",J224,0)</f>
        <v>0</v>
      </c>
      <c r="BH224" s="397">
        <f>IF(N224="sníž. přenesená",J224,0)</f>
        <v>0</v>
      </c>
      <c r="BI224" s="397">
        <f>IF(N224="nulová",J224,0)</f>
        <v>0</v>
      </c>
      <c r="BJ224" s="218" t="s">
        <v>24</v>
      </c>
      <c r="BK224" s="397">
        <f>ROUND(I224*H224,2)</f>
        <v>0</v>
      </c>
      <c r="BL224" s="218" t="s">
        <v>149</v>
      </c>
      <c r="BM224" s="218" t="s">
        <v>825</v>
      </c>
    </row>
    <row r="225" spans="2:47" s="238" customFormat="1" ht="27">
      <c r="B225" s="233"/>
      <c r="D225" s="398" t="s">
        <v>151</v>
      </c>
      <c r="F225" s="399" t="s">
        <v>625</v>
      </c>
      <c r="L225" s="233"/>
      <c r="M225" s="445"/>
      <c r="N225" s="446"/>
      <c r="O225" s="446"/>
      <c r="P225" s="446"/>
      <c r="Q225" s="446"/>
      <c r="R225" s="446"/>
      <c r="S225" s="446"/>
      <c r="T225" s="447"/>
      <c r="AT225" s="218" t="s">
        <v>151</v>
      </c>
      <c r="AU225" s="218" t="s">
        <v>80</v>
      </c>
    </row>
    <row r="226" spans="2:47" s="238" customFormat="1" ht="6.95" customHeight="1">
      <c r="B226" s="249"/>
      <c r="C226" s="250"/>
      <c r="D226" s="250"/>
      <c r="E226" s="250"/>
      <c r="F226" s="250"/>
      <c r="G226" s="250"/>
      <c r="H226" s="250"/>
      <c r="I226" s="250"/>
      <c r="J226" s="250"/>
      <c r="K226" s="250"/>
      <c r="L226" s="233"/>
    </row>
  </sheetData>
  <sheetProtection password="CE88" sheet="1" objects="1" scenarios="1"/>
  <autoFilter ref="C89:K225"/>
  <mergeCells count="12">
    <mergeCell ref="G1:H1"/>
    <mergeCell ref="L2:V2"/>
    <mergeCell ref="E49:H49"/>
    <mergeCell ref="E51:H51"/>
    <mergeCell ref="E78:H78"/>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5"/>
  <sheetViews>
    <sheetView view="pageBreakPreview" zoomScaleNormal="100" zoomScaleSheetLayoutView="100" workbookViewId="0">
      <selection activeCell="D25" sqref="D25"/>
    </sheetView>
  </sheetViews>
  <sheetFormatPr defaultRowHeight="12.75"/>
  <cols>
    <col min="1" max="1" width="11.83203125" style="121" customWidth="1"/>
    <col min="2" max="2" width="5.33203125" style="121" customWidth="1"/>
    <col min="3" max="3" width="11.5" style="121" customWidth="1"/>
    <col min="4" max="4" width="59.6640625" style="212" customWidth="1"/>
    <col min="5" max="5" width="59.6640625" style="211" hidden="1" customWidth="1"/>
    <col min="6" max="6" width="3.83203125" style="121" customWidth="1"/>
    <col min="7" max="7" width="11.33203125" style="121" customWidth="1"/>
    <col min="8" max="8" width="11.5" style="121" customWidth="1"/>
    <col min="9" max="9" width="12.6640625" style="121" bestFit="1" customWidth="1"/>
    <col min="10" max="10" width="7" style="121" bestFit="1" customWidth="1"/>
    <col min="11" max="11" width="11.83203125" style="121" bestFit="1" customWidth="1"/>
    <col min="12" max="12" width="6.33203125" style="121" customWidth="1"/>
    <col min="13" max="256" width="9.33203125" style="121"/>
    <col min="257" max="257" width="11.83203125" style="121" customWidth="1"/>
    <col min="258" max="258" width="5.33203125" style="121" customWidth="1"/>
    <col min="259" max="259" width="11.5" style="121" customWidth="1"/>
    <col min="260" max="260" width="59.6640625" style="121" customWidth="1"/>
    <col min="261" max="261" width="0" style="121" hidden="1" customWidth="1"/>
    <col min="262" max="262" width="3.83203125" style="121" customWidth="1"/>
    <col min="263" max="263" width="11.33203125" style="121" customWidth="1"/>
    <col min="264" max="264" width="11.5" style="121" customWidth="1"/>
    <col min="265" max="265" width="12.6640625" style="121" bestFit="1" customWidth="1"/>
    <col min="266" max="266" width="7" style="121" bestFit="1" customWidth="1"/>
    <col min="267" max="267" width="11.83203125" style="121" bestFit="1" customWidth="1"/>
    <col min="268" max="268" width="6.33203125" style="121" customWidth="1"/>
    <col min="269" max="512" width="9.33203125" style="121"/>
    <col min="513" max="513" width="11.83203125" style="121" customWidth="1"/>
    <col min="514" max="514" width="5.33203125" style="121" customWidth="1"/>
    <col min="515" max="515" width="11.5" style="121" customWidth="1"/>
    <col min="516" max="516" width="59.6640625" style="121" customWidth="1"/>
    <col min="517" max="517" width="0" style="121" hidden="1" customWidth="1"/>
    <col min="518" max="518" width="3.83203125" style="121" customWidth="1"/>
    <col min="519" max="519" width="11.33203125" style="121" customWidth="1"/>
    <col min="520" max="520" width="11.5" style="121" customWidth="1"/>
    <col min="521" max="521" width="12.6640625" style="121" bestFit="1" customWidth="1"/>
    <col min="522" max="522" width="7" style="121" bestFit="1" customWidth="1"/>
    <col min="523" max="523" width="11.83203125" style="121" bestFit="1" customWidth="1"/>
    <col min="524" max="524" width="6.33203125" style="121" customWidth="1"/>
    <col min="525" max="768" width="9.33203125" style="121"/>
    <col min="769" max="769" width="11.83203125" style="121" customWidth="1"/>
    <col min="770" max="770" width="5.33203125" style="121" customWidth="1"/>
    <col min="771" max="771" width="11.5" style="121" customWidth="1"/>
    <col min="772" max="772" width="59.6640625" style="121" customWidth="1"/>
    <col min="773" max="773" width="0" style="121" hidden="1" customWidth="1"/>
    <col min="774" max="774" width="3.83203125" style="121" customWidth="1"/>
    <col min="775" max="775" width="11.33203125" style="121" customWidth="1"/>
    <col min="776" max="776" width="11.5" style="121" customWidth="1"/>
    <col min="777" max="777" width="12.6640625" style="121" bestFit="1" customWidth="1"/>
    <col min="778" max="778" width="7" style="121" bestFit="1" customWidth="1"/>
    <col min="779" max="779" width="11.83203125" style="121" bestFit="1" customWidth="1"/>
    <col min="780" max="780" width="6.33203125" style="121" customWidth="1"/>
    <col min="781" max="1024" width="9.33203125" style="121"/>
    <col min="1025" max="1025" width="11.83203125" style="121" customWidth="1"/>
    <col min="1026" max="1026" width="5.33203125" style="121" customWidth="1"/>
    <col min="1027" max="1027" width="11.5" style="121" customWidth="1"/>
    <col min="1028" max="1028" width="59.6640625" style="121" customWidth="1"/>
    <col min="1029" max="1029" width="0" style="121" hidden="1" customWidth="1"/>
    <col min="1030" max="1030" width="3.83203125" style="121" customWidth="1"/>
    <col min="1031" max="1031" width="11.33203125" style="121" customWidth="1"/>
    <col min="1032" max="1032" width="11.5" style="121" customWidth="1"/>
    <col min="1033" max="1033" width="12.6640625" style="121" bestFit="1" customWidth="1"/>
    <col min="1034" max="1034" width="7" style="121" bestFit="1" customWidth="1"/>
    <col min="1035" max="1035" width="11.83203125" style="121" bestFit="1" customWidth="1"/>
    <col min="1036" max="1036" width="6.33203125" style="121" customWidth="1"/>
    <col min="1037" max="1280" width="9.33203125" style="121"/>
    <col min="1281" max="1281" width="11.83203125" style="121" customWidth="1"/>
    <col min="1282" max="1282" width="5.33203125" style="121" customWidth="1"/>
    <col min="1283" max="1283" width="11.5" style="121" customWidth="1"/>
    <col min="1284" max="1284" width="59.6640625" style="121" customWidth="1"/>
    <col min="1285" max="1285" width="0" style="121" hidden="1" customWidth="1"/>
    <col min="1286" max="1286" width="3.83203125" style="121" customWidth="1"/>
    <col min="1287" max="1287" width="11.33203125" style="121" customWidth="1"/>
    <col min="1288" max="1288" width="11.5" style="121" customWidth="1"/>
    <col min="1289" max="1289" width="12.6640625" style="121" bestFit="1" customWidth="1"/>
    <col min="1290" max="1290" width="7" style="121" bestFit="1" customWidth="1"/>
    <col min="1291" max="1291" width="11.83203125" style="121" bestFit="1" customWidth="1"/>
    <col min="1292" max="1292" width="6.33203125" style="121" customWidth="1"/>
    <col min="1293" max="1536" width="9.33203125" style="121"/>
    <col min="1537" max="1537" width="11.83203125" style="121" customWidth="1"/>
    <col min="1538" max="1538" width="5.33203125" style="121" customWidth="1"/>
    <col min="1539" max="1539" width="11.5" style="121" customWidth="1"/>
    <col min="1540" max="1540" width="59.6640625" style="121" customWidth="1"/>
    <col min="1541" max="1541" width="0" style="121" hidden="1" customWidth="1"/>
    <col min="1542" max="1542" width="3.83203125" style="121" customWidth="1"/>
    <col min="1543" max="1543" width="11.33203125" style="121" customWidth="1"/>
    <col min="1544" max="1544" width="11.5" style="121" customWidth="1"/>
    <col min="1545" max="1545" width="12.6640625" style="121" bestFit="1" customWidth="1"/>
    <col min="1546" max="1546" width="7" style="121" bestFit="1" customWidth="1"/>
    <col min="1547" max="1547" width="11.83203125" style="121" bestFit="1" customWidth="1"/>
    <col min="1548" max="1548" width="6.33203125" style="121" customWidth="1"/>
    <col min="1549" max="1792" width="9.33203125" style="121"/>
    <col min="1793" max="1793" width="11.83203125" style="121" customWidth="1"/>
    <col min="1794" max="1794" width="5.33203125" style="121" customWidth="1"/>
    <col min="1795" max="1795" width="11.5" style="121" customWidth="1"/>
    <col min="1796" max="1796" width="59.6640625" style="121" customWidth="1"/>
    <col min="1797" max="1797" width="0" style="121" hidden="1" customWidth="1"/>
    <col min="1798" max="1798" width="3.83203125" style="121" customWidth="1"/>
    <col min="1799" max="1799" width="11.33203125" style="121" customWidth="1"/>
    <col min="1800" max="1800" width="11.5" style="121" customWidth="1"/>
    <col min="1801" max="1801" width="12.6640625" style="121" bestFit="1" customWidth="1"/>
    <col min="1802" max="1802" width="7" style="121" bestFit="1" customWidth="1"/>
    <col min="1803" max="1803" width="11.83203125" style="121" bestFit="1" customWidth="1"/>
    <col min="1804" max="1804" width="6.33203125" style="121" customWidth="1"/>
    <col min="1805" max="2048" width="9.33203125" style="121"/>
    <col min="2049" max="2049" width="11.83203125" style="121" customWidth="1"/>
    <col min="2050" max="2050" width="5.33203125" style="121" customWidth="1"/>
    <col min="2051" max="2051" width="11.5" style="121" customWidth="1"/>
    <col min="2052" max="2052" width="59.6640625" style="121" customWidth="1"/>
    <col min="2053" max="2053" width="0" style="121" hidden="1" customWidth="1"/>
    <col min="2054" max="2054" width="3.83203125" style="121" customWidth="1"/>
    <col min="2055" max="2055" width="11.33203125" style="121" customWidth="1"/>
    <col min="2056" max="2056" width="11.5" style="121" customWidth="1"/>
    <col min="2057" max="2057" width="12.6640625" style="121" bestFit="1" customWidth="1"/>
    <col min="2058" max="2058" width="7" style="121" bestFit="1" customWidth="1"/>
    <col min="2059" max="2059" width="11.83203125" style="121" bestFit="1" customWidth="1"/>
    <col min="2060" max="2060" width="6.33203125" style="121" customWidth="1"/>
    <col min="2061" max="2304" width="9.33203125" style="121"/>
    <col min="2305" max="2305" width="11.83203125" style="121" customWidth="1"/>
    <col min="2306" max="2306" width="5.33203125" style="121" customWidth="1"/>
    <col min="2307" max="2307" width="11.5" style="121" customWidth="1"/>
    <col min="2308" max="2308" width="59.6640625" style="121" customWidth="1"/>
    <col min="2309" max="2309" width="0" style="121" hidden="1" customWidth="1"/>
    <col min="2310" max="2310" width="3.83203125" style="121" customWidth="1"/>
    <col min="2311" max="2311" width="11.33203125" style="121" customWidth="1"/>
    <col min="2312" max="2312" width="11.5" style="121" customWidth="1"/>
    <col min="2313" max="2313" width="12.6640625" style="121" bestFit="1" customWidth="1"/>
    <col min="2314" max="2314" width="7" style="121" bestFit="1" customWidth="1"/>
    <col min="2315" max="2315" width="11.83203125" style="121" bestFit="1" customWidth="1"/>
    <col min="2316" max="2316" width="6.33203125" style="121" customWidth="1"/>
    <col min="2317" max="2560" width="9.33203125" style="121"/>
    <col min="2561" max="2561" width="11.83203125" style="121" customWidth="1"/>
    <col min="2562" max="2562" width="5.33203125" style="121" customWidth="1"/>
    <col min="2563" max="2563" width="11.5" style="121" customWidth="1"/>
    <col min="2564" max="2564" width="59.6640625" style="121" customWidth="1"/>
    <col min="2565" max="2565" width="0" style="121" hidden="1" customWidth="1"/>
    <col min="2566" max="2566" width="3.83203125" style="121" customWidth="1"/>
    <col min="2567" max="2567" width="11.33203125" style="121" customWidth="1"/>
    <col min="2568" max="2568" width="11.5" style="121" customWidth="1"/>
    <col min="2569" max="2569" width="12.6640625" style="121" bestFit="1" customWidth="1"/>
    <col min="2570" max="2570" width="7" style="121" bestFit="1" customWidth="1"/>
    <col min="2571" max="2571" width="11.83203125" style="121" bestFit="1" customWidth="1"/>
    <col min="2572" max="2572" width="6.33203125" style="121" customWidth="1"/>
    <col min="2573" max="2816" width="9.33203125" style="121"/>
    <col min="2817" max="2817" width="11.83203125" style="121" customWidth="1"/>
    <col min="2818" max="2818" width="5.33203125" style="121" customWidth="1"/>
    <col min="2819" max="2819" width="11.5" style="121" customWidth="1"/>
    <col min="2820" max="2820" width="59.6640625" style="121" customWidth="1"/>
    <col min="2821" max="2821" width="0" style="121" hidden="1" customWidth="1"/>
    <col min="2822" max="2822" width="3.83203125" style="121" customWidth="1"/>
    <col min="2823" max="2823" width="11.33203125" style="121" customWidth="1"/>
    <col min="2824" max="2824" width="11.5" style="121" customWidth="1"/>
    <col min="2825" max="2825" width="12.6640625" style="121" bestFit="1" customWidth="1"/>
    <col min="2826" max="2826" width="7" style="121" bestFit="1" customWidth="1"/>
    <col min="2827" max="2827" width="11.83203125" style="121" bestFit="1" customWidth="1"/>
    <col min="2828" max="2828" width="6.33203125" style="121" customWidth="1"/>
    <col min="2829" max="3072" width="9.33203125" style="121"/>
    <col min="3073" max="3073" width="11.83203125" style="121" customWidth="1"/>
    <col min="3074" max="3074" width="5.33203125" style="121" customWidth="1"/>
    <col min="3075" max="3075" width="11.5" style="121" customWidth="1"/>
    <col min="3076" max="3076" width="59.6640625" style="121" customWidth="1"/>
    <col min="3077" max="3077" width="0" style="121" hidden="1" customWidth="1"/>
    <col min="3078" max="3078" width="3.83203125" style="121" customWidth="1"/>
    <col min="3079" max="3079" width="11.33203125" style="121" customWidth="1"/>
    <col min="3080" max="3080" width="11.5" style="121" customWidth="1"/>
    <col min="3081" max="3081" width="12.6640625" style="121" bestFit="1" customWidth="1"/>
    <col min="3082" max="3082" width="7" style="121" bestFit="1" customWidth="1"/>
    <col min="3083" max="3083" width="11.83203125" style="121" bestFit="1" customWidth="1"/>
    <col min="3084" max="3084" width="6.33203125" style="121" customWidth="1"/>
    <col min="3085" max="3328" width="9.33203125" style="121"/>
    <col min="3329" max="3329" width="11.83203125" style="121" customWidth="1"/>
    <col min="3330" max="3330" width="5.33203125" style="121" customWidth="1"/>
    <col min="3331" max="3331" width="11.5" style="121" customWidth="1"/>
    <col min="3332" max="3332" width="59.6640625" style="121" customWidth="1"/>
    <col min="3333" max="3333" width="0" style="121" hidden="1" customWidth="1"/>
    <col min="3334" max="3334" width="3.83203125" style="121" customWidth="1"/>
    <col min="3335" max="3335" width="11.33203125" style="121" customWidth="1"/>
    <col min="3336" max="3336" width="11.5" style="121" customWidth="1"/>
    <col min="3337" max="3337" width="12.6640625" style="121" bestFit="1" customWidth="1"/>
    <col min="3338" max="3338" width="7" style="121" bestFit="1" customWidth="1"/>
    <col min="3339" max="3339" width="11.83203125" style="121" bestFit="1" customWidth="1"/>
    <col min="3340" max="3340" width="6.33203125" style="121" customWidth="1"/>
    <col min="3341" max="3584" width="9.33203125" style="121"/>
    <col min="3585" max="3585" width="11.83203125" style="121" customWidth="1"/>
    <col min="3586" max="3586" width="5.33203125" style="121" customWidth="1"/>
    <col min="3587" max="3587" width="11.5" style="121" customWidth="1"/>
    <col min="3588" max="3588" width="59.6640625" style="121" customWidth="1"/>
    <col min="3589" max="3589" width="0" style="121" hidden="1" customWidth="1"/>
    <col min="3590" max="3590" width="3.83203125" style="121" customWidth="1"/>
    <col min="3591" max="3591" width="11.33203125" style="121" customWidth="1"/>
    <col min="3592" max="3592" width="11.5" style="121" customWidth="1"/>
    <col min="3593" max="3593" width="12.6640625" style="121" bestFit="1" customWidth="1"/>
    <col min="3594" max="3594" width="7" style="121" bestFit="1" customWidth="1"/>
    <col min="3595" max="3595" width="11.83203125" style="121" bestFit="1" customWidth="1"/>
    <col min="3596" max="3596" width="6.33203125" style="121" customWidth="1"/>
    <col min="3597" max="3840" width="9.33203125" style="121"/>
    <col min="3841" max="3841" width="11.83203125" style="121" customWidth="1"/>
    <col min="3842" max="3842" width="5.33203125" style="121" customWidth="1"/>
    <col min="3843" max="3843" width="11.5" style="121" customWidth="1"/>
    <col min="3844" max="3844" width="59.6640625" style="121" customWidth="1"/>
    <col min="3845" max="3845" width="0" style="121" hidden="1" customWidth="1"/>
    <col min="3846" max="3846" width="3.83203125" style="121" customWidth="1"/>
    <col min="3847" max="3847" width="11.33203125" style="121" customWidth="1"/>
    <col min="3848" max="3848" width="11.5" style="121" customWidth="1"/>
    <col min="3849" max="3849" width="12.6640625" style="121" bestFit="1" customWidth="1"/>
    <col min="3850" max="3850" width="7" style="121" bestFit="1" customWidth="1"/>
    <col min="3851" max="3851" width="11.83203125" style="121" bestFit="1" customWidth="1"/>
    <col min="3852" max="3852" width="6.33203125" style="121" customWidth="1"/>
    <col min="3853" max="4096" width="9.33203125" style="121"/>
    <col min="4097" max="4097" width="11.83203125" style="121" customWidth="1"/>
    <col min="4098" max="4098" width="5.33203125" style="121" customWidth="1"/>
    <col min="4099" max="4099" width="11.5" style="121" customWidth="1"/>
    <col min="4100" max="4100" width="59.6640625" style="121" customWidth="1"/>
    <col min="4101" max="4101" width="0" style="121" hidden="1" customWidth="1"/>
    <col min="4102" max="4102" width="3.83203125" style="121" customWidth="1"/>
    <col min="4103" max="4103" width="11.33203125" style="121" customWidth="1"/>
    <col min="4104" max="4104" width="11.5" style="121" customWidth="1"/>
    <col min="4105" max="4105" width="12.6640625" style="121" bestFit="1" customWidth="1"/>
    <col min="4106" max="4106" width="7" style="121" bestFit="1" customWidth="1"/>
    <col min="4107" max="4107" width="11.83203125" style="121" bestFit="1" customWidth="1"/>
    <col min="4108" max="4108" width="6.33203125" style="121" customWidth="1"/>
    <col min="4109" max="4352" width="9.33203125" style="121"/>
    <col min="4353" max="4353" width="11.83203125" style="121" customWidth="1"/>
    <col min="4354" max="4354" width="5.33203125" style="121" customWidth="1"/>
    <col min="4355" max="4355" width="11.5" style="121" customWidth="1"/>
    <col min="4356" max="4356" width="59.6640625" style="121" customWidth="1"/>
    <col min="4357" max="4357" width="0" style="121" hidden="1" customWidth="1"/>
    <col min="4358" max="4358" width="3.83203125" style="121" customWidth="1"/>
    <col min="4359" max="4359" width="11.33203125" style="121" customWidth="1"/>
    <col min="4360" max="4360" width="11.5" style="121" customWidth="1"/>
    <col min="4361" max="4361" width="12.6640625" style="121" bestFit="1" customWidth="1"/>
    <col min="4362" max="4362" width="7" style="121" bestFit="1" customWidth="1"/>
    <col min="4363" max="4363" width="11.83203125" style="121" bestFit="1" customWidth="1"/>
    <col min="4364" max="4364" width="6.33203125" style="121" customWidth="1"/>
    <col min="4365" max="4608" width="9.33203125" style="121"/>
    <col min="4609" max="4609" width="11.83203125" style="121" customWidth="1"/>
    <col min="4610" max="4610" width="5.33203125" style="121" customWidth="1"/>
    <col min="4611" max="4611" width="11.5" style="121" customWidth="1"/>
    <col min="4612" max="4612" width="59.6640625" style="121" customWidth="1"/>
    <col min="4613" max="4613" width="0" style="121" hidden="1" customWidth="1"/>
    <col min="4614" max="4614" width="3.83203125" style="121" customWidth="1"/>
    <col min="4615" max="4615" width="11.33203125" style="121" customWidth="1"/>
    <col min="4616" max="4616" width="11.5" style="121" customWidth="1"/>
    <col min="4617" max="4617" width="12.6640625" style="121" bestFit="1" customWidth="1"/>
    <col min="4618" max="4618" width="7" style="121" bestFit="1" customWidth="1"/>
    <col min="4619" max="4619" width="11.83203125" style="121" bestFit="1" customWidth="1"/>
    <col min="4620" max="4620" width="6.33203125" style="121" customWidth="1"/>
    <col min="4621" max="4864" width="9.33203125" style="121"/>
    <col min="4865" max="4865" width="11.83203125" style="121" customWidth="1"/>
    <col min="4866" max="4866" width="5.33203125" style="121" customWidth="1"/>
    <col min="4867" max="4867" width="11.5" style="121" customWidth="1"/>
    <col min="4868" max="4868" width="59.6640625" style="121" customWidth="1"/>
    <col min="4869" max="4869" width="0" style="121" hidden="1" customWidth="1"/>
    <col min="4870" max="4870" width="3.83203125" style="121" customWidth="1"/>
    <col min="4871" max="4871" width="11.33203125" style="121" customWidth="1"/>
    <col min="4872" max="4872" width="11.5" style="121" customWidth="1"/>
    <col min="4873" max="4873" width="12.6640625" style="121" bestFit="1" customWidth="1"/>
    <col min="4874" max="4874" width="7" style="121" bestFit="1" customWidth="1"/>
    <col min="4875" max="4875" width="11.83203125" style="121" bestFit="1" customWidth="1"/>
    <col min="4876" max="4876" width="6.33203125" style="121" customWidth="1"/>
    <col min="4877" max="5120" width="9.33203125" style="121"/>
    <col min="5121" max="5121" width="11.83203125" style="121" customWidth="1"/>
    <col min="5122" max="5122" width="5.33203125" style="121" customWidth="1"/>
    <col min="5123" max="5123" width="11.5" style="121" customWidth="1"/>
    <col min="5124" max="5124" width="59.6640625" style="121" customWidth="1"/>
    <col min="5125" max="5125" width="0" style="121" hidden="1" customWidth="1"/>
    <col min="5126" max="5126" width="3.83203125" style="121" customWidth="1"/>
    <col min="5127" max="5127" width="11.33203125" style="121" customWidth="1"/>
    <col min="5128" max="5128" width="11.5" style="121" customWidth="1"/>
    <col min="5129" max="5129" width="12.6640625" style="121" bestFit="1" customWidth="1"/>
    <col min="5130" max="5130" width="7" style="121" bestFit="1" customWidth="1"/>
    <col min="5131" max="5131" width="11.83203125" style="121" bestFit="1" customWidth="1"/>
    <col min="5132" max="5132" width="6.33203125" style="121" customWidth="1"/>
    <col min="5133" max="5376" width="9.33203125" style="121"/>
    <col min="5377" max="5377" width="11.83203125" style="121" customWidth="1"/>
    <col min="5378" max="5378" width="5.33203125" style="121" customWidth="1"/>
    <col min="5379" max="5379" width="11.5" style="121" customWidth="1"/>
    <col min="5380" max="5380" width="59.6640625" style="121" customWidth="1"/>
    <col min="5381" max="5381" width="0" style="121" hidden="1" customWidth="1"/>
    <col min="5382" max="5382" width="3.83203125" style="121" customWidth="1"/>
    <col min="5383" max="5383" width="11.33203125" style="121" customWidth="1"/>
    <col min="5384" max="5384" width="11.5" style="121" customWidth="1"/>
    <col min="5385" max="5385" width="12.6640625" style="121" bestFit="1" customWidth="1"/>
    <col min="5386" max="5386" width="7" style="121" bestFit="1" customWidth="1"/>
    <col min="5387" max="5387" width="11.83203125" style="121" bestFit="1" customWidth="1"/>
    <col min="5388" max="5388" width="6.33203125" style="121" customWidth="1"/>
    <col min="5389" max="5632" width="9.33203125" style="121"/>
    <col min="5633" max="5633" width="11.83203125" style="121" customWidth="1"/>
    <col min="5634" max="5634" width="5.33203125" style="121" customWidth="1"/>
    <col min="5635" max="5635" width="11.5" style="121" customWidth="1"/>
    <col min="5636" max="5636" width="59.6640625" style="121" customWidth="1"/>
    <col min="5637" max="5637" width="0" style="121" hidden="1" customWidth="1"/>
    <col min="5638" max="5638" width="3.83203125" style="121" customWidth="1"/>
    <col min="5639" max="5639" width="11.33203125" style="121" customWidth="1"/>
    <col min="5640" max="5640" width="11.5" style="121" customWidth="1"/>
    <col min="5641" max="5641" width="12.6640625" style="121" bestFit="1" customWidth="1"/>
    <col min="5642" max="5642" width="7" style="121" bestFit="1" customWidth="1"/>
    <col min="5643" max="5643" width="11.83203125" style="121" bestFit="1" customWidth="1"/>
    <col min="5644" max="5644" width="6.33203125" style="121" customWidth="1"/>
    <col min="5645" max="5888" width="9.33203125" style="121"/>
    <col min="5889" max="5889" width="11.83203125" style="121" customWidth="1"/>
    <col min="5890" max="5890" width="5.33203125" style="121" customWidth="1"/>
    <col min="5891" max="5891" width="11.5" style="121" customWidth="1"/>
    <col min="5892" max="5892" width="59.6640625" style="121" customWidth="1"/>
    <col min="5893" max="5893" width="0" style="121" hidden="1" customWidth="1"/>
    <col min="5894" max="5894" width="3.83203125" style="121" customWidth="1"/>
    <col min="5895" max="5895" width="11.33203125" style="121" customWidth="1"/>
    <col min="5896" max="5896" width="11.5" style="121" customWidth="1"/>
    <col min="5897" max="5897" width="12.6640625" style="121" bestFit="1" customWidth="1"/>
    <col min="5898" max="5898" width="7" style="121" bestFit="1" customWidth="1"/>
    <col min="5899" max="5899" width="11.83203125" style="121" bestFit="1" customWidth="1"/>
    <col min="5900" max="5900" width="6.33203125" style="121" customWidth="1"/>
    <col min="5901" max="6144" width="9.33203125" style="121"/>
    <col min="6145" max="6145" width="11.83203125" style="121" customWidth="1"/>
    <col min="6146" max="6146" width="5.33203125" style="121" customWidth="1"/>
    <col min="6147" max="6147" width="11.5" style="121" customWidth="1"/>
    <col min="6148" max="6148" width="59.6640625" style="121" customWidth="1"/>
    <col min="6149" max="6149" width="0" style="121" hidden="1" customWidth="1"/>
    <col min="6150" max="6150" width="3.83203125" style="121" customWidth="1"/>
    <col min="6151" max="6151" width="11.33203125" style="121" customWidth="1"/>
    <col min="6152" max="6152" width="11.5" style="121" customWidth="1"/>
    <col min="6153" max="6153" width="12.6640625" style="121" bestFit="1" customWidth="1"/>
    <col min="6154" max="6154" width="7" style="121" bestFit="1" customWidth="1"/>
    <col min="6155" max="6155" width="11.83203125" style="121" bestFit="1" customWidth="1"/>
    <col min="6156" max="6156" width="6.33203125" style="121" customWidth="1"/>
    <col min="6157" max="6400" width="9.33203125" style="121"/>
    <col min="6401" max="6401" width="11.83203125" style="121" customWidth="1"/>
    <col min="6402" max="6402" width="5.33203125" style="121" customWidth="1"/>
    <col min="6403" max="6403" width="11.5" style="121" customWidth="1"/>
    <col min="6404" max="6404" width="59.6640625" style="121" customWidth="1"/>
    <col min="6405" max="6405" width="0" style="121" hidden="1" customWidth="1"/>
    <col min="6406" max="6406" width="3.83203125" style="121" customWidth="1"/>
    <col min="6407" max="6407" width="11.33203125" style="121" customWidth="1"/>
    <col min="6408" max="6408" width="11.5" style="121" customWidth="1"/>
    <col min="6409" max="6409" width="12.6640625" style="121" bestFit="1" customWidth="1"/>
    <col min="6410" max="6410" width="7" style="121" bestFit="1" customWidth="1"/>
    <col min="6411" max="6411" width="11.83203125" style="121" bestFit="1" customWidth="1"/>
    <col min="6412" max="6412" width="6.33203125" style="121" customWidth="1"/>
    <col min="6413" max="6656" width="9.33203125" style="121"/>
    <col min="6657" max="6657" width="11.83203125" style="121" customWidth="1"/>
    <col min="6658" max="6658" width="5.33203125" style="121" customWidth="1"/>
    <col min="6659" max="6659" width="11.5" style="121" customWidth="1"/>
    <col min="6660" max="6660" width="59.6640625" style="121" customWidth="1"/>
    <col min="6661" max="6661" width="0" style="121" hidden="1" customWidth="1"/>
    <col min="6662" max="6662" width="3.83203125" style="121" customWidth="1"/>
    <col min="6663" max="6663" width="11.33203125" style="121" customWidth="1"/>
    <col min="6664" max="6664" width="11.5" style="121" customWidth="1"/>
    <col min="6665" max="6665" width="12.6640625" style="121" bestFit="1" customWidth="1"/>
    <col min="6666" max="6666" width="7" style="121" bestFit="1" customWidth="1"/>
    <col min="6667" max="6667" width="11.83203125" style="121" bestFit="1" customWidth="1"/>
    <col min="6668" max="6668" width="6.33203125" style="121" customWidth="1"/>
    <col min="6669" max="6912" width="9.33203125" style="121"/>
    <col min="6913" max="6913" width="11.83203125" style="121" customWidth="1"/>
    <col min="6914" max="6914" width="5.33203125" style="121" customWidth="1"/>
    <col min="6915" max="6915" width="11.5" style="121" customWidth="1"/>
    <col min="6916" max="6916" width="59.6640625" style="121" customWidth="1"/>
    <col min="6917" max="6917" width="0" style="121" hidden="1" customWidth="1"/>
    <col min="6918" max="6918" width="3.83203125" style="121" customWidth="1"/>
    <col min="6919" max="6919" width="11.33203125" style="121" customWidth="1"/>
    <col min="6920" max="6920" width="11.5" style="121" customWidth="1"/>
    <col min="6921" max="6921" width="12.6640625" style="121" bestFit="1" customWidth="1"/>
    <col min="6922" max="6922" width="7" style="121" bestFit="1" customWidth="1"/>
    <col min="6923" max="6923" width="11.83203125" style="121" bestFit="1" customWidth="1"/>
    <col min="6924" max="6924" width="6.33203125" style="121" customWidth="1"/>
    <col min="6925" max="7168" width="9.33203125" style="121"/>
    <col min="7169" max="7169" width="11.83203125" style="121" customWidth="1"/>
    <col min="7170" max="7170" width="5.33203125" style="121" customWidth="1"/>
    <col min="7171" max="7171" width="11.5" style="121" customWidth="1"/>
    <col min="7172" max="7172" width="59.6640625" style="121" customWidth="1"/>
    <col min="7173" max="7173" width="0" style="121" hidden="1" customWidth="1"/>
    <col min="7174" max="7174" width="3.83203125" style="121" customWidth="1"/>
    <col min="7175" max="7175" width="11.33203125" style="121" customWidth="1"/>
    <col min="7176" max="7176" width="11.5" style="121" customWidth="1"/>
    <col min="7177" max="7177" width="12.6640625" style="121" bestFit="1" customWidth="1"/>
    <col min="7178" max="7178" width="7" style="121" bestFit="1" customWidth="1"/>
    <col min="7179" max="7179" width="11.83203125" style="121" bestFit="1" customWidth="1"/>
    <col min="7180" max="7180" width="6.33203125" style="121" customWidth="1"/>
    <col min="7181" max="7424" width="9.33203125" style="121"/>
    <col min="7425" max="7425" width="11.83203125" style="121" customWidth="1"/>
    <col min="7426" max="7426" width="5.33203125" style="121" customWidth="1"/>
    <col min="7427" max="7427" width="11.5" style="121" customWidth="1"/>
    <col min="7428" max="7428" width="59.6640625" style="121" customWidth="1"/>
    <col min="7429" max="7429" width="0" style="121" hidden="1" customWidth="1"/>
    <col min="7430" max="7430" width="3.83203125" style="121" customWidth="1"/>
    <col min="7431" max="7431" width="11.33203125" style="121" customWidth="1"/>
    <col min="7432" max="7432" width="11.5" style="121" customWidth="1"/>
    <col min="7433" max="7433" width="12.6640625" style="121" bestFit="1" customWidth="1"/>
    <col min="7434" max="7434" width="7" style="121" bestFit="1" customWidth="1"/>
    <col min="7435" max="7435" width="11.83203125" style="121" bestFit="1" customWidth="1"/>
    <col min="7436" max="7436" width="6.33203125" style="121" customWidth="1"/>
    <col min="7437" max="7680" width="9.33203125" style="121"/>
    <col min="7681" max="7681" width="11.83203125" style="121" customWidth="1"/>
    <col min="7682" max="7682" width="5.33203125" style="121" customWidth="1"/>
    <col min="7683" max="7683" width="11.5" style="121" customWidth="1"/>
    <col min="7684" max="7684" width="59.6640625" style="121" customWidth="1"/>
    <col min="7685" max="7685" width="0" style="121" hidden="1" customWidth="1"/>
    <col min="7686" max="7686" width="3.83203125" style="121" customWidth="1"/>
    <col min="7687" max="7687" width="11.33203125" style="121" customWidth="1"/>
    <col min="7688" max="7688" width="11.5" style="121" customWidth="1"/>
    <col min="7689" max="7689" width="12.6640625" style="121" bestFit="1" customWidth="1"/>
    <col min="7690" max="7690" width="7" style="121" bestFit="1" customWidth="1"/>
    <col min="7691" max="7691" width="11.83203125" style="121" bestFit="1" customWidth="1"/>
    <col min="7692" max="7692" width="6.33203125" style="121" customWidth="1"/>
    <col min="7693" max="7936" width="9.33203125" style="121"/>
    <col min="7937" max="7937" width="11.83203125" style="121" customWidth="1"/>
    <col min="7938" max="7938" width="5.33203125" style="121" customWidth="1"/>
    <col min="7939" max="7939" width="11.5" style="121" customWidth="1"/>
    <col min="7940" max="7940" width="59.6640625" style="121" customWidth="1"/>
    <col min="7941" max="7941" width="0" style="121" hidden="1" customWidth="1"/>
    <col min="7942" max="7942" width="3.83203125" style="121" customWidth="1"/>
    <col min="7943" max="7943" width="11.33203125" style="121" customWidth="1"/>
    <col min="7944" max="7944" width="11.5" style="121" customWidth="1"/>
    <col min="7945" max="7945" width="12.6640625" style="121" bestFit="1" customWidth="1"/>
    <col min="7946" max="7946" width="7" style="121" bestFit="1" customWidth="1"/>
    <col min="7947" max="7947" width="11.83203125" style="121" bestFit="1" customWidth="1"/>
    <col min="7948" max="7948" width="6.33203125" style="121" customWidth="1"/>
    <col min="7949" max="8192" width="9.33203125" style="121"/>
    <col min="8193" max="8193" width="11.83203125" style="121" customWidth="1"/>
    <col min="8194" max="8194" width="5.33203125" style="121" customWidth="1"/>
    <col min="8195" max="8195" width="11.5" style="121" customWidth="1"/>
    <col min="8196" max="8196" width="59.6640625" style="121" customWidth="1"/>
    <col min="8197" max="8197" width="0" style="121" hidden="1" customWidth="1"/>
    <col min="8198" max="8198" width="3.83203125" style="121" customWidth="1"/>
    <col min="8199" max="8199" width="11.33203125" style="121" customWidth="1"/>
    <col min="8200" max="8200" width="11.5" style="121" customWidth="1"/>
    <col min="8201" max="8201" width="12.6640625" style="121" bestFit="1" customWidth="1"/>
    <col min="8202" max="8202" width="7" style="121" bestFit="1" customWidth="1"/>
    <col min="8203" max="8203" width="11.83203125" style="121" bestFit="1" customWidth="1"/>
    <col min="8204" max="8204" width="6.33203125" style="121" customWidth="1"/>
    <col min="8205" max="8448" width="9.33203125" style="121"/>
    <col min="8449" max="8449" width="11.83203125" style="121" customWidth="1"/>
    <col min="8450" max="8450" width="5.33203125" style="121" customWidth="1"/>
    <col min="8451" max="8451" width="11.5" style="121" customWidth="1"/>
    <col min="8452" max="8452" width="59.6640625" style="121" customWidth="1"/>
    <col min="8453" max="8453" width="0" style="121" hidden="1" customWidth="1"/>
    <col min="8454" max="8454" width="3.83203125" style="121" customWidth="1"/>
    <col min="8455" max="8455" width="11.33203125" style="121" customWidth="1"/>
    <col min="8456" max="8456" width="11.5" style="121" customWidth="1"/>
    <col min="8457" max="8457" width="12.6640625" style="121" bestFit="1" customWidth="1"/>
    <col min="8458" max="8458" width="7" style="121" bestFit="1" customWidth="1"/>
    <col min="8459" max="8459" width="11.83203125" style="121" bestFit="1" customWidth="1"/>
    <col min="8460" max="8460" width="6.33203125" style="121" customWidth="1"/>
    <col min="8461" max="8704" width="9.33203125" style="121"/>
    <col min="8705" max="8705" width="11.83203125" style="121" customWidth="1"/>
    <col min="8706" max="8706" width="5.33203125" style="121" customWidth="1"/>
    <col min="8707" max="8707" width="11.5" style="121" customWidth="1"/>
    <col min="8708" max="8708" width="59.6640625" style="121" customWidth="1"/>
    <col min="8709" max="8709" width="0" style="121" hidden="1" customWidth="1"/>
    <col min="8710" max="8710" width="3.83203125" style="121" customWidth="1"/>
    <col min="8711" max="8711" width="11.33203125" style="121" customWidth="1"/>
    <col min="8712" max="8712" width="11.5" style="121" customWidth="1"/>
    <col min="8713" max="8713" width="12.6640625" style="121" bestFit="1" customWidth="1"/>
    <col min="8714" max="8714" width="7" style="121" bestFit="1" customWidth="1"/>
    <col min="8715" max="8715" width="11.83203125" style="121" bestFit="1" customWidth="1"/>
    <col min="8716" max="8716" width="6.33203125" style="121" customWidth="1"/>
    <col min="8717" max="8960" width="9.33203125" style="121"/>
    <col min="8961" max="8961" width="11.83203125" style="121" customWidth="1"/>
    <col min="8962" max="8962" width="5.33203125" style="121" customWidth="1"/>
    <col min="8963" max="8963" width="11.5" style="121" customWidth="1"/>
    <col min="8964" max="8964" width="59.6640625" style="121" customWidth="1"/>
    <col min="8965" max="8965" width="0" style="121" hidden="1" customWidth="1"/>
    <col min="8966" max="8966" width="3.83203125" style="121" customWidth="1"/>
    <col min="8967" max="8967" width="11.33203125" style="121" customWidth="1"/>
    <col min="8968" max="8968" width="11.5" style="121" customWidth="1"/>
    <col min="8969" max="8969" width="12.6640625" style="121" bestFit="1" customWidth="1"/>
    <col min="8970" max="8970" width="7" style="121" bestFit="1" customWidth="1"/>
    <col min="8971" max="8971" width="11.83203125" style="121" bestFit="1" customWidth="1"/>
    <col min="8972" max="8972" width="6.33203125" style="121" customWidth="1"/>
    <col min="8973" max="9216" width="9.33203125" style="121"/>
    <col min="9217" max="9217" width="11.83203125" style="121" customWidth="1"/>
    <col min="9218" max="9218" width="5.33203125" style="121" customWidth="1"/>
    <col min="9219" max="9219" width="11.5" style="121" customWidth="1"/>
    <col min="9220" max="9220" width="59.6640625" style="121" customWidth="1"/>
    <col min="9221" max="9221" width="0" style="121" hidden="1" customWidth="1"/>
    <col min="9222" max="9222" width="3.83203125" style="121" customWidth="1"/>
    <col min="9223" max="9223" width="11.33203125" style="121" customWidth="1"/>
    <col min="9224" max="9224" width="11.5" style="121" customWidth="1"/>
    <col min="9225" max="9225" width="12.6640625" style="121" bestFit="1" customWidth="1"/>
    <col min="9226" max="9226" width="7" style="121" bestFit="1" customWidth="1"/>
    <col min="9227" max="9227" width="11.83203125" style="121" bestFit="1" customWidth="1"/>
    <col min="9228" max="9228" width="6.33203125" style="121" customWidth="1"/>
    <col min="9229" max="9472" width="9.33203125" style="121"/>
    <col min="9473" max="9473" width="11.83203125" style="121" customWidth="1"/>
    <col min="9474" max="9474" width="5.33203125" style="121" customWidth="1"/>
    <col min="9475" max="9475" width="11.5" style="121" customWidth="1"/>
    <col min="9476" max="9476" width="59.6640625" style="121" customWidth="1"/>
    <col min="9477" max="9477" width="0" style="121" hidden="1" customWidth="1"/>
    <col min="9478" max="9478" width="3.83203125" style="121" customWidth="1"/>
    <col min="9479" max="9479" width="11.33203125" style="121" customWidth="1"/>
    <col min="9480" max="9480" width="11.5" style="121" customWidth="1"/>
    <col min="9481" max="9481" width="12.6640625" style="121" bestFit="1" customWidth="1"/>
    <col min="9482" max="9482" width="7" style="121" bestFit="1" customWidth="1"/>
    <col min="9483" max="9483" width="11.83203125" style="121" bestFit="1" customWidth="1"/>
    <col min="9484" max="9484" width="6.33203125" style="121" customWidth="1"/>
    <col min="9485" max="9728" width="9.33203125" style="121"/>
    <col min="9729" max="9729" width="11.83203125" style="121" customWidth="1"/>
    <col min="9730" max="9730" width="5.33203125" style="121" customWidth="1"/>
    <col min="9731" max="9731" width="11.5" style="121" customWidth="1"/>
    <col min="9732" max="9732" width="59.6640625" style="121" customWidth="1"/>
    <col min="9733" max="9733" width="0" style="121" hidden="1" customWidth="1"/>
    <col min="9734" max="9734" width="3.83203125" style="121" customWidth="1"/>
    <col min="9735" max="9735" width="11.33203125" style="121" customWidth="1"/>
    <col min="9736" max="9736" width="11.5" style="121" customWidth="1"/>
    <col min="9737" max="9737" width="12.6640625" style="121" bestFit="1" customWidth="1"/>
    <col min="9738" max="9738" width="7" style="121" bestFit="1" customWidth="1"/>
    <col min="9739" max="9739" width="11.83203125" style="121" bestFit="1" customWidth="1"/>
    <col min="9740" max="9740" width="6.33203125" style="121" customWidth="1"/>
    <col min="9741" max="9984" width="9.33203125" style="121"/>
    <col min="9985" max="9985" width="11.83203125" style="121" customWidth="1"/>
    <col min="9986" max="9986" width="5.33203125" style="121" customWidth="1"/>
    <col min="9987" max="9987" width="11.5" style="121" customWidth="1"/>
    <col min="9988" max="9988" width="59.6640625" style="121" customWidth="1"/>
    <col min="9989" max="9989" width="0" style="121" hidden="1" customWidth="1"/>
    <col min="9990" max="9990" width="3.83203125" style="121" customWidth="1"/>
    <col min="9991" max="9991" width="11.33203125" style="121" customWidth="1"/>
    <col min="9992" max="9992" width="11.5" style="121" customWidth="1"/>
    <col min="9993" max="9993" width="12.6640625" style="121" bestFit="1" customWidth="1"/>
    <col min="9994" max="9994" width="7" style="121" bestFit="1" customWidth="1"/>
    <col min="9995" max="9995" width="11.83203125" style="121" bestFit="1" customWidth="1"/>
    <col min="9996" max="9996" width="6.33203125" style="121" customWidth="1"/>
    <col min="9997" max="10240" width="9.33203125" style="121"/>
    <col min="10241" max="10241" width="11.83203125" style="121" customWidth="1"/>
    <col min="10242" max="10242" width="5.33203125" style="121" customWidth="1"/>
    <col min="10243" max="10243" width="11.5" style="121" customWidth="1"/>
    <col min="10244" max="10244" width="59.6640625" style="121" customWidth="1"/>
    <col min="10245" max="10245" width="0" style="121" hidden="1" customWidth="1"/>
    <col min="10246" max="10246" width="3.83203125" style="121" customWidth="1"/>
    <col min="10247" max="10247" width="11.33203125" style="121" customWidth="1"/>
    <col min="10248" max="10248" width="11.5" style="121" customWidth="1"/>
    <col min="10249" max="10249" width="12.6640625" style="121" bestFit="1" customWidth="1"/>
    <col min="10250" max="10250" width="7" style="121" bestFit="1" customWidth="1"/>
    <col min="10251" max="10251" width="11.83203125" style="121" bestFit="1" customWidth="1"/>
    <col min="10252" max="10252" width="6.33203125" style="121" customWidth="1"/>
    <col min="10253" max="10496" width="9.33203125" style="121"/>
    <col min="10497" max="10497" width="11.83203125" style="121" customWidth="1"/>
    <col min="10498" max="10498" width="5.33203125" style="121" customWidth="1"/>
    <col min="10499" max="10499" width="11.5" style="121" customWidth="1"/>
    <col min="10500" max="10500" width="59.6640625" style="121" customWidth="1"/>
    <col min="10501" max="10501" width="0" style="121" hidden="1" customWidth="1"/>
    <col min="10502" max="10502" width="3.83203125" style="121" customWidth="1"/>
    <col min="10503" max="10503" width="11.33203125" style="121" customWidth="1"/>
    <col min="10504" max="10504" width="11.5" style="121" customWidth="1"/>
    <col min="10505" max="10505" width="12.6640625" style="121" bestFit="1" customWidth="1"/>
    <col min="10506" max="10506" width="7" style="121" bestFit="1" customWidth="1"/>
    <col min="10507" max="10507" width="11.83203125" style="121" bestFit="1" customWidth="1"/>
    <col min="10508" max="10508" width="6.33203125" style="121" customWidth="1"/>
    <col min="10509" max="10752" width="9.33203125" style="121"/>
    <col min="10753" max="10753" width="11.83203125" style="121" customWidth="1"/>
    <col min="10754" max="10754" width="5.33203125" style="121" customWidth="1"/>
    <col min="10755" max="10755" width="11.5" style="121" customWidth="1"/>
    <col min="10756" max="10756" width="59.6640625" style="121" customWidth="1"/>
    <col min="10757" max="10757" width="0" style="121" hidden="1" customWidth="1"/>
    <col min="10758" max="10758" width="3.83203125" style="121" customWidth="1"/>
    <col min="10759" max="10759" width="11.33203125" style="121" customWidth="1"/>
    <col min="10760" max="10760" width="11.5" style="121" customWidth="1"/>
    <col min="10761" max="10761" width="12.6640625" style="121" bestFit="1" customWidth="1"/>
    <col min="10762" max="10762" width="7" style="121" bestFit="1" customWidth="1"/>
    <col min="10763" max="10763" width="11.83203125" style="121" bestFit="1" customWidth="1"/>
    <col min="10764" max="10764" width="6.33203125" style="121" customWidth="1"/>
    <col min="10765" max="11008" width="9.33203125" style="121"/>
    <col min="11009" max="11009" width="11.83203125" style="121" customWidth="1"/>
    <col min="11010" max="11010" width="5.33203125" style="121" customWidth="1"/>
    <col min="11011" max="11011" width="11.5" style="121" customWidth="1"/>
    <col min="11012" max="11012" width="59.6640625" style="121" customWidth="1"/>
    <col min="11013" max="11013" width="0" style="121" hidden="1" customWidth="1"/>
    <col min="11014" max="11014" width="3.83203125" style="121" customWidth="1"/>
    <col min="11015" max="11015" width="11.33203125" style="121" customWidth="1"/>
    <col min="11016" max="11016" width="11.5" style="121" customWidth="1"/>
    <col min="11017" max="11017" width="12.6640625" style="121" bestFit="1" customWidth="1"/>
    <col min="11018" max="11018" width="7" style="121" bestFit="1" customWidth="1"/>
    <col min="11019" max="11019" width="11.83203125" style="121" bestFit="1" customWidth="1"/>
    <col min="11020" max="11020" width="6.33203125" style="121" customWidth="1"/>
    <col min="11021" max="11264" width="9.33203125" style="121"/>
    <col min="11265" max="11265" width="11.83203125" style="121" customWidth="1"/>
    <col min="11266" max="11266" width="5.33203125" style="121" customWidth="1"/>
    <col min="11267" max="11267" width="11.5" style="121" customWidth="1"/>
    <col min="11268" max="11268" width="59.6640625" style="121" customWidth="1"/>
    <col min="11269" max="11269" width="0" style="121" hidden="1" customWidth="1"/>
    <col min="11270" max="11270" width="3.83203125" style="121" customWidth="1"/>
    <col min="11271" max="11271" width="11.33203125" style="121" customWidth="1"/>
    <col min="11272" max="11272" width="11.5" style="121" customWidth="1"/>
    <col min="11273" max="11273" width="12.6640625" style="121" bestFit="1" customWidth="1"/>
    <col min="11274" max="11274" width="7" style="121" bestFit="1" customWidth="1"/>
    <col min="11275" max="11275" width="11.83203125" style="121" bestFit="1" customWidth="1"/>
    <col min="11276" max="11276" width="6.33203125" style="121" customWidth="1"/>
    <col min="11277" max="11520" width="9.33203125" style="121"/>
    <col min="11521" max="11521" width="11.83203125" style="121" customWidth="1"/>
    <col min="11522" max="11522" width="5.33203125" style="121" customWidth="1"/>
    <col min="11523" max="11523" width="11.5" style="121" customWidth="1"/>
    <col min="11524" max="11524" width="59.6640625" style="121" customWidth="1"/>
    <col min="11525" max="11525" width="0" style="121" hidden="1" customWidth="1"/>
    <col min="11526" max="11526" width="3.83203125" style="121" customWidth="1"/>
    <col min="11527" max="11527" width="11.33203125" style="121" customWidth="1"/>
    <col min="11528" max="11528" width="11.5" style="121" customWidth="1"/>
    <col min="11529" max="11529" width="12.6640625" style="121" bestFit="1" customWidth="1"/>
    <col min="11530" max="11530" width="7" style="121" bestFit="1" customWidth="1"/>
    <col min="11531" max="11531" width="11.83203125" style="121" bestFit="1" customWidth="1"/>
    <col min="11532" max="11532" width="6.33203125" style="121" customWidth="1"/>
    <col min="11533" max="11776" width="9.33203125" style="121"/>
    <col min="11777" max="11777" width="11.83203125" style="121" customWidth="1"/>
    <col min="11778" max="11778" width="5.33203125" style="121" customWidth="1"/>
    <col min="11779" max="11779" width="11.5" style="121" customWidth="1"/>
    <col min="11780" max="11780" width="59.6640625" style="121" customWidth="1"/>
    <col min="11781" max="11781" width="0" style="121" hidden="1" customWidth="1"/>
    <col min="11782" max="11782" width="3.83203125" style="121" customWidth="1"/>
    <col min="11783" max="11783" width="11.33203125" style="121" customWidth="1"/>
    <col min="11784" max="11784" width="11.5" style="121" customWidth="1"/>
    <col min="11785" max="11785" width="12.6640625" style="121" bestFit="1" customWidth="1"/>
    <col min="11786" max="11786" width="7" style="121" bestFit="1" customWidth="1"/>
    <col min="11787" max="11787" width="11.83203125" style="121" bestFit="1" customWidth="1"/>
    <col min="11788" max="11788" width="6.33203125" style="121" customWidth="1"/>
    <col min="11789" max="12032" width="9.33203125" style="121"/>
    <col min="12033" max="12033" width="11.83203125" style="121" customWidth="1"/>
    <col min="12034" max="12034" width="5.33203125" style="121" customWidth="1"/>
    <col min="12035" max="12035" width="11.5" style="121" customWidth="1"/>
    <col min="12036" max="12036" width="59.6640625" style="121" customWidth="1"/>
    <col min="12037" max="12037" width="0" style="121" hidden="1" customWidth="1"/>
    <col min="12038" max="12038" width="3.83203125" style="121" customWidth="1"/>
    <col min="12039" max="12039" width="11.33203125" style="121" customWidth="1"/>
    <col min="12040" max="12040" width="11.5" style="121" customWidth="1"/>
    <col min="12041" max="12041" width="12.6640625" style="121" bestFit="1" customWidth="1"/>
    <col min="12042" max="12042" width="7" style="121" bestFit="1" customWidth="1"/>
    <col min="12043" max="12043" width="11.83203125" style="121" bestFit="1" customWidth="1"/>
    <col min="12044" max="12044" width="6.33203125" style="121" customWidth="1"/>
    <col min="12045" max="12288" width="9.33203125" style="121"/>
    <col min="12289" max="12289" width="11.83203125" style="121" customWidth="1"/>
    <col min="12290" max="12290" width="5.33203125" style="121" customWidth="1"/>
    <col min="12291" max="12291" width="11.5" style="121" customWidth="1"/>
    <col min="12292" max="12292" width="59.6640625" style="121" customWidth="1"/>
    <col min="12293" max="12293" width="0" style="121" hidden="1" customWidth="1"/>
    <col min="12294" max="12294" width="3.83203125" style="121" customWidth="1"/>
    <col min="12295" max="12295" width="11.33203125" style="121" customWidth="1"/>
    <col min="12296" max="12296" width="11.5" style="121" customWidth="1"/>
    <col min="12297" max="12297" width="12.6640625" style="121" bestFit="1" customWidth="1"/>
    <col min="12298" max="12298" width="7" style="121" bestFit="1" customWidth="1"/>
    <col min="12299" max="12299" width="11.83203125" style="121" bestFit="1" customWidth="1"/>
    <col min="12300" max="12300" width="6.33203125" style="121" customWidth="1"/>
    <col min="12301" max="12544" width="9.33203125" style="121"/>
    <col min="12545" max="12545" width="11.83203125" style="121" customWidth="1"/>
    <col min="12546" max="12546" width="5.33203125" style="121" customWidth="1"/>
    <col min="12547" max="12547" width="11.5" style="121" customWidth="1"/>
    <col min="12548" max="12548" width="59.6640625" style="121" customWidth="1"/>
    <col min="12549" max="12549" width="0" style="121" hidden="1" customWidth="1"/>
    <col min="12550" max="12550" width="3.83203125" style="121" customWidth="1"/>
    <col min="12551" max="12551" width="11.33203125" style="121" customWidth="1"/>
    <col min="12552" max="12552" width="11.5" style="121" customWidth="1"/>
    <col min="12553" max="12553" width="12.6640625" style="121" bestFit="1" customWidth="1"/>
    <col min="12554" max="12554" width="7" style="121" bestFit="1" customWidth="1"/>
    <col min="12555" max="12555" width="11.83203125" style="121" bestFit="1" customWidth="1"/>
    <col min="12556" max="12556" width="6.33203125" style="121" customWidth="1"/>
    <col min="12557" max="12800" width="9.33203125" style="121"/>
    <col min="12801" max="12801" width="11.83203125" style="121" customWidth="1"/>
    <col min="12802" max="12802" width="5.33203125" style="121" customWidth="1"/>
    <col min="12803" max="12803" width="11.5" style="121" customWidth="1"/>
    <col min="12804" max="12804" width="59.6640625" style="121" customWidth="1"/>
    <col min="12805" max="12805" width="0" style="121" hidden="1" customWidth="1"/>
    <col min="12806" max="12806" width="3.83203125" style="121" customWidth="1"/>
    <col min="12807" max="12807" width="11.33203125" style="121" customWidth="1"/>
    <col min="12808" max="12808" width="11.5" style="121" customWidth="1"/>
    <col min="12809" max="12809" width="12.6640625" style="121" bestFit="1" customWidth="1"/>
    <col min="12810" max="12810" width="7" style="121" bestFit="1" customWidth="1"/>
    <col min="12811" max="12811" width="11.83203125" style="121" bestFit="1" customWidth="1"/>
    <col min="12812" max="12812" width="6.33203125" style="121" customWidth="1"/>
    <col min="12813" max="13056" width="9.33203125" style="121"/>
    <col min="13057" max="13057" width="11.83203125" style="121" customWidth="1"/>
    <col min="13058" max="13058" width="5.33203125" style="121" customWidth="1"/>
    <col min="13059" max="13059" width="11.5" style="121" customWidth="1"/>
    <col min="13060" max="13060" width="59.6640625" style="121" customWidth="1"/>
    <col min="13061" max="13061" width="0" style="121" hidden="1" customWidth="1"/>
    <col min="13062" max="13062" width="3.83203125" style="121" customWidth="1"/>
    <col min="13063" max="13063" width="11.33203125" style="121" customWidth="1"/>
    <col min="13064" max="13064" width="11.5" style="121" customWidth="1"/>
    <col min="13065" max="13065" width="12.6640625" style="121" bestFit="1" customWidth="1"/>
    <col min="13066" max="13066" width="7" style="121" bestFit="1" customWidth="1"/>
    <col min="13067" max="13067" width="11.83203125" style="121" bestFit="1" customWidth="1"/>
    <col min="13068" max="13068" width="6.33203125" style="121" customWidth="1"/>
    <col min="13069" max="13312" width="9.33203125" style="121"/>
    <col min="13313" max="13313" width="11.83203125" style="121" customWidth="1"/>
    <col min="13314" max="13314" width="5.33203125" style="121" customWidth="1"/>
    <col min="13315" max="13315" width="11.5" style="121" customWidth="1"/>
    <col min="13316" max="13316" width="59.6640625" style="121" customWidth="1"/>
    <col min="13317" max="13317" width="0" style="121" hidden="1" customWidth="1"/>
    <col min="13318" max="13318" width="3.83203125" style="121" customWidth="1"/>
    <col min="13319" max="13319" width="11.33203125" style="121" customWidth="1"/>
    <col min="13320" max="13320" width="11.5" style="121" customWidth="1"/>
    <col min="13321" max="13321" width="12.6640625" style="121" bestFit="1" customWidth="1"/>
    <col min="13322" max="13322" width="7" style="121" bestFit="1" customWidth="1"/>
    <col min="13323" max="13323" width="11.83203125" style="121" bestFit="1" customWidth="1"/>
    <col min="13324" max="13324" width="6.33203125" style="121" customWidth="1"/>
    <col min="13325" max="13568" width="9.33203125" style="121"/>
    <col min="13569" max="13569" width="11.83203125" style="121" customWidth="1"/>
    <col min="13570" max="13570" width="5.33203125" style="121" customWidth="1"/>
    <col min="13571" max="13571" width="11.5" style="121" customWidth="1"/>
    <col min="13572" max="13572" width="59.6640625" style="121" customWidth="1"/>
    <col min="13573" max="13573" width="0" style="121" hidden="1" customWidth="1"/>
    <col min="13574" max="13574" width="3.83203125" style="121" customWidth="1"/>
    <col min="13575" max="13575" width="11.33203125" style="121" customWidth="1"/>
    <col min="13576" max="13576" width="11.5" style="121" customWidth="1"/>
    <col min="13577" max="13577" width="12.6640625" style="121" bestFit="1" customWidth="1"/>
    <col min="13578" max="13578" width="7" style="121" bestFit="1" customWidth="1"/>
    <col min="13579" max="13579" width="11.83203125" style="121" bestFit="1" customWidth="1"/>
    <col min="13580" max="13580" width="6.33203125" style="121" customWidth="1"/>
    <col min="13581" max="13824" width="9.33203125" style="121"/>
    <col min="13825" max="13825" width="11.83203125" style="121" customWidth="1"/>
    <col min="13826" max="13826" width="5.33203125" style="121" customWidth="1"/>
    <col min="13827" max="13827" width="11.5" style="121" customWidth="1"/>
    <col min="13828" max="13828" width="59.6640625" style="121" customWidth="1"/>
    <col min="13829" max="13829" width="0" style="121" hidden="1" customWidth="1"/>
    <col min="13830" max="13830" width="3.83203125" style="121" customWidth="1"/>
    <col min="13831" max="13831" width="11.33203125" style="121" customWidth="1"/>
    <col min="13832" max="13832" width="11.5" style="121" customWidth="1"/>
    <col min="13833" max="13833" width="12.6640625" style="121" bestFit="1" customWidth="1"/>
    <col min="13834" max="13834" width="7" style="121" bestFit="1" customWidth="1"/>
    <col min="13835" max="13835" width="11.83203125" style="121" bestFit="1" customWidth="1"/>
    <col min="13836" max="13836" width="6.33203125" style="121" customWidth="1"/>
    <col min="13837" max="14080" width="9.33203125" style="121"/>
    <col min="14081" max="14081" width="11.83203125" style="121" customWidth="1"/>
    <col min="14082" max="14082" width="5.33203125" style="121" customWidth="1"/>
    <col min="14083" max="14083" width="11.5" style="121" customWidth="1"/>
    <col min="14084" max="14084" width="59.6640625" style="121" customWidth="1"/>
    <col min="14085" max="14085" width="0" style="121" hidden="1" customWidth="1"/>
    <col min="14086" max="14086" width="3.83203125" style="121" customWidth="1"/>
    <col min="14087" max="14087" width="11.33203125" style="121" customWidth="1"/>
    <col min="14088" max="14088" width="11.5" style="121" customWidth="1"/>
    <col min="14089" max="14089" width="12.6640625" style="121" bestFit="1" customWidth="1"/>
    <col min="14090" max="14090" width="7" style="121" bestFit="1" customWidth="1"/>
    <col min="14091" max="14091" width="11.83203125" style="121" bestFit="1" customWidth="1"/>
    <col min="14092" max="14092" width="6.33203125" style="121" customWidth="1"/>
    <col min="14093" max="14336" width="9.33203125" style="121"/>
    <col min="14337" max="14337" width="11.83203125" style="121" customWidth="1"/>
    <col min="14338" max="14338" width="5.33203125" style="121" customWidth="1"/>
    <col min="14339" max="14339" width="11.5" style="121" customWidth="1"/>
    <col min="14340" max="14340" width="59.6640625" style="121" customWidth="1"/>
    <col min="14341" max="14341" width="0" style="121" hidden="1" customWidth="1"/>
    <col min="14342" max="14342" width="3.83203125" style="121" customWidth="1"/>
    <col min="14343" max="14343" width="11.33203125" style="121" customWidth="1"/>
    <col min="14344" max="14344" width="11.5" style="121" customWidth="1"/>
    <col min="14345" max="14345" width="12.6640625" style="121" bestFit="1" customWidth="1"/>
    <col min="14346" max="14346" width="7" style="121" bestFit="1" customWidth="1"/>
    <col min="14347" max="14347" width="11.83203125" style="121" bestFit="1" customWidth="1"/>
    <col min="14348" max="14348" width="6.33203125" style="121" customWidth="1"/>
    <col min="14349" max="14592" width="9.33203125" style="121"/>
    <col min="14593" max="14593" width="11.83203125" style="121" customWidth="1"/>
    <col min="14594" max="14594" width="5.33203125" style="121" customWidth="1"/>
    <col min="14595" max="14595" width="11.5" style="121" customWidth="1"/>
    <col min="14596" max="14596" width="59.6640625" style="121" customWidth="1"/>
    <col min="14597" max="14597" width="0" style="121" hidden="1" customWidth="1"/>
    <col min="14598" max="14598" width="3.83203125" style="121" customWidth="1"/>
    <col min="14599" max="14599" width="11.33203125" style="121" customWidth="1"/>
    <col min="14600" max="14600" width="11.5" style="121" customWidth="1"/>
    <col min="14601" max="14601" width="12.6640625" style="121" bestFit="1" customWidth="1"/>
    <col min="14602" max="14602" width="7" style="121" bestFit="1" customWidth="1"/>
    <col min="14603" max="14603" width="11.83203125" style="121" bestFit="1" customWidth="1"/>
    <col min="14604" max="14604" width="6.33203125" style="121" customWidth="1"/>
    <col min="14605" max="14848" width="9.33203125" style="121"/>
    <col min="14849" max="14849" width="11.83203125" style="121" customWidth="1"/>
    <col min="14850" max="14850" width="5.33203125" style="121" customWidth="1"/>
    <col min="14851" max="14851" width="11.5" style="121" customWidth="1"/>
    <col min="14852" max="14852" width="59.6640625" style="121" customWidth="1"/>
    <col min="14853" max="14853" width="0" style="121" hidden="1" customWidth="1"/>
    <col min="14854" max="14854" width="3.83203125" style="121" customWidth="1"/>
    <col min="14855" max="14855" width="11.33203125" style="121" customWidth="1"/>
    <col min="14856" max="14856" width="11.5" style="121" customWidth="1"/>
    <col min="14857" max="14857" width="12.6640625" style="121" bestFit="1" customWidth="1"/>
    <col min="14858" max="14858" width="7" style="121" bestFit="1" customWidth="1"/>
    <col min="14859" max="14859" width="11.83203125" style="121" bestFit="1" customWidth="1"/>
    <col min="14860" max="14860" width="6.33203125" style="121" customWidth="1"/>
    <col min="14861" max="15104" width="9.33203125" style="121"/>
    <col min="15105" max="15105" width="11.83203125" style="121" customWidth="1"/>
    <col min="15106" max="15106" width="5.33203125" style="121" customWidth="1"/>
    <col min="15107" max="15107" width="11.5" style="121" customWidth="1"/>
    <col min="15108" max="15108" width="59.6640625" style="121" customWidth="1"/>
    <col min="15109" max="15109" width="0" style="121" hidden="1" customWidth="1"/>
    <col min="15110" max="15110" width="3.83203125" style="121" customWidth="1"/>
    <col min="15111" max="15111" width="11.33203125" style="121" customWidth="1"/>
    <col min="15112" max="15112" width="11.5" style="121" customWidth="1"/>
    <col min="15113" max="15113" width="12.6640625" style="121" bestFit="1" customWidth="1"/>
    <col min="15114" max="15114" width="7" style="121" bestFit="1" customWidth="1"/>
    <col min="15115" max="15115" width="11.83203125" style="121" bestFit="1" customWidth="1"/>
    <col min="15116" max="15116" width="6.33203125" style="121" customWidth="1"/>
    <col min="15117" max="15360" width="9.33203125" style="121"/>
    <col min="15361" max="15361" width="11.83203125" style="121" customWidth="1"/>
    <col min="15362" max="15362" width="5.33203125" style="121" customWidth="1"/>
    <col min="15363" max="15363" width="11.5" style="121" customWidth="1"/>
    <col min="15364" max="15364" width="59.6640625" style="121" customWidth="1"/>
    <col min="15365" max="15365" width="0" style="121" hidden="1" customWidth="1"/>
    <col min="15366" max="15366" width="3.83203125" style="121" customWidth="1"/>
    <col min="15367" max="15367" width="11.33203125" style="121" customWidth="1"/>
    <col min="15368" max="15368" width="11.5" style="121" customWidth="1"/>
    <col min="15369" max="15369" width="12.6640625" style="121" bestFit="1" customWidth="1"/>
    <col min="15370" max="15370" width="7" style="121" bestFit="1" customWidth="1"/>
    <col min="15371" max="15371" width="11.83203125" style="121" bestFit="1" customWidth="1"/>
    <col min="15372" max="15372" width="6.33203125" style="121" customWidth="1"/>
    <col min="15373" max="15616" width="9.33203125" style="121"/>
    <col min="15617" max="15617" width="11.83203125" style="121" customWidth="1"/>
    <col min="15618" max="15618" width="5.33203125" style="121" customWidth="1"/>
    <col min="15619" max="15619" width="11.5" style="121" customWidth="1"/>
    <col min="15620" max="15620" width="59.6640625" style="121" customWidth="1"/>
    <col min="15621" max="15621" width="0" style="121" hidden="1" customWidth="1"/>
    <col min="15622" max="15622" width="3.83203125" style="121" customWidth="1"/>
    <col min="15623" max="15623" width="11.33203125" style="121" customWidth="1"/>
    <col min="15624" max="15624" width="11.5" style="121" customWidth="1"/>
    <col min="15625" max="15625" width="12.6640625" style="121" bestFit="1" customWidth="1"/>
    <col min="15626" max="15626" width="7" style="121" bestFit="1" customWidth="1"/>
    <col min="15627" max="15627" width="11.83203125" style="121" bestFit="1" customWidth="1"/>
    <col min="15628" max="15628" width="6.33203125" style="121" customWidth="1"/>
    <col min="15629" max="15872" width="9.33203125" style="121"/>
    <col min="15873" max="15873" width="11.83203125" style="121" customWidth="1"/>
    <col min="15874" max="15874" width="5.33203125" style="121" customWidth="1"/>
    <col min="15875" max="15875" width="11.5" style="121" customWidth="1"/>
    <col min="15876" max="15876" width="59.6640625" style="121" customWidth="1"/>
    <col min="15877" max="15877" width="0" style="121" hidden="1" customWidth="1"/>
    <col min="15878" max="15878" width="3.83203125" style="121" customWidth="1"/>
    <col min="15879" max="15879" width="11.33203125" style="121" customWidth="1"/>
    <col min="15880" max="15880" width="11.5" style="121" customWidth="1"/>
    <col min="15881" max="15881" width="12.6640625" style="121" bestFit="1" customWidth="1"/>
    <col min="15882" max="15882" width="7" style="121" bestFit="1" customWidth="1"/>
    <col min="15883" max="15883" width="11.83203125" style="121" bestFit="1" customWidth="1"/>
    <col min="15884" max="15884" width="6.33203125" style="121" customWidth="1"/>
    <col min="15885" max="16128" width="9.33203125" style="121"/>
    <col min="16129" max="16129" width="11.83203125" style="121" customWidth="1"/>
    <col min="16130" max="16130" width="5.33203125" style="121" customWidth="1"/>
    <col min="16131" max="16131" width="11.5" style="121" customWidth="1"/>
    <col min="16132" max="16132" width="59.6640625" style="121" customWidth="1"/>
    <col min="16133" max="16133" width="0" style="121" hidden="1" customWidth="1"/>
    <col min="16134" max="16134" width="3.83203125" style="121" customWidth="1"/>
    <col min="16135" max="16135" width="11.33203125" style="121" customWidth="1"/>
    <col min="16136" max="16136" width="11.5" style="121" customWidth="1"/>
    <col min="16137" max="16137" width="12.6640625" style="121" bestFit="1" customWidth="1"/>
    <col min="16138" max="16138" width="7" style="121" bestFit="1" customWidth="1"/>
    <col min="16139" max="16139" width="11.83203125" style="121" bestFit="1" customWidth="1"/>
    <col min="16140" max="16140" width="6.33203125" style="121" customWidth="1"/>
    <col min="16141" max="16384" width="9.33203125" style="121"/>
  </cols>
  <sheetData>
    <row r="1" spans="1:24" s="91" customFormat="1" ht="18" customHeight="1">
      <c r="A1" s="87" t="str">
        <f>'[1]1'!A1</f>
        <v>OCENENY ROZPOČET</v>
      </c>
      <c r="B1" s="88"/>
      <c r="C1" s="88"/>
      <c r="D1" s="88"/>
      <c r="E1" s="88"/>
      <c r="F1" s="88"/>
      <c r="G1" s="88"/>
      <c r="H1" s="88"/>
      <c r="I1" s="88"/>
      <c r="J1" s="88"/>
      <c r="K1" s="88"/>
      <c r="L1" s="89"/>
      <c r="M1" s="89"/>
      <c r="N1" s="90"/>
      <c r="O1" s="90"/>
    </row>
    <row r="2" spans="1:24" s="91" customFormat="1" ht="15" customHeight="1">
      <c r="A2" s="92" t="s">
        <v>19</v>
      </c>
      <c r="B2" s="93" t="s">
        <v>1238</v>
      </c>
      <c r="C2" s="94"/>
      <c r="D2" s="94"/>
      <c r="E2" s="94"/>
      <c r="F2" s="94"/>
      <c r="G2" s="94"/>
      <c r="H2" s="94"/>
      <c r="I2" s="94"/>
      <c r="J2" s="94"/>
      <c r="K2" s="88"/>
      <c r="L2" s="89"/>
      <c r="M2" s="89"/>
      <c r="N2" s="90"/>
      <c r="O2" s="90"/>
    </row>
    <row r="3" spans="1:24" s="91" customFormat="1" ht="14.25" customHeight="1">
      <c r="A3" s="92" t="s">
        <v>108</v>
      </c>
      <c r="B3" s="95" t="s">
        <v>99</v>
      </c>
      <c r="C3" s="94"/>
      <c r="D3" s="94"/>
      <c r="E3" s="94"/>
      <c r="F3" s="94"/>
      <c r="G3" s="94"/>
      <c r="H3" s="94"/>
      <c r="I3" s="94"/>
      <c r="J3" s="94"/>
      <c r="K3" s="88"/>
      <c r="L3" s="89"/>
      <c r="M3" s="89"/>
      <c r="N3" s="90"/>
      <c r="O3" s="90"/>
    </row>
    <row r="4" spans="1:24" s="91" customFormat="1" ht="11.25" customHeight="1">
      <c r="A4" s="92" t="s">
        <v>1239</v>
      </c>
      <c r="B4" s="95"/>
      <c r="C4" s="94"/>
      <c r="D4" s="94"/>
      <c r="E4" s="94"/>
      <c r="F4" s="94"/>
      <c r="G4" s="94"/>
      <c r="H4" s="94"/>
      <c r="I4" s="94"/>
      <c r="J4" s="94"/>
      <c r="K4" s="88"/>
      <c r="L4" s="89"/>
      <c r="M4" s="89"/>
      <c r="N4" s="90"/>
      <c r="O4" s="90"/>
    </row>
    <row r="5" spans="1:24" s="91" customFormat="1" ht="11.25" customHeight="1">
      <c r="A5" s="94" t="s">
        <v>1240</v>
      </c>
      <c r="B5" s="94"/>
      <c r="C5" s="94"/>
      <c r="D5" s="94"/>
      <c r="E5" s="94"/>
      <c r="F5" s="94"/>
      <c r="G5" s="94"/>
      <c r="H5" s="94"/>
      <c r="I5" s="94"/>
      <c r="J5" s="94"/>
      <c r="K5" s="88"/>
      <c r="L5" s="89"/>
      <c r="M5" s="89"/>
      <c r="N5" s="90"/>
      <c r="O5" s="90"/>
    </row>
    <row r="6" spans="1:24" s="91" customFormat="1" ht="6" customHeight="1">
      <c r="A6" s="94"/>
      <c r="B6" s="94"/>
      <c r="C6" s="94"/>
      <c r="D6" s="94"/>
      <c r="E6" s="94"/>
      <c r="F6" s="94"/>
      <c r="G6" s="94"/>
      <c r="H6" s="94"/>
      <c r="I6" s="94"/>
      <c r="J6" s="94"/>
      <c r="K6" s="88"/>
      <c r="L6" s="89"/>
      <c r="M6" s="89"/>
      <c r="N6" s="90"/>
      <c r="O6" s="90"/>
    </row>
    <row r="7" spans="1:24" s="91" customFormat="1" ht="11.25" customHeight="1">
      <c r="A7" s="94" t="s">
        <v>1241</v>
      </c>
      <c r="B7" s="94"/>
      <c r="C7" s="94"/>
      <c r="D7" s="94"/>
      <c r="E7" s="94"/>
      <c r="F7" s="94"/>
      <c r="G7" s="94"/>
      <c r="H7" s="94"/>
      <c r="I7" s="94"/>
      <c r="J7" s="94"/>
      <c r="K7" s="88"/>
      <c r="L7" s="89"/>
      <c r="M7" s="89"/>
      <c r="N7" s="90"/>
      <c r="O7" s="90"/>
    </row>
    <row r="8" spans="1:24" s="91" customFormat="1" ht="11.25" customHeight="1">
      <c r="A8" s="94" t="s">
        <v>1242</v>
      </c>
      <c r="B8" s="94"/>
      <c r="C8" s="94"/>
      <c r="D8" s="94"/>
      <c r="E8" s="94"/>
      <c r="F8" s="94"/>
      <c r="G8" s="94"/>
      <c r="H8" s="94"/>
      <c r="I8" s="94"/>
      <c r="J8" s="94"/>
      <c r="K8" s="88"/>
      <c r="L8" s="89"/>
      <c r="M8" s="89"/>
      <c r="N8" s="90"/>
      <c r="O8" s="90"/>
    </row>
    <row r="9" spans="1:24" s="91" customFormat="1" ht="11.25" customHeight="1">
      <c r="A9" s="94" t="s">
        <v>1243</v>
      </c>
      <c r="B9" s="96" t="s">
        <v>1244</v>
      </c>
      <c r="C9" s="94"/>
      <c r="D9" s="94"/>
      <c r="E9" s="94"/>
      <c r="F9" s="94"/>
      <c r="G9" s="94"/>
      <c r="H9" s="94"/>
      <c r="I9" s="94"/>
      <c r="J9" s="94"/>
      <c r="K9" s="88"/>
      <c r="L9" s="89"/>
      <c r="M9" s="89"/>
      <c r="N9" s="90"/>
      <c r="O9" s="90"/>
    </row>
    <row r="10" spans="1:24" s="91" customFormat="1" ht="5.25" customHeight="1" thickBot="1">
      <c r="A10" s="97"/>
      <c r="B10" s="97"/>
      <c r="C10" s="97"/>
      <c r="D10" s="97"/>
      <c r="E10" s="97"/>
      <c r="F10" s="97"/>
      <c r="G10" s="97"/>
      <c r="H10" s="97"/>
      <c r="I10" s="97"/>
      <c r="J10" s="97"/>
      <c r="K10" s="97"/>
      <c r="L10" s="89"/>
      <c r="M10" s="89"/>
      <c r="N10" s="90"/>
      <c r="O10" s="90"/>
    </row>
    <row r="11" spans="1:24" s="102" customFormat="1" ht="25.5" customHeight="1">
      <c r="A11" s="98" t="s">
        <v>1245</v>
      </c>
      <c r="B11" s="98" t="s">
        <v>1246</v>
      </c>
      <c r="C11" s="98" t="s">
        <v>1086</v>
      </c>
      <c r="D11" s="98" t="s">
        <v>1247</v>
      </c>
      <c r="E11" s="99" t="s">
        <v>1248</v>
      </c>
      <c r="F11" s="98" t="s">
        <v>129</v>
      </c>
      <c r="G11" s="98" t="s">
        <v>1249</v>
      </c>
      <c r="H11" s="98" t="s">
        <v>1250</v>
      </c>
      <c r="I11" s="98" t="s">
        <v>1251</v>
      </c>
      <c r="J11" s="98" t="s">
        <v>1252</v>
      </c>
      <c r="K11" s="98" t="s">
        <v>1186</v>
      </c>
      <c r="L11" s="98" t="s">
        <v>1152</v>
      </c>
      <c r="M11" s="100"/>
      <c r="N11" s="100"/>
      <c r="O11" s="101"/>
      <c r="P11" s="100"/>
      <c r="Q11" s="100"/>
      <c r="R11" s="100"/>
      <c r="S11" s="100"/>
      <c r="T11" s="100"/>
      <c r="U11" s="100"/>
      <c r="V11" s="100"/>
      <c r="W11" s="100"/>
    </row>
    <row r="12" spans="1:24" s="105" customFormat="1" ht="12.75" customHeight="1">
      <c r="A12" s="103">
        <v>1</v>
      </c>
      <c r="B12" s="103">
        <v>2</v>
      </c>
      <c r="C12" s="103">
        <v>3</v>
      </c>
      <c r="D12" s="103">
        <v>4</v>
      </c>
      <c r="E12" s="104">
        <v>6</v>
      </c>
      <c r="F12" s="103">
        <v>5</v>
      </c>
      <c r="G12" s="103">
        <v>6</v>
      </c>
      <c r="H12" s="103">
        <v>7</v>
      </c>
      <c r="I12" s="103">
        <v>8</v>
      </c>
      <c r="J12" s="103">
        <v>9</v>
      </c>
      <c r="K12" s="103">
        <v>10</v>
      </c>
      <c r="L12" s="103">
        <v>11</v>
      </c>
      <c r="M12" s="100"/>
      <c r="N12" s="100"/>
      <c r="O12" s="101"/>
      <c r="P12" s="100"/>
      <c r="Q12" s="100"/>
      <c r="R12" s="100"/>
      <c r="S12" s="100"/>
      <c r="T12" s="100"/>
      <c r="U12" s="100"/>
      <c r="V12" s="100"/>
      <c r="W12" s="100"/>
      <c r="X12" s="102"/>
    </row>
    <row r="13" spans="1:24">
      <c r="A13" s="106"/>
      <c r="B13" s="107"/>
      <c r="C13" s="108"/>
      <c r="D13" s="109" t="s">
        <v>141</v>
      </c>
      <c r="E13" s="110"/>
      <c r="F13" s="111"/>
      <c r="G13" s="111"/>
      <c r="H13" s="111"/>
      <c r="I13" s="448"/>
      <c r="J13" s="448"/>
      <c r="K13" s="112">
        <f>K15+K46+K49+K69</f>
        <v>0</v>
      </c>
      <c r="L13" s="113"/>
      <c r="M13" s="114"/>
      <c r="N13" s="115"/>
      <c r="O13" s="116"/>
      <c r="P13" s="115"/>
      <c r="Q13" s="117"/>
      <c r="R13" s="118"/>
      <c r="S13" s="118"/>
      <c r="T13" s="118"/>
      <c r="U13" s="119"/>
      <c r="V13" s="119"/>
      <c r="W13" s="119"/>
      <c r="X13" s="120"/>
    </row>
    <row r="14" spans="1:24">
      <c r="A14" s="106"/>
      <c r="B14" s="107"/>
      <c r="C14" s="108"/>
      <c r="D14" s="109"/>
      <c r="E14" s="110"/>
      <c r="F14" s="111"/>
      <c r="G14" s="111"/>
      <c r="H14" s="111"/>
      <c r="I14" s="448"/>
      <c r="J14" s="448"/>
      <c r="K14" s="112"/>
      <c r="L14" s="113"/>
      <c r="M14" s="114"/>
      <c r="N14" s="115"/>
      <c r="O14" s="116"/>
      <c r="P14" s="115"/>
      <c r="Q14" s="117"/>
      <c r="R14" s="118"/>
      <c r="S14" s="118"/>
      <c r="T14" s="118"/>
      <c r="U14" s="119"/>
      <c r="V14" s="119"/>
      <c r="W14" s="119"/>
      <c r="X14" s="120"/>
    </row>
    <row r="15" spans="1:24">
      <c r="A15" s="106"/>
      <c r="B15" s="107"/>
      <c r="C15" s="108" t="s">
        <v>1253</v>
      </c>
      <c r="D15" s="109" t="s">
        <v>1054</v>
      </c>
      <c r="E15" s="110"/>
      <c r="F15" s="111"/>
      <c r="G15" s="111"/>
      <c r="H15" s="111"/>
      <c r="I15" s="448"/>
      <c r="J15" s="448"/>
      <c r="K15" s="122">
        <f>SUM(K17:K44)</f>
        <v>0</v>
      </c>
      <c r="L15" s="113"/>
      <c r="M15" s="114"/>
      <c r="N15" s="115"/>
      <c r="O15" s="116"/>
      <c r="P15" s="115"/>
      <c r="Q15" s="117"/>
      <c r="R15" s="118"/>
      <c r="S15" s="118"/>
      <c r="T15" s="118"/>
      <c r="U15" s="119"/>
      <c r="V15" s="119"/>
      <c r="W15" s="119"/>
      <c r="X15" s="120"/>
    </row>
    <row r="16" spans="1:24">
      <c r="A16" s="123"/>
      <c r="B16" s="123"/>
      <c r="C16" s="124" t="s">
        <v>1254</v>
      </c>
      <c r="D16" s="125" t="s">
        <v>1255</v>
      </c>
      <c r="E16" s="126"/>
      <c r="F16" s="123"/>
      <c r="G16" s="127"/>
      <c r="H16" s="127"/>
      <c r="I16" s="128"/>
      <c r="J16" s="150"/>
      <c r="K16" s="128"/>
      <c r="L16" s="107"/>
      <c r="M16" s="129"/>
      <c r="N16" s="130"/>
      <c r="O16" s="131"/>
      <c r="P16" s="132"/>
      <c r="Q16" s="132"/>
      <c r="R16" s="132"/>
      <c r="S16" s="118"/>
      <c r="T16" s="118"/>
      <c r="U16" s="119"/>
      <c r="V16" s="119"/>
      <c r="W16" s="119"/>
      <c r="X16" s="120"/>
    </row>
    <row r="17" spans="1:24">
      <c r="A17" s="123" t="s">
        <v>24</v>
      </c>
      <c r="B17" s="133" t="s">
        <v>177</v>
      </c>
      <c r="C17" s="134"/>
      <c r="D17" s="135" t="s">
        <v>1256</v>
      </c>
      <c r="E17" s="136"/>
      <c r="F17" s="123" t="s">
        <v>1257</v>
      </c>
      <c r="G17" s="127">
        <v>1</v>
      </c>
      <c r="H17" s="452"/>
      <c r="I17" s="128">
        <f>H17*G17</f>
        <v>0</v>
      </c>
      <c r="J17" s="150"/>
      <c r="K17" s="128">
        <f>SUM(I17:J17)</f>
        <v>0</v>
      </c>
      <c r="L17" s="138">
        <v>21</v>
      </c>
      <c r="M17" s="139"/>
      <c r="N17" s="142"/>
      <c r="O17" s="140"/>
      <c r="P17" s="141"/>
      <c r="Q17" s="142"/>
      <c r="R17" s="142"/>
      <c r="S17" s="143"/>
      <c r="T17" s="144"/>
      <c r="U17" s="143"/>
      <c r="V17" s="145"/>
      <c r="W17" s="145"/>
      <c r="X17" s="120"/>
    </row>
    <row r="18" spans="1:24" ht="67.5">
      <c r="A18" s="123"/>
      <c r="B18" s="133"/>
      <c r="C18" s="134"/>
      <c r="D18" s="146" t="s">
        <v>1258</v>
      </c>
      <c r="E18" s="136"/>
      <c r="F18" s="123"/>
      <c r="G18" s="127"/>
      <c r="H18" s="137"/>
      <c r="I18" s="128"/>
      <c r="J18" s="150"/>
      <c r="K18" s="128"/>
      <c r="L18" s="138"/>
      <c r="M18" s="139"/>
      <c r="N18" s="142"/>
      <c r="O18" s="140"/>
      <c r="P18" s="141"/>
      <c r="Q18" s="142"/>
      <c r="R18" s="142"/>
      <c r="S18" s="143"/>
      <c r="T18" s="144"/>
      <c r="U18" s="143"/>
      <c r="V18" s="145"/>
      <c r="W18" s="145"/>
      <c r="X18" s="120"/>
    </row>
    <row r="19" spans="1:24" s="154" customFormat="1" ht="12.75" customHeight="1">
      <c r="A19" s="123"/>
      <c r="B19" s="123"/>
      <c r="C19" s="124" t="s">
        <v>1259</v>
      </c>
      <c r="D19" s="147" t="s">
        <v>1260</v>
      </c>
      <c r="E19" s="136"/>
      <c r="F19" s="148"/>
      <c r="G19" s="149"/>
      <c r="H19" s="150"/>
      <c r="I19" s="150"/>
      <c r="J19" s="150"/>
      <c r="K19" s="151"/>
      <c r="L19" s="138"/>
      <c r="M19" s="152"/>
      <c r="N19" s="152"/>
      <c r="O19" s="140"/>
      <c r="P19" s="144"/>
      <c r="Q19" s="144"/>
      <c r="R19" s="144"/>
      <c r="S19" s="144"/>
      <c r="T19" s="153"/>
    </row>
    <row r="20" spans="1:24" s="154" customFormat="1" ht="12.75" customHeight="1">
      <c r="A20" s="155">
        <v>2</v>
      </c>
      <c r="B20" s="133" t="s">
        <v>165</v>
      </c>
      <c r="C20" s="156"/>
      <c r="D20" s="157" t="s">
        <v>1261</v>
      </c>
      <c r="E20" s="158" t="s">
        <v>1262</v>
      </c>
      <c r="F20" s="123" t="s">
        <v>1257</v>
      </c>
      <c r="G20" s="127">
        <v>1</v>
      </c>
      <c r="H20" s="453"/>
      <c r="I20" s="128">
        <f>H20*G20</f>
        <v>0</v>
      </c>
      <c r="J20" s="128"/>
      <c r="K20" s="128">
        <f>SUM(I20:J20)</f>
        <v>0</v>
      </c>
      <c r="L20" s="138">
        <v>21</v>
      </c>
      <c r="M20" s="142"/>
      <c r="N20" s="142"/>
      <c r="O20" s="140"/>
      <c r="P20" s="144"/>
      <c r="Q20" s="143"/>
      <c r="R20" s="143"/>
      <c r="S20" s="143"/>
      <c r="T20" s="153"/>
    </row>
    <row r="21" spans="1:24" s="154" customFormat="1" ht="33.75" customHeight="1">
      <c r="A21" s="155"/>
      <c r="B21" s="133"/>
      <c r="C21" s="156"/>
      <c r="D21" s="158" t="s">
        <v>1263</v>
      </c>
      <c r="E21" s="158"/>
      <c r="F21" s="123"/>
      <c r="G21" s="127"/>
      <c r="H21" s="150"/>
      <c r="I21" s="128"/>
      <c r="J21" s="128"/>
      <c r="K21" s="128"/>
      <c r="L21" s="138"/>
      <c r="M21" s="142"/>
      <c r="N21" s="142"/>
      <c r="O21" s="140"/>
      <c r="P21" s="144"/>
      <c r="Q21" s="143"/>
      <c r="R21" s="143"/>
      <c r="S21" s="143"/>
      <c r="T21" s="153"/>
    </row>
    <row r="22" spans="1:24" ht="12.75" customHeight="1">
      <c r="A22" s="123"/>
      <c r="B22" s="123"/>
      <c r="C22" s="124" t="s">
        <v>1264</v>
      </c>
      <c r="D22" s="147" t="s">
        <v>1265</v>
      </c>
      <c r="E22" s="136"/>
      <c r="F22" s="148"/>
      <c r="G22" s="149"/>
      <c r="H22" s="137"/>
      <c r="I22" s="150"/>
      <c r="J22" s="150"/>
      <c r="K22" s="151"/>
      <c r="L22" s="138"/>
      <c r="M22" s="159"/>
      <c r="N22" s="152"/>
      <c r="O22" s="140"/>
      <c r="P22" s="141"/>
      <c r="Q22" s="152"/>
      <c r="R22" s="152"/>
      <c r="S22" s="144"/>
      <c r="T22" s="144"/>
      <c r="U22" s="144"/>
      <c r="V22" s="144"/>
      <c r="W22" s="144"/>
      <c r="X22" s="120"/>
    </row>
    <row r="23" spans="1:24" s="120" customFormat="1" ht="41.25" customHeight="1">
      <c r="A23" s="155">
        <v>3</v>
      </c>
      <c r="B23" s="133" t="s">
        <v>177</v>
      </c>
      <c r="C23" s="134"/>
      <c r="D23" s="135" t="s">
        <v>1266</v>
      </c>
      <c r="E23" s="160" t="s">
        <v>1267</v>
      </c>
      <c r="F23" s="148" t="s">
        <v>1257</v>
      </c>
      <c r="G23" s="127">
        <v>1</v>
      </c>
      <c r="H23" s="452"/>
      <c r="I23" s="128">
        <f>G23*H23</f>
        <v>0</v>
      </c>
      <c r="J23" s="128"/>
      <c r="K23" s="128">
        <f>SUM(I23:J23)</f>
        <v>0</v>
      </c>
      <c r="L23" s="138">
        <v>21</v>
      </c>
      <c r="M23" s="161"/>
      <c r="N23" s="142"/>
      <c r="O23" s="140"/>
      <c r="P23" s="141"/>
      <c r="Q23" s="152"/>
      <c r="R23" s="152"/>
      <c r="S23" s="144"/>
      <c r="T23" s="144"/>
      <c r="U23" s="162"/>
      <c r="V23" s="162"/>
      <c r="W23" s="162"/>
    </row>
    <row r="24" spans="1:24" s="120" customFormat="1" ht="16.5" customHeight="1">
      <c r="A24" s="155">
        <v>4</v>
      </c>
      <c r="B24" s="133" t="s">
        <v>177</v>
      </c>
      <c r="C24" s="134"/>
      <c r="D24" s="176" t="s">
        <v>1268</v>
      </c>
      <c r="E24" s="160"/>
      <c r="F24" s="148" t="s">
        <v>1257</v>
      </c>
      <c r="G24" s="127">
        <v>1</v>
      </c>
      <c r="H24" s="452"/>
      <c r="I24" s="128">
        <f>G24*H24</f>
        <v>0</v>
      </c>
      <c r="J24" s="128"/>
      <c r="K24" s="128">
        <f>SUM(I24:J24)</f>
        <v>0</v>
      </c>
      <c r="L24" s="138">
        <v>21</v>
      </c>
      <c r="M24" s="161"/>
      <c r="N24" s="142"/>
      <c r="O24" s="140"/>
      <c r="P24" s="141"/>
      <c r="Q24" s="152"/>
      <c r="R24" s="152"/>
      <c r="S24" s="144"/>
      <c r="T24" s="144"/>
      <c r="U24" s="162"/>
      <c r="V24" s="162"/>
      <c r="W24" s="162"/>
    </row>
    <row r="25" spans="1:24" ht="12.75" customHeight="1">
      <c r="A25" s="123"/>
      <c r="B25" s="123"/>
      <c r="C25" s="124" t="s">
        <v>1269</v>
      </c>
      <c r="D25" s="125" t="s">
        <v>1270</v>
      </c>
      <c r="E25" s="163"/>
      <c r="F25" s="148"/>
      <c r="G25" s="127"/>
      <c r="H25" s="137"/>
      <c r="I25" s="128"/>
      <c r="J25" s="128"/>
      <c r="K25" s="164"/>
      <c r="L25" s="138"/>
      <c r="M25" s="161"/>
      <c r="N25" s="142"/>
      <c r="O25" s="140"/>
      <c r="P25" s="141"/>
      <c r="Q25" s="142"/>
      <c r="R25" s="142"/>
      <c r="S25" s="165"/>
      <c r="T25" s="165"/>
      <c r="U25" s="165"/>
      <c r="V25" s="165"/>
      <c r="W25" s="165"/>
      <c r="X25" s="120"/>
    </row>
    <row r="26" spans="1:24" ht="12.75" customHeight="1">
      <c r="A26" s="155">
        <v>5</v>
      </c>
      <c r="B26" s="133" t="s">
        <v>177</v>
      </c>
      <c r="C26" s="137"/>
      <c r="D26" s="157" t="s">
        <v>1271</v>
      </c>
      <c r="E26" s="166" t="s">
        <v>1272</v>
      </c>
      <c r="F26" s="148" t="s">
        <v>1257</v>
      </c>
      <c r="G26" s="127">
        <v>1</v>
      </c>
      <c r="H26" s="452"/>
      <c r="I26" s="128">
        <f>G26*H26</f>
        <v>0</v>
      </c>
      <c r="J26" s="128"/>
      <c r="K26" s="128">
        <f>SUM(I26:J26)</f>
        <v>0</v>
      </c>
      <c r="L26" s="138">
        <v>21</v>
      </c>
      <c r="M26" s="161"/>
      <c r="N26" s="142"/>
      <c r="O26" s="140"/>
      <c r="P26" s="141"/>
      <c r="Q26" s="142"/>
      <c r="R26" s="142"/>
      <c r="S26" s="143"/>
      <c r="T26" s="143"/>
      <c r="U26" s="165"/>
      <c r="V26" s="167"/>
      <c r="W26" s="167"/>
      <c r="X26" s="120"/>
    </row>
    <row r="27" spans="1:24" s="120" customFormat="1" ht="12.75" customHeight="1">
      <c r="A27" s="155">
        <v>6</v>
      </c>
      <c r="B27" s="133" t="s">
        <v>177</v>
      </c>
      <c r="C27" s="137"/>
      <c r="D27" s="157" t="s">
        <v>1273</v>
      </c>
      <c r="E27" s="166" t="s">
        <v>1274</v>
      </c>
      <c r="F27" s="148" t="s">
        <v>1257</v>
      </c>
      <c r="G27" s="127">
        <v>1</v>
      </c>
      <c r="H27" s="452"/>
      <c r="I27" s="128">
        <f>G27*H27</f>
        <v>0</v>
      </c>
      <c r="J27" s="128"/>
      <c r="K27" s="128">
        <f>SUM(I27:J27)</f>
        <v>0</v>
      </c>
      <c r="L27" s="138">
        <v>21</v>
      </c>
      <c r="M27" s="159"/>
      <c r="N27" s="142"/>
      <c r="O27" s="140"/>
      <c r="P27" s="141"/>
      <c r="Q27" s="142"/>
      <c r="R27" s="142"/>
      <c r="S27" s="143"/>
      <c r="T27" s="143"/>
      <c r="U27" s="168"/>
      <c r="V27" s="169"/>
      <c r="W27" s="169"/>
      <c r="X27" s="153"/>
    </row>
    <row r="28" spans="1:24" ht="12.75" customHeight="1">
      <c r="A28" s="155">
        <v>7</v>
      </c>
      <c r="B28" s="133" t="s">
        <v>177</v>
      </c>
      <c r="C28" s="137"/>
      <c r="D28" s="157" t="s">
        <v>1275</v>
      </c>
      <c r="E28" s="166" t="s">
        <v>1276</v>
      </c>
      <c r="F28" s="148" t="s">
        <v>1257</v>
      </c>
      <c r="G28" s="127">
        <v>1</v>
      </c>
      <c r="H28" s="452"/>
      <c r="I28" s="128">
        <f>G28*H28</f>
        <v>0</v>
      </c>
      <c r="J28" s="128"/>
      <c r="K28" s="128">
        <f>SUM(I28:J28)</f>
        <v>0</v>
      </c>
      <c r="L28" s="138">
        <v>21</v>
      </c>
      <c r="M28" s="159"/>
      <c r="N28" s="142"/>
      <c r="O28" s="140"/>
      <c r="P28" s="141"/>
      <c r="Q28" s="142"/>
      <c r="R28" s="142"/>
      <c r="S28" s="143"/>
      <c r="T28" s="143"/>
      <c r="U28" s="168"/>
      <c r="V28" s="169"/>
      <c r="W28" s="169"/>
      <c r="X28" s="153"/>
    </row>
    <row r="29" spans="1:24" ht="24.75" customHeight="1">
      <c r="A29" s="155"/>
      <c r="B29" s="133"/>
      <c r="C29" s="137"/>
      <c r="D29" s="157" t="s">
        <v>1277</v>
      </c>
      <c r="E29" s="166"/>
      <c r="F29" s="148"/>
      <c r="G29" s="127"/>
      <c r="H29" s="137"/>
      <c r="I29" s="128"/>
      <c r="J29" s="128"/>
      <c r="K29" s="128"/>
      <c r="L29" s="138"/>
      <c r="M29" s="159"/>
      <c r="N29" s="142"/>
      <c r="O29" s="140"/>
      <c r="P29" s="141"/>
      <c r="Q29" s="142"/>
      <c r="R29" s="142"/>
      <c r="S29" s="143"/>
      <c r="T29" s="143"/>
      <c r="U29" s="168"/>
      <c r="V29" s="169"/>
      <c r="W29" s="169"/>
      <c r="X29" s="153"/>
    </row>
    <row r="30" spans="1:24" ht="12.75" customHeight="1">
      <c r="A30" s="123"/>
      <c r="B30" s="123"/>
      <c r="C30" s="124" t="s">
        <v>1278</v>
      </c>
      <c r="D30" s="170" t="s">
        <v>1279</v>
      </c>
      <c r="E30" s="171"/>
      <c r="F30" s="148"/>
      <c r="G30" s="127"/>
      <c r="H30" s="137"/>
      <c r="I30" s="128"/>
      <c r="J30" s="128"/>
      <c r="K30" s="128"/>
      <c r="L30" s="138"/>
      <c r="M30" s="161"/>
      <c r="N30" s="142"/>
      <c r="O30" s="140"/>
      <c r="P30" s="141"/>
      <c r="Q30" s="142"/>
      <c r="R30" s="142"/>
      <c r="S30" s="165"/>
      <c r="T30" s="165"/>
      <c r="U30" s="165"/>
      <c r="V30" s="165"/>
      <c r="W30" s="165"/>
      <c r="X30" s="120"/>
    </row>
    <row r="31" spans="1:24" s="120" customFormat="1" ht="12.75" customHeight="1">
      <c r="A31" s="123" t="s">
        <v>198</v>
      </c>
      <c r="B31" s="133" t="s">
        <v>177</v>
      </c>
      <c r="C31" s="134"/>
      <c r="D31" s="157" t="s">
        <v>1280</v>
      </c>
      <c r="E31" s="172" t="s">
        <v>1281</v>
      </c>
      <c r="F31" s="148" t="s">
        <v>1257</v>
      </c>
      <c r="G31" s="127">
        <v>1</v>
      </c>
      <c r="H31" s="452"/>
      <c r="I31" s="128">
        <f>G31*H31</f>
        <v>0</v>
      </c>
      <c r="J31" s="128"/>
      <c r="K31" s="128">
        <f>SUM(I31:J31)</f>
        <v>0</v>
      </c>
      <c r="L31" s="138">
        <v>21</v>
      </c>
      <c r="M31" s="161"/>
      <c r="N31" s="142"/>
      <c r="O31" s="140"/>
      <c r="P31" s="141"/>
      <c r="Q31" s="142"/>
      <c r="R31" s="142"/>
      <c r="S31" s="143"/>
      <c r="T31" s="143"/>
      <c r="U31" s="143"/>
      <c r="V31" s="167"/>
      <c r="W31" s="167"/>
    </row>
    <row r="32" spans="1:24" ht="36" customHeight="1">
      <c r="A32" s="155">
        <v>9</v>
      </c>
      <c r="B32" s="133" t="s">
        <v>177</v>
      </c>
      <c r="C32" s="134"/>
      <c r="D32" s="173" t="s">
        <v>1282</v>
      </c>
      <c r="E32" s="160" t="s">
        <v>1283</v>
      </c>
      <c r="F32" s="148" t="s">
        <v>1257</v>
      </c>
      <c r="G32" s="127">
        <v>1</v>
      </c>
      <c r="H32" s="452"/>
      <c r="I32" s="128">
        <f>G32*H32</f>
        <v>0</v>
      </c>
      <c r="J32" s="128"/>
      <c r="K32" s="128">
        <f>SUM(I32:J32)</f>
        <v>0</v>
      </c>
      <c r="L32" s="138">
        <v>21</v>
      </c>
      <c r="M32" s="174"/>
      <c r="N32" s="142"/>
      <c r="O32" s="140"/>
      <c r="P32" s="141"/>
      <c r="Q32" s="142"/>
      <c r="R32" s="142"/>
      <c r="S32" s="143"/>
      <c r="T32" s="143"/>
      <c r="U32" s="168"/>
      <c r="V32" s="169"/>
      <c r="W32" s="169"/>
      <c r="X32" s="153"/>
    </row>
    <row r="33" spans="1:24" ht="17.25" customHeight="1">
      <c r="A33" s="155">
        <v>10</v>
      </c>
      <c r="B33" s="133" t="s">
        <v>177</v>
      </c>
      <c r="C33" s="134"/>
      <c r="D33" s="173" t="s">
        <v>1284</v>
      </c>
      <c r="E33" s="160"/>
      <c r="F33" s="148" t="s">
        <v>1257</v>
      </c>
      <c r="G33" s="127">
        <v>1</v>
      </c>
      <c r="H33" s="452"/>
      <c r="I33" s="128">
        <f>G33*H33</f>
        <v>0</v>
      </c>
      <c r="J33" s="128"/>
      <c r="K33" s="128">
        <f>SUM(I33:J33)</f>
        <v>0</v>
      </c>
      <c r="L33" s="138">
        <v>21</v>
      </c>
      <c r="M33" s="174"/>
      <c r="N33" s="142"/>
      <c r="O33" s="140"/>
      <c r="P33" s="141"/>
      <c r="Q33" s="142"/>
      <c r="R33" s="142"/>
      <c r="S33" s="143"/>
      <c r="T33" s="143"/>
      <c r="U33" s="168"/>
      <c r="V33" s="169"/>
      <c r="W33" s="169"/>
      <c r="X33" s="153"/>
    </row>
    <row r="34" spans="1:24" ht="12.75" customHeight="1">
      <c r="A34" s="123"/>
      <c r="B34" s="123"/>
      <c r="C34" s="124" t="s">
        <v>1285</v>
      </c>
      <c r="D34" s="147" t="s">
        <v>1286</v>
      </c>
      <c r="E34" s="136"/>
      <c r="F34" s="148"/>
      <c r="G34" s="127"/>
      <c r="H34" s="137"/>
      <c r="I34" s="164"/>
      <c r="J34" s="164"/>
      <c r="K34" s="164"/>
      <c r="L34" s="138"/>
      <c r="M34" s="159"/>
      <c r="N34" s="142"/>
      <c r="O34" s="140"/>
      <c r="P34" s="141"/>
      <c r="Q34" s="142"/>
      <c r="R34" s="142"/>
      <c r="S34" s="143"/>
      <c r="T34" s="143"/>
      <c r="U34" s="143"/>
      <c r="V34" s="143"/>
      <c r="W34" s="143"/>
      <c r="X34" s="120"/>
    </row>
    <row r="35" spans="1:24" ht="12.75" customHeight="1">
      <c r="A35" s="155">
        <v>11</v>
      </c>
      <c r="B35" s="133" t="s">
        <v>177</v>
      </c>
      <c r="C35" s="134"/>
      <c r="D35" s="173" t="s">
        <v>1287</v>
      </c>
      <c r="E35" s="175" t="s">
        <v>1288</v>
      </c>
      <c r="F35" s="148" t="s">
        <v>1257</v>
      </c>
      <c r="G35" s="127">
        <v>1</v>
      </c>
      <c r="H35" s="452"/>
      <c r="I35" s="128">
        <f>G35*H35</f>
        <v>0</v>
      </c>
      <c r="J35" s="128"/>
      <c r="K35" s="128">
        <f>SUM(I35:J35)</f>
        <v>0</v>
      </c>
      <c r="L35" s="138">
        <v>21</v>
      </c>
      <c r="M35" s="161"/>
      <c r="N35" s="142"/>
      <c r="O35" s="140"/>
      <c r="P35" s="141"/>
      <c r="Q35" s="142"/>
      <c r="R35" s="142"/>
      <c r="S35" s="165"/>
      <c r="T35" s="165"/>
      <c r="U35" s="165"/>
      <c r="V35" s="167"/>
      <c r="W35" s="167"/>
      <c r="X35" s="120"/>
    </row>
    <row r="36" spans="1:24" ht="12.75" customHeight="1">
      <c r="A36" s="155"/>
      <c r="B36" s="133"/>
      <c r="C36" s="134"/>
      <c r="D36" s="175" t="s">
        <v>1288</v>
      </c>
      <c r="E36" s="175"/>
      <c r="F36" s="148"/>
      <c r="G36" s="127"/>
      <c r="H36" s="454"/>
      <c r="I36" s="128"/>
      <c r="J36" s="128"/>
      <c r="K36" s="128"/>
      <c r="L36" s="138"/>
      <c r="M36" s="161"/>
      <c r="N36" s="142"/>
      <c r="O36" s="140"/>
      <c r="P36" s="141"/>
      <c r="Q36" s="142"/>
      <c r="R36" s="142"/>
      <c r="S36" s="165"/>
      <c r="T36" s="165"/>
      <c r="U36" s="165"/>
      <c r="V36" s="167"/>
      <c r="W36" s="167"/>
      <c r="X36" s="120"/>
    </row>
    <row r="37" spans="1:24" ht="12.75" customHeight="1">
      <c r="A37" s="123"/>
      <c r="B37" s="123"/>
      <c r="C37" s="124" t="s">
        <v>1289</v>
      </c>
      <c r="D37" s="147" t="s">
        <v>1290</v>
      </c>
      <c r="E37" s="136"/>
      <c r="F37" s="148"/>
      <c r="G37" s="127"/>
      <c r="H37" s="137"/>
      <c r="I37" s="128"/>
      <c r="J37" s="128"/>
      <c r="K37" s="164"/>
      <c r="L37" s="138"/>
      <c r="M37" s="159"/>
      <c r="N37" s="142"/>
      <c r="O37" s="140"/>
      <c r="P37" s="141"/>
      <c r="Q37" s="142"/>
      <c r="R37" s="142"/>
      <c r="S37" s="143"/>
      <c r="T37" s="143"/>
      <c r="U37" s="143"/>
      <c r="V37" s="143"/>
      <c r="W37" s="143"/>
      <c r="X37" s="120"/>
    </row>
    <row r="38" spans="1:24" ht="12.75" customHeight="1">
      <c r="A38" s="155">
        <v>12</v>
      </c>
      <c r="B38" s="133" t="s">
        <v>177</v>
      </c>
      <c r="C38" s="134"/>
      <c r="D38" s="176" t="s">
        <v>1291</v>
      </c>
      <c r="E38" s="177" t="s">
        <v>1291</v>
      </c>
      <c r="F38" s="148" t="s">
        <v>1257</v>
      </c>
      <c r="G38" s="127">
        <v>1</v>
      </c>
      <c r="H38" s="452"/>
      <c r="I38" s="128">
        <f>G38*H38</f>
        <v>0</v>
      </c>
      <c r="J38" s="128"/>
      <c r="K38" s="128">
        <f>SUM(I38:J38)</f>
        <v>0</v>
      </c>
      <c r="L38" s="138">
        <v>21</v>
      </c>
      <c r="M38" s="161"/>
      <c r="N38" s="142"/>
      <c r="O38" s="140"/>
      <c r="P38" s="141"/>
      <c r="Q38" s="142"/>
      <c r="R38" s="142"/>
      <c r="S38" s="143"/>
      <c r="T38" s="143"/>
      <c r="U38" s="165"/>
      <c r="V38" s="167"/>
      <c r="W38" s="167"/>
      <c r="X38" s="120"/>
    </row>
    <row r="39" spans="1:24" s="120" customFormat="1" ht="41.25" customHeight="1">
      <c r="A39" s="155">
        <v>13</v>
      </c>
      <c r="B39" s="133" t="s">
        <v>177</v>
      </c>
      <c r="C39" s="134"/>
      <c r="D39" s="178" t="s">
        <v>1292</v>
      </c>
      <c r="E39" s="179" t="s">
        <v>1293</v>
      </c>
      <c r="F39" s="148" t="s">
        <v>1257</v>
      </c>
      <c r="G39" s="127">
        <v>1</v>
      </c>
      <c r="H39" s="452"/>
      <c r="I39" s="128">
        <f>G39*H39</f>
        <v>0</v>
      </c>
      <c r="J39" s="128"/>
      <c r="K39" s="128">
        <f>SUM(I39:J39)</f>
        <v>0</v>
      </c>
      <c r="L39" s="138">
        <v>21</v>
      </c>
      <c r="M39" s="174"/>
      <c r="N39" s="142"/>
      <c r="O39" s="140"/>
      <c r="P39" s="141"/>
      <c r="Q39" s="142"/>
      <c r="R39" s="142"/>
      <c r="S39" s="143"/>
      <c r="T39" s="143"/>
      <c r="U39" s="168"/>
      <c r="V39" s="169"/>
      <c r="W39" s="169"/>
    </row>
    <row r="40" spans="1:24" ht="12.75" customHeight="1">
      <c r="A40" s="123"/>
      <c r="B40" s="123"/>
      <c r="C40" s="124" t="s">
        <v>1294</v>
      </c>
      <c r="D40" s="147" t="s">
        <v>1295</v>
      </c>
      <c r="E40" s="136"/>
      <c r="F40" s="148"/>
      <c r="G40" s="127"/>
      <c r="H40" s="137"/>
      <c r="I40" s="128"/>
      <c r="J40" s="128"/>
      <c r="K40" s="164"/>
      <c r="L40" s="138"/>
      <c r="M40" s="159"/>
      <c r="N40" s="142"/>
      <c r="O40" s="140"/>
      <c r="P40" s="141"/>
      <c r="Q40" s="142"/>
      <c r="R40" s="142"/>
      <c r="S40" s="143"/>
      <c r="T40" s="143"/>
      <c r="U40" s="143"/>
      <c r="V40" s="143"/>
      <c r="W40" s="143"/>
      <c r="X40" s="120"/>
    </row>
    <row r="41" spans="1:24" ht="12.75" customHeight="1">
      <c r="A41" s="155">
        <v>14</v>
      </c>
      <c r="B41" s="133" t="s">
        <v>177</v>
      </c>
      <c r="C41" s="134"/>
      <c r="D41" s="173" t="s">
        <v>1296</v>
      </c>
      <c r="E41" s="180" t="s">
        <v>1297</v>
      </c>
      <c r="F41" s="148" t="s">
        <v>1257</v>
      </c>
      <c r="G41" s="127">
        <v>1</v>
      </c>
      <c r="H41" s="452"/>
      <c r="I41" s="128">
        <f>G41*H41</f>
        <v>0</v>
      </c>
      <c r="J41" s="128"/>
      <c r="K41" s="128">
        <f>SUM(I41:J41)</f>
        <v>0</v>
      </c>
      <c r="L41" s="138">
        <v>21</v>
      </c>
      <c r="M41" s="161"/>
      <c r="N41" s="142"/>
      <c r="O41" s="140"/>
      <c r="P41" s="141"/>
      <c r="Q41" s="142"/>
      <c r="R41" s="142"/>
      <c r="S41" s="143"/>
      <c r="T41" s="143"/>
      <c r="U41" s="165"/>
      <c r="V41" s="167"/>
      <c r="W41" s="167"/>
      <c r="X41" s="120"/>
    </row>
    <row r="42" spans="1:24" ht="72" customHeight="1">
      <c r="A42" s="155"/>
      <c r="B42" s="133"/>
      <c r="C42" s="134"/>
      <c r="D42" s="180" t="s">
        <v>1298</v>
      </c>
      <c r="E42" s="180"/>
      <c r="F42" s="148"/>
      <c r="G42" s="127"/>
      <c r="H42" s="137"/>
      <c r="I42" s="128"/>
      <c r="J42" s="128"/>
      <c r="K42" s="128"/>
      <c r="L42" s="138"/>
      <c r="M42" s="161"/>
      <c r="N42" s="142"/>
      <c r="O42" s="140"/>
      <c r="P42" s="141"/>
      <c r="Q42" s="142"/>
      <c r="R42" s="142"/>
      <c r="S42" s="143"/>
      <c r="T42" s="143"/>
      <c r="U42" s="165"/>
      <c r="V42" s="167"/>
      <c r="W42" s="167"/>
      <c r="X42" s="120"/>
    </row>
    <row r="43" spans="1:24" ht="12.75" customHeight="1">
      <c r="A43" s="155">
        <v>15</v>
      </c>
      <c r="B43" s="133" t="s">
        <v>177</v>
      </c>
      <c r="C43" s="134"/>
      <c r="D43" s="173" t="s">
        <v>1299</v>
      </c>
      <c r="E43" s="160" t="s">
        <v>1300</v>
      </c>
      <c r="F43" s="148" t="s">
        <v>1257</v>
      </c>
      <c r="G43" s="127">
        <v>1</v>
      </c>
      <c r="H43" s="452"/>
      <c r="I43" s="128">
        <f>G43*H43</f>
        <v>0</v>
      </c>
      <c r="J43" s="128"/>
      <c r="K43" s="128">
        <f>SUM(I43:J43)</f>
        <v>0</v>
      </c>
      <c r="L43" s="138">
        <v>21</v>
      </c>
      <c r="M43" s="174"/>
      <c r="N43" s="142"/>
      <c r="O43" s="140"/>
      <c r="P43" s="141"/>
      <c r="Q43" s="142"/>
      <c r="R43" s="142"/>
      <c r="S43" s="143"/>
      <c r="T43" s="143"/>
      <c r="U43" s="168"/>
      <c r="V43" s="169"/>
      <c r="W43" s="169"/>
      <c r="X43" s="120"/>
    </row>
    <row r="44" spans="1:24" s="120" customFormat="1" ht="12.75" customHeight="1">
      <c r="A44" s="155">
        <v>16</v>
      </c>
      <c r="B44" s="133" t="s">
        <v>177</v>
      </c>
      <c r="C44" s="134"/>
      <c r="D44" s="157" t="s">
        <v>1301</v>
      </c>
      <c r="E44" s="166" t="s">
        <v>1302</v>
      </c>
      <c r="F44" s="148" t="s">
        <v>1257</v>
      </c>
      <c r="G44" s="127">
        <v>1</v>
      </c>
      <c r="H44" s="452"/>
      <c r="I44" s="128">
        <f>G44*H44</f>
        <v>0</v>
      </c>
      <c r="J44" s="164"/>
      <c r="K44" s="128">
        <f>SUM(I44:J44)</f>
        <v>0</v>
      </c>
      <c r="L44" s="138">
        <v>21</v>
      </c>
      <c r="M44" s="174"/>
      <c r="N44" s="142"/>
      <c r="O44" s="140"/>
      <c r="P44" s="141"/>
      <c r="Q44" s="142"/>
      <c r="R44" s="142"/>
      <c r="S44" s="143"/>
      <c r="T44" s="143"/>
      <c r="U44" s="168"/>
      <c r="V44" s="169"/>
      <c r="W44" s="169"/>
    </row>
    <row r="45" spans="1:24" s="120" customFormat="1" ht="37.5" customHeight="1">
      <c r="A45" s="155"/>
      <c r="B45" s="133"/>
      <c r="C45" s="134"/>
      <c r="D45" s="166" t="s">
        <v>1303</v>
      </c>
      <c r="E45" s="166"/>
      <c r="F45" s="148"/>
      <c r="G45" s="127"/>
      <c r="H45" s="137"/>
      <c r="I45" s="128"/>
      <c r="J45" s="164"/>
      <c r="K45" s="128"/>
      <c r="L45" s="138"/>
      <c r="M45" s="174"/>
      <c r="N45" s="142"/>
      <c r="O45" s="140"/>
      <c r="P45" s="141"/>
      <c r="Q45" s="142"/>
      <c r="R45" s="142"/>
      <c r="S45" s="143"/>
      <c r="T45" s="143"/>
      <c r="U45" s="168"/>
      <c r="V45" s="169"/>
      <c r="W45" s="169"/>
    </row>
    <row r="46" spans="1:24" ht="12.75" customHeight="1">
      <c r="A46" s="123"/>
      <c r="B46" s="123"/>
      <c r="C46" s="108" t="s">
        <v>1304</v>
      </c>
      <c r="D46" s="109" t="s">
        <v>1305</v>
      </c>
      <c r="E46" s="181"/>
      <c r="F46" s="148"/>
      <c r="G46" s="127"/>
      <c r="H46" s="137"/>
      <c r="I46" s="128"/>
      <c r="J46" s="128"/>
      <c r="K46" s="182">
        <f>K48</f>
        <v>0</v>
      </c>
      <c r="L46" s="138"/>
      <c r="M46" s="159"/>
      <c r="N46" s="142"/>
      <c r="O46" s="140"/>
      <c r="P46" s="141"/>
      <c r="Q46" s="142"/>
      <c r="R46" s="142"/>
      <c r="S46" s="143"/>
      <c r="T46" s="143"/>
      <c r="U46" s="143"/>
      <c r="V46" s="143"/>
      <c r="W46" s="143"/>
      <c r="X46" s="120"/>
    </row>
    <row r="47" spans="1:24" ht="12.75" customHeight="1">
      <c r="A47" s="155"/>
      <c r="B47" s="123"/>
      <c r="C47" s="183" t="s">
        <v>1306</v>
      </c>
      <c r="D47" s="184" t="s">
        <v>1307</v>
      </c>
      <c r="E47" s="185"/>
      <c r="F47" s="148"/>
      <c r="G47" s="127"/>
      <c r="H47" s="137"/>
      <c r="I47" s="128"/>
      <c r="J47" s="128"/>
      <c r="K47" s="186"/>
      <c r="L47" s="138"/>
      <c r="M47" s="129"/>
      <c r="N47" s="142"/>
      <c r="O47" s="140"/>
      <c r="P47" s="141"/>
      <c r="Q47" s="142"/>
      <c r="R47" s="142"/>
      <c r="S47" s="143"/>
      <c r="T47" s="143"/>
      <c r="U47" s="187"/>
      <c r="V47" s="187"/>
      <c r="W47" s="187"/>
      <c r="X47" s="120"/>
    </row>
    <row r="48" spans="1:24" s="120" customFormat="1" ht="12.75" customHeight="1">
      <c r="A48" s="155">
        <v>17</v>
      </c>
      <c r="B48" s="133" t="s">
        <v>177</v>
      </c>
      <c r="C48" s="134"/>
      <c r="D48" s="178" t="s">
        <v>1308</v>
      </c>
      <c r="E48" s="177" t="s">
        <v>1309</v>
      </c>
      <c r="F48" s="188" t="s">
        <v>175</v>
      </c>
      <c r="G48" s="189">
        <v>1</v>
      </c>
      <c r="H48" s="452"/>
      <c r="I48" s="128">
        <f>G48*H48</f>
        <v>0</v>
      </c>
      <c r="J48" s="449"/>
      <c r="K48" s="128">
        <f>SUM(I48:J48)</f>
        <v>0</v>
      </c>
      <c r="L48" s="138">
        <v>21</v>
      </c>
      <c r="M48" s="190"/>
      <c r="N48" s="450"/>
      <c r="O48" s="140"/>
      <c r="P48" s="141"/>
      <c r="Q48" s="142"/>
      <c r="R48" s="142"/>
      <c r="S48" s="143"/>
      <c r="T48" s="143"/>
      <c r="U48" s="168"/>
      <c r="V48" s="191"/>
      <c r="W48" s="191"/>
    </row>
    <row r="49" spans="1:24" s="120" customFormat="1" ht="12.75" customHeight="1">
      <c r="A49" s="123"/>
      <c r="B49" s="123"/>
      <c r="C49" s="108" t="s">
        <v>1310</v>
      </c>
      <c r="D49" s="109" t="s">
        <v>1311</v>
      </c>
      <c r="E49" s="192"/>
      <c r="F49" s="148"/>
      <c r="G49" s="127"/>
      <c r="H49" s="137"/>
      <c r="I49" s="128"/>
      <c r="J49" s="128"/>
      <c r="K49" s="182">
        <f>SUM(K50:K67)</f>
        <v>0</v>
      </c>
      <c r="L49" s="138"/>
      <c r="M49" s="159"/>
      <c r="N49" s="142"/>
      <c r="O49" s="140"/>
      <c r="P49" s="141"/>
      <c r="Q49" s="142"/>
      <c r="R49" s="142"/>
      <c r="S49" s="143"/>
      <c r="T49" s="143"/>
      <c r="U49" s="143"/>
      <c r="V49" s="143"/>
      <c r="W49" s="143"/>
    </row>
    <row r="50" spans="1:24" ht="12.75" customHeight="1">
      <c r="A50" s="123"/>
      <c r="B50" s="123"/>
      <c r="C50" s="124" t="s">
        <v>1312</v>
      </c>
      <c r="D50" s="125" t="s">
        <v>1313</v>
      </c>
      <c r="E50" s="193"/>
      <c r="F50" s="148"/>
      <c r="G50" s="127"/>
      <c r="H50" s="137"/>
      <c r="I50" s="128"/>
      <c r="J50" s="128"/>
      <c r="K50" s="128"/>
      <c r="L50" s="138"/>
      <c r="M50" s="161"/>
      <c r="N50" s="142"/>
      <c r="O50" s="140"/>
      <c r="P50" s="141"/>
      <c r="Q50" s="142"/>
      <c r="R50" s="142"/>
      <c r="S50" s="143"/>
      <c r="T50" s="143"/>
      <c r="U50" s="143"/>
      <c r="V50" s="143"/>
      <c r="W50" s="143"/>
      <c r="X50" s="120"/>
    </row>
    <row r="51" spans="1:24" ht="12.75" customHeight="1">
      <c r="A51" s="155">
        <v>18</v>
      </c>
      <c r="B51" s="133" t="s">
        <v>177</v>
      </c>
      <c r="C51" s="134"/>
      <c r="D51" s="157" t="s">
        <v>1314</v>
      </c>
      <c r="E51" s="160" t="s">
        <v>1315</v>
      </c>
      <c r="F51" s="148" t="s">
        <v>1257</v>
      </c>
      <c r="G51" s="127">
        <v>1</v>
      </c>
      <c r="H51" s="452"/>
      <c r="I51" s="128">
        <f>G51*H51</f>
        <v>0</v>
      </c>
      <c r="J51" s="128"/>
      <c r="K51" s="128">
        <f>SUM(I51:J51)</f>
        <v>0</v>
      </c>
      <c r="L51" s="138">
        <v>21</v>
      </c>
      <c r="M51" s="161"/>
      <c r="N51" s="142"/>
      <c r="O51" s="140"/>
      <c r="P51" s="141"/>
      <c r="Q51" s="142"/>
      <c r="R51" s="142"/>
      <c r="S51" s="143"/>
      <c r="T51" s="143"/>
      <c r="U51" s="143"/>
      <c r="V51" s="191"/>
      <c r="W51" s="191"/>
      <c r="X51" s="120"/>
    </row>
    <row r="52" spans="1:24" s="120" customFormat="1" ht="12.75" customHeight="1">
      <c r="A52" s="123"/>
      <c r="B52" s="123"/>
      <c r="C52" s="124" t="s">
        <v>1316</v>
      </c>
      <c r="D52" s="125" t="s">
        <v>1317</v>
      </c>
      <c r="E52" s="193"/>
      <c r="F52" s="148"/>
      <c r="G52" s="127"/>
      <c r="H52" s="137"/>
      <c r="I52" s="128"/>
      <c r="J52" s="128"/>
      <c r="K52" s="128"/>
      <c r="L52" s="138"/>
      <c r="M52" s="161"/>
      <c r="N52" s="142"/>
      <c r="O52" s="140"/>
      <c r="P52" s="141"/>
      <c r="Q52" s="142"/>
      <c r="R52" s="142"/>
      <c r="S52" s="143"/>
      <c r="T52" s="143"/>
      <c r="U52" s="143"/>
      <c r="V52" s="143"/>
      <c r="W52" s="143"/>
    </row>
    <row r="53" spans="1:24" ht="12.75" customHeight="1">
      <c r="A53" s="155">
        <v>19</v>
      </c>
      <c r="B53" s="133" t="s">
        <v>177</v>
      </c>
      <c r="C53" s="134"/>
      <c r="D53" s="157" t="s">
        <v>1318</v>
      </c>
      <c r="E53" s="194" t="s">
        <v>1319</v>
      </c>
      <c r="F53" s="148" t="s">
        <v>1257</v>
      </c>
      <c r="G53" s="127">
        <v>1</v>
      </c>
      <c r="H53" s="452"/>
      <c r="I53" s="128">
        <f>G53*H53</f>
        <v>0</v>
      </c>
      <c r="J53" s="128"/>
      <c r="K53" s="128">
        <f>SUM(I53:J53)</f>
        <v>0</v>
      </c>
      <c r="L53" s="138">
        <v>21</v>
      </c>
      <c r="M53" s="161"/>
      <c r="N53" s="142"/>
      <c r="O53" s="140"/>
      <c r="P53" s="141"/>
      <c r="Q53" s="142"/>
      <c r="R53" s="142"/>
      <c r="S53" s="143"/>
      <c r="T53" s="143"/>
      <c r="U53" s="143"/>
      <c r="V53" s="191"/>
      <c r="W53" s="191"/>
      <c r="X53" s="120"/>
    </row>
    <row r="54" spans="1:24" ht="85.5" customHeight="1">
      <c r="A54" s="155"/>
      <c r="B54" s="133"/>
      <c r="C54" s="134"/>
      <c r="D54" s="194" t="s">
        <v>1320</v>
      </c>
      <c r="E54" s="194"/>
      <c r="F54" s="148"/>
      <c r="G54" s="127"/>
      <c r="H54" s="137"/>
      <c r="I54" s="128"/>
      <c r="J54" s="128"/>
      <c r="K54" s="128"/>
      <c r="L54" s="138"/>
      <c r="M54" s="161"/>
      <c r="N54" s="142"/>
      <c r="O54" s="140"/>
      <c r="P54" s="141"/>
      <c r="Q54" s="142"/>
      <c r="R54" s="142"/>
      <c r="S54" s="143"/>
      <c r="T54" s="143"/>
      <c r="U54" s="143"/>
      <c r="V54" s="191"/>
      <c r="W54" s="191"/>
      <c r="X54" s="120"/>
    </row>
    <row r="55" spans="1:24" ht="12.75" customHeight="1">
      <c r="A55" s="155">
        <v>20</v>
      </c>
      <c r="B55" s="133" t="s">
        <v>177</v>
      </c>
      <c r="C55" s="134"/>
      <c r="D55" s="157" t="s">
        <v>1321</v>
      </c>
      <c r="E55" s="195" t="s">
        <v>1322</v>
      </c>
      <c r="F55" s="148" t="s">
        <v>1257</v>
      </c>
      <c r="G55" s="127">
        <v>1</v>
      </c>
      <c r="H55" s="452"/>
      <c r="I55" s="128">
        <f>G55*H55</f>
        <v>0</v>
      </c>
      <c r="J55" s="128"/>
      <c r="K55" s="128">
        <f>SUM(I55:J55)</f>
        <v>0</v>
      </c>
      <c r="L55" s="138">
        <v>21</v>
      </c>
      <c r="M55" s="174"/>
      <c r="N55" s="142"/>
      <c r="O55" s="140"/>
      <c r="P55" s="141"/>
      <c r="Q55" s="142"/>
      <c r="R55" s="142"/>
      <c r="S55" s="143"/>
      <c r="T55" s="143"/>
      <c r="U55" s="168"/>
      <c r="V55" s="169"/>
      <c r="W55" s="169"/>
      <c r="X55" s="120"/>
    </row>
    <row r="56" spans="1:24" ht="58.5" customHeight="1">
      <c r="A56" s="155"/>
      <c r="B56" s="133"/>
      <c r="C56" s="134"/>
      <c r="D56" s="196" t="s">
        <v>1345</v>
      </c>
      <c r="E56" s="195"/>
      <c r="F56" s="148"/>
      <c r="G56" s="127"/>
      <c r="H56" s="137"/>
      <c r="I56" s="128"/>
      <c r="J56" s="128"/>
      <c r="K56" s="128"/>
      <c r="L56" s="138"/>
      <c r="M56" s="174"/>
      <c r="N56" s="142"/>
      <c r="O56" s="140"/>
      <c r="P56" s="141"/>
      <c r="Q56" s="142"/>
      <c r="R56" s="142"/>
      <c r="S56" s="143"/>
      <c r="T56" s="143"/>
      <c r="U56" s="168"/>
      <c r="V56" s="169"/>
      <c r="W56" s="169"/>
      <c r="X56" s="120"/>
    </row>
    <row r="57" spans="1:24" s="120" customFormat="1" ht="27" customHeight="1">
      <c r="A57" s="123" t="s">
        <v>10</v>
      </c>
      <c r="B57" s="133" t="s">
        <v>177</v>
      </c>
      <c r="C57" s="134"/>
      <c r="D57" s="197" t="s">
        <v>1323</v>
      </c>
      <c r="E57" s="195" t="s">
        <v>1324</v>
      </c>
      <c r="F57" s="148" t="s">
        <v>1257</v>
      </c>
      <c r="G57" s="127">
        <v>1</v>
      </c>
      <c r="H57" s="452"/>
      <c r="I57" s="128">
        <f>G57*H57</f>
        <v>0</v>
      </c>
      <c r="J57" s="128"/>
      <c r="K57" s="128">
        <f>SUM(I57:J57)</f>
        <v>0</v>
      </c>
      <c r="L57" s="138">
        <v>21</v>
      </c>
      <c r="M57" s="174"/>
      <c r="N57" s="142"/>
      <c r="O57" s="140"/>
      <c r="P57" s="141"/>
      <c r="Q57" s="142"/>
      <c r="R57" s="142"/>
      <c r="S57" s="143"/>
      <c r="T57" s="143"/>
      <c r="U57" s="168"/>
      <c r="V57" s="169"/>
      <c r="W57" s="169"/>
    </row>
    <row r="58" spans="1:24" s="120" customFormat="1" ht="14.25" customHeight="1">
      <c r="A58" s="123" t="s">
        <v>289</v>
      </c>
      <c r="B58" s="133" t="s">
        <v>177</v>
      </c>
      <c r="C58" s="134"/>
      <c r="D58" s="197" t="s">
        <v>1325</v>
      </c>
      <c r="E58" s="195" t="s">
        <v>1324</v>
      </c>
      <c r="F58" s="148" t="s">
        <v>175</v>
      </c>
      <c r="G58" s="127">
        <v>5</v>
      </c>
      <c r="H58" s="452"/>
      <c r="I58" s="128">
        <f>G58*H58</f>
        <v>0</v>
      </c>
      <c r="J58" s="128"/>
      <c r="K58" s="128">
        <f>SUM(I58:J58)</f>
        <v>0</v>
      </c>
      <c r="L58" s="138">
        <v>21</v>
      </c>
      <c r="M58" s="174"/>
      <c r="N58" s="142"/>
      <c r="O58" s="140"/>
      <c r="P58" s="141"/>
      <c r="Q58" s="142"/>
      <c r="R58" s="142"/>
      <c r="S58" s="143"/>
      <c r="T58" s="143"/>
      <c r="U58" s="168"/>
      <c r="V58" s="169"/>
      <c r="W58" s="169"/>
    </row>
    <row r="59" spans="1:24" ht="12.75" customHeight="1">
      <c r="A59" s="123"/>
      <c r="B59" s="123"/>
      <c r="C59" s="124" t="s">
        <v>1326</v>
      </c>
      <c r="D59" s="125" t="s">
        <v>1327</v>
      </c>
      <c r="E59" s="193"/>
      <c r="F59" s="148"/>
      <c r="G59" s="127"/>
      <c r="H59" s="137"/>
      <c r="I59" s="128"/>
      <c r="J59" s="128"/>
      <c r="K59" s="164"/>
      <c r="L59" s="138"/>
      <c r="M59" s="161"/>
      <c r="N59" s="142"/>
      <c r="O59" s="140"/>
      <c r="P59" s="141"/>
      <c r="Q59" s="142"/>
      <c r="R59" s="142"/>
      <c r="S59" s="143"/>
      <c r="T59" s="143"/>
      <c r="U59" s="143"/>
      <c r="V59" s="143"/>
      <c r="W59" s="143"/>
      <c r="X59" s="120"/>
    </row>
    <row r="60" spans="1:24" ht="12.75" customHeight="1">
      <c r="A60" s="123" t="s">
        <v>298</v>
      </c>
      <c r="B60" s="133" t="s">
        <v>177</v>
      </c>
      <c r="C60" s="134"/>
      <c r="D60" s="157" t="s">
        <v>1328</v>
      </c>
      <c r="E60" s="179" t="s">
        <v>1329</v>
      </c>
      <c r="F60" s="148" t="s">
        <v>1257</v>
      </c>
      <c r="G60" s="127">
        <v>1</v>
      </c>
      <c r="H60" s="452"/>
      <c r="I60" s="128">
        <f>G60*H60</f>
        <v>0</v>
      </c>
      <c r="J60" s="128"/>
      <c r="K60" s="128">
        <f>SUM(I60:J60)</f>
        <v>0</v>
      </c>
      <c r="L60" s="138">
        <v>21</v>
      </c>
      <c r="M60" s="161"/>
      <c r="N60" s="142"/>
      <c r="O60" s="140"/>
      <c r="P60" s="141"/>
      <c r="Q60" s="142"/>
      <c r="R60" s="142"/>
      <c r="S60" s="143"/>
      <c r="T60" s="143"/>
      <c r="U60" s="165"/>
      <c r="V60" s="167"/>
      <c r="W60" s="167"/>
      <c r="X60" s="120"/>
    </row>
    <row r="61" spans="1:24" ht="51.75" customHeight="1">
      <c r="A61" s="123"/>
      <c r="B61" s="133"/>
      <c r="C61" s="134"/>
      <c r="D61" s="198" t="s">
        <v>1329</v>
      </c>
      <c r="E61" s="179"/>
      <c r="F61" s="148"/>
      <c r="G61" s="127"/>
      <c r="H61" s="137"/>
      <c r="I61" s="128"/>
      <c r="J61" s="128"/>
      <c r="K61" s="128"/>
      <c r="L61" s="138"/>
      <c r="M61" s="161"/>
      <c r="N61" s="142"/>
      <c r="O61" s="140"/>
      <c r="P61" s="141"/>
      <c r="Q61" s="142"/>
      <c r="R61" s="142"/>
      <c r="S61" s="143"/>
      <c r="T61" s="143"/>
      <c r="U61" s="165"/>
      <c r="V61" s="167"/>
      <c r="W61" s="167"/>
      <c r="X61" s="120"/>
    </row>
    <row r="62" spans="1:24" s="120" customFormat="1" ht="25.5" customHeight="1">
      <c r="A62" s="155">
        <v>24</v>
      </c>
      <c r="B62" s="133" t="s">
        <v>177</v>
      </c>
      <c r="C62" s="134"/>
      <c r="D62" s="157" t="s">
        <v>1330</v>
      </c>
      <c r="E62" s="160" t="s">
        <v>1331</v>
      </c>
      <c r="F62" s="148" t="s">
        <v>1257</v>
      </c>
      <c r="G62" s="127">
        <v>1</v>
      </c>
      <c r="H62" s="452"/>
      <c r="I62" s="128">
        <f>G62*H62</f>
        <v>0</v>
      </c>
      <c r="J62" s="128"/>
      <c r="K62" s="128">
        <f>SUM(I62:J62)</f>
        <v>0</v>
      </c>
      <c r="L62" s="138">
        <v>21</v>
      </c>
      <c r="M62" s="174"/>
      <c r="N62" s="142"/>
      <c r="O62" s="140"/>
      <c r="P62" s="141"/>
      <c r="Q62" s="142"/>
      <c r="R62" s="142"/>
      <c r="S62" s="143"/>
      <c r="T62" s="143"/>
      <c r="U62" s="168"/>
      <c r="V62" s="169"/>
      <c r="W62" s="169"/>
    </row>
    <row r="63" spans="1:24" s="120" customFormat="1" ht="51" customHeight="1">
      <c r="A63" s="155"/>
      <c r="B63" s="133"/>
      <c r="C63" s="134"/>
      <c r="D63" s="199" t="s">
        <v>1346</v>
      </c>
      <c r="E63" s="160"/>
      <c r="F63" s="148"/>
      <c r="G63" s="127"/>
      <c r="H63" s="137"/>
      <c r="I63" s="128"/>
      <c r="J63" s="128"/>
      <c r="K63" s="128"/>
      <c r="L63" s="138"/>
      <c r="M63" s="174"/>
      <c r="N63" s="142"/>
      <c r="O63" s="140"/>
      <c r="P63" s="141"/>
      <c r="Q63" s="142"/>
      <c r="R63" s="142"/>
      <c r="S63" s="143"/>
      <c r="T63" s="143"/>
      <c r="U63" s="168"/>
      <c r="V63" s="169"/>
      <c r="W63" s="169"/>
    </row>
    <row r="64" spans="1:24" ht="18" customHeight="1">
      <c r="A64" s="123"/>
      <c r="B64" s="123"/>
      <c r="C64" s="124" t="s">
        <v>1332</v>
      </c>
      <c r="D64" s="125" t="s">
        <v>1333</v>
      </c>
      <c r="E64" s="193"/>
      <c r="F64" s="148"/>
      <c r="G64" s="127"/>
      <c r="H64" s="137"/>
      <c r="I64" s="128"/>
      <c r="J64" s="128"/>
      <c r="K64" s="164"/>
      <c r="L64" s="138"/>
      <c r="M64" s="161"/>
      <c r="N64" s="142"/>
      <c r="O64" s="140"/>
      <c r="P64" s="141"/>
      <c r="Q64" s="142"/>
      <c r="R64" s="142"/>
      <c r="S64" s="143"/>
      <c r="T64" s="143"/>
      <c r="U64" s="143"/>
      <c r="V64" s="143"/>
      <c r="W64" s="143"/>
      <c r="X64" s="120"/>
    </row>
    <row r="65" spans="1:24" ht="12.75" customHeight="1">
      <c r="A65" s="155">
        <v>25</v>
      </c>
      <c r="B65" s="133" t="s">
        <v>177</v>
      </c>
      <c r="C65" s="134"/>
      <c r="D65" s="157" t="s">
        <v>1334</v>
      </c>
      <c r="E65" s="179" t="s">
        <v>1335</v>
      </c>
      <c r="F65" s="148" t="s">
        <v>175</v>
      </c>
      <c r="G65" s="127">
        <v>15</v>
      </c>
      <c r="H65" s="452"/>
      <c r="I65" s="128">
        <f>G65*H65</f>
        <v>0</v>
      </c>
      <c r="J65" s="128"/>
      <c r="K65" s="128">
        <f>SUM(I65:J65)</f>
        <v>0</v>
      </c>
      <c r="L65" s="138">
        <v>21</v>
      </c>
      <c r="M65" s="161"/>
      <c r="N65" s="142"/>
      <c r="O65" s="140"/>
      <c r="P65" s="141"/>
      <c r="Q65" s="142"/>
      <c r="R65" s="142"/>
      <c r="S65" s="143"/>
      <c r="T65" s="143"/>
      <c r="U65" s="165"/>
      <c r="V65" s="167"/>
      <c r="W65" s="167"/>
      <c r="X65" s="120"/>
    </row>
    <row r="66" spans="1:24" ht="48.75" customHeight="1">
      <c r="A66" s="155"/>
      <c r="B66" s="133"/>
      <c r="C66" s="134"/>
      <c r="D66" s="200" t="s">
        <v>1336</v>
      </c>
      <c r="E66" s="179"/>
      <c r="F66" s="148"/>
      <c r="G66" s="127"/>
      <c r="H66" s="137"/>
      <c r="I66" s="128"/>
      <c r="J66" s="128"/>
      <c r="K66" s="128"/>
      <c r="L66" s="138"/>
      <c r="M66" s="161"/>
      <c r="N66" s="142"/>
      <c r="O66" s="140"/>
      <c r="P66" s="141"/>
      <c r="Q66" s="142"/>
      <c r="R66" s="142"/>
      <c r="S66" s="143"/>
      <c r="T66" s="143"/>
      <c r="U66" s="165"/>
      <c r="V66" s="167"/>
      <c r="W66" s="167"/>
      <c r="X66" s="120"/>
    </row>
    <row r="67" spans="1:24" ht="12.75" customHeight="1">
      <c r="A67" s="155">
        <v>26</v>
      </c>
      <c r="B67" s="133" t="s">
        <v>177</v>
      </c>
      <c r="C67" s="134"/>
      <c r="D67" s="157" t="s">
        <v>1337</v>
      </c>
      <c r="E67" s="179" t="s">
        <v>1338</v>
      </c>
      <c r="F67" s="148" t="s">
        <v>1257</v>
      </c>
      <c r="G67" s="127">
        <v>1</v>
      </c>
      <c r="H67" s="452"/>
      <c r="I67" s="128">
        <f>G67*H67</f>
        <v>0</v>
      </c>
      <c r="J67" s="128"/>
      <c r="K67" s="128">
        <f>SUM(I67:J67)</f>
        <v>0</v>
      </c>
      <c r="L67" s="138">
        <v>21</v>
      </c>
      <c r="M67" s="174"/>
      <c r="N67" s="142"/>
      <c r="O67" s="140"/>
      <c r="P67" s="141"/>
      <c r="Q67" s="142"/>
      <c r="R67" s="142"/>
      <c r="S67" s="143"/>
      <c r="T67" s="143"/>
      <c r="U67" s="168"/>
      <c r="V67" s="169"/>
      <c r="W67" s="169"/>
      <c r="X67" s="120"/>
    </row>
    <row r="68" spans="1:24" ht="35.25" customHeight="1">
      <c r="A68" s="155"/>
      <c r="B68" s="133"/>
      <c r="C68" s="134"/>
      <c r="D68" s="179" t="s">
        <v>1339</v>
      </c>
      <c r="E68" s="179"/>
      <c r="F68" s="148"/>
      <c r="G68" s="127"/>
      <c r="H68" s="137"/>
      <c r="I68" s="128"/>
      <c r="J68" s="128"/>
      <c r="K68" s="128"/>
      <c r="L68" s="138"/>
      <c r="M68" s="174"/>
      <c r="N68" s="142"/>
      <c r="O68" s="140"/>
      <c r="P68" s="141"/>
      <c r="Q68" s="142"/>
      <c r="R68" s="142"/>
      <c r="S68" s="143"/>
      <c r="T68" s="143"/>
      <c r="U68" s="168"/>
      <c r="V68" s="169"/>
      <c r="W68" s="169"/>
      <c r="X68" s="120"/>
    </row>
    <row r="69" spans="1:24" ht="12.75" customHeight="1">
      <c r="A69" s="123"/>
      <c r="B69" s="123"/>
      <c r="C69" s="124" t="s">
        <v>1340</v>
      </c>
      <c r="D69" s="125" t="s">
        <v>1341</v>
      </c>
      <c r="E69" s="193"/>
      <c r="F69" s="148"/>
      <c r="G69" s="127"/>
      <c r="H69" s="137"/>
      <c r="I69" s="128"/>
      <c r="J69" s="128"/>
      <c r="K69" s="164">
        <f>K70</f>
        <v>0</v>
      </c>
      <c r="L69" s="138"/>
      <c r="M69" s="174"/>
      <c r="N69" s="142"/>
      <c r="O69" s="140"/>
      <c r="P69" s="141"/>
      <c r="Q69" s="142"/>
      <c r="R69" s="142"/>
      <c r="S69" s="143"/>
      <c r="T69" s="143"/>
      <c r="U69" s="168"/>
      <c r="V69" s="169"/>
      <c r="W69" s="169"/>
      <c r="X69" s="120"/>
    </row>
    <row r="70" spans="1:24" ht="24" customHeight="1">
      <c r="A70" s="155">
        <v>27</v>
      </c>
      <c r="B70" s="133" t="s">
        <v>177</v>
      </c>
      <c r="C70" s="134"/>
      <c r="D70" s="157" t="s">
        <v>1342</v>
      </c>
      <c r="E70" s="160" t="s">
        <v>1343</v>
      </c>
      <c r="F70" s="148" t="s">
        <v>1257</v>
      </c>
      <c r="G70" s="127">
        <v>1</v>
      </c>
      <c r="H70" s="452"/>
      <c r="I70" s="128">
        <f>H70*G70</f>
        <v>0</v>
      </c>
      <c r="J70" s="128"/>
      <c r="K70" s="186">
        <f>SUM(I70:J70)</f>
        <v>0</v>
      </c>
      <c r="L70" s="138">
        <v>21</v>
      </c>
      <c r="M70" s="161"/>
      <c r="N70" s="142"/>
      <c r="O70" s="140"/>
      <c r="P70" s="141"/>
      <c r="Q70" s="142"/>
      <c r="R70" s="142"/>
      <c r="S70" s="143"/>
      <c r="T70" s="143"/>
      <c r="U70" s="165"/>
      <c r="V70" s="167"/>
      <c r="W70" s="167"/>
      <c r="X70" s="120"/>
    </row>
    <row r="71" spans="1:24" ht="40.5" customHeight="1">
      <c r="A71" s="155"/>
      <c r="B71" s="133"/>
      <c r="C71" s="134"/>
      <c r="D71" s="199" t="s">
        <v>1343</v>
      </c>
      <c r="E71" s="160"/>
      <c r="F71" s="148"/>
      <c r="G71" s="127"/>
      <c r="H71" s="137"/>
      <c r="I71" s="128"/>
      <c r="J71" s="128"/>
      <c r="K71" s="186"/>
      <c r="L71" s="138"/>
      <c r="M71" s="161"/>
      <c r="N71" s="142"/>
      <c r="O71" s="140"/>
      <c r="P71" s="141"/>
      <c r="Q71" s="142"/>
      <c r="R71" s="142"/>
      <c r="S71" s="143"/>
      <c r="T71" s="143"/>
      <c r="U71" s="165"/>
      <c r="V71" s="167"/>
      <c r="W71" s="167"/>
      <c r="X71" s="120"/>
    </row>
    <row r="72" spans="1:24">
      <c r="A72" s="201"/>
      <c r="B72" s="202"/>
      <c r="C72" s="203" t="s">
        <v>5</v>
      </c>
      <c r="D72" s="203" t="s">
        <v>1344</v>
      </c>
      <c r="E72" s="203"/>
      <c r="F72" s="203" t="s">
        <v>5</v>
      </c>
      <c r="G72" s="204"/>
      <c r="H72" s="451"/>
      <c r="I72" s="451"/>
      <c r="J72" s="451"/>
      <c r="K72" s="204">
        <f>K13</f>
        <v>0</v>
      </c>
      <c r="L72" s="205"/>
      <c r="M72" s="206"/>
      <c r="N72" s="207"/>
      <c r="O72" s="207"/>
      <c r="P72" s="206"/>
      <c r="Q72" s="208"/>
      <c r="R72" s="208"/>
      <c r="S72" s="209"/>
      <c r="T72" s="209"/>
      <c r="U72" s="209"/>
      <c r="V72" s="209"/>
      <c r="W72" s="209"/>
      <c r="X72" s="120"/>
    </row>
    <row r="75" spans="1:24">
      <c r="D75" s="210"/>
    </row>
  </sheetData>
  <sheetProtection password="CE88" sheet="1" objects="1" scenarios="1"/>
  <pageMargins left="0.70866141732283472" right="0.70866141732283472" top="0.78740157480314965" bottom="0.78740157480314965" header="0.31496062992125984" footer="0.31496062992125984"/>
  <pageSetup paperSize="9" fitToWidth="10" fitToHeight="10" orientation="landscape" r:id="rId1"/>
  <headerFooter>
    <oddFooter>&amp;CList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8" customWidth="1"/>
    <col min="2" max="2" width="1.6640625" style="8" customWidth="1"/>
    <col min="3" max="4" width="5" style="8" customWidth="1"/>
    <col min="5" max="5" width="11.6640625" style="8" customWidth="1"/>
    <col min="6" max="6" width="9.1640625" style="8" customWidth="1"/>
    <col min="7" max="7" width="5" style="8" customWidth="1"/>
    <col min="8" max="8" width="77.83203125" style="8" customWidth="1"/>
    <col min="9" max="10" width="20" style="8" customWidth="1"/>
    <col min="11" max="11" width="1.6640625" style="8" customWidth="1"/>
  </cols>
  <sheetData>
    <row r="1" spans="2:11" ht="37.5" customHeight="1"/>
    <row r="2" spans="2:11" ht="7.5" customHeight="1">
      <c r="B2" s="9"/>
      <c r="C2" s="10"/>
      <c r="D2" s="10"/>
      <c r="E2" s="10"/>
      <c r="F2" s="10"/>
      <c r="G2" s="10"/>
      <c r="H2" s="10"/>
      <c r="I2" s="10"/>
      <c r="J2" s="10"/>
      <c r="K2" s="11"/>
    </row>
    <row r="3" spans="2:11" s="1" customFormat="1" ht="45" customHeight="1">
      <c r="B3" s="12"/>
      <c r="C3" s="505" t="s">
        <v>1055</v>
      </c>
      <c r="D3" s="505"/>
      <c r="E3" s="505"/>
      <c r="F3" s="505"/>
      <c r="G3" s="505"/>
      <c r="H3" s="505"/>
      <c r="I3" s="505"/>
      <c r="J3" s="505"/>
      <c r="K3" s="13"/>
    </row>
    <row r="4" spans="2:11" ht="25.5" customHeight="1">
      <c r="B4" s="14"/>
      <c r="C4" s="512" t="s">
        <v>1056</v>
      </c>
      <c r="D4" s="512"/>
      <c r="E4" s="512"/>
      <c r="F4" s="512"/>
      <c r="G4" s="512"/>
      <c r="H4" s="512"/>
      <c r="I4" s="512"/>
      <c r="J4" s="512"/>
      <c r="K4" s="15"/>
    </row>
    <row r="5" spans="2:11" ht="5.25" customHeight="1">
      <c r="B5" s="14"/>
      <c r="C5" s="16"/>
      <c r="D5" s="16"/>
      <c r="E5" s="16"/>
      <c r="F5" s="16"/>
      <c r="G5" s="16"/>
      <c r="H5" s="16"/>
      <c r="I5" s="16"/>
      <c r="J5" s="16"/>
      <c r="K5" s="15"/>
    </row>
    <row r="6" spans="2:11" ht="15" customHeight="1">
      <c r="B6" s="14"/>
      <c r="C6" s="508" t="s">
        <v>1057</v>
      </c>
      <c r="D6" s="508"/>
      <c r="E6" s="508"/>
      <c r="F6" s="508"/>
      <c r="G6" s="508"/>
      <c r="H6" s="508"/>
      <c r="I6" s="508"/>
      <c r="J6" s="508"/>
      <c r="K6" s="15"/>
    </row>
    <row r="7" spans="2:11" ht="15" customHeight="1">
      <c r="B7" s="18"/>
      <c r="C7" s="508" t="s">
        <v>1058</v>
      </c>
      <c r="D7" s="508"/>
      <c r="E7" s="508"/>
      <c r="F7" s="508"/>
      <c r="G7" s="508"/>
      <c r="H7" s="508"/>
      <c r="I7" s="508"/>
      <c r="J7" s="508"/>
      <c r="K7" s="15"/>
    </row>
    <row r="8" spans="2:11" ht="12.75" customHeight="1">
      <c r="B8" s="18"/>
      <c r="C8" s="17"/>
      <c r="D8" s="17"/>
      <c r="E8" s="17"/>
      <c r="F8" s="17"/>
      <c r="G8" s="17"/>
      <c r="H8" s="17"/>
      <c r="I8" s="17"/>
      <c r="J8" s="17"/>
      <c r="K8" s="15"/>
    </row>
    <row r="9" spans="2:11" ht="15" customHeight="1">
      <c r="B9" s="18"/>
      <c r="C9" s="508" t="s">
        <v>1059</v>
      </c>
      <c r="D9" s="508"/>
      <c r="E9" s="508"/>
      <c r="F9" s="508"/>
      <c r="G9" s="508"/>
      <c r="H9" s="508"/>
      <c r="I9" s="508"/>
      <c r="J9" s="508"/>
      <c r="K9" s="15"/>
    </row>
    <row r="10" spans="2:11" ht="15" customHeight="1">
      <c r="B10" s="18"/>
      <c r="C10" s="17"/>
      <c r="D10" s="508" t="s">
        <v>1060</v>
      </c>
      <c r="E10" s="508"/>
      <c r="F10" s="508"/>
      <c r="G10" s="508"/>
      <c r="H10" s="508"/>
      <c r="I10" s="508"/>
      <c r="J10" s="508"/>
      <c r="K10" s="15"/>
    </row>
    <row r="11" spans="2:11" ht="15" customHeight="1">
      <c r="B11" s="18"/>
      <c r="C11" s="19"/>
      <c r="D11" s="508" t="s">
        <v>1061</v>
      </c>
      <c r="E11" s="508"/>
      <c r="F11" s="508"/>
      <c r="G11" s="508"/>
      <c r="H11" s="508"/>
      <c r="I11" s="508"/>
      <c r="J11" s="508"/>
      <c r="K11" s="15"/>
    </row>
    <row r="12" spans="2:11" ht="12.75" customHeight="1">
      <c r="B12" s="18"/>
      <c r="C12" s="19"/>
      <c r="D12" s="19"/>
      <c r="E12" s="19"/>
      <c r="F12" s="19"/>
      <c r="G12" s="19"/>
      <c r="H12" s="19"/>
      <c r="I12" s="19"/>
      <c r="J12" s="19"/>
      <c r="K12" s="15"/>
    </row>
    <row r="13" spans="2:11" ht="15" customHeight="1">
      <c r="B13" s="18"/>
      <c r="C13" s="19"/>
      <c r="D13" s="508" t="s">
        <v>1062</v>
      </c>
      <c r="E13" s="508"/>
      <c r="F13" s="508"/>
      <c r="G13" s="508"/>
      <c r="H13" s="508"/>
      <c r="I13" s="508"/>
      <c r="J13" s="508"/>
      <c r="K13" s="15"/>
    </row>
    <row r="14" spans="2:11" ht="15" customHeight="1">
      <c r="B14" s="18"/>
      <c r="C14" s="19"/>
      <c r="D14" s="508" t="s">
        <v>1063</v>
      </c>
      <c r="E14" s="508"/>
      <c r="F14" s="508"/>
      <c r="G14" s="508"/>
      <c r="H14" s="508"/>
      <c r="I14" s="508"/>
      <c r="J14" s="508"/>
      <c r="K14" s="15"/>
    </row>
    <row r="15" spans="2:11" ht="15" customHeight="1">
      <c r="B15" s="18"/>
      <c r="C15" s="19"/>
      <c r="D15" s="508" t="s">
        <v>1064</v>
      </c>
      <c r="E15" s="508"/>
      <c r="F15" s="508"/>
      <c r="G15" s="508"/>
      <c r="H15" s="508"/>
      <c r="I15" s="508"/>
      <c r="J15" s="508"/>
      <c r="K15" s="15"/>
    </row>
    <row r="16" spans="2:11" ht="15" customHeight="1">
      <c r="B16" s="18"/>
      <c r="C16" s="19"/>
      <c r="D16" s="19"/>
      <c r="E16" s="20" t="s">
        <v>1065</v>
      </c>
      <c r="F16" s="508" t="s">
        <v>1066</v>
      </c>
      <c r="G16" s="508"/>
      <c r="H16" s="508"/>
      <c r="I16" s="508"/>
      <c r="J16" s="508"/>
      <c r="K16" s="15"/>
    </row>
    <row r="17" spans="2:11" ht="15" customHeight="1">
      <c r="B17" s="18"/>
      <c r="C17" s="19"/>
      <c r="D17" s="19"/>
      <c r="E17" s="20" t="s">
        <v>78</v>
      </c>
      <c r="F17" s="508" t="s">
        <v>1067</v>
      </c>
      <c r="G17" s="508"/>
      <c r="H17" s="508"/>
      <c r="I17" s="508"/>
      <c r="J17" s="508"/>
      <c r="K17" s="15"/>
    </row>
    <row r="18" spans="2:11" ht="15" customHeight="1">
      <c r="B18" s="18"/>
      <c r="C18" s="19"/>
      <c r="D18" s="19"/>
      <c r="E18" s="20" t="s">
        <v>1068</v>
      </c>
      <c r="F18" s="508" t="s">
        <v>1069</v>
      </c>
      <c r="G18" s="508"/>
      <c r="H18" s="508"/>
      <c r="I18" s="508"/>
      <c r="J18" s="508"/>
      <c r="K18" s="15"/>
    </row>
    <row r="19" spans="2:11" ht="15" customHeight="1">
      <c r="B19" s="18"/>
      <c r="C19" s="19"/>
      <c r="D19" s="19"/>
      <c r="E19" s="20" t="s">
        <v>100</v>
      </c>
      <c r="F19" s="508" t="s">
        <v>1070</v>
      </c>
      <c r="G19" s="508"/>
      <c r="H19" s="508"/>
      <c r="I19" s="508"/>
      <c r="J19" s="508"/>
      <c r="K19" s="15"/>
    </row>
    <row r="20" spans="2:11" ht="15" customHeight="1">
      <c r="B20" s="18"/>
      <c r="C20" s="19"/>
      <c r="D20" s="19"/>
      <c r="E20" s="20" t="s">
        <v>1071</v>
      </c>
      <c r="F20" s="508" t="s">
        <v>1072</v>
      </c>
      <c r="G20" s="508"/>
      <c r="H20" s="508"/>
      <c r="I20" s="508"/>
      <c r="J20" s="508"/>
      <c r="K20" s="15"/>
    </row>
    <row r="21" spans="2:11" ht="15" customHeight="1">
      <c r="B21" s="18"/>
      <c r="C21" s="19"/>
      <c r="D21" s="19"/>
      <c r="E21" s="20" t="s">
        <v>84</v>
      </c>
      <c r="F21" s="508" t="s">
        <v>1073</v>
      </c>
      <c r="G21" s="508"/>
      <c r="H21" s="508"/>
      <c r="I21" s="508"/>
      <c r="J21" s="508"/>
      <c r="K21" s="15"/>
    </row>
    <row r="22" spans="2:11" ht="12.75" customHeight="1">
      <c r="B22" s="18"/>
      <c r="C22" s="19"/>
      <c r="D22" s="19"/>
      <c r="E22" s="19"/>
      <c r="F22" s="19"/>
      <c r="G22" s="19"/>
      <c r="H22" s="19"/>
      <c r="I22" s="19"/>
      <c r="J22" s="19"/>
      <c r="K22" s="15"/>
    </row>
    <row r="23" spans="2:11" ht="15" customHeight="1">
      <c r="B23" s="18"/>
      <c r="C23" s="508" t="s">
        <v>1074</v>
      </c>
      <c r="D23" s="508"/>
      <c r="E23" s="508"/>
      <c r="F23" s="508"/>
      <c r="G23" s="508"/>
      <c r="H23" s="508"/>
      <c r="I23" s="508"/>
      <c r="J23" s="508"/>
      <c r="K23" s="15"/>
    </row>
    <row r="24" spans="2:11" ht="15" customHeight="1">
      <c r="B24" s="18"/>
      <c r="C24" s="508" t="s">
        <v>1075</v>
      </c>
      <c r="D24" s="508"/>
      <c r="E24" s="508"/>
      <c r="F24" s="508"/>
      <c r="G24" s="508"/>
      <c r="H24" s="508"/>
      <c r="I24" s="508"/>
      <c r="J24" s="508"/>
      <c r="K24" s="15"/>
    </row>
    <row r="25" spans="2:11" ht="15" customHeight="1">
      <c r="B25" s="18"/>
      <c r="C25" s="17"/>
      <c r="D25" s="508" t="s">
        <v>1076</v>
      </c>
      <c r="E25" s="508"/>
      <c r="F25" s="508"/>
      <c r="G25" s="508"/>
      <c r="H25" s="508"/>
      <c r="I25" s="508"/>
      <c r="J25" s="508"/>
      <c r="K25" s="15"/>
    </row>
    <row r="26" spans="2:11" ht="15" customHeight="1">
      <c r="B26" s="18"/>
      <c r="C26" s="19"/>
      <c r="D26" s="508" t="s">
        <v>1077</v>
      </c>
      <c r="E26" s="508"/>
      <c r="F26" s="508"/>
      <c r="G26" s="508"/>
      <c r="H26" s="508"/>
      <c r="I26" s="508"/>
      <c r="J26" s="508"/>
      <c r="K26" s="15"/>
    </row>
    <row r="27" spans="2:11" ht="12.75" customHeight="1">
      <c r="B27" s="18"/>
      <c r="C27" s="19"/>
      <c r="D27" s="19"/>
      <c r="E27" s="19"/>
      <c r="F27" s="19"/>
      <c r="G27" s="19"/>
      <c r="H27" s="19"/>
      <c r="I27" s="19"/>
      <c r="J27" s="19"/>
      <c r="K27" s="15"/>
    </row>
    <row r="28" spans="2:11" ht="15" customHeight="1">
      <c r="B28" s="18"/>
      <c r="C28" s="19"/>
      <c r="D28" s="508" t="s">
        <v>1078</v>
      </c>
      <c r="E28" s="508"/>
      <c r="F28" s="508"/>
      <c r="G28" s="508"/>
      <c r="H28" s="508"/>
      <c r="I28" s="508"/>
      <c r="J28" s="508"/>
      <c r="K28" s="15"/>
    </row>
    <row r="29" spans="2:11" ht="15" customHeight="1">
      <c r="B29" s="18"/>
      <c r="C29" s="19"/>
      <c r="D29" s="508" t="s">
        <v>1079</v>
      </c>
      <c r="E29" s="508"/>
      <c r="F29" s="508"/>
      <c r="G29" s="508"/>
      <c r="H29" s="508"/>
      <c r="I29" s="508"/>
      <c r="J29" s="508"/>
      <c r="K29" s="15"/>
    </row>
    <row r="30" spans="2:11" ht="12.75" customHeight="1">
      <c r="B30" s="18"/>
      <c r="C30" s="19"/>
      <c r="D30" s="19"/>
      <c r="E30" s="19"/>
      <c r="F30" s="19"/>
      <c r="G30" s="19"/>
      <c r="H30" s="19"/>
      <c r="I30" s="19"/>
      <c r="J30" s="19"/>
      <c r="K30" s="15"/>
    </row>
    <row r="31" spans="2:11" ht="15" customHeight="1">
      <c r="B31" s="18"/>
      <c r="C31" s="19"/>
      <c r="D31" s="508" t="s">
        <v>1080</v>
      </c>
      <c r="E31" s="508"/>
      <c r="F31" s="508"/>
      <c r="G31" s="508"/>
      <c r="H31" s="508"/>
      <c r="I31" s="508"/>
      <c r="J31" s="508"/>
      <c r="K31" s="15"/>
    </row>
    <row r="32" spans="2:11" ht="15" customHeight="1">
      <c r="B32" s="18"/>
      <c r="C32" s="19"/>
      <c r="D32" s="508" t="s">
        <v>1081</v>
      </c>
      <c r="E32" s="508"/>
      <c r="F32" s="508"/>
      <c r="G32" s="508"/>
      <c r="H32" s="508"/>
      <c r="I32" s="508"/>
      <c r="J32" s="508"/>
      <c r="K32" s="15"/>
    </row>
    <row r="33" spans="2:11" ht="15" customHeight="1">
      <c r="B33" s="18"/>
      <c r="C33" s="19"/>
      <c r="D33" s="508" t="s">
        <v>1082</v>
      </c>
      <c r="E33" s="508"/>
      <c r="F33" s="508"/>
      <c r="G33" s="508"/>
      <c r="H33" s="508"/>
      <c r="I33" s="508"/>
      <c r="J33" s="508"/>
      <c r="K33" s="15"/>
    </row>
    <row r="34" spans="2:11" ht="15" customHeight="1">
      <c r="B34" s="18"/>
      <c r="C34" s="19"/>
      <c r="D34" s="17"/>
      <c r="E34" s="21" t="s">
        <v>127</v>
      </c>
      <c r="F34" s="17"/>
      <c r="G34" s="508" t="s">
        <v>1083</v>
      </c>
      <c r="H34" s="508"/>
      <c r="I34" s="508"/>
      <c r="J34" s="508"/>
      <c r="K34" s="15"/>
    </row>
    <row r="35" spans="2:11" ht="30.75" customHeight="1">
      <c r="B35" s="18"/>
      <c r="C35" s="19"/>
      <c r="D35" s="17"/>
      <c r="E35" s="21" t="s">
        <v>1084</v>
      </c>
      <c r="F35" s="17"/>
      <c r="G35" s="508" t="s">
        <v>1085</v>
      </c>
      <c r="H35" s="508"/>
      <c r="I35" s="508"/>
      <c r="J35" s="508"/>
      <c r="K35" s="15"/>
    </row>
    <row r="36" spans="2:11" ht="15" customHeight="1">
      <c r="B36" s="18"/>
      <c r="C36" s="19"/>
      <c r="D36" s="17"/>
      <c r="E36" s="21" t="s">
        <v>53</v>
      </c>
      <c r="F36" s="17"/>
      <c r="G36" s="508" t="s">
        <v>1086</v>
      </c>
      <c r="H36" s="508"/>
      <c r="I36" s="508"/>
      <c r="J36" s="508"/>
      <c r="K36" s="15"/>
    </row>
    <row r="37" spans="2:11" ht="15" customHeight="1">
      <c r="B37" s="18"/>
      <c r="C37" s="19"/>
      <c r="D37" s="17"/>
      <c r="E37" s="21" t="s">
        <v>128</v>
      </c>
      <c r="F37" s="17"/>
      <c r="G37" s="508" t="s">
        <v>1087</v>
      </c>
      <c r="H37" s="508"/>
      <c r="I37" s="508"/>
      <c r="J37" s="508"/>
      <c r="K37" s="15"/>
    </row>
    <row r="38" spans="2:11" ht="15" customHeight="1">
      <c r="B38" s="18"/>
      <c r="C38" s="19"/>
      <c r="D38" s="17"/>
      <c r="E38" s="21" t="s">
        <v>129</v>
      </c>
      <c r="F38" s="17"/>
      <c r="G38" s="508" t="s">
        <v>1088</v>
      </c>
      <c r="H38" s="508"/>
      <c r="I38" s="508"/>
      <c r="J38" s="508"/>
      <c r="K38" s="15"/>
    </row>
    <row r="39" spans="2:11" ht="15" customHeight="1">
      <c r="B39" s="18"/>
      <c r="C39" s="19"/>
      <c r="D39" s="17"/>
      <c r="E39" s="21" t="s">
        <v>130</v>
      </c>
      <c r="F39" s="17"/>
      <c r="G39" s="508" t="s">
        <v>1089</v>
      </c>
      <c r="H39" s="508"/>
      <c r="I39" s="508"/>
      <c r="J39" s="508"/>
      <c r="K39" s="15"/>
    </row>
    <row r="40" spans="2:11" ht="15" customHeight="1">
      <c r="B40" s="18"/>
      <c r="C40" s="19"/>
      <c r="D40" s="17"/>
      <c r="E40" s="21" t="s">
        <v>1090</v>
      </c>
      <c r="F40" s="17"/>
      <c r="G40" s="508" t="s">
        <v>1091</v>
      </c>
      <c r="H40" s="508"/>
      <c r="I40" s="508"/>
      <c r="J40" s="508"/>
      <c r="K40" s="15"/>
    </row>
    <row r="41" spans="2:11" ht="15" customHeight="1">
      <c r="B41" s="18"/>
      <c r="C41" s="19"/>
      <c r="D41" s="17"/>
      <c r="E41" s="21"/>
      <c r="F41" s="17"/>
      <c r="G41" s="508" t="s">
        <v>1092</v>
      </c>
      <c r="H41" s="508"/>
      <c r="I41" s="508"/>
      <c r="J41" s="508"/>
      <c r="K41" s="15"/>
    </row>
    <row r="42" spans="2:11" ht="15" customHeight="1">
      <c r="B42" s="18"/>
      <c r="C42" s="19"/>
      <c r="D42" s="17"/>
      <c r="E42" s="21" t="s">
        <v>1093</v>
      </c>
      <c r="F42" s="17"/>
      <c r="G42" s="508" t="s">
        <v>1094</v>
      </c>
      <c r="H42" s="508"/>
      <c r="I42" s="508"/>
      <c r="J42" s="508"/>
      <c r="K42" s="15"/>
    </row>
    <row r="43" spans="2:11" ht="15" customHeight="1">
      <c r="B43" s="18"/>
      <c r="C43" s="19"/>
      <c r="D43" s="17"/>
      <c r="E43" s="21" t="s">
        <v>132</v>
      </c>
      <c r="F43" s="17"/>
      <c r="G43" s="508" t="s">
        <v>1095</v>
      </c>
      <c r="H43" s="508"/>
      <c r="I43" s="508"/>
      <c r="J43" s="508"/>
      <c r="K43" s="15"/>
    </row>
    <row r="44" spans="2:11" ht="12.75" customHeight="1">
      <c r="B44" s="18"/>
      <c r="C44" s="19"/>
      <c r="D44" s="17"/>
      <c r="E44" s="17"/>
      <c r="F44" s="17"/>
      <c r="G44" s="17"/>
      <c r="H44" s="17"/>
      <c r="I44" s="17"/>
      <c r="J44" s="17"/>
      <c r="K44" s="15"/>
    </row>
    <row r="45" spans="2:11" ht="15" customHeight="1">
      <c r="B45" s="18"/>
      <c r="C45" s="19"/>
      <c r="D45" s="508" t="s">
        <v>1096</v>
      </c>
      <c r="E45" s="508"/>
      <c r="F45" s="508"/>
      <c r="G45" s="508"/>
      <c r="H45" s="508"/>
      <c r="I45" s="508"/>
      <c r="J45" s="508"/>
      <c r="K45" s="15"/>
    </row>
    <row r="46" spans="2:11" ht="15" customHeight="1">
      <c r="B46" s="18"/>
      <c r="C46" s="19"/>
      <c r="D46" s="19"/>
      <c r="E46" s="508" t="s">
        <v>1097</v>
      </c>
      <c r="F46" s="508"/>
      <c r="G46" s="508"/>
      <c r="H46" s="508"/>
      <c r="I46" s="508"/>
      <c r="J46" s="508"/>
      <c r="K46" s="15"/>
    </row>
    <row r="47" spans="2:11" ht="15" customHeight="1">
      <c r="B47" s="18"/>
      <c r="C47" s="19"/>
      <c r="D47" s="19"/>
      <c r="E47" s="508" t="s">
        <v>1098</v>
      </c>
      <c r="F47" s="508"/>
      <c r="G47" s="508"/>
      <c r="H47" s="508"/>
      <c r="I47" s="508"/>
      <c r="J47" s="508"/>
      <c r="K47" s="15"/>
    </row>
    <row r="48" spans="2:11" ht="15" customHeight="1">
      <c r="B48" s="18"/>
      <c r="C48" s="19"/>
      <c r="D48" s="19"/>
      <c r="E48" s="508" t="s">
        <v>1099</v>
      </c>
      <c r="F48" s="508"/>
      <c r="G48" s="508"/>
      <c r="H48" s="508"/>
      <c r="I48" s="508"/>
      <c r="J48" s="508"/>
      <c r="K48" s="15"/>
    </row>
    <row r="49" spans="2:11" ht="15" customHeight="1">
      <c r="B49" s="18"/>
      <c r="C49" s="19"/>
      <c r="D49" s="508" t="s">
        <v>1100</v>
      </c>
      <c r="E49" s="508"/>
      <c r="F49" s="508"/>
      <c r="G49" s="508"/>
      <c r="H49" s="508"/>
      <c r="I49" s="508"/>
      <c r="J49" s="508"/>
      <c r="K49" s="15"/>
    </row>
    <row r="50" spans="2:11" ht="25.5" customHeight="1">
      <c r="B50" s="14"/>
      <c r="C50" s="512" t="s">
        <v>1101</v>
      </c>
      <c r="D50" s="512"/>
      <c r="E50" s="512"/>
      <c r="F50" s="512"/>
      <c r="G50" s="512"/>
      <c r="H50" s="512"/>
      <c r="I50" s="512"/>
      <c r="J50" s="512"/>
      <c r="K50" s="15"/>
    </row>
    <row r="51" spans="2:11" ht="5.25" customHeight="1">
      <c r="B51" s="14"/>
      <c r="C51" s="16"/>
      <c r="D51" s="16"/>
      <c r="E51" s="16"/>
      <c r="F51" s="16"/>
      <c r="G51" s="16"/>
      <c r="H51" s="16"/>
      <c r="I51" s="16"/>
      <c r="J51" s="16"/>
      <c r="K51" s="15"/>
    </row>
    <row r="52" spans="2:11" ht="15" customHeight="1">
      <c r="B52" s="14"/>
      <c r="C52" s="508" t="s">
        <v>1102</v>
      </c>
      <c r="D52" s="508"/>
      <c r="E52" s="508"/>
      <c r="F52" s="508"/>
      <c r="G52" s="508"/>
      <c r="H52" s="508"/>
      <c r="I52" s="508"/>
      <c r="J52" s="508"/>
      <c r="K52" s="15"/>
    </row>
    <row r="53" spans="2:11" ht="15" customHeight="1">
      <c r="B53" s="14"/>
      <c r="C53" s="508" t="s">
        <v>1103</v>
      </c>
      <c r="D53" s="508"/>
      <c r="E53" s="508"/>
      <c r="F53" s="508"/>
      <c r="G53" s="508"/>
      <c r="H53" s="508"/>
      <c r="I53" s="508"/>
      <c r="J53" s="508"/>
      <c r="K53" s="15"/>
    </row>
    <row r="54" spans="2:11" ht="12.75" customHeight="1">
      <c r="B54" s="14"/>
      <c r="C54" s="17"/>
      <c r="D54" s="17"/>
      <c r="E54" s="17"/>
      <c r="F54" s="17"/>
      <c r="G54" s="17"/>
      <c r="H54" s="17"/>
      <c r="I54" s="17"/>
      <c r="J54" s="17"/>
      <c r="K54" s="15"/>
    </row>
    <row r="55" spans="2:11" ht="15" customHeight="1">
      <c r="B55" s="14"/>
      <c r="C55" s="508" t="s">
        <v>1104</v>
      </c>
      <c r="D55" s="508"/>
      <c r="E55" s="508"/>
      <c r="F55" s="508"/>
      <c r="G55" s="508"/>
      <c r="H55" s="508"/>
      <c r="I55" s="508"/>
      <c r="J55" s="508"/>
      <c r="K55" s="15"/>
    </row>
    <row r="56" spans="2:11" ht="15" customHeight="1">
      <c r="B56" s="14"/>
      <c r="C56" s="19"/>
      <c r="D56" s="508" t="s">
        <v>1105</v>
      </c>
      <c r="E56" s="508"/>
      <c r="F56" s="508"/>
      <c r="G56" s="508"/>
      <c r="H56" s="508"/>
      <c r="I56" s="508"/>
      <c r="J56" s="508"/>
      <c r="K56" s="15"/>
    </row>
    <row r="57" spans="2:11" ht="15" customHeight="1">
      <c r="B57" s="14"/>
      <c r="C57" s="19"/>
      <c r="D57" s="508" t="s">
        <v>1106</v>
      </c>
      <c r="E57" s="508"/>
      <c r="F57" s="508"/>
      <c r="G57" s="508"/>
      <c r="H57" s="508"/>
      <c r="I57" s="508"/>
      <c r="J57" s="508"/>
      <c r="K57" s="15"/>
    </row>
    <row r="58" spans="2:11" ht="15" customHeight="1">
      <c r="B58" s="14"/>
      <c r="C58" s="19"/>
      <c r="D58" s="508" t="s">
        <v>1107</v>
      </c>
      <c r="E58" s="508"/>
      <c r="F58" s="508"/>
      <c r="G58" s="508"/>
      <c r="H58" s="508"/>
      <c r="I58" s="508"/>
      <c r="J58" s="508"/>
      <c r="K58" s="15"/>
    </row>
    <row r="59" spans="2:11" ht="15" customHeight="1">
      <c r="B59" s="14"/>
      <c r="C59" s="19"/>
      <c r="D59" s="508" t="s">
        <v>1108</v>
      </c>
      <c r="E59" s="508"/>
      <c r="F59" s="508"/>
      <c r="G59" s="508"/>
      <c r="H59" s="508"/>
      <c r="I59" s="508"/>
      <c r="J59" s="508"/>
      <c r="K59" s="15"/>
    </row>
    <row r="60" spans="2:11" ht="15" customHeight="1">
      <c r="B60" s="14"/>
      <c r="C60" s="19"/>
      <c r="D60" s="509" t="s">
        <v>1109</v>
      </c>
      <c r="E60" s="509"/>
      <c r="F60" s="509"/>
      <c r="G60" s="509"/>
      <c r="H60" s="509"/>
      <c r="I60" s="509"/>
      <c r="J60" s="509"/>
      <c r="K60" s="15"/>
    </row>
    <row r="61" spans="2:11" ht="15" customHeight="1">
      <c r="B61" s="14"/>
      <c r="C61" s="19"/>
      <c r="D61" s="508" t="s">
        <v>1110</v>
      </c>
      <c r="E61" s="508"/>
      <c r="F61" s="508"/>
      <c r="G61" s="508"/>
      <c r="H61" s="508"/>
      <c r="I61" s="508"/>
      <c r="J61" s="508"/>
      <c r="K61" s="15"/>
    </row>
    <row r="62" spans="2:11" ht="12.75" customHeight="1">
      <c r="B62" s="14"/>
      <c r="C62" s="19"/>
      <c r="D62" s="19"/>
      <c r="E62" s="22"/>
      <c r="F62" s="19"/>
      <c r="G62" s="19"/>
      <c r="H62" s="19"/>
      <c r="I62" s="19"/>
      <c r="J62" s="19"/>
      <c r="K62" s="15"/>
    </row>
    <row r="63" spans="2:11" ht="15" customHeight="1">
      <c r="B63" s="14"/>
      <c r="C63" s="19"/>
      <c r="D63" s="508" t="s">
        <v>1111</v>
      </c>
      <c r="E63" s="508"/>
      <c r="F63" s="508"/>
      <c r="G63" s="508"/>
      <c r="H63" s="508"/>
      <c r="I63" s="508"/>
      <c r="J63" s="508"/>
      <c r="K63" s="15"/>
    </row>
    <row r="64" spans="2:11" ht="15" customHeight="1">
      <c r="B64" s="14"/>
      <c r="C64" s="19"/>
      <c r="D64" s="509" t="s">
        <v>1112</v>
      </c>
      <c r="E64" s="509"/>
      <c r="F64" s="509"/>
      <c r="G64" s="509"/>
      <c r="H64" s="509"/>
      <c r="I64" s="509"/>
      <c r="J64" s="509"/>
      <c r="K64" s="15"/>
    </row>
    <row r="65" spans="2:11" ht="15" customHeight="1">
      <c r="B65" s="14"/>
      <c r="C65" s="19"/>
      <c r="D65" s="508" t="s">
        <v>1113</v>
      </c>
      <c r="E65" s="508"/>
      <c r="F65" s="508"/>
      <c r="G65" s="508"/>
      <c r="H65" s="508"/>
      <c r="I65" s="508"/>
      <c r="J65" s="508"/>
      <c r="K65" s="15"/>
    </row>
    <row r="66" spans="2:11" ht="15" customHeight="1">
      <c r="B66" s="14"/>
      <c r="C66" s="19"/>
      <c r="D66" s="508" t="s">
        <v>1114</v>
      </c>
      <c r="E66" s="508"/>
      <c r="F66" s="508"/>
      <c r="G66" s="508"/>
      <c r="H66" s="508"/>
      <c r="I66" s="508"/>
      <c r="J66" s="508"/>
      <c r="K66" s="15"/>
    </row>
    <row r="67" spans="2:11" ht="15" customHeight="1">
      <c r="B67" s="14"/>
      <c r="C67" s="19"/>
      <c r="D67" s="508" t="s">
        <v>1115</v>
      </c>
      <c r="E67" s="508"/>
      <c r="F67" s="508"/>
      <c r="G67" s="508"/>
      <c r="H67" s="508"/>
      <c r="I67" s="508"/>
      <c r="J67" s="508"/>
      <c r="K67" s="15"/>
    </row>
    <row r="68" spans="2:11" ht="15" customHeight="1">
      <c r="B68" s="14"/>
      <c r="C68" s="19"/>
      <c r="D68" s="508" t="s">
        <v>1116</v>
      </c>
      <c r="E68" s="508"/>
      <c r="F68" s="508"/>
      <c r="G68" s="508"/>
      <c r="H68" s="508"/>
      <c r="I68" s="508"/>
      <c r="J68" s="508"/>
      <c r="K68" s="15"/>
    </row>
    <row r="69" spans="2:11" ht="12.75" customHeight="1">
      <c r="B69" s="23"/>
      <c r="C69" s="24"/>
      <c r="D69" s="24"/>
      <c r="E69" s="24"/>
      <c r="F69" s="24"/>
      <c r="G69" s="24"/>
      <c r="H69" s="24"/>
      <c r="I69" s="24"/>
      <c r="J69" s="24"/>
      <c r="K69" s="25"/>
    </row>
    <row r="70" spans="2:11" ht="18.75" customHeight="1">
      <c r="B70" s="26"/>
      <c r="C70" s="26"/>
      <c r="D70" s="26"/>
      <c r="E70" s="26"/>
      <c r="F70" s="26"/>
      <c r="G70" s="26"/>
      <c r="H70" s="26"/>
      <c r="I70" s="26"/>
      <c r="J70" s="26"/>
      <c r="K70" s="27"/>
    </row>
    <row r="71" spans="2:11" ht="18.75" customHeight="1">
      <c r="B71" s="27"/>
      <c r="C71" s="27"/>
      <c r="D71" s="27"/>
      <c r="E71" s="27"/>
      <c r="F71" s="27"/>
      <c r="G71" s="27"/>
      <c r="H71" s="27"/>
      <c r="I71" s="27"/>
      <c r="J71" s="27"/>
      <c r="K71" s="27"/>
    </row>
    <row r="72" spans="2:11" ht="7.5" customHeight="1">
      <c r="B72" s="28"/>
      <c r="C72" s="29"/>
      <c r="D72" s="29"/>
      <c r="E72" s="29"/>
      <c r="F72" s="29"/>
      <c r="G72" s="29"/>
      <c r="H72" s="29"/>
      <c r="I72" s="29"/>
      <c r="J72" s="29"/>
      <c r="K72" s="30"/>
    </row>
    <row r="73" spans="2:11" ht="45" customHeight="1">
      <c r="B73" s="31"/>
      <c r="C73" s="510" t="s">
        <v>106</v>
      </c>
      <c r="D73" s="510"/>
      <c r="E73" s="510"/>
      <c r="F73" s="510"/>
      <c r="G73" s="510"/>
      <c r="H73" s="510"/>
      <c r="I73" s="510"/>
      <c r="J73" s="510"/>
      <c r="K73" s="32"/>
    </row>
    <row r="74" spans="2:11" ht="17.25" customHeight="1">
      <c r="B74" s="31"/>
      <c r="C74" s="33" t="s">
        <v>1117</v>
      </c>
      <c r="D74" s="33"/>
      <c r="E74" s="33"/>
      <c r="F74" s="33" t="s">
        <v>1118</v>
      </c>
      <c r="G74" s="34"/>
      <c r="H74" s="33" t="s">
        <v>128</v>
      </c>
      <c r="I74" s="33" t="s">
        <v>57</v>
      </c>
      <c r="J74" s="33" t="s">
        <v>1119</v>
      </c>
      <c r="K74" s="32"/>
    </row>
    <row r="75" spans="2:11" ht="17.25" customHeight="1">
      <c r="B75" s="31"/>
      <c r="C75" s="35" t="s">
        <v>1120</v>
      </c>
      <c r="D75" s="35"/>
      <c r="E75" s="35"/>
      <c r="F75" s="36" t="s">
        <v>1121</v>
      </c>
      <c r="G75" s="37"/>
      <c r="H75" s="35"/>
      <c r="I75" s="35"/>
      <c r="J75" s="35" t="s">
        <v>1122</v>
      </c>
      <c r="K75" s="32"/>
    </row>
    <row r="76" spans="2:11" ht="5.25" customHeight="1">
      <c r="B76" s="31"/>
      <c r="C76" s="38"/>
      <c r="D76" s="38"/>
      <c r="E76" s="38"/>
      <c r="F76" s="38"/>
      <c r="G76" s="39"/>
      <c r="H76" s="38"/>
      <c r="I76" s="38"/>
      <c r="J76" s="38"/>
      <c r="K76" s="32"/>
    </row>
    <row r="77" spans="2:11" ht="15" customHeight="1">
      <c r="B77" s="31"/>
      <c r="C77" s="21" t="s">
        <v>53</v>
      </c>
      <c r="D77" s="38"/>
      <c r="E77" s="38"/>
      <c r="F77" s="40" t="s">
        <v>1123</v>
      </c>
      <c r="G77" s="39"/>
      <c r="H77" s="21" t="s">
        <v>1124</v>
      </c>
      <c r="I77" s="21" t="s">
        <v>1125</v>
      </c>
      <c r="J77" s="21">
        <v>20</v>
      </c>
      <c r="K77" s="32"/>
    </row>
    <row r="78" spans="2:11" ht="15" customHeight="1">
      <c r="B78" s="31"/>
      <c r="C78" s="21" t="s">
        <v>1126</v>
      </c>
      <c r="D78" s="21"/>
      <c r="E78" s="21"/>
      <c r="F78" s="40" t="s">
        <v>1123</v>
      </c>
      <c r="G78" s="39"/>
      <c r="H78" s="21" t="s">
        <v>1127</v>
      </c>
      <c r="I78" s="21" t="s">
        <v>1125</v>
      </c>
      <c r="J78" s="21">
        <v>120</v>
      </c>
      <c r="K78" s="32"/>
    </row>
    <row r="79" spans="2:11" ht="15" customHeight="1">
      <c r="B79" s="41"/>
      <c r="C79" s="21" t="s">
        <v>1128</v>
      </c>
      <c r="D79" s="21"/>
      <c r="E79" s="21"/>
      <c r="F79" s="40" t="s">
        <v>1129</v>
      </c>
      <c r="G79" s="39"/>
      <c r="H79" s="21" t="s">
        <v>1130</v>
      </c>
      <c r="I79" s="21" t="s">
        <v>1125</v>
      </c>
      <c r="J79" s="21">
        <v>50</v>
      </c>
      <c r="K79" s="32"/>
    </row>
    <row r="80" spans="2:11" ht="15" customHeight="1">
      <c r="B80" s="41"/>
      <c r="C80" s="21" t="s">
        <v>1131</v>
      </c>
      <c r="D80" s="21"/>
      <c r="E80" s="21"/>
      <c r="F80" s="40" t="s">
        <v>1123</v>
      </c>
      <c r="G80" s="39"/>
      <c r="H80" s="21" t="s">
        <v>1132</v>
      </c>
      <c r="I80" s="21" t="s">
        <v>1133</v>
      </c>
      <c r="J80" s="21"/>
      <c r="K80" s="32"/>
    </row>
    <row r="81" spans="2:11" ht="15" customHeight="1">
      <c r="B81" s="41"/>
      <c r="C81" s="42" t="s">
        <v>1134</v>
      </c>
      <c r="D81" s="42"/>
      <c r="E81" s="42"/>
      <c r="F81" s="43" t="s">
        <v>1129</v>
      </c>
      <c r="G81" s="42"/>
      <c r="H81" s="42" t="s">
        <v>1135</v>
      </c>
      <c r="I81" s="42" t="s">
        <v>1125</v>
      </c>
      <c r="J81" s="42">
        <v>15</v>
      </c>
      <c r="K81" s="32"/>
    </row>
    <row r="82" spans="2:11" ht="15" customHeight="1">
      <c r="B82" s="41"/>
      <c r="C82" s="42" t="s">
        <v>1136</v>
      </c>
      <c r="D82" s="42"/>
      <c r="E82" s="42"/>
      <c r="F82" s="43" t="s">
        <v>1129</v>
      </c>
      <c r="G82" s="42"/>
      <c r="H82" s="42" t="s">
        <v>1137</v>
      </c>
      <c r="I82" s="42" t="s">
        <v>1125</v>
      </c>
      <c r="J82" s="42">
        <v>15</v>
      </c>
      <c r="K82" s="32"/>
    </row>
    <row r="83" spans="2:11" ht="15" customHeight="1">
      <c r="B83" s="41"/>
      <c r="C83" s="42" t="s">
        <v>1138</v>
      </c>
      <c r="D83" s="42"/>
      <c r="E83" s="42"/>
      <c r="F83" s="43" t="s">
        <v>1129</v>
      </c>
      <c r="G83" s="42"/>
      <c r="H83" s="42" t="s">
        <v>1139</v>
      </c>
      <c r="I83" s="42" t="s">
        <v>1125</v>
      </c>
      <c r="J83" s="42">
        <v>20</v>
      </c>
      <c r="K83" s="32"/>
    </row>
    <row r="84" spans="2:11" ht="15" customHeight="1">
      <c r="B84" s="41"/>
      <c r="C84" s="42" t="s">
        <v>1140</v>
      </c>
      <c r="D84" s="42"/>
      <c r="E84" s="42"/>
      <c r="F84" s="43" t="s">
        <v>1129</v>
      </c>
      <c r="G84" s="42"/>
      <c r="H84" s="42" t="s">
        <v>1141</v>
      </c>
      <c r="I84" s="42" t="s">
        <v>1125</v>
      </c>
      <c r="J84" s="42">
        <v>20</v>
      </c>
      <c r="K84" s="32"/>
    </row>
    <row r="85" spans="2:11" ht="15" customHeight="1">
      <c r="B85" s="41"/>
      <c r="C85" s="21" t="s">
        <v>1142</v>
      </c>
      <c r="D85" s="21"/>
      <c r="E85" s="21"/>
      <c r="F85" s="40" t="s">
        <v>1129</v>
      </c>
      <c r="G85" s="39"/>
      <c r="H85" s="21" t="s">
        <v>1143</v>
      </c>
      <c r="I85" s="21" t="s">
        <v>1125</v>
      </c>
      <c r="J85" s="21">
        <v>50</v>
      </c>
      <c r="K85" s="32"/>
    </row>
    <row r="86" spans="2:11" ht="15" customHeight="1">
      <c r="B86" s="41"/>
      <c r="C86" s="21" t="s">
        <v>1144</v>
      </c>
      <c r="D86" s="21"/>
      <c r="E86" s="21"/>
      <c r="F86" s="40" t="s">
        <v>1129</v>
      </c>
      <c r="G86" s="39"/>
      <c r="H86" s="21" t="s">
        <v>1145</v>
      </c>
      <c r="I86" s="21" t="s">
        <v>1125</v>
      </c>
      <c r="J86" s="21">
        <v>20</v>
      </c>
      <c r="K86" s="32"/>
    </row>
    <row r="87" spans="2:11" ht="15" customHeight="1">
      <c r="B87" s="41"/>
      <c r="C87" s="21" t="s">
        <v>1146</v>
      </c>
      <c r="D87" s="21"/>
      <c r="E87" s="21"/>
      <c r="F87" s="40" t="s">
        <v>1129</v>
      </c>
      <c r="G87" s="39"/>
      <c r="H87" s="21" t="s">
        <v>1147</v>
      </c>
      <c r="I87" s="21" t="s">
        <v>1125</v>
      </c>
      <c r="J87" s="21">
        <v>20</v>
      </c>
      <c r="K87" s="32"/>
    </row>
    <row r="88" spans="2:11" ht="15" customHeight="1">
      <c r="B88" s="41"/>
      <c r="C88" s="21" t="s">
        <v>1148</v>
      </c>
      <c r="D88" s="21"/>
      <c r="E88" s="21"/>
      <c r="F88" s="40" t="s">
        <v>1129</v>
      </c>
      <c r="G88" s="39"/>
      <c r="H88" s="21" t="s">
        <v>1149</v>
      </c>
      <c r="I88" s="21" t="s">
        <v>1125</v>
      </c>
      <c r="J88" s="21">
        <v>50</v>
      </c>
      <c r="K88" s="32"/>
    </row>
    <row r="89" spans="2:11" ht="15" customHeight="1">
      <c r="B89" s="41"/>
      <c r="C89" s="21" t="s">
        <v>1150</v>
      </c>
      <c r="D89" s="21"/>
      <c r="E89" s="21"/>
      <c r="F89" s="40" t="s">
        <v>1129</v>
      </c>
      <c r="G89" s="39"/>
      <c r="H89" s="21" t="s">
        <v>1150</v>
      </c>
      <c r="I89" s="21" t="s">
        <v>1125</v>
      </c>
      <c r="J89" s="21">
        <v>50</v>
      </c>
      <c r="K89" s="32"/>
    </row>
    <row r="90" spans="2:11" ht="15" customHeight="1">
      <c r="B90" s="41"/>
      <c r="C90" s="21" t="s">
        <v>133</v>
      </c>
      <c r="D90" s="21"/>
      <c r="E90" s="21"/>
      <c r="F90" s="40" t="s">
        <v>1129</v>
      </c>
      <c r="G90" s="39"/>
      <c r="H90" s="21" t="s">
        <v>1151</v>
      </c>
      <c r="I90" s="21" t="s">
        <v>1125</v>
      </c>
      <c r="J90" s="21">
        <v>255</v>
      </c>
      <c r="K90" s="32"/>
    </row>
    <row r="91" spans="2:11" ht="15" customHeight="1">
      <c r="B91" s="41"/>
      <c r="C91" s="21" t="s">
        <v>1152</v>
      </c>
      <c r="D91" s="21"/>
      <c r="E91" s="21"/>
      <c r="F91" s="40" t="s">
        <v>1123</v>
      </c>
      <c r="G91" s="39"/>
      <c r="H91" s="21" t="s">
        <v>1153</v>
      </c>
      <c r="I91" s="21" t="s">
        <v>1154</v>
      </c>
      <c r="J91" s="21"/>
      <c r="K91" s="32"/>
    </row>
    <row r="92" spans="2:11" ht="15" customHeight="1">
      <c r="B92" s="41"/>
      <c r="C92" s="21" t="s">
        <v>1155</v>
      </c>
      <c r="D92" s="21"/>
      <c r="E92" s="21"/>
      <c r="F92" s="40" t="s">
        <v>1123</v>
      </c>
      <c r="G92" s="39"/>
      <c r="H92" s="21" t="s">
        <v>1156</v>
      </c>
      <c r="I92" s="21" t="s">
        <v>1157</v>
      </c>
      <c r="J92" s="21"/>
      <c r="K92" s="32"/>
    </row>
    <row r="93" spans="2:11" ht="15" customHeight="1">
      <c r="B93" s="41"/>
      <c r="C93" s="21" t="s">
        <v>1158</v>
      </c>
      <c r="D93" s="21"/>
      <c r="E93" s="21"/>
      <c r="F93" s="40" t="s">
        <v>1123</v>
      </c>
      <c r="G93" s="39"/>
      <c r="H93" s="21" t="s">
        <v>1158</v>
      </c>
      <c r="I93" s="21" t="s">
        <v>1157</v>
      </c>
      <c r="J93" s="21"/>
      <c r="K93" s="32"/>
    </row>
    <row r="94" spans="2:11" ht="15" customHeight="1">
      <c r="B94" s="41"/>
      <c r="C94" s="21" t="s">
        <v>38</v>
      </c>
      <c r="D94" s="21"/>
      <c r="E94" s="21"/>
      <c r="F94" s="40" t="s">
        <v>1123</v>
      </c>
      <c r="G94" s="39"/>
      <c r="H94" s="21" t="s">
        <v>1159</v>
      </c>
      <c r="I94" s="21" t="s">
        <v>1157</v>
      </c>
      <c r="J94" s="21"/>
      <c r="K94" s="32"/>
    </row>
    <row r="95" spans="2:11" ht="15" customHeight="1">
      <c r="B95" s="41"/>
      <c r="C95" s="21" t="s">
        <v>48</v>
      </c>
      <c r="D95" s="21"/>
      <c r="E95" s="21"/>
      <c r="F95" s="40" t="s">
        <v>1123</v>
      </c>
      <c r="G95" s="39"/>
      <c r="H95" s="21" t="s">
        <v>1160</v>
      </c>
      <c r="I95" s="21" t="s">
        <v>1157</v>
      </c>
      <c r="J95" s="21"/>
      <c r="K95" s="32"/>
    </row>
    <row r="96" spans="2:11" ht="15" customHeight="1">
      <c r="B96" s="44"/>
      <c r="C96" s="45"/>
      <c r="D96" s="45"/>
      <c r="E96" s="45"/>
      <c r="F96" s="45"/>
      <c r="G96" s="45"/>
      <c r="H96" s="45"/>
      <c r="I96" s="45"/>
      <c r="J96" s="45"/>
      <c r="K96" s="46"/>
    </row>
    <row r="97" spans="2:11" ht="18.75" customHeight="1">
      <c r="B97" s="47"/>
      <c r="C97" s="48"/>
      <c r="D97" s="48"/>
      <c r="E97" s="48"/>
      <c r="F97" s="48"/>
      <c r="G97" s="48"/>
      <c r="H97" s="48"/>
      <c r="I97" s="48"/>
      <c r="J97" s="48"/>
      <c r="K97" s="47"/>
    </row>
    <row r="98" spans="2:11" ht="18.75" customHeight="1">
      <c r="B98" s="27"/>
      <c r="C98" s="27"/>
      <c r="D98" s="27"/>
      <c r="E98" s="27"/>
      <c r="F98" s="27"/>
      <c r="G98" s="27"/>
      <c r="H98" s="27"/>
      <c r="I98" s="27"/>
      <c r="J98" s="27"/>
      <c r="K98" s="27"/>
    </row>
    <row r="99" spans="2:11" ht="7.5" customHeight="1">
      <c r="B99" s="28"/>
      <c r="C99" s="29"/>
      <c r="D99" s="29"/>
      <c r="E99" s="29"/>
      <c r="F99" s="29"/>
      <c r="G99" s="29"/>
      <c r="H99" s="29"/>
      <c r="I99" s="29"/>
      <c r="J99" s="29"/>
      <c r="K99" s="30"/>
    </row>
    <row r="100" spans="2:11" ht="45" customHeight="1">
      <c r="B100" s="31"/>
      <c r="C100" s="510" t="s">
        <v>1161</v>
      </c>
      <c r="D100" s="510"/>
      <c r="E100" s="510"/>
      <c r="F100" s="510"/>
      <c r="G100" s="510"/>
      <c r="H100" s="510"/>
      <c r="I100" s="510"/>
      <c r="J100" s="510"/>
      <c r="K100" s="32"/>
    </row>
    <row r="101" spans="2:11" ht="17.25" customHeight="1">
      <c r="B101" s="31"/>
      <c r="C101" s="33" t="s">
        <v>1117</v>
      </c>
      <c r="D101" s="33"/>
      <c r="E101" s="33"/>
      <c r="F101" s="33" t="s">
        <v>1118</v>
      </c>
      <c r="G101" s="34"/>
      <c r="H101" s="33" t="s">
        <v>128</v>
      </c>
      <c r="I101" s="33" t="s">
        <v>57</v>
      </c>
      <c r="J101" s="33" t="s">
        <v>1119</v>
      </c>
      <c r="K101" s="32"/>
    </row>
    <row r="102" spans="2:11" ht="17.25" customHeight="1">
      <c r="B102" s="31"/>
      <c r="C102" s="35" t="s">
        <v>1120</v>
      </c>
      <c r="D102" s="35"/>
      <c r="E102" s="35"/>
      <c r="F102" s="36" t="s">
        <v>1121</v>
      </c>
      <c r="G102" s="37"/>
      <c r="H102" s="35"/>
      <c r="I102" s="35"/>
      <c r="J102" s="35" t="s">
        <v>1122</v>
      </c>
      <c r="K102" s="32"/>
    </row>
    <row r="103" spans="2:11" ht="5.25" customHeight="1">
      <c r="B103" s="31"/>
      <c r="C103" s="33"/>
      <c r="D103" s="33"/>
      <c r="E103" s="33"/>
      <c r="F103" s="33"/>
      <c r="G103" s="49"/>
      <c r="H103" s="33"/>
      <c r="I103" s="33"/>
      <c r="J103" s="33"/>
      <c r="K103" s="32"/>
    </row>
    <row r="104" spans="2:11" ht="15" customHeight="1">
      <c r="B104" s="31"/>
      <c r="C104" s="21" t="s">
        <v>53</v>
      </c>
      <c r="D104" s="38"/>
      <c r="E104" s="38"/>
      <c r="F104" s="40" t="s">
        <v>1123</v>
      </c>
      <c r="G104" s="49"/>
      <c r="H104" s="21" t="s">
        <v>1162</v>
      </c>
      <c r="I104" s="21" t="s">
        <v>1125</v>
      </c>
      <c r="J104" s="21">
        <v>20</v>
      </c>
      <c r="K104" s="32"/>
    </row>
    <row r="105" spans="2:11" ht="15" customHeight="1">
      <c r="B105" s="31"/>
      <c r="C105" s="21" t="s">
        <v>1126</v>
      </c>
      <c r="D105" s="21"/>
      <c r="E105" s="21"/>
      <c r="F105" s="40" t="s">
        <v>1123</v>
      </c>
      <c r="G105" s="21"/>
      <c r="H105" s="21" t="s">
        <v>1162</v>
      </c>
      <c r="I105" s="21" t="s">
        <v>1125</v>
      </c>
      <c r="J105" s="21">
        <v>120</v>
      </c>
      <c r="K105" s="32"/>
    </row>
    <row r="106" spans="2:11" ht="15" customHeight="1">
      <c r="B106" s="41"/>
      <c r="C106" s="21" t="s">
        <v>1128</v>
      </c>
      <c r="D106" s="21"/>
      <c r="E106" s="21"/>
      <c r="F106" s="40" t="s">
        <v>1129</v>
      </c>
      <c r="G106" s="21"/>
      <c r="H106" s="21" t="s">
        <v>1162</v>
      </c>
      <c r="I106" s="21" t="s">
        <v>1125</v>
      </c>
      <c r="J106" s="21">
        <v>50</v>
      </c>
      <c r="K106" s="32"/>
    </row>
    <row r="107" spans="2:11" ht="15" customHeight="1">
      <c r="B107" s="41"/>
      <c r="C107" s="21" t="s">
        <v>1131</v>
      </c>
      <c r="D107" s="21"/>
      <c r="E107" s="21"/>
      <c r="F107" s="40" t="s">
        <v>1123</v>
      </c>
      <c r="G107" s="21"/>
      <c r="H107" s="21" t="s">
        <v>1162</v>
      </c>
      <c r="I107" s="21" t="s">
        <v>1133</v>
      </c>
      <c r="J107" s="21"/>
      <c r="K107" s="32"/>
    </row>
    <row r="108" spans="2:11" ht="15" customHeight="1">
      <c r="B108" s="41"/>
      <c r="C108" s="21" t="s">
        <v>1142</v>
      </c>
      <c r="D108" s="21"/>
      <c r="E108" s="21"/>
      <c r="F108" s="40" t="s">
        <v>1129</v>
      </c>
      <c r="G108" s="21"/>
      <c r="H108" s="21" t="s">
        <v>1162</v>
      </c>
      <c r="I108" s="21" t="s">
        <v>1125</v>
      </c>
      <c r="J108" s="21">
        <v>50</v>
      </c>
      <c r="K108" s="32"/>
    </row>
    <row r="109" spans="2:11" ht="15" customHeight="1">
      <c r="B109" s="41"/>
      <c r="C109" s="21" t="s">
        <v>1150</v>
      </c>
      <c r="D109" s="21"/>
      <c r="E109" s="21"/>
      <c r="F109" s="40" t="s">
        <v>1129</v>
      </c>
      <c r="G109" s="21"/>
      <c r="H109" s="21" t="s">
        <v>1162</v>
      </c>
      <c r="I109" s="21" t="s">
        <v>1125</v>
      </c>
      <c r="J109" s="21">
        <v>50</v>
      </c>
      <c r="K109" s="32"/>
    </row>
    <row r="110" spans="2:11" ht="15" customHeight="1">
      <c r="B110" s="41"/>
      <c r="C110" s="21" t="s">
        <v>1148</v>
      </c>
      <c r="D110" s="21"/>
      <c r="E110" s="21"/>
      <c r="F110" s="40" t="s">
        <v>1129</v>
      </c>
      <c r="G110" s="21"/>
      <c r="H110" s="21" t="s">
        <v>1162</v>
      </c>
      <c r="I110" s="21" t="s">
        <v>1125</v>
      </c>
      <c r="J110" s="21">
        <v>50</v>
      </c>
      <c r="K110" s="32"/>
    </row>
    <row r="111" spans="2:11" ht="15" customHeight="1">
      <c r="B111" s="41"/>
      <c r="C111" s="21" t="s">
        <v>53</v>
      </c>
      <c r="D111" s="21"/>
      <c r="E111" s="21"/>
      <c r="F111" s="40" t="s">
        <v>1123</v>
      </c>
      <c r="G111" s="21"/>
      <c r="H111" s="21" t="s">
        <v>1163</v>
      </c>
      <c r="I111" s="21" t="s">
        <v>1125</v>
      </c>
      <c r="J111" s="21">
        <v>20</v>
      </c>
      <c r="K111" s="32"/>
    </row>
    <row r="112" spans="2:11" ht="15" customHeight="1">
      <c r="B112" s="41"/>
      <c r="C112" s="21" t="s">
        <v>1164</v>
      </c>
      <c r="D112" s="21"/>
      <c r="E112" s="21"/>
      <c r="F112" s="40" t="s">
        <v>1123</v>
      </c>
      <c r="G112" s="21"/>
      <c r="H112" s="21" t="s">
        <v>1165</v>
      </c>
      <c r="I112" s="21" t="s">
        <v>1125</v>
      </c>
      <c r="J112" s="21">
        <v>120</v>
      </c>
      <c r="K112" s="32"/>
    </row>
    <row r="113" spans="2:11" ht="15" customHeight="1">
      <c r="B113" s="41"/>
      <c r="C113" s="21" t="s">
        <v>38</v>
      </c>
      <c r="D113" s="21"/>
      <c r="E113" s="21"/>
      <c r="F113" s="40" t="s">
        <v>1123</v>
      </c>
      <c r="G113" s="21"/>
      <c r="H113" s="21" t="s">
        <v>1166</v>
      </c>
      <c r="I113" s="21" t="s">
        <v>1157</v>
      </c>
      <c r="J113" s="21"/>
      <c r="K113" s="32"/>
    </row>
    <row r="114" spans="2:11" ht="15" customHeight="1">
      <c r="B114" s="41"/>
      <c r="C114" s="21" t="s">
        <v>48</v>
      </c>
      <c r="D114" s="21"/>
      <c r="E114" s="21"/>
      <c r="F114" s="40" t="s">
        <v>1123</v>
      </c>
      <c r="G114" s="21"/>
      <c r="H114" s="21" t="s">
        <v>1167</v>
      </c>
      <c r="I114" s="21" t="s">
        <v>1157</v>
      </c>
      <c r="J114" s="21"/>
      <c r="K114" s="32"/>
    </row>
    <row r="115" spans="2:11" ht="15" customHeight="1">
      <c r="B115" s="41"/>
      <c r="C115" s="21" t="s">
        <v>57</v>
      </c>
      <c r="D115" s="21"/>
      <c r="E115" s="21"/>
      <c r="F115" s="40" t="s">
        <v>1123</v>
      </c>
      <c r="G115" s="21"/>
      <c r="H115" s="21" t="s">
        <v>1168</v>
      </c>
      <c r="I115" s="21" t="s">
        <v>1169</v>
      </c>
      <c r="J115" s="21"/>
      <c r="K115" s="32"/>
    </row>
    <row r="116" spans="2:11" ht="15" customHeight="1">
      <c r="B116" s="44"/>
      <c r="C116" s="50"/>
      <c r="D116" s="50"/>
      <c r="E116" s="50"/>
      <c r="F116" s="50"/>
      <c r="G116" s="50"/>
      <c r="H116" s="50"/>
      <c r="I116" s="50"/>
      <c r="J116" s="50"/>
      <c r="K116" s="46"/>
    </row>
    <row r="117" spans="2:11" ht="18.75" customHeight="1">
      <c r="B117" s="51"/>
      <c r="C117" s="17"/>
      <c r="D117" s="17"/>
      <c r="E117" s="17"/>
      <c r="F117" s="52"/>
      <c r="G117" s="17"/>
      <c r="H117" s="17"/>
      <c r="I117" s="17"/>
      <c r="J117" s="17"/>
      <c r="K117" s="51"/>
    </row>
    <row r="118" spans="2:11" ht="18.75" customHeight="1">
      <c r="B118" s="27"/>
      <c r="C118" s="27"/>
      <c r="D118" s="27"/>
      <c r="E118" s="27"/>
      <c r="F118" s="27"/>
      <c r="G118" s="27"/>
      <c r="H118" s="27"/>
      <c r="I118" s="27"/>
      <c r="J118" s="27"/>
      <c r="K118" s="27"/>
    </row>
    <row r="119" spans="2:11" ht="7.5" customHeight="1">
      <c r="B119" s="53"/>
      <c r="C119" s="54"/>
      <c r="D119" s="54"/>
      <c r="E119" s="54"/>
      <c r="F119" s="54"/>
      <c r="G119" s="54"/>
      <c r="H119" s="54"/>
      <c r="I119" s="54"/>
      <c r="J119" s="54"/>
      <c r="K119" s="55"/>
    </row>
    <row r="120" spans="2:11" ht="45" customHeight="1">
      <c r="B120" s="56"/>
      <c r="C120" s="505" t="s">
        <v>1170</v>
      </c>
      <c r="D120" s="505"/>
      <c r="E120" s="505"/>
      <c r="F120" s="505"/>
      <c r="G120" s="505"/>
      <c r="H120" s="505"/>
      <c r="I120" s="505"/>
      <c r="J120" s="505"/>
      <c r="K120" s="57"/>
    </row>
    <row r="121" spans="2:11" ht="17.25" customHeight="1">
      <c r="B121" s="58"/>
      <c r="C121" s="33" t="s">
        <v>1117</v>
      </c>
      <c r="D121" s="33"/>
      <c r="E121" s="33"/>
      <c r="F121" s="33" t="s">
        <v>1118</v>
      </c>
      <c r="G121" s="34"/>
      <c r="H121" s="33" t="s">
        <v>128</v>
      </c>
      <c r="I121" s="33" t="s">
        <v>57</v>
      </c>
      <c r="J121" s="33" t="s">
        <v>1119</v>
      </c>
      <c r="K121" s="59"/>
    </row>
    <row r="122" spans="2:11" ht="17.25" customHeight="1">
      <c r="B122" s="58"/>
      <c r="C122" s="35" t="s">
        <v>1120</v>
      </c>
      <c r="D122" s="35"/>
      <c r="E122" s="35"/>
      <c r="F122" s="36" t="s">
        <v>1121</v>
      </c>
      <c r="G122" s="37"/>
      <c r="H122" s="35"/>
      <c r="I122" s="35"/>
      <c r="J122" s="35" t="s">
        <v>1122</v>
      </c>
      <c r="K122" s="59"/>
    </row>
    <row r="123" spans="2:11" ht="5.25" customHeight="1">
      <c r="B123" s="60"/>
      <c r="C123" s="38"/>
      <c r="D123" s="38"/>
      <c r="E123" s="38"/>
      <c r="F123" s="38"/>
      <c r="G123" s="21"/>
      <c r="H123" s="38"/>
      <c r="I123" s="38"/>
      <c r="J123" s="38"/>
      <c r="K123" s="61"/>
    </row>
    <row r="124" spans="2:11" ht="15" customHeight="1">
      <c r="B124" s="60"/>
      <c r="C124" s="21" t="s">
        <v>1126</v>
      </c>
      <c r="D124" s="38"/>
      <c r="E124" s="38"/>
      <c r="F124" s="40" t="s">
        <v>1123</v>
      </c>
      <c r="G124" s="21"/>
      <c r="H124" s="21" t="s">
        <v>1162</v>
      </c>
      <c r="I124" s="21" t="s">
        <v>1125</v>
      </c>
      <c r="J124" s="21">
        <v>120</v>
      </c>
      <c r="K124" s="62"/>
    </row>
    <row r="125" spans="2:11" ht="15" customHeight="1">
      <c r="B125" s="60"/>
      <c r="C125" s="21" t="s">
        <v>1171</v>
      </c>
      <c r="D125" s="21"/>
      <c r="E125" s="21"/>
      <c r="F125" s="40" t="s">
        <v>1123</v>
      </c>
      <c r="G125" s="21"/>
      <c r="H125" s="21" t="s">
        <v>1172</v>
      </c>
      <c r="I125" s="21" t="s">
        <v>1125</v>
      </c>
      <c r="J125" s="21" t="s">
        <v>1173</v>
      </c>
      <c r="K125" s="62"/>
    </row>
    <row r="126" spans="2:11" ht="15" customHeight="1">
      <c r="B126" s="60"/>
      <c r="C126" s="21" t="s">
        <v>84</v>
      </c>
      <c r="D126" s="21"/>
      <c r="E126" s="21"/>
      <c r="F126" s="40" t="s">
        <v>1123</v>
      </c>
      <c r="G126" s="21"/>
      <c r="H126" s="21" t="s">
        <v>1174</v>
      </c>
      <c r="I126" s="21" t="s">
        <v>1125</v>
      </c>
      <c r="J126" s="21" t="s">
        <v>1173</v>
      </c>
      <c r="K126" s="62"/>
    </row>
    <row r="127" spans="2:11" ht="15" customHeight="1">
      <c r="B127" s="60"/>
      <c r="C127" s="21" t="s">
        <v>1134</v>
      </c>
      <c r="D127" s="21"/>
      <c r="E127" s="21"/>
      <c r="F127" s="40" t="s">
        <v>1129</v>
      </c>
      <c r="G127" s="21"/>
      <c r="H127" s="21" t="s">
        <v>1135</v>
      </c>
      <c r="I127" s="21" t="s">
        <v>1125</v>
      </c>
      <c r="J127" s="21">
        <v>15</v>
      </c>
      <c r="K127" s="62"/>
    </row>
    <row r="128" spans="2:11" ht="15" customHeight="1">
      <c r="B128" s="60"/>
      <c r="C128" s="42" t="s">
        <v>1136</v>
      </c>
      <c r="D128" s="42"/>
      <c r="E128" s="42"/>
      <c r="F128" s="43" t="s">
        <v>1129</v>
      </c>
      <c r="G128" s="42"/>
      <c r="H128" s="42" t="s">
        <v>1137</v>
      </c>
      <c r="I128" s="42" t="s">
        <v>1125</v>
      </c>
      <c r="J128" s="42">
        <v>15</v>
      </c>
      <c r="K128" s="62"/>
    </row>
    <row r="129" spans="2:11" ht="15" customHeight="1">
      <c r="B129" s="60"/>
      <c r="C129" s="42" t="s">
        <v>1138</v>
      </c>
      <c r="D129" s="42"/>
      <c r="E129" s="42"/>
      <c r="F129" s="43" t="s">
        <v>1129</v>
      </c>
      <c r="G129" s="42"/>
      <c r="H129" s="42" t="s">
        <v>1139</v>
      </c>
      <c r="I129" s="42" t="s">
        <v>1125</v>
      </c>
      <c r="J129" s="42">
        <v>20</v>
      </c>
      <c r="K129" s="62"/>
    </row>
    <row r="130" spans="2:11" ht="15" customHeight="1">
      <c r="B130" s="60"/>
      <c r="C130" s="42" t="s">
        <v>1140</v>
      </c>
      <c r="D130" s="42"/>
      <c r="E130" s="42"/>
      <c r="F130" s="43" t="s">
        <v>1129</v>
      </c>
      <c r="G130" s="42"/>
      <c r="H130" s="42" t="s">
        <v>1141</v>
      </c>
      <c r="I130" s="42" t="s">
        <v>1125</v>
      </c>
      <c r="J130" s="42">
        <v>20</v>
      </c>
      <c r="K130" s="62"/>
    </row>
    <row r="131" spans="2:11" ht="15" customHeight="1">
      <c r="B131" s="60"/>
      <c r="C131" s="21" t="s">
        <v>1128</v>
      </c>
      <c r="D131" s="21"/>
      <c r="E131" s="21"/>
      <c r="F131" s="40" t="s">
        <v>1129</v>
      </c>
      <c r="G131" s="21"/>
      <c r="H131" s="21" t="s">
        <v>1162</v>
      </c>
      <c r="I131" s="21" t="s">
        <v>1125</v>
      </c>
      <c r="J131" s="21">
        <v>50</v>
      </c>
      <c r="K131" s="62"/>
    </row>
    <row r="132" spans="2:11" ht="15" customHeight="1">
      <c r="B132" s="60"/>
      <c r="C132" s="21" t="s">
        <v>1142</v>
      </c>
      <c r="D132" s="21"/>
      <c r="E132" s="21"/>
      <c r="F132" s="40" t="s">
        <v>1129</v>
      </c>
      <c r="G132" s="21"/>
      <c r="H132" s="21" t="s">
        <v>1162</v>
      </c>
      <c r="I132" s="21" t="s">
        <v>1125</v>
      </c>
      <c r="J132" s="21">
        <v>50</v>
      </c>
      <c r="K132" s="62"/>
    </row>
    <row r="133" spans="2:11" ht="15" customHeight="1">
      <c r="B133" s="60"/>
      <c r="C133" s="21" t="s">
        <v>1148</v>
      </c>
      <c r="D133" s="21"/>
      <c r="E133" s="21"/>
      <c r="F133" s="40" t="s">
        <v>1129</v>
      </c>
      <c r="G133" s="21"/>
      <c r="H133" s="21" t="s">
        <v>1162</v>
      </c>
      <c r="I133" s="21" t="s">
        <v>1125</v>
      </c>
      <c r="J133" s="21">
        <v>50</v>
      </c>
      <c r="K133" s="62"/>
    </row>
    <row r="134" spans="2:11" ht="15" customHeight="1">
      <c r="B134" s="60"/>
      <c r="C134" s="21" t="s">
        <v>1150</v>
      </c>
      <c r="D134" s="21"/>
      <c r="E134" s="21"/>
      <c r="F134" s="40" t="s">
        <v>1129</v>
      </c>
      <c r="G134" s="21"/>
      <c r="H134" s="21" t="s">
        <v>1162</v>
      </c>
      <c r="I134" s="21" t="s">
        <v>1125</v>
      </c>
      <c r="J134" s="21">
        <v>50</v>
      </c>
      <c r="K134" s="62"/>
    </row>
    <row r="135" spans="2:11" ht="15" customHeight="1">
      <c r="B135" s="60"/>
      <c r="C135" s="21" t="s">
        <v>133</v>
      </c>
      <c r="D135" s="21"/>
      <c r="E135" s="21"/>
      <c r="F135" s="40" t="s">
        <v>1129</v>
      </c>
      <c r="G135" s="21"/>
      <c r="H135" s="21" t="s">
        <v>1175</v>
      </c>
      <c r="I135" s="21" t="s">
        <v>1125</v>
      </c>
      <c r="J135" s="21">
        <v>255</v>
      </c>
      <c r="K135" s="62"/>
    </row>
    <row r="136" spans="2:11" ht="15" customHeight="1">
      <c r="B136" s="60"/>
      <c r="C136" s="21" t="s">
        <v>1152</v>
      </c>
      <c r="D136" s="21"/>
      <c r="E136" s="21"/>
      <c r="F136" s="40" t="s">
        <v>1123</v>
      </c>
      <c r="G136" s="21"/>
      <c r="H136" s="21" t="s">
        <v>1176</v>
      </c>
      <c r="I136" s="21" t="s">
        <v>1154</v>
      </c>
      <c r="J136" s="21"/>
      <c r="K136" s="62"/>
    </row>
    <row r="137" spans="2:11" ht="15" customHeight="1">
      <c r="B137" s="60"/>
      <c r="C137" s="21" t="s">
        <v>1155</v>
      </c>
      <c r="D137" s="21"/>
      <c r="E137" s="21"/>
      <c r="F137" s="40" t="s">
        <v>1123</v>
      </c>
      <c r="G137" s="21"/>
      <c r="H137" s="21" t="s">
        <v>1177</v>
      </c>
      <c r="I137" s="21" t="s">
        <v>1157</v>
      </c>
      <c r="J137" s="21"/>
      <c r="K137" s="62"/>
    </row>
    <row r="138" spans="2:11" ht="15" customHeight="1">
      <c r="B138" s="60"/>
      <c r="C138" s="21" t="s">
        <v>1158</v>
      </c>
      <c r="D138" s="21"/>
      <c r="E138" s="21"/>
      <c r="F138" s="40" t="s">
        <v>1123</v>
      </c>
      <c r="G138" s="21"/>
      <c r="H138" s="21" t="s">
        <v>1158</v>
      </c>
      <c r="I138" s="21" t="s">
        <v>1157</v>
      </c>
      <c r="J138" s="21"/>
      <c r="K138" s="62"/>
    </row>
    <row r="139" spans="2:11" ht="15" customHeight="1">
      <c r="B139" s="60"/>
      <c r="C139" s="21" t="s">
        <v>38</v>
      </c>
      <c r="D139" s="21"/>
      <c r="E139" s="21"/>
      <c r="F139" s="40" t="s">
        <v>1123</v>
      </c>
      <c r="G139" s="21"/>
      <c r="H139" s="21" t="s">
        <v>1178</v>
      </c>
      <c r="I139" s="21" t="s">
        <v>1157</v>
      </c>
      <c r="J139" s="21"/>
      <c r="K139" s="62"/>
    </row>
    <row r="140" spans="2:11" ht="15" customHeight="1">
      <c r="B140" s="60"/>
      <c r="C140" s="21" t="s">
        <v>1179</v>
      </c>
      <c r="D140" s="21"/>
      <c r="E140" s="21"/>
      <c r="F140" s="40" t="s">
        <v>1123</v>
      </c>
      <c r="G140" s="21"/>
      <c r="H140" s="21" t="s">
        <v>1180</v>
      </c>
      <c r="I140" s="21" t="s">
        <v>1157</v>
      </c>
      <c r="J140" s="21"/>
      <c r="K140" s="62"/>
    </row>
    <row r="141" spans="2:11" ht="15" customHeight="1">
      <c r="B141" s="63"/>
      <c r="C141" s="64"/>
      <c r="D141" s="64"/>
      <c r="E141" s="64"/>
      <c r="F141" s="64"/>
      <c r="G141" s="64"/>
      <c r="H141" s="64"/>
      <c r="I141" s="64"/>
      <c r="J141" s="64"/>
      <c r="K141" s="65"/>
    </row>
    <row r="142" spans="2:11" ht="18.75" customHeight="1">
      <c r="B142" s="17"/>
      <c r="C142" s="17"/>
      <c r="D142" s="17"/>
      <c r="E142" s="17"/>
      <c r="F142" s="52"/>
      <c r="G142" s="17"/>
      <c r="H142" s="17"/>
      <c r="I142" s="17"/>
      <c r="J142" s="17"/>
      <c r="K142" s="17"/>
    </row>
    <row r="143" spans="2:11" ht="18.75" customHeight="1">
      <c r="B143" s="27"/>
      <c r="C143" s="27"/>
      <c r="D143" s="27"/>
      <c r="E143" s="27"/>
      <c r="F143" s="27"/>
      <c r="G143" s="27"/>
      <c r="H143" s="27"/>
      <c r="I143" s="27"/>
      <c r="J143" s="27"/>
      <c r="K143" s="27"/>
    </row>
    <row r="144" spans="2:11" ht="7.5" customHeight="1">
      <c r="B144" s="28"/>
      <c r="C144" s="29"/>
      <c r="D144" s="29"/>
      <c r="E144" s="29"/>
      <c r="F144" s="29"/>
      <c r="G144" s="29"/>
      <c r="H144" s="29"/>
      <c r="I144" s="29"/>
      <c r="J144" s="29"/>
      <c r="K144" s="30"/>
    </row>
    <row r="145" spans="2:11" ht="45" customHeight="1">
      <c r="B145" s="31"/>
      <c r="C145" s="510" t="s">
        <v>1181</v>
      </c>
      <c r="D145" s="510"/>
      <c r="E145" s="510"/>
      <c r="F145" s="510"/>
      <c r="G145" s="510"/>
      <c r="H145" s="510"/>
      <c r="I145" s="510"/>
      <c r="J145" s="510"/>
      <c r="K145" s="32"/>
    </row>
    <row r="146" spans="2:11" ht="17.25" customHeight="1">
      <c r="B146" s="31"/>
      <c r="C146" s="33" t="s">
        <v>1117</v>
      </c>
      <c r="D146" s="33"/>
      <c r="E146" s="33"/>
      <c r="F146" s="33" t="s">
        <v>1118</v>
      </c>
      <c r="G146" s="34"/>
      <c r="H146" s="33" t="s">
        <v>128</v>
      </c>
      <c r="I146" s="33" t="s">
        <v>57</v>
      </c>
      <c r="J146" s="33" t="s">
        <v>1119</v>
      </c>
      <c r="K146" s="32"/>
    </row>
    <row r="147" spans="2:11" ht="17.25" customHeight="1">
      <c r="B147" s="31"/>
      <c r="C147" s="35" t="s">
        <v>1120</v>
      </c>
      <c r="D147" s="35"/>
      <c r="E147" s="35"/>
      <c r="F147" s="36" t="s">
        <v>1121</v>
      </c>
      <c r="G147" s="37"/>
      <c r="H147" s="35"/>
      <c r="I147" s="35"/>
      <c r="J147" s="35" t="s">
        <v>1122</v>
      </c>
      <c r="K147" s="32"/>
    </row>
    <row r="148" spans="2:11" ht="5.25" customHeight="1">
      <c r="B148" s="41"/>
      <c r="C148" s="38"/>
      <c r="D148" s="38"/>
      <c r="E148" s="38"/>
      <c r="F148" s="38"/>
      <c r="G148" s="39"/>
      <c r="H148" s="38"/>
      <c r="I148" s="38"/>
      <c r="J148" s="38"/>
      <c r="K148" s="62"/>
    </row>
    <row r="149" spans="2:11" ht="15" customHeight="1">
      <c r="B149" s="41"/>
      <c r="C149" s="66" t="s">
        <v>1126</v>
      </c>
      <c r="D149" s="21"/>
      <c r="E149" s="21"/>
      <c r="F149" s="67" t="s">
        <v>1123</v>
      </c>
      <c r="G149" s="21"/>
      <c r="H149" s="66" t="s">
        <v>1162</v>
      </c>
      <c r="I149" s="66" t="s">
        <v>1125</v>
      </c>
      <c r="J149" s="66">
        <v>120</v>
      </c>
      <c r="K149" s="62"/>
    </row>
    <row r="150" spans="2:11" ht="15" customHeight="1">
      <c r="B150" s="41"/>
      <c r="C150" s="66" t="s">
        <v>1171</v>
      </c>
      <c r="D150" s="21"/>
      <c r="E150" s="21"/>
      <c r="F150" s="67" t="s">
        <v>1123</v>
      </c>
      <c r="G150" s="21"/>
      <c r="H150" s="66" t="s">
        <v>1182</v>
      </c>
      <c r="I150" s="66" t="s">
        <v>1125</v>
      </c>
      <c r="J150" s="66" t="s">
        <v>1173</v>
      </c>
      <c r="K150" s="62"/>
    </row>
    <row r="151" spans="2:11" ht="15" customHeight="1">
      <c r="B151" s="41"/>
      <c r="C151" s="66" t="s">
        <v>84</v>
      </c>
      <c r="D151" s="21"/>
      <c r="E151" s="21"/>
      <c r="F151" s="67" t="s">
        <v>1123</v>
      </c>
      <c r="G151" s="21"/>
      <c r="H151" s="66" t="s">
        <v>1183</v>
      </c>
      <c r="I151" s="66" t="s">
        <v>1125</v>
      </c>
      <c r="J151" s="66" t="s">
        <v>1173</v>
      </c>
      <c r="K151" s="62"/>
    </row>
    <row r="152" spans="2:11" ht="15" customHeight="1">
      <c r="B152" s="41"/>
      <c r="C152" s="66" t="s">
        <v>1128</v>
      </c>
      <c r="D152" s="21"/>
      <c r="E152" s="21"/>
      <c r="F152" s="67" t="s">
        <v>1129</v>
      </c>
      <c r="G152" s="21"/>
      <c r="H152" s="66" t="s">
        <v>1162</v>
      </c>
      <c r="I152" s="66" t="s">
        <v>1125</v>
      </c>
      <c r="J152" s="66">
        <v>50</v>
      </c>
      <c r="K152" s="62"/>
    </row>
    <row r="153" spans="2:11" ht="15" customHeight="1">
      <c r="B153" s="41"/>
      <c r="C153" s="66" t="s">
        <v>1131</v>
      </c>
      <c r="D153" s="21"/>
      <c r="E153" s="21"/>
      <c r="F153" s="67" t="s">
        <v>1123</v>
      </c>
      <c r="G153" s="21"/>
      <c r="H153" s="66" t="s">
        <v>1162</v>
      </c>
      <c r="I153" s="66" t="s">
        <v>1133</v>
      </c>
      <c r="J153" s="66"/>
      <c r="K153" s="62"/>
    </row>
    <row r="154" spans="2:11" ht="15" customHeight="1">
      <c r="B154" s="41"/>
      <c r="C154" s="66" t="s">
        <v>1142</v>
      </c>
      <c r="D154" s="21"/>
      <c r="E154" s="21"/>
      <c r="F154" s="67" t="s">
        <v>1129</v>
      </c>
      <c r="G154" s="21"/>
      <c r="H154" s="66" t="s">
        <v>1162</v>
      </c>
      <c r="I154" s="66" t="s">
        <v>1125</v>
      </c>
      <c r="J154" s="66">
        <v>50</v>
      </c>
      <c r="K154" s="62"/>
    </row>
    <row r="155" spans="2:11" ht="15" customHeight="1">
      <c r="B155" s="41"/>
      <c r="C155" s="66" t="s">
        <v>1150</v>
      </c>
      <c r="D155" s="21"/>
      <c r="E155" s="21"/>
      <c r="F155" s="67" t="s">
        <v>1129</v>
      </c>
      <c r="G155" s="21"/>
      <c r="H155" s="66" t="s">
        <v>1162</v>
      </c>
      <c r="I155" s="66" t="s">
        <v>1125</v>
      </c>
      <c r="J155" s="66">
        <v>50</v>
      </c>
      <c r="K155" s="62"/>
    </row>
    <row r="156" spans="2:11" ht="15" customHeight="1">
      <c r="B156" s="41"/>
      <c r="C156" s="66" t="s">
        <v>1148</v>
      </c>
      <c r="D156" s="21"/>
      <c r="E156" s="21"/>
      <c r="F156" s="67" t="s">
        <v>1129</v>
      </c>
      <c r="G156" s="21"/>
      <c r="H156" s="66" t="s">
        <v>1162</v>
      </c>
      <c r="I156" s="66" t="s">
        <v>1125</v>
      </c>
      <c r="J156" s="66">
        <v>50</v>
      </c>
      <c r="K156" s="62"/>
    </row>
    <row r="157" spans="2:11" ht="15" customHeight="1">
      <c r="B157" s="41"/>
      <c r="C157" s="66" t="s">
        <v>114</v>
      </c>
      <c r="D157" s="21"/>
      <c r="E157" s="21"/>
      <c r="F157" s="67" t="s">
        <v>1123</v>
      </c>
      <c r="G157" s="21"/>
      <c r="H157" s="66" t="s">
        <v>1184</v>
      </c>
      <c r="I157" s="66" t="s">
        <v>1125</v>
      </c>
      <c r="J157" s="66" t="s">
        <v>1185</v>
      </c>
      <c r="K157" s="62"/>
    </row>
    <row r="158" spans="2:11" ht="15" customHeight="1">
      <c r="B158" s="41"/>
      <c r="C158" s="66" t="s">
        <v>1186</v>
      </c>
      <c r="D158" s="21"/>
      <c r="E158" s="21"/>
      <c r="F158" s="67" t="s">
        <v>1123</v>
      </c>
      <c r="G158" s="21"/>
      <c r="H158" s="66" t="s">
        <v>1187</v>
      </c>
      <c r="I158" s="66" t="s">
        <v>1157</v>
      </c>
      <c r="J158" s="66"/>
      <c r="K158" s="62"/>
    </row>
    <row r="159" spans="2:11" ht="15" customHeight="1">
      <c r="B159" s="68"/>
      <c r="C159" s="50"/>
      <c r="D159" s="50"/>
      <c r="E159" s="50"/>
      <c r="F159" s="50"/>
      <c r="G159" s="50"/>
      <c r="H159" s="50"/>
      <c r="I159" s="50"/>
      <c r="J159" s="50"/>
      <c r="K159" s="69"/>
    </row>
    <row r="160" spans="2:11" ht="18.75" customHeight="1">
      <c r="B160" s="17"/>
      <c r="C160" s="21"/>
      <c r="D160" s="21"/>
      <c r="E160" s="21"/>
      <c r="F160" s="40"/>
      <c r="G160" s="21"/>
      <c r="H160" s="21"/>
      <c r="I160" s="21"/>
      <c r="J160" s="21"/>
      <c r="K160" s="17"/>
    </row>
    <row r="161" spans="2:11" ht="18.75" customHeight="1">
      <c r="B161" s="27"/>
      <c r="C161" s="27"/>
      <c r="D161" s="27"/>
      <c r="E161" s="27"/>
      <c r="F161" s="27"/>
      <c r="G161" s="27"/>
      <c r="H161" s="27"/>
      <c r="I161" s="27"/>
      <c r="J161" s="27"/>
      <c r="K161" s="27"/>
    </row>
    <row r="162" spans="2:11" ht="7.5" customHeight="1">
      <c r="B162" s="9"/>
      <c r="C162" s="10"/>
      <c r="D162" s="10"/>
      <c r="E162" s="10"/>
      <c r="F162" s="10"/>
      <c r="G162" s="10"/>
      <c r="H162" s="10"/>
      <c r="I162" s="10"/>
      <c r="J162" s="10"/>
      <c r="K162" s="11"/>
    </row>
    <row r="163" spans="2:11" ht="45" customHeight="1">
      <c r="B163" s="12"/>
      <c r="C163" s="505" t="s">
        <v>1188</v>
      </c>
      <c r="D163" s="505"/>
      <c r="E163" s="505"/>
      <c r="F163" s="505"/>
      <c r="G163" s="505"/>
      <c r="H163" s="505"/>
      <c r="I163" s="505"/>
      <c r="J163" s="505"/>
      <c r="K163" s="13"/>
    </row>
    <row r="164" spans="2:11" ht="17.25" customHeight="1">
      <c r="B164" s="12"/>
      <c r="C164" s="33" t="s">
        <v>1117</v>
      </c>
      <c r="D164" s="33"/>
      <c r="E164" s="33"/>
      <c r="F164" s="33" t="s">
        <v>1118</v>
      </c>
      <c r="G164" s="70"/>
      <c r="H164" s="71" t="s">
        <v>128</v>
      </c>
      <c r="I164" s="71" t="s">
        <v>57</v>
      </c>
      <c r="J164" s="33" t="s">
        <v>1119</v>
      </c>
      <c r="K164" s="13"/>
    </row>
    <row r="165" spans="2:11" ht="17.25" customHeight="1">
      <c r="B165" s="14"/>
      <c r="C165" s="35" t="s">
        <v>1120</v>
      </c>
      <c r="D165" s="35"/>
      <c r="E165" s="35"/>
      <c r="F165" s="36" t="s">
        <v>1121</v>
      </c>
      <c r="G165" s="72"/>
      <c r="H165" s="73"/>
      <c r="I165" s="73"/>
      <c r="J165" s="35" t="s">
        <v>1122</v>
      </c>
      <c r="K165" s="15"/>
    </row>
    <row r="166" spans="2:11" ht="5.25" customHeight="1">
      <c r="B166" s="41"/>
      <c r="C166" s="38"/>
      <c r="D166" s="38"/>
      <c r="E166" s="38"/>
      <c r="F166" s="38"/>
      <c r="G166" s="39"/>
      <c r="H166" s="38"/>
      <c r="I166" s="38"/>
      <c r="J166" s="38"/>
      <c r="K166" s="62"/>
    </row>
    <row r="167" spans="2:11" ht="15" customHeight="1">
      <c r="B167" s="41"/>
      <c r="C167" s="21" t="s">
        <v>1126</v>
      </c>
      <c r="D167" s="21"/>
      <c r="E167" s="21"/>
      <c r="F167" s="40" t="s">
        <v>1123</v>
      </c>
      <c r="G167" s="21"/>
      <c r="H167" s="21" t="s">
        <v>1162</v>
      </c>
      <c r="I167" s="21" t="s">
        <v>1125</v>
      </c>
      <c r="J167" s="21">
        <v>120</v>
      </c>
      <c r="K167" s="62"/>
    </row>
    <row r="168" spans="2:11" ht="15" customHeight="1">
      <c r="B168" s="41"/>
      <c r="C168" s="21" t="s">
        <v>1171</v>
      </c>
      <c r="D168" s="21"/>
      <c r="E168" s="21"/>
      <c r="F168" s="40" t="s">
        <v>1123</v>
      </c>
      <c r="G168" s="21"/>
      <c r="H168" s="21" t="s">
        <v>1172</v>
      </c>
      <c r="I168" s="21" t="s">
        <v>1125</v>
      </c>
      <c r="J168" s="21" t="s">
        <v>1173</v>
      </c>
      <c r="K168" s="62"/>
    </row>
    <row r="169" spans="2:11" ht="15" customHeight="1">
      <c r="B169" s="41"/>
      <c r="C169" s="21" t="s">
        <v>84</v>
      </c>
      <c r="D169" s="21"/>
      <c r="E169" s="21"/>
      <c r="F169" s="40" t="s">
        <v>1123</v>
      </c>
      <c r="G169" s="21"/>
      <c r="H169" s="21" t="s">
        <v>1189</v>
      </c>
      <c r="I169" s="21" t="s">
        <v>1125</v>
      </c>
      <c r="J169" s="21" t="s">
        <v>1173</v>
      </c>
      <c r="K169" s="62"/>
    </row>
    <row r="170" spans="2:11" ht="15" customHeight="1">
      <c r="B170" s="41"/>
      <c r="C170" s="21" t="s">
        <v>1128</v>
      </c>
      <c r="D170" s="21"/>
      <c r="E170" s="21"/>
      <c r="F170" s="40" t="s">
        <v>1129</v>
      </c>
      <c r="G170" s="21"/>
      <c r="H170" s="21" t="s">
        <v>1189</v>
      </c>
      <c r="I170" s="21" t="s">
        <v>1125</v>
      </c>
      <c r="J170" s="21">
        <v>50</v>
      </c>
      <c r="K170" s="62"/>
    </row>
    <row r="171" spans="2:11" ht="15" customHeight="1">
      <c r="B171" s="41"/>
      <c r="C171" s="21" t="s">
        <v>1131</v>
      </c>
      <c r="D171" s="21"/>
      <c r="E171" s="21"/>
      <c r="F171" s="40" t="s">
        <v>1123</v>
      </c>
      <c r="G171" s="21"/>
      <c r="H171" s="21" t="s">
        <v>1189</v>
      </c>
      <c r="I171" s="21" t="s">
        <v>1133</v>
      </c>
      <c r="J171" s="21"/>
      <c r="K171" s="62"/>
    </row>
    <row r="172" spans="2:11" ht="15" customHeight="1">
      <c r="B172" s="41"/>
      <c r="C172" s="21" t="s">
        <v>1142</v>
      </c>
      <c r="D172" s="21"/>
      <c r="E172" s="21"/>
      <c r="F172" s="40" t="s">
        <v>1129</v>
      </c>
      <c r="G172" s="21"/>
      <c r="H172" s="21" t="s">
        <v>1189</v>
      </c>
      <c r="I172" s="21" t="s">
        <v>1125</v>
      </c>
      <c r="J172" s="21">
        <v>50</v>
      </c>
      <c r="K172" s="62"/>
    </row>
    <row r="173" spans="2:11" ht="15" customHeight="1">
      <c r="B173" s="41"/>
      <c r="C173" s="21" t="s">
        <v>1150</v>
      </c>
      <c r="D173" s="21"/>
      <c r="E173" s="21"/>
      <c r="F173" s="40" t="s">
        <v>1129</v>
      </c>
      <c r="G173" s="21"/>
      <c r="H173" s="21" t="s">
        <v>1189</v>
      </c>
      <c r="I173" s="21" t="s">
        <v>1125</v>
      </c>
      <c r="J173" s="21">
        <v>50</v>
      </c>
      <c r="K173" s="62"/>
    </row>
    <row r="174" spans="2:11" ht="15" customHeight="1">
      <c r="B174" s="41"/>
      <c r="C174" s="21" t="s">
        <v>1148</v>
      </c>
      <c r="D174" s="21"/>
      <c r="E174" s="21"/>
      <c r="F174" s="40" t="s">
        <v>1129</v>
      </c>
      <c r="G174" s="21"/>
      <c r="H174" s="21" t="s">
        <v>1189</v>
      </c>
      <c r="I174" s="21" t="s">
        <v>1125</v>
      </c>
      <c r="J174" s="21">
        <v>50</v>
      </c>
      <c r="K174" s="62"/>
    </row>
    <row r="175" spans="2:11" ht="15" customHeight="1">
      <c r="B175" s="41"/>
      <c r="C175" s="21" t="s">
        <v>127</v>
      </c>
      <c r="D175" s="21"/>
      <c r="E175" s="21"/>
      <c r="F175" s="40" t="s">
        <v>1123</v>
      </c>
      <c r="G175" s="21"/>
      <c r="H175" s="21" t="s">
        <v>1190</v>
      </c>
      <c r="I175" s="21" t="s">
        <v>1191</v>
      </c>
      <c r="J175" s="21"/>
      <c r="K175" s="62"/>
    </row>
    <row r="176" spans="2:11" ht="15" customHeight="1">
      <c r="B176" s="41"/>
      <c r="C176" s="21" t="s">
        <v>57</v>
      </c>
      <c r="D176" s="21"/>
      <c r="E176" s="21"/>
      <c r="F176" s="40" t="s">
        <v>1123</v>
      </c>
      <c r="G176" s="21"/>
      <c r="H176" s="21" t="s">
        <v>1192</v>
      </c>
      <c r="I176" s="21" t="s">
        <v>1193</v>
      </c>
      <c r="J176" s="21">
        <v>1</v>
      </c>
      <c r="K176" s="62"/>
    </row>
    <row r="177" spans="2:11" ht="15" customHeight="1">
      <c r="B177" s="41"/>
      <c r="C177" s="21" t="s">
        <v>53</v>
      </c>
      <c r="D177" s="21"/>
      <c r="E177" s="21"/>
      <c r="F177" s="40" t="s">
        <v>1123</v>
      </c>
      <c r="G177" s="21"/>
      <c r="H177" s="21" t="s">
        <v>1194</v>
      </c>
      <c r="I177" s="21" t="s">
        <v>1125</v>
      </c>
      <c r="J177" s="21">
        <v>20</v>
      </c>
      <c r="K177" s="62"/>
    </row>
    <row r="178" spans="2:11" ht="15" customHeight="1">
      <c r="B178" s="41"/>
      <c r="C178" s="21" t="s">
        <v>128</v>
      </c>
      <c r="D178" s="21"/>
      <c r="E178" s="21"/>
      <c r="F178" s="40" t="s">
        <v>1123</v>
      </c>
      <c r="G178" s="21"/>
      <c r="H178" s="21" t="s">
        <v>1195</v>
      </c>
      <c r="I178" s="21" t="s">
        <v>1125</v>
      </c>
      <c r="J178" s="21">
        <v>255</v>
      </c>
      <c r="K178" s="62"/>
    </row>
    <row r="179" spans="2:11" ht="15" customHeight="1">
      <c r="B179" s="41"/>
      <c r="C179" s="21" t="s">
        <v>129</v>
      </c>
      <c r="D179" s="21"/>
      <c r="E179" s="21"/>
      <c r="F179" s="40" t="s">
        <v>1123</v>
      </c>
      <c r="G179" s="21"/>
      <c r="H179" s="21" t="s">
        <v>1088</v>
      </c>
      <c r="I179" s="21" t="s">
        <v>1125</v>
      </c>
      <c r="J179" s="21">
        <v>10</v>
      </c>
      <c r="K179" s="62"/>
    </row>
    <row r="180" spans="2:11" ht="15" customHeight="1">
      <c r="B180" s="41"/>
      <c r="C180" s="21" t="s">
        <v>130</v>
      </c>
      <c r="D180" s="21"/>
      <c r="E180" s="21"/>
      <c r="F180" s="40" t="s">
        <v>1123</v>
      </c>
      <c r="G180" s="21"/>
      <c r="H180" s="21" t="s">
        <v>1196</v>
      </c>
      <c r="I180" s="21" t="s">
        <v>1157</v>
      </c>
      <c r="J180" s="21"/>
      <c r="K180" s="62"/>
    </row>
    <row r="181" spans="2:11" ht="15" customHeight="1">
      <c r="B181" s="41"/>
      <c r="C181" s="21" t="s">
        <v>1197</v>
      </c>
      <c r="D181" s="21"/>
      <c r="E181" s="21"/>
      <c r="F181" s="40" t="s">
        <v>1123</v>
      </c>
      <c r="G181" s="21"/>
      <c r="H181" s="21" t="s">
        <v>1198</v>
      </c>
      <c r="I181" s="21" t="s">
        <v>1157</v>
      </c>
      <c r="J181" s="21"/>
      <c r="K181" s="62"/>
    </row>
    <row r="182" spans="2:11" ht="15" customHeight="1">
      <c r="B182" s="41"/>
      <c r="C182" s="21" t="s">
        <v>1186</v>
      </c>
      <c r="D182" s="21"/>
      <c r="E182" s="21"/>
      <c r="F182" s="40" t="s">
        <v>1123</v>
      </c>
      <c r="G182" s="21"/>
      <c r="H182" s="21" t="s">
        <v>1199</v>
      </c>
      <c r="I182" s="21" t="s">
        <v>1157</v>
      </c>
      <c r="J182" s="21"/>
      <c r="K182" s="62"/>
    </row>
    <row r="183" spans="2:11" ht="15" customHeight="1">
      <c r="B183" s="41"/>
      <c r="C183" s="21" t="s">
        <v>132</v>
      </c>
      <c r="D183" s="21"/>
      <c r="E183" s="21"/>
      <c r="F183" s="40" t="s">
        <v>1129</v>
      </c>
      <c r="G183" s="21"/>
      <c r="H183" s="21" t="s">
        <v>1200</v>
      </c>
      <c r="I183" s="21" t="s">
        <v>1125</v>
      </c>
      <c r="J183" s="21">
        <v>50</v>
      </c>
      <c r="K183" s="62"/>
    </row>
    <row r="184" spans="2:11" ht="15" customHeight="1">
      <c r="B184" s="41"/>
      <c r="C184" s="21" t="s">
        <v>1201</v>
      </c>
      <c r="D184" s="21"/>
      <c r="E184" s="21"/>
      <c r="F184" s="40" t="s">
        <v>1129</v>
      </c>
      <c r="G184" s="21"/>
      <c r="H184" s="21" t="s">
        <v>1202</v>
      </c>
      <c r="I184" s="21" t="s">
        <v>1203</v>
      </c>
      <c r="J184" s="21"/>
      <c r="K184" s="62"/>
    </row>
    <row r="185" spans="2:11" ht="15" customHeight="1">
      <c r="B185" s="41"/>
      <c r="C185" s="21" t="s">
        <v>1204</v>
      </c>
      <c r="D185" s="21"/>
      <c r="E185" s="21"/>
      <c r="F185" s="40" t="s">
        <v>1129</v>
      </c>
      <c r="G185" s="21"/>
      <c r="H185" s="21" t="s">
        <v>1205</v>
      </c>
      <c r="I185" s="21" t="s">
        <v>1203</v>
      </c>
      <c r="J185" s="21"/>
      <c r="K185" s="62"/>
    </row>
    <row r="186" spans="2:11" ht="15" customHeight="1">
      <c r="B186" s="41"/>
      <c r="C186" s="21" t="s">
        <v>1206</v>
      </c>
      <c r="D186" s="21"/>
      <c r="E186" s="21"/>
      <c r="F186" s="40" t="s">
        <v>1129</v>
      </c>
      <c r="G186" s="21"/>
      <c r="H186" s="21" t="s">
        <v>1207</v>
      </c>
      <c r="I186" s="21" t="s">
        <v>1203</v>
      </c>
      <c r="J186" s="21"/>
      <c r="K186" s="62"/>
    </row>
    <row r="187" spans="2:11" ht="15" customHeight="1">
      <c r="B187" s="41"/>
      <c r="C187" s="74" t="s">
        <v>1208</v>
      </c>
      <c r="D187" s="21"/>
      <c r="E187" s="21"/>
      <c r="F187" s="40" t="s">
        <v>1129</v>
      </c>
      <c r="G187" s="21"/>
      <c r="H187" s="21" t="s">
        <v>1209</v>
      </c>
      <c r="I187" s="21" t="s">
        <v>1210</v>
      </c>
      <c r="J187" s="75" t="s">
        <v>1211</v>
      </c>
      <c r="K187" s="62"/>
    </row>
    <row r="188" spans="2:11" ht="15" customHeight="1">
      <c r="B188" s="41"/>
      <c r="C188" s="26" t="s">
        <v>42</v>
      </c>
      <c r="D188" s="21"/>
      <c r="E188" s="21"/>
      <c r="F188" s="40" t="s">
        <v>1123</v>
      </c>
      <c r="G188" s="21"/>
      <c r="H188" s="17" t="s">
        <v>1212</v>
      </c>
      <c r="I188" s="21" t="s">
        <v>1213</v>
      </c>
      <c r="J188" s="21"/>
      <c r="K188" s="62"/>
    </row>
    <row r="189" spans="2:11" ht="15" customHeight="1">
      <c r="B189" s="41"/>
      <c r="C189" s="26" t="s">
        <v>1214</v>
      </c>
      <c r="D189" s="21"/>
      <c r="E189" s="21"/>
      <c r="F189" s="40" t="s">
        <v>1123</v>
      </c>
      <c r="G189" s="21"/>
      <c r="H189" s="21" t="s">
        <v>1215</v>
      </c>
      <c r="I189" s="21" t="s">
        <v>1157</v>
      </c>
      <c r="J189" s="21"/>
      <c r="K189" s="62"/>
    </row>
    <row r="190" spans="2:11" ht="15" customHeight="1">
      <c r="B190" s="41"/>
      <c r="C190" s="26" t="s">
        <v>1216</v>
      </c>
      <c r="D190" s="21"/>
      <c r="E190" s="21"/>
      <c r="F190" s="40" t="s">
        <v>1123</v>
      </c>
      <c r="G190" s="21"/>
      <c r="H190" s="21" t="s">
        <v>1217</v>
      </c>
      <c r="I190" s="21" t="s">
        <v>1157</v>
      </c>
      <c r="J190" s="21"/>
      <c r="K190" s="62"/>
    </row>
    <row r="191" spans="2:11" ht="15" customHeight="1">
      <c r="B191" s="41"/>
      <c r="C191" s="26" t="s">
        <v>1218</v>
      </c>
      <c r="D191" s="21"/>
      <c r="E191" s="21"/>
      <c r="F191" s="40" t="s">
        <v>1129</v>
      </c>
      <c r="G191" s="21"/>
      <c r="H191" s="21" t="s">
        <v>1219</v>
      </c>
      <c r="I191" s="21" t="s">
        <v>1157</v>
      </c>
      <c r="J191" s="21"/>
      <c r="K191" s="62"/>
    </row>
    <row r="192" spans="2:11" ht="15" customHeight="1">
      <c r="B192" s="68"/>
      <c r="C192" s="76"/>
      <c r="D192" s="50"/>
      <c r="E192" s="50"/>
      <c r="F192" s="50"/>
      <c r="G192" s="50"/>
      <c r="H192" s="50"/>
      <c r="I192" s="50"/>
      <c r="J192" s="50"/>
      <c r="K192" s="69"/>
    </row>
    <row r="193" spans="2:11" ht="18.75" customHeight="1">
      <c r="B193" s="17"/>
      <c r="C193" s="21"/>
      <c r="D193" s="21"/>
      <c r="E193" s="21"/>
      <c r="F193" s="40"/>
      <c r="G193" s="21"/>
      <c r="H193" s="21"/>
      <c r="I193" s="21"/>
      <c r="J193" s="21"/>
      <c r="K193" s="17"/>
    </row>
    <row r="194" spans="2:11" ht="18.75" customHeight="1">
      <c r="B194" s="17"/>
      <c r="C194" s="21"/>
      <c r="D194" s="21"/>
      <c r="E194" s="21"/>
      <c r="F194" s="40"/>
      <c r="G194" s="21"/>
      <c r="H194" s="21"/>
      <c r="I194" s="21"/>
      <c r="J194" s="21"/>
      <c r="K194" s="17"/>
    </row>
    <row r="195" spans="2:11" ht="18.75" customHeight="1">
      <c r="B195" s="27"/>
      <c r="C195" s="27"/>
      <c r="D195" s="27"/>
      <c r="E195" s="27"/>
      <c r="F195" s="27"/>
      <c r="G195" s="27"/>
      <c r="H195" s="27"/>
      <c r="I195" s="27"/>
      <c r="J195" s="27"/>
      <c r="K195" s="27"/>
    </row>
    <row r="196" spans="2:11">
      <c r="B196" s="9"/>
      <c r="C196" s="10"/>
      <c r="D196" s="10"/>
      <c r="E196" s="10"/>
      <c r="F196" s="10"/>
      <c r="G196" s="10"/>
      <c r="H196" s="10"/>
      <c r="I196" s="10"/>
      <c r="J196" s="10"/>
      <c r="K196" s="11"/>
    </row>
    <row r="197" spans="2:11" ht="21">
      <c r="B197" s="12"/>
      <c r="C197" s="505" t="s">
        <v>1220</v>
      </c>
      <c r="D197" s="505"/>
      <c r="E197" s="505"/>
      <c r="F197" s="505"/>
      <c r="G197" s="505"/>
      <c r="H197" s="505"/>
      <c r="I197" s="505"/>
      <c r="J197" s="505"/>
      <c r="K197" s="13"/>
    </row>
    <row r="198" spans="2:11" ht="25.5" customHeight="1">
      <c r="B198" s="12"/>
      <c r="C198" s="77" t="s">
        <v>1221</v>
      </c>
      <c r="D198" s="77"/>
      <c r="E198" s="77"/>
      <c r="F198" s="77" t="s">
        <v>1222</v>
      </c>
      <c r="G198" s="78"/>
      <c r="H198" s="511" t="s">
        <v>1223</v>
      </c>
      <c r="I198" s="511"/>
      <c r="J198" s="511"/>
      <c r="K198" s="13"/>
    </row>
    <row r="199" spans="2:11" ht="5.25" customHeight="1">
      <c r="B199" s="41"/>
      <c r="C199" s="38"/>
      <c r="D199" s="38"/>
      <c r="E199" s="38"/>
      <c r="F199" s="38"/>
      <c r="G199" s="21"/>
      <c r="H199" s="38"/>
      <c r="I199" s="38"/>
      <c r="J199" s="38"/>
      <c r="K199" s="62"/>
    </row>
    <row r="200" spans="2:11" ht="15" customHeight="1">
      <c r="B200" s="41"/>
      <c r="C200" s="21" t="s">
        <v>1213</v>
      </c>
      <c r="D200" s="21"/>
      <c r="E200" s="21"/>
      <c r="F200" s="40" t="s">
        <v>43</v>
      </c>
      <c r="G200" s="21"/>
      <c r="H200" s="507" t="s">
        <v>1224</v>
      </c>
      <c r="I200" s="507"/>
      <c r="J200" s="507"/>
      <c r="K200" s="62"/>
    </row>
    <row r="201" spans="2:11" ht="15" customHeight="1">
      <c r="B201" s="41"/>
      <c r="C201" s="47"/>
      <c r="D201" s="21"/>
      <c r="E201" s="21"/>
      <c r="F201" s="40" t="s">
        <v>44</v>
      </c>
      <c r="G201" s="21"/>
      <c r="H201" s="507" t="s">
        <v>1225</v>
      </c>
      <c r="I201" s="507"/>
      <c r="J201" s="507"/>
      <c r="K201" s="62"/>
    </row>
    <row r="202" spans="2:11" ht="15" customHeight="1">
      <c r="B202" s="41"/>
      <c r="C202" s="47"/>
      <c r="D202" s="21"/>
      <c r="E202" s="21"/>
      <c r="F202" s="40" t="s">
        <v>47</v>
      </c>
      <c r="G202" s="21"/>
      <c r="H202" s="507" t="s">
        <v>1226</v>
      </c>
      <c r="I202" s="507"/>
      <c r="J202" s="507"/>
      <c r="K202" s="62"/>
    </row>
    <row r="203" spans="2:11" ht="15" customHeight="1">
      <c r="B203" s="41"/>
      <c r="C203" s="21"/>
      <c r="D203" s="21"/>
      <c r="E203" s="21"/>
      <c r="F203" s="40" t="s">
        <v>45</v>
      </c>
      <c r="G203" s="21"/>
      <c r="H203" s="507" t="s">
        <v>1227</v>
      </c>
      <c r="I203" s="507"/>
      <c r="J203" s="507"/>
      <c r="K203" s="62"/>
    </row>
    <row r="204" spans="2:11" ht="15" customHeight="1">
      <c r="B204" s="41"/>
      <c r="C204" s="21"/>
      <c r="D204" s="21"/>
      <c r="E204" s="21"/>
      <c r="F204" s="40" t="s">
        <v>46</v>
      </c>
      <c r="G204" s="21"/>
      <c r="H204" s="507" t="s">
        <v>1228</v>
      </c>
      <c r="I204" s="507"/>
      <c r="J204" s="507"/>
      <c r="K204" s="62"/>
    </row>
    <row r="205" spans="2:11" ht="15" customHeight="1">
      <c r="B205" s="41"/>
      <c r="C205" s="21"/>
      <c r="D205" s="21"/>
      <c r="E205" s="21"/>
      <c r="F205" s="40"/>
      <c r="G205" s="21"/>
      <c r="H205" s="21"/>
      <c r="I205" s="21"/>
      <c r="J205" s="21"/>
      <c r="K205" s="62"/>
    </row>
    <row r="206" spans="2:11" ht="15" customHeight="1">
      <c r="B206" s="41"/>
      <c r="C206" s="21" t="s">
        <v>1169</v>
      </c>
      <c r="D206" s="21"/>
      <c r="E206" s="21"/>
      <c r="F206" s="40" t="s">
        <v>1065</v>
      </c>
      <c r="G206" s="21"/>
      <c r="H206" s="507" t="s">
        <v>1229</v>
      </c>
      <c r="I206" s="507"/>
      <c r="J206" s="507"/>
      <c r="K206" s="62"/>
    </row>
    <row r="207" spans="2:11" ht="15" customHeight="1">
      <c r="B207" s="41"/>
      <c r="C207" s="47"/>
      <c r="D207" s="21"/>
      <c r="E207" s="21"/>
      <c r="F207" s="40" t="s">
        <v>1068</v>
      </c>
      <c r="G207" s="21"/>
      <c r="H207" s="507" t="s">
        <v>1069</v>
      </c>
      <c r="I207" s="507"/>
      <c r="J207" s="507"/>
      <c r="K207" s="62"/>
    </row>
    <row r="208" spans="2:11" ht="15" customHeight="1">
      <c r="B208" s="41"/>
      <c r="C208" s="21"/>
      <c r="D208" s="21"/>
      <c r="E208" s="21"/>
      <c r="F208" s="40" t="s">
        <v>78</v>
      </c>
      <c r="G208" s="21"/>
      <c r="H208" s="507" t="s">
        <v>1230</v>
      </c>
      <c r="I208" s="507"/>
      <c r="J208" s="507"/>
      <c r="K208" s="62"/>
    </row>
    <row r="209" spans="2:11" ht="15" customHeight="1">
      <c r="B209" s="79"/>
      <c r="C209" s="47"/>
      <c r="D209" s="47"/>
      <c r="E209" s="47"/>
      <c r="F209" s="40" t="s">
        <v>100</v>
      </c>
      <c r="G209" s="26"/>
      <c r="H209" s="506" t="s">
        <v>1070</v>
      </c>
      <c r="I209" s="506"/>
      <c r="J209" s="506"/>
      <c r="K209" s="80"/>
    </row>
    <row r="210" spans="2:11" ht="15" customHeight="1">
      <c r="B210" s="79"/>
      <c r="C210" s="47"/>
      <c r="D210" s="47"/>
      <c r="E210" s="47"/>
      <c r="F210" s="40" t="s">
        <v>1071</v>
      </c>
      <c r="G210" s="26"/>
      <c r="H210" s="506" t="s">
        <v>1231</v>
      </c>
      <c r="I210" s="506"/>
      <c r="J210" s="506"/>
      <c r="K210" s="80"/>
    </row>
    <row r="211" spans="2:11" ht="15" customHeight="1">
      <c r="B211" s="79"/>
      <c r="C211" s="47"/>
      <c r="D211" s="47"/>
      <c r="E211" s="47"/>
      <c r="F211" s="81"/>
      <c r="G211" s="26"/>
      <c r="H211" s="82"/>
      <c r="I211" s="82"/>
      <c r="J211" s="82"/>
      <c r="K211" s="80"/>
    </row>
    <row r="212" spans="2:11" ht="15" customHeight="1">
      <c r="B212" s="79"/>
      <c r="C212" s="21" t="s">
        <v>1193</v>
      </c>
      <c r="D212" s="47"/>
      <c r="E212" s="47"/>
      <c r="F212" s="40">
        <v>1</v>
      </c>
      <c r="G212" s="26"/>
      <c r="H212" s="506" t="s">
        <v>1232</v>
      </c>
      <c r="I212" s="506"/>
      <c r="J212" s="506"/>
      <c r="K212" s="80"/>
    </row>
    <row r="213" spans="2:11" ht="15" customHeight="1">
      <c r="B213" s="79"/>
      <c r="C213" s="47"/>
      <c r="D213" s="47"/>
      <c r="E213" s="47"/>
      <c r="F213" s="40">
        <v>2</v>
      </c>
      <c r="G213" s="26"/>
      <c r="H213" s="506" t="s">
        <v>1233</v>
      </c>
      <c r="I213" s="506"/>
      <c r="J213" s="506"/>
      <c r="K213" s="80"/>
    </row>
    <row r="214" spans="2:11" ht="15" customHeight="1">
      <c r="B214" s="79"/>
      <c r="C214" s="47"/>
      <c r="D214" s="47"/>
      <c r="E214" s="47"/>
      <c r="F214" s="40">
        <v>3</v>
      </c>
      <c r="G214" s="26"/>
      <c r="H214" s="506" t="s">
        <v>1234</v>
      </c>
      <c r="I214" s="506"/>
      <c r="J214" s="506"/>
      <c r="K214" s="80"/>
    </row>
    <row r="215" spans="2:11" ht="15" customHeight="1">
      <c r="B215" s="79"/>
      <c r="C215" s="47"/>
      <c r="D215" s="47"/>
      <c r="E215" s="47"/>
      <c r="F215" s="40">
        <v>4</v>
      </c>
      <c r="G215" s="26"/>
      <c r="H215" s="506" t="s">
        <v>1235</v>
      </c>
      <c r="I215" s="506"/>
      <c r="J215" s="506"/>
      <c r="K215" s="80"/>
    </row>
    <row r="216" spans="2:11" ht="12.75" customHeight="1">
      <c r="B216" s="83"/>
      <c r="C216" s="84"/>
      <c r="D216" s="84"/>
      <c r="E216" s="84"/>
      <c r="F216" s="84"/>
      <c r="G216" s="84"/>
      <c r="H216" s="84"/>
      <c r="I216" s="84"/>
      <c r="J216" s="84"/>
      <c r="K216" s="85"/>
    </row>
  </sheetData>
  <sheetProtection formatCells="0" formatColumns="0" formatRows="0" insertColumns="0" insertRows="0" insertHyperlinks="0" deleteColumns="0" deleteRows="0" sort="0" autoFilter="0" pivotTables="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13</vt:i4>
      </vt:variant>
    </vt:vector>
  </HeadingPairs>
  <TitlesOfParts>
    <vt:vector size="20" baseType="lpstr">
      <vt:lpstr>Rekapitulace stavby</vt:lpstr>
      <vt:lpstr>01.1 - SO 01.1 Hlavní kan...</vt:lpstr>
      <vt:lpstr>01.2 - SO 01.2 Kanalizačn...</vt:lpstr>
      <vt:lpstr>02.1 - SO 02.1 Hlavní kan...</vt:lpstr>
      <vt:lpstr>02.2 - SO 02.2 Kanalizačn...</vt:lpstr>
      <vt:lpstr>03 - Ostatní a vedlejší n...</vt:lpstr>
      <vt:lpstr>Pokyny pro vyplnění</vt:lpstr>
      <vt:lpstr>'01.1 - SO 01.1 Hlavní kan...'!Názvy_tisku</vt:lpstr>
      <vt:lpstr>'01.2 - SO 01.2 Kanalizačn...'!Názvy_tisku</vt:lpstr>
      <vt:lpstr>'02.1 - SO 02.1 Hlavní kan...'!Názvy_tisku</vt:lpstr>
      <vt:lpstr>'02.2 - SO 02.2 Kanalizačn...'!Názvy_tisku</vt:lpstr>
      <vt:lpstr>'03 - Ostatní a vedlejší n...'!Názvy_tisku</vt:lpstr>
      <vt:lpstr>'Rekapitulace stavby'!Názvy_tisku</vt:lpstr>
      <vt:lpstr>'01.1 - SO 01.1 Hlavní kan...'!Oblast_tisku</vt:lpstr>
      <vt:lpstr>'01.2 - SO 01.2 Kanalizačn...'!Oblast_tisku</vt:lpstr>
      <vt:lpstr>'02.1 - SO 02.1 Hlavní kan...'!Oblast_tisku</vt:lpstr>
      <vt:lpstr>'02.2 - SO 02.2 Kanalizačn...'!Oblast_tisku</vt:lpstr>
      <vt:lpstr>'03 - Ostatní a vedlejší n...'!Oblast_tisku</vt:lpstr>
      <vt:lpstr>'Pokyny pro vyplnění'!Oblast_tisku</vt:lpstr>
      <vt:lpstr>'Rekapitulace stavby'!Oblast_tisku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Krumnikl Radim</dc:creator>
  <cp:lastModifiedBy>Matejsek Jan Ing.</cp:lastModifiedBy>
  <cp:lastPrinted>2017-04-25T05:30:19Z</cp:lastPrinted>
  <dcterms:created xsi:type="dcterms:W3CDTF">2017-04-24T13:25:56Z</dcterms:created>
  <dcterms:modified xsi:type="dcterms:W3CDTF">2017-07-20T04:11:57Z</dcterms:modified>
</cp:coreProperties>
</file>